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9.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Questa_cartella_di_lavoro"/>
  <mc:AlternateContent xmlns:mc="http://schemas.openxmlformats.org/markup-compatibility/2006">
    <mc:Choice Requires="x15">
      <x15ac:absPath xmlns:x15ac="http://schemas.microsoft.com/office/spreadsheetml/2010/11/ac" url="Y:\Clienti\IL Sole24ore\Settimana fiscale\22 - Analisi Bilancio\"/>
    </mc:Choice>
  </mc:AlternateContent>
  <xr:revisionPtr revIDLastSave="0" documentId="13_ncr:1_{7B0C2C20-2328-4640-916E-5CBADF19BEBC}" xr6:coauthVersionLast="47" xr6:coauthVersionMax="47" xr10:uidLastSave="{00000000-0000-0000-0000-000000000000}"/>
  <bookViews>
    <workbookView showHorizontalScroll="0" showVerticalScroll="0" xWindow="-120" yWindow="-120" windowWidth="29040" windowHeight="15840" tabRatio="0" activeTab="4" xr2:uid="{00000000-000D-0000-FFFF-FFFF00000000}"/>
  </bookViews>
  <sheets>
    <sheet name="Menu" sheetId="3" r:id="rId1"/>
    <sheet name="2" sheetId="4" r:id="rId2"/>
    <sheet name="1" sheetId="6" r:id="rId3"/>
    <sheet name="CE" sheetId="7" r:id="rId4"/>
    <sheet name="3" sheetId="18" r:id="rId5"/>
    <sheet name="BR" sheetId="8" r:id="rId6"/>
    <sheet name="Indici" sheetId="9" r:id="rId7"/>
    <sheet name="DatiI" sheetId="13" state="veryHidden" r:id="rId8"/>
    <sheet name="ss" sheetId="1" state="veryHidden" r:id="rId9"/>
    <sheet name="Budget" sheetId="12" state="veryHidden" r:id="rId10"/>
    <sheet name="TAB" sheetId="17" state="veryHidden" r:id="rId11"/>
  </sheets>
  <definedNames>
    <definedName name="_xlnm._FilterDatabase" localSheetId="2" hidden="1">'1'!$A$4:$J$163</definedName>
    <definedName name="_xlnm._FilterDatabase" localSheetId="1" hidden="1">'2'!$A$4:$J$296</definedName>
    <definedName name="_xlnm._FilterDatabase" localSheetId="4" hidden="1">'3'!$A$7:$H$792</definedName>
    <definedName name="_xlnm._FilterDatabase" localSheetId="5" hidden="1">BR!$N$1:$N$232</definedName>
    <definedName name="_xlnm._FilterDatabase" localSheetId="9" hidden="1">Budget!$D$1:$X$146</definedName>
    <definedName name="_xlnm._FilterDatabase" localSheetId="3" hidden="1">CE!$B$4:$L$180</definedName>
    <definedName name="_xlnm._FilterDatabase" localSheetId="8" hidden="1">ss!$A$4:$W$2999</definedName>
    <definedName name="Ac">DatiI!A$14</definedName>
    <definedName name="Acq">DatiI!A$34</definedName>
    <definedName name="Am">DatiI!A$13</definedName>
    <definedName name="Anni">'1'!$B$4:$H$4</definedName>
    <definedName name="anscount" hidden="1">1</definedName>
    <definedName name="_xlnm.Print_Area" localSheetId="5">BR!$B$4:$K$131</definedName>
    <definedName name="_xlnm.Print_Area" localSheetId="9">Budget!$B$4:$Y$145</definedName>
    <definedName name="_xlnm.Print_Area" localSheetId="6">Indici!$B$4:$N$134</definedName>
    <definedName name="br">BR!$A$6:$A$131</definedName>
    <definedName name="CB">BR!$A$5:$A$78</definedName>
    <definedName name="CBG">BR!$A$110:$A$131</definedName>
    <definedName name="cbr">BR!$A$6:$L$78</definedName>
    <definedName name="Cf">DatiI!A$30</definedName>
    <definedName name="Ci">DatiI!A$15</definedName>
    <definedName name="CIn">DatiI!A$16</definedName>
    <definedName name="Cini">DatiI!A$17</definedName>
    <definedName name="Cli">DatiI!A$11</definedName>
    <definedName name="Co">DatiI!A$24</definedName>
    <definedName name="CODCEE">Tabella4[COD CEE]</definedName>
    <definedName name="col">#REF!</definedName>
    <definedName name="Cr">DatiI!A$10</definedName>
    <definedName name="Cv">DatiI!A$29</definedName>
    <definedName name="D">DatiI!A$21</definedName>
    <definedName name="E">DatiI!A$31</definedName>
    <definedName name="Ebit">DatiI!A$31</definedName>
    <definedName name="F">OFFSET(ss!$A$4,0,0,COUNTA(ss!$A$4:$A$2999),2)</definedName>
    <definedName name="Fa">DatiI!A$23</definedName>
    <definedName name="Fdo">DatiI!A$8</definedName>
    <definedName name="For">DatiI!A$35</definedName>
    <definedName name="g">Indici!A$3</definedName>
    <definedName name="i">Menu!$E$12</definedName>
    <definedName name="Il">DatiI!A$6</definedName>
    <definedName name="Im">DatiI!A$7</definedName>
    <definedName name="Iva">DatiI!A$33</definedName>
    <definedName name="L">DatiI!A$12</definedName>
    <definedName name="LEASING" hidden="1">{#N/A,#N/A,TRUE,"Attivo";#N/A,#N/A,TRUE,"Passivo";#N/A,#N/A,TRUE,"Conto Economico"}</definedName>
    <definedName name="M">DatiI!A$25</definedName>
    <definedName name="MOL">DatiI!A$36</definedName>
    <definedName name="Mp">DatiI!A$28</definedName>
    <definedName name="Of">DatiI!A$37</definedName>
    <definedName name="Pb">DatiI!A$20</definedName>
    <definedName name="per">DatiI!$D$4:$J$4</definedName>
    <definedName name="Pfn">DatiI!A$22</definedName>
    <definedName name="Pl">DatiI!A$19</definedName>
    <definedName name="Pn">DatiI!A$18</definedName>
    <definedName name="Ri">DatiI!A$9</definedName>
    <definedName name="Rn">DatiI!A$26</definedName>
    <definedName name="Ro">DatiI!A$27</definedName>
    <definedName name="s">Menu!$E$8</definedName>
    <definedName name="STR">OFFSET(ss!$E$4,1,0,COUNTA(ss!$A$4:$A$2999),1)</definedName>
    <definedName name="t">Menu!$N$12</definedName>
    <definedName name="TB">IF(t="Abbreviato Cee",1,IF(t="CEE",2,3))</definedName>
    <definedName name="_xlnm.Print_Titles" localSheetId="6">Indici!$3:$4</definedName>
    <definedName name="V">DatiI!A$32</definedName>
    <definedName name="wrn.Bilancio." hidden="1">{#N/A,#N/A,TRUE,"Attivo";#N/A,#N/A,TRUE,"Passivo";#N/A,#N/A,TRUE,"Conto Economico"}</definedName>
    <definedName name="wrn.Bracco." hidden="1">{"Bracco_Ce",#N/A,FALSE,"BRACCO_8";"Bracco_SP",#N/A,FALSE,"BRACCO_8";"Bracco_DF",#N/A,FALSE,"BRACCO_8";"Bracco_IB",#N/A,FALSE,"BRACCO_8"}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25" i="18" l="1"/>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C6"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189" i="18"/>
  <c r="E190" i="18"/>
  <c r="E191" i="18"/>
  <c r="E192" i="18"/>
  <c r="E193" i="18"/>
  <c r="E194" i="18"/>
  <c r="E195" i="18"/>
  <c r="E196" i="18"/>
  <c r="E197" i="18"/>
  <c r="E198" i="18"/>
  <c r="E199" i="18"/>
  <c r="E200" i="18"/>
  <c r="E201" i="18"/>
  <c r="E202" i="18"/>
  <c r="E203" i="18"/>
  <c r="E204" i="18"/>
  <c r="E205" i="18"/>
  <c r="E206" i="18"/>
  <c r="E207" i="18"/>
  <c r="E208" i="18"/>
  <c r="E209" i="18"/>
  <c r="E210" i="18"/>
  <c r="E211" i="18"/>
  <c r="E212" i="18"/>
  <c r="E213" i="18"/>
  <c r="E214" i="18"/>
  <c r="E215" i="18"/>
  <c r="E216" i="18"/>
  <c r="E217" i="18"/>
  <c r="E218" i="18"/>
  <c r="E219" i="18"/>
  <c r="E220" i="18"/>
  <c r="E221" i="18"/>
  <c r="E222" i="18"/>
  <c r="E223" i="18"/>
  <c r="E224" i="18"/>
  <c r="E225" i="18"/>
  <c r="E226" i="18"/>
  <c r="E227" i="18"/>
  <c r="E228" i="18"/>
  <c r="E229" i="18"/>
  <c r="E230" i="18"/>
  <c r="E231" i="18"/>
  <c r="E232" i="18"/>
  <c r="E233" i="18"/>
  <c r="E234" i="18"/>
  <c r="E235" i="18"/>
  <c r="E236" i="18"/>
  <c r="E237" i="18"/>
  <c r="E238" i="18"/>
  <c r="E239" i="18"/>
  <c r="E240" i="18"/>
  <c r="E241" i="18"/>
  <c r="E242" i="18"/>
  <c r="E243" i="18"/>
  <c r="E244" i="18"/>
  <c r="E245" i="18"/>
  <c r="E246" i="18"/>
  <c r="E247" i="18"/>
  <c r="E248" i="18"/>
  <c r="E249" i="18"/>
  <c r="E250" i="18"/>
  <c r="E251" i="18"/>
  <c r="E252" i="18"/>
  <c r="E253" i="18"/>
  <c r="E254" i="18"/>
  <c r="E255" i="18"/>
  <c r="E256" i="18"/>
  <c r="E257" i="18"/>
  <c r="E258" i="18"/>
  <c r="E259" i="18"/>
  <c r="E260" i="18"/>
  <c r="E261" i="18"/>
  <c r="E262" i="18"/>
  <c r="E263" i="18"/>
  <c r="E264" i="18"/>
  <c r="E265" i="18"/>
  <c r="E266" i="18"/>
  <c r="E267" i="18"/>
  <c r="E268" i="18"/>
  <c r="E269" i="18"/>
  <c r="E270" i="18"/>
  <c r="E271" i="18"/>
  <c r="E272" i="18"/>
  <c r="E273" i="18"/>
  <c r="E274" i="18"/>
  <c r="E275" i="18"/>
  <c r="E276" i="18"/>
  <c r="E277" i="18"/>
  <c r="E278" i="18"/>
  <c r="E279" i="18"/>
  <c r="E280" i="18"/>
  <c r="E281" i="18"/>
  <c r="E282" i="18"/>
  <c r="E283" i="18"/>
  <c r="E284" i="18"/>
  <c r="E285" i="18"/>
  <c r="E286" i="18"/>
  <c r="E287" i="18"/>
  <c r="E288" i="18"/>
  <c r="E289" i="18"/>
  <c r="E290" i="18"/>
  <c r="E291" i="18"/>
  <c r="E292" i="18"/>
  <c r="E293" i="18"/>
  <c r="E294" i="18"/>
  <c r="E295" i="18"/>
  <c r="E296" i="18"/>
  <c r="E297" i="18"/>
  <c r="E298" i="18"/>
  <c r="E299" i="18"/>
  <c r="E300" i="18"/>
  <c r="E301" i="18"/>
  <c r="E302" i="18"/>
  <c r="E303" i="18"/>
  <c r="E304" i="18"/>
  <c r="E305" i="18"/>
  <c r="E306" i="18"/>
  <c r="E307" i="18"/>
  <c r="E308" i="18"/>
  <c r="E309" i="18"/>
  <c r="E310" i="18"/>
  <c r="E311" i="18"/>
  <c r="E312" i="18"/>
  <c r="E313" i="18"/>
  <c r="E314" i="18"/>
  <c r="E315" i="18"/>
  <c r="E316" i="18"/>
  <c r="E317" i="18"/>
  <c r="E318" i="18"/>
  <c r="E319" i="18"/>
  <c r="E320" i="18"/>
  <c r="E321" i="18"/>
  <c r="E322" i="18"/>
  <c r="E323" i="18"/>
  <c r="E324" i="18"/>
  <c r="E325" i="18"/>
  <c r="E326" i="18"/>
  <c r="E327" i="18"/>
  <c r="E328" i="18"/>
  <c r="E329" i="18"/>
  <c r="E330" i="18"/>
  <c r="E331" i="18"/>
  <c r="E332" i="18"/>
  <c r="E333" i="18"/>
  <c r="E334" i="18"/>
  <c r="E335" i="18"/>
  <c r="E336" i="18"/>
  <c r="E337" i="18"/>
  <c r="E338" i="18"/>
  <c r="E339" i="18"/>
  <c r="E340" i="18"/>
  <c r="E341" i="18"/>
  <c r="E342" i="18"/>
  <c r="E343" i="18"/>
  <c r="E344" i="18"/>
  <c r="E345" i="18"/>
  <c r="E346" i="18"/>
  <c r="E347" i="18"/>
  <c r="E348" i="18"/>
  <c r="E349" i="18"/>
  <c r="E350" i="18"/>
  <c r="E351" i="18"/>
  <c r="E352" i="18"/>
  <c r="E353" i="18"/>
  <c r="E354" i="18"/>
  <c r="E355" i="18"/>
  <c r="E356" i="18"/>
  <c r="E357" i="18"/>
  <c r="E358" i="18"/>
  <c r="E359" i="18"/>
  <c r="E360" i="18"/>
  <c r="E361" i="18"/>
  <c r="E362" i="18"/>
  <c r="E363" i="18"/>
  <c r="E364" i="18"/>
  <c r="E365" i="18"/>
  <c r="E366" i="18"/>
  <c r="E367" i="18"/>
  <c r="E368" i="18"/>
  <c r="E369" i="18"/>
  <c r="E370" i="18"/>
  <c r="E371" i="18"/>
  <c r="E372" i="18"/>
  <c r="E373" i="18"/>
  <c r="E374" i="18"/>
  <c r="E375" i="18"/>
  <c r="E376" i="18"/>
  <c r="E377" i="18"/>
  <c r="E378" i="18"/>
  <c r="E379" i="18"/>
  <c r="E380" i="18"/>
  <c r="E381" i="18"/>
  <c r="E382" i="18"/>
  <c r="E383" i="18"/>
  <c r="E384" i="18"/>
  <c r="E385" i="18"/>
  <c r="E386" i="18"/>
  <c r="E387" i="18"/>
  <c r="E388" i="18"/>
  <c r="E389" i="18"/>
  <c r="E390" i="18"/>
  <c r="E391" i="18"/>
  <c r="E392" i="18"/>
  <c r="E393" i="18"/>
  <c r="E394" i="18"/>
  <c r="E395" i="18"/>
  <c r="E396" i="18"/>
  <c r="E397" i="18"/>
  <c r="E398" i="18"/>
  <c r="E399" i="18"/>
  <c r="E400" i="18"/>
  <c r="E401" i="18"/>
  <c r="E402" i="18"/>
  <c r="E403" i="18"/>
  <c r="E404" i="18"/>
  <c r="E405" i="18"/>
  <c r="E406" i="18"/>
  <c r="E407" i="18"/>
  <c r="E408" i="18"/>
  <c r="E409" i="18"/>
  <c r="E410" i="18"/>
  <c r="E411" i="18"/>
  <c r="E412" i="18"/>
  <c r="E413" i="18"/>
  <c r="E414" i="18"/>
  <c r="E415" i="18"/>
  <c r="E416" i="18"/>
  <c r="E417" i="18"/>
  <c r="E418" i="18"/>
  <c r="E419" i="18"/>
  <c r="E420" i="18"/>
  <c r="E421" i="18"/>
  <c r="E422" i="18"/>
  <c r="E423" i="18"/>
  <c r="E424" i="18"/>
  <c r="E425" i="18"/>
  <c r="E426" i="18"/>
  <c r="E427" i="18"/>
  <c r="E428" i="18"/>
  <c r="E429" i="18"/>
  <c r="E430" i="18"/>
  <c r="E431" i="18"/>
  <c r="E432" i="18"/>
  <c r="E433" i="18"/>
  <c r="E434" i="18"/>
  <c r="E435" i="18"/>
  <c r="E436" i="18"/>
  <c r="E437" i="18"/>
  <c r="E438" i="18"/>
  <c r="E439" i="18"/>
  <c r="E440" i="18"/>
  <c r="E441" i="18"/>
  <c r="E442" i="18"/>
  <c r="E443" i="18"/>
  <c r="E444" i="18"/>
  <c r="E445" i="18"/>
  <c r="E446" i="18"/>
  <c r="E447" i="18"/>
  <c r="E448" i="18"/>
  <c r="E449" i="18"/>
  <c r="E450" i="18"/>
  <c r="E451" i="18"/>
  <c r="E452" i="18"/>
  <c r="E453" i="18"/>
  <c r="E454" i="18"/>
  <c r="E455" i="18"/>
  <c r="E456" i="18"/>
  <c r="E457" i="18"/>
  <c r="E458" i="18"/>
  <c r="E459" i="18"/>
  <c r="E460" i="18"/>
  <c r="E461" i="18"/>
  <c r="E462" i="18"/>
  <c r="E463" i="18"/>
  <c r="E464" i="18"/>
  <c r="E465" i="18"/>
  <c r="E466" i="18"/>
  <c r="E467" i="18"/>
  <c r="E468" i="18"/>
  <c r="E469" i="18"/>
  <c r="E470" i="18"/>
  <c r="E471" i="18"/>
  <c r="E472" i="18"/>
  <c r="E473" i="18"/>
  <c r="E474" i="18"/>
  <c r="E475" i="18"/>
  <c r="E476" i="18"/>
  <c r="E477" i="18"/>
  <c r="E478" i="18"/>
  <c r="E479" i="18"/>
  <c r="E480" i="18"/>
  <c r="E481" i="18"/>
  <c r="E482" i="18"/>
  <c r="E483" i="18"/>
  <c r="E484" i="18"/>
  <c r="E485" i="18"/>
  <c r="E486" i="18"/>
  <c r="E487" i="18"/>
  <c r="E488" i="18"/>
  <c r="E489" i="18"/>
  <c r="E490" i="18"/>
  <c r="E491" i="18"/>
  <c r="E492" i="18"/>
  <c r="E493" i="18"/>
  <c r="E494" i="18"/>
  <c r="E495" i="18"/>
  <c r="E496" i="18"/>
  <c r="E497" i="18"/>
  <c r="E498" i="18"/>
  <c r="E499" i="18"/>
  <c r="E500" i="18"/>
  <c r="E501" i="18"/>
  <c r="E502" i="18"/>
  <c r="E503" i="18"/>
  <c r="E504" i="18"/>
  <c r="E505" i="18"/>
  <c r="E506" i="18"/>
  <c r="E507" i="18"/>
  <c r="E508" i="18"/>
  <c r="E509" i="18"/>
  <c r="E510" i="18"/>
  <c r="E511" i="18"/>
  <c r="E512" i="18"/>
  <c r="E513" i="18"/>
  <c r="E514" i="18"/>
  <c r="E515" i="18"/>
  <c r="E516" i="18"/>
  <c r="E517" i="18"/>
  <c r="E518" i="18"/>
  <c r="E519" i="18"/>
  <c r="E520" i="18"/>
  <c r="E521" i="18"/>
  <c r="E522" i="18"/>
  <c r="E523" i="18"/>
  <c r="E524" i="18"/>
  <c r="E525" i="18"/>
  <c r="E526" i="18"/>
  <c r="E527" i="18"/>
  <c r="E528" i="18"/>
  <c r="E529" i="18"/>
  <c r="E530" i="18"/>
  <c r="E531" i="18"/>
  <c r="E532" i="18"/>
  <c r="E533" i="18"/>
  <c r="E534" i="18"/>
  <c r="E535" i="18"/>
  <c r="E536" i="18"/>
  <c r="E537" i="18"/>
  <c r="E538" i="18"/>
  <c r="E539" i="18"/>
  <c r="E540" i="18"/>
  <c r="E541" i="18"/>
  <c r="E542" i="18"/>
  <c r="E543" i="18"/>
  <c r="E544" i="18"/>
  <c r="E545" i="18"/>
  <c r="E546" i="18"/>
  <c r="E547" i="18"/>
  <c r="E548" i="18"/>
  <c r="E549" i="18"/>
  <c r="E550" i="18"/>
  <c r="E551" i="18"/>
  <c r="E552" i="18"/>
  <c r="E553" i="18"/>
  <c r="E554" i="18"/>
  <c r="E555" i="18"/>
  <c r="E556" i="18"/>
  <c r="E557" i="18"/>
  <c r="E558" i="18"/>
  <c r="E559" i="18"/>
  <c r="E560" i="18"/>
  <c r="E561" i="18"/>
  <c r="E562" i="18"/>
  <c r="E563" i="18"/>
  <c r="E564" i="18"/>
  <c r="E565" i="18"/>
  <c r="E566" i="18"/>
  <c r="E567" i="18"/>
  <c r="E568" i="18"/>
  <c r="E569" i="18"/>
  <c r="E570" i="18"/>
  <c r="E571" i="18"/>
  <c r="E572" i="18"/>
  <c r="E573" i="18"/>
  <c r="E574" i="18"/>
  <c r="E575" i="18"/>
  <c r="E576" i="18"/>
  <c r="E577" i="18"/>
  <c r="E578" i="18"/>
  <c r="E579" i="18"/>
  <c r="E580" i="18"/>
  <c r="E581" i="18"/>
  <c r="E582" i="18"/>
  <c r="E583" i="18"/>
  <c r="E584" i="18"/>
  <c r="E585" i="18"/>
  <c r="E586" i="18"/>
  <c r="E587" i="18"/>
  <c r="E588" i="18"/>
  <c r="E589" i="18"/>
  <c r="E590" i="18"/>
  <c r="E591" i="18"/>
  <c r="E592" i="18"/>
  <c r="E593" i="18"/>
  <c r="E594" i="18"/>
  <c r="E595" i="18"/>
  <c r="E596" i="18"/>
  <c r="E597" i="18"/>
  <c r="E598" i="18"/>
  <c r="E599" i="18"/>
  <c r="E600" i="18"/>
  <c r="E601" i="18"/>
  <c r="E602" i="18"/>
  <c r="E603" i="18"/>
  <c r="E604" i="18"/>
  <c r="E605" i="18"/>
  <c r="E606" i="18"/>
  <c r="E607" i="18"/>
  <c r="E608" i="18"/>
  <c r="E609" i="18"/>
  <c r="E610" i="18"/>
  <c r="E611" i="18"/>
  <c r="E612" i="18"/>
  <c r="E613" i="18"/>
  <c r="E614" i="18"/>
  <c r="E615" i="18"/>
  <c r="E616" i="18"/>
  <c r="E617" i="18"/>
  <c r="E618" i="18"/>
  <c r="E619" i="18"/>
  <c r="E620" i="18"/>
  <c r="E621" i="18"/>
  <c r="E622" i="18"/>
  <c r="E623" i="18"/>
  <c r="E624" i="18"/>
  <c r="E625" i="18"/>
  <c r="E626" i="18"/>
  <c r="E627" i="18"/>
  <c r="E628" i="18"/>
  <c r="E629" i="18"/>
  <c r="E630" i="18"/>
  <c r="E631" i="18"/>
  <c r="E632" i="18"/>
  <c r="E633" i="18"/>
  <c r="E634" i="18"/>
  <c r="E635" i="18"/>
  <c r="E636" i="18"/>
  <c r="E637" i="18"/>
  <c r="E638" i="18"/>
  <c r="E639" i="18"/>
  <c r="E640" i="18"/>
  <c r="E641" i="18"/>
  <c r="E642" i="18"/>
  <c r="E643" i="18"/>
  <c r="E644" i="18"/>
  <c r="E645" i="18"/>
  <c r="E646" i="18"/>
  <c r="E647" i="18"/>
  <c r="E648" i="18"/>
  <c r="E649" i="18"/>
  <c r="E650" i="18"/>
  <c r="E651" i="18"/>
  <c r="E652" i="18"/>
  <c r="E653" i="18"/>
  <c r="E654" i="18"/>
  <c r="E655" i="18"/>
  <c r="E656" i="18"/>
  <c r="E657" i="18"/>
  <c r="E658" i="18"/>
  <c r="E659" i="18"/>
  <c r="E660" i="18"/>
  <c r="E661" i="18"/>
  <c r="E662" i="18"/>
  <c r="E663" i="18"/>
  <c r="E664" i="18"/>
  <c r="E665" i="18"/>
  <c r="E666" i="18"/>
  <c r="E667" i="18"/>
  <c r="E668" i="18"/>
  <c r="E669" i="18"/>
  <c r="E670" i="18"/>
  <c r="E671" i="18"/>
  <c r="E672" i="18"/>
  <c r="E673" i="18"/>
  <c r="E674" i="18"/>
  <c r="E675" i="18"/>
  <c r="E676" i="18"/>
  <c r="E677" i="18"/>
  <c r="E678" i="18"/>
  <c r="E679" i="18"/>
  <c r="E680" i="18"/>
  <c r="E681" i="18"/>
  <c r="E682" i="18"/>
  <c r="E683" i="18"/>
  <c r="E684" i="18"/>
  <c r="E685" i="18"/>
  <c r="E686" i="18"/>
  <c r="E687" i="18"/>
  <c r="E688" i="18"/>
  <c r="E689" i="18"/>
  <c r="E690" i="18"/>
  <c r="E691" i="18"/>
  <c r="E692" i="18"/>
  <c r="E693" i="18"/>
  <c r="E694" i="18"/>
  <c r="E695" i="18"/>
  <c r="E696" i="18"/>
  <c r="E697" i="18"/>
  <c r="E698" i="18"/>
  <c r="E699" i="18"/>
  <c r="E700" i="18"/>
  <c r="E701" i="18"/>
  <c r="E702" i="18"/>
  <c r="E703" i="18"/>
  <c r="E704" i="18"/>
  <c r="E705" i="18"/>
  <c r="E706" i="18"/>
  <c r="E707" i="18"/>
  <c r="E708" i="18"/>
  <c r="E709" i="18"/>
  <c r="E710" i="18"/>
  <c r="E711" i="18"/>
  <c r="E712" i="18"/>
  <c r="E713" i="18"/>
  <c r="E714" i="18"/>
  <c r="E715" i="18"/>
  <c r="E716" i="18"/>
  <c r="E717" i="18"/>
  <c r="E718" i="18"/>
  <c r="E719" i="18"/>
  <c r="E720" i="18"/>
  <c r="E721" i="18"/>
  <c r="E722" i="18"/>
  <c r="E723" i="18"/>
  <c r="E724" i="18"/>
  <c r="E725" i="18"/>
  <c r="E726" i="18"/>
  <c r="E727" i="18"/>
  <c r="E728" i="18"/>
  <c r="E729" i="18"/>
  <c r="E730" i="18"/>
  <c r="E731" i="18"/>
  <c r="E732" i="18"/>
  <c r="E733" i="18"/>
  <c r="E734" i="18"/>
  <c r="E735" i="18"/>
  <c r="E736" i="18"/>
  <c r="E737" i="18"/>
  <c r="E738" i="18"/>
  <c r="E739" i="18"/>
  <c r="E740" i="18"/>
  <c r="E741" i="18"/>
  <c r="E742" i="18"/>
  <c r="E743" i="18"/>
  <c r="E744" i="18"/>
  <c r="E745" i="18"/>
  <c r="E746" i="18"/>
  <c r="E747" i="18"/>
  <c r="E748" i="18"/>
  <c r="E749" i="18"/>
  <c r="E750" i="18"/>
  <c r="E751" i="18"/>
  <c r="E752" i="18"/>
  <c r="E753" i="18"/>
  <c r="E754" i="18"/>
  <c r="E755" i="18"/>
  <c r="E756" i="18"/>
  <c r="E757" i="18"/>
  <c r="E758" i="18"/>
  <c r="E759" i="18"/>
  <c r="E760" i="18"/>
  <c r="E761" i="18"/>
  <c r="E762" i="18"/>
  <c r="E763" i="18"/>
  <c r="E764" i="18"/>
  <c r="E765" i="18"/>
  <c r="E766" i="18"/>
  <c r="E767" i="18"/>
  <c r="E768" i="18"/>
  <c r="E769" i="18"/>
  <c r="E770" i="18"/>
  <c r="E771" i="18"/>
  <c r="E772" i="18"/>
  <c r="E773" i="18"/>
  <c r="E774" i="18"/>
  <c r="E775" i="18"/>
  <c r="E776" i="18"/>
  <c r="E777" i="18"/>
  <c r="E778" i="18"/>
  <c r="E779" i="18"/>
  <c r="E780" i="18"/>
  <c r="E781" i="18"/>
  <c r="E782" i="18"/>
  <c r="E783" i="18"/>
  <c r="E784" i="18"/>
  <c r="E785" i="18"/>
  <c r="E786" i="18"/>
  <c r="E787" i="18"/>
  <c r="E788" i="18"/>
  <c r="E789" i="18"/>
  <c r="E790" i="18"/>
  <c r="E791" i="18"/>
  <c r="E792" i="18"/>
  <c r="E8" i="18"/>
  <c r="G130" i="18"/>
  <c r="H130" i="18" s="1"/>
  <c r="G62" i="18"/>
  <c r="H62" i="18" s="1"/>
  <c r="O15" i="3"/>
  <c r="K15" i="3"/>
  <c r="G9" i="18"/>
  <c r="H9" i="18" s="1"/>
  <c r="J184" i="8"/>
  <c r="J183" i="8"/>
  <c r="J177" i="8"/>
  <c r="J172" i="8"/>
  <c r="J169" i="8"/>
  <c r="J166" i="8"/>
  <c r="J159" i="8"/>
  <c r="J158" i="8"/>
  <c r="J146" i="8"/>
  <c r="J145" i="8"/>
  <c r="J140" i="8"/>
  <c r="G772" i="18" l="1"/>
  <c r="G740" i="18"/>
  <c r="G708" i="18"/>
  <c r="G684" i="18"/>
  <c r="G652" i="18"/>
  <c r="G628" i="18"/>
  <c r="G604" i="18"/>
  <c r="G572" i="18"/>
  <c r="G548" i="18"/>
  <c r="G524" i="18"/>
  <c r="G484" i="18"/>
  <c r="G452" i="18"/>
  <c r="G420" i="18"/>
  <c r="G396" i="18"/>
  <c r="G364" i="18"/>
  <c r="G340" i="18"/>
  <c r="G308" i="18"/>
  <c r="G284" i="18"/>
  <c r="G252" i="18"/>
  <c r="G172" i="18"/>
  <c r="H172" i="18" s="1"/>
  <c r="G140" i="18"/>
  <c r="H140" i="18" s="1"/>
  <c r="G124" i="18"/>
  <c r="H124" i="18" s="1"/>
  <c r="G116" i="18"/>
  <c r="H116" i="18" s="1"/>
  <c r="G76" i="18"/>
  <c r="H76" i="18" s="1"/>
  <c r="G36" i="18"/>
  <c r="H36" i="18" s="1"/>
  <c r="G763" i="18"/>
  <c r="G791" i="18"/>
  <c r="G775" i="18"/>
  <c r="G759" i="18"/>
  <c r="G743" i="18"/>
  <c r="G727" i="18"/>
  <c r="G711" i="18"/>
  <c r="G695" i="18"/>
  <c r="G679" i="18"/>
  <c r="G663" i="18"/>
  <c r="G647" i="18"/>
  <c r="G631" i="18"/>
  <c r="G615" i="18"/>
  <c r="G599" i="18"/>
  <c r="G583" i="18"/>
  <c r="G567" i="18"/>
  <c r="G551" i="18"/>
  <c r="G535" i="18"/>
  <c r="G519" i="18"/>
  <c r="G503" i="18"/>
  <c r="G487" i="18"/>
  <c r="G471" i="18"/>
  <c r="G455" i="18"/>
  <c r="G439" i="18"/>
  <c r="G423" i="18"/>
  <c r="G415" i="18"/>
  <c r="G399" i="18"/>
  <c r="G383" i="18"/>
  <c r="G367" i="18"/>
  <c r="G351" i="18"/>
  <c r="G335" i="18"/>
  <c r="G319" i="18"/>
  <c r="G303" i="18"/>
  <c r="G287" i="18"/>
  <c r="G279" i="18"/>
  <c r="G263" i="18"/>
  <c r="G247" i="18"/>
  <c r="G239" i="18"/>
  <c r="G231" i="18"/>
  <c r="G215" i="18"/>
  <c r="H215" i="18" s="1"/>
  <c r="G199" i="18"/>
  <c r="H199" i="18" s="1"/>
  <c r="G175" i="18"/>
  <c r="H175" i="18" s="1"/>
  <c r="G159" i="18"/>
  <c r="H159" i="18" s="1"/>
  <c r="G143" i="18"/>
  <c r="H143" i="18" s="1"/>
  <c r="G111" i="18"/>
  <c r="H111" i="18" s="1"/>
  <c r="G95" i="18"/>
  <c r="H95" i="18" s="1"/>
  <c r="G79" i="18"/>
  <c r="H79" i="18" s="1"/>
  <c r="G63" i="18"/>
  <c r="H63" i="18" s="1"/>
  <c r="G47" i="18"/>
  <c r="H47" i="18" s="1"/>
  <c r="G31" i="18"/>
  <c r="H31" i="18" s="1"/>
  <c r="G15" i="18"/>
  <c r="H15" i="18" s="1"/>
  <c r="G790" i="18"/>
  <c r="G782" i="18"/>
  <c r="G774" i="18"/>
  <c r="G766" i="18"/>
  <c r="G758" i="18"/>
  <c r="G750" i="18"/>
  <c r="G742" i="18"/>
  <c r="G734" i="18"/>
  <c r="G726" i="18"/>
  <c r="G718" i="18"/>
  <c r="G710" i="18"/>
  <c r="G702" i="18"/>
  <c r="G694" i="18"/>
  <c r="G686" i="18"/>
  <c r="G678" i="18"/>
  <c r="G670" i="18"/>
  <c r="G662" i="18"/>
  <c r="G654" i="18"/>
  <c r="G646" i="18"/>
  <c r="G638" i="18"/>
  <c r="G630" i="18"/>
  <c r="G622" i="18"/>
  <c r="G614" i="18"/>
  <c r="G606" i="18"/>
  <c r="G598" i="18"/>
  <c r="G590" i="18"/>
  <c r="G582" i="18"/>
  <c r="G574" i="18"/>
  <c r="G566" i="18"/>
  <c r="G558" i="18"/>
  <c r="G550" i="18"/>
  <c r="G542" i="18"/>
  <c r="G534" i="18"/>
  <c r="G526" i="18"/>
  <c r="G518" i="18"/>
  <c r="G510" i="18"/>
  <c r="G502" i="18"/>
  <c r="G494" i="18"/>
  <c r="G486" i="18"/>
  <c r="G478" i="18"/>
  <c r="G470" i="18"/>
  <c r="G462" i="18"/>
  <c r="G454" i="18"/>
  <c r="G446" i="18"/>
  <c r="G438" i="18"/>
  <c r="G430" i="18"/>
  <c r="G422" i="18"/>
  <c r="G414" i="18"/>
  <c r="G406" i="18"/>
  <c r="G398" i="18"/>
  <c r="G390" i="18"/>
  <c r="G382" i="18"/>
  <c r="G374" i="18"/>
  <c r="G366" i="18"/>
  <c r="G358" i="18"/>
  <c r="G350" i="18"/>
  <c r="G342" i="18"/>
  <c r="G334" i="18"/>
  <c r="G326" i="18"/>
  <c r="G318" i="18"/>
  <c r="G310" i="18"/>
  <c r="G302" i="18"/>
  <c r="G294" i="18"/>
  <c r="G286" i="18"/>
  <c r="G278" i="18"/>
  <c r="G270" i="18"/>
  <c r="G262" i="18"/>
  <c r="G254" i="18"/>
  <c r="G246" i="18"/>
  <c r="G238" i="18"/>
  <c r="G230" i="18"/>
  <c r="G222" i="18"/>
  <c r="H222" i="18" s="1"/>
  <c r="G214" i="18"/>
  <c r="H214" i="18" s="1"/>
  <c r="G206" i="18"/>
  <c r="H206" i="18" s="1"/>
  <c r="G198" i="18"/>
  <c r="H198" i="18" s="1"/>
  <c r="G190" i="18"/>
  <c r="H190" i="18" s="1"/>
  <c r="G182" i="18"/>
  <c r="H182" i="18" s="1"/>
  <c r="G174" i="18"/>
  <c r="H174" i="18" s="1"/>
  <c r="G166" i="18"/>
  <c r="H166" i="18" s="1"/>
  <c r="G158" i="18"/>
  <c r="H158" i="18" s="1"/>
  <c r="G150" i="18"/>
  <c r="H150" i="18" s="1"/>
  <c r="G142" i="18"/>
  <c r="H142" i="18" s="1"/>
  <c r="G134" i="18"/>
  <c r="H134" i="18" s="1"/>
  <c r="G126" i="18"/>
  <c r="H126" i="18" s="1"/>
  <c r="G118" i="18"/>
  <c r="H118" i="18" s="1"/>
  <c r="G110" i="18"/>
  <c r="H110" i="18" s="1"/>
  <c r="G102" i="18"/>
  <c r="H102" i="18" s="1"/>
  <c r="G94" i="18"/>
  <c r="H94" i="18" s="1"/>
  <c r="G86" i="18"/>
  <c r="H86" i="18" s="1"/>
  <c r="G78" i="18"/>
  <c r="H78" i="18" s="1"/>
  <c r="G70" i="18"/>
  <c r="H70" i="18" s="1"/>
  <c r="G54" i="18"/>
  <c r="H54" i="18" s="1"/>
  <c r="G46" i="18"/>
  <c r="H46" i="18" s="1"/>
  <c r="G38" i="18"/>
  <c r="H38" i="18" s="1"/>
  <c r="G30" i="18"/>
  <c r="H30" i="18" s="1"/>
  <c r="H22" i="18"/>
  <c r="G14" i="18"/>
  <c r="H14" i="18" s="1"/>
  <c r="G756" i="18"/>
  <c r="G724" i="18"/>
  <c r="G692" i="18"/>
  <c r="G660" i="18"/>
  <c r="G620" i="18"/>
  <c r="G596" i="18"/>
  <c r="G564" i="18"/>
  <c r="G540" i="18"/>
  <c r="G508" i="18"/>
  <c r="G476" i="18"/>
  <c r="G444" i="18"/>
  <c r="G412" i="18"/>
  <c r="G388" i="18"/>
  <c r="G356" i="18"/>
  <c r="G332" i="18"/>
  <c r="G300" i="18"/>
  <c r="G276" i="18"/>
  <c r="G260" i="18"/>
  <c r="G212" i="18"/>
  <c r="H212" i="18" s="1"/>
  <c r="G132" i="18"/>
  <c r="H132" i="18" s="1"/>
  <c r="G84" i="18"/>
  <c r="H84" i="18" s="1"/>
  <c r="G52" i="18"/>
  <c r="H52" i="18" s="1"/>
  <c r="G12" i="18"/>
  <c r="H12" i="18" s="1"/>
  <c r="G771" i="18"/>
  <c r="G783" i="18"/>
  <c r="G767" i="18"/>
  <c r="G751" i="18"/>
  <c r="G735" i="18"/>
  <c r="G719" i="18"/>
  <c r="G703" i="18"/>
  <c r="G687" i="18"/>
  <c r="G671" i="18"/>
  <c r="G655" i="18"/>
  <c r="G639" i="18"/>
  <c r="G623" i="18"/>
  <c r="G607" i="18"/>
  <c r="G591" i="18"/>
  <c r="G575" i="18"/>
  <c r="G559" i="18"/>
  <c r="G543" i="18"/>
  <c r="G527" i="18"/>
  <c r="G511" i="18"/>
  <c r="G495" i="18"/>
  <c r="G479" i="18"/>
  <c r="G463" i="18"/>
  <c r="G447" i="18"/>
  <c r="G431" i="18"/>
  <c r="G407" i="18"/>
  <c r="G391" i="18"/>
  <c r="G375" i="18"/>
  <c r="G359" i="18"/>
  <c r="G343" i="18"/>
  <c r="G327" i="18"/>
  <c r="G311" i="18"/>
  <c r="G295" i="18"/>
  <c r="G271" i="18"/>
  <c r="G255" i="18"/>
  <c r="G223" i="18"/>
  <c r="H223" i="18" s="1"/>
  <c r="G207" i="18"/>
  <c r="H207" i="18" s="1"/>
  <c r="G191" i="18"/>
  <c r="H191" i="18" s="1"/>
  <c r="G183" i="18"/>
  <c r="H183" i="18" s="1"/>
  <c r="G167" i="18"/>
  <c r="H167" i="18" s="1"/>
  <c r="G151" i="18"/>
  <c r="H151" i="18" s="1"/>
  <c r="G135" i="18"/>
  <c r="H135" i="18" s="1"/>
  <c r="G127" i="18"/>
  <c r="H127" i="18" s="1"/>
  <c r="G119" i="18"/>
  <c r="H119" i="18" s="1"/>
  <c r="G103" i="18"/>
  <c r="H103" i="18" s="1"/>
  <c r="G87" i="18"/>
  <c r="H87" i="18" s="1"/>
  <c r="G71" i="18"/>
  <c r="H71" i="18" s="1"/>
  <c r="G55" i="18"/>
  <c r="H55" i="18" s="1"/>
  <c r="G39" i="18"/>
  <c r="H39" i="18" s="1"/>
  <c r="G23" i="18"/>
  <c r="H23" i="18" s="1"/>
  <c r="G789" i="18"/>
  <c r="G781" i="18"/>
  <c r="G773" i="18"/>
  <c r="G765" i="18"/>
  <c r="G757" i="18"/>
  <c r="G749" i="18"/>
  <c r="G741" i="18"/>
  <c r="G733" i="18"/>
  <c r="G725" i="18"/>
  <c r="G717" i="18"/>
  <c r="G709" i="18"/>
  <c r="G701" i="18"/>
  <c r="G693" i="18"/>
  <c r="G685" i="18"/>
  <c r="G677" i="18"/>
  <c r="G669" i="18"/>
  <c r="G661" i="18"/>
  <c r="G653" i="18"/>
  <c r="G645" i="18"/>
  <c r="G637" i="18"/>
  <c r="G629" i="18"/>
  <c r="G621" i="18"/>
  <c r="G613" i="18"/>
  <c r="G605" i="18"/>
  <c r="G597" i="18"/>
  <c r="G589" i="18"/>
  <c r="G581" i="18"/>
  <c r="G573" i="18"/>
  <c r="G565" i="18"/>
  <c r="G557" i="18"/>
  <c r="G549" i="18"/>
  <c r="G541" i="18"/>
  <c r="G533" i="18"/>
  <c r="G525" i="18"/>
  <c r="G517" i="18"/>
  <c r="G509" i="18"/>
  <c r="G501" i="18"/>
  <c r="G493" i="18"/>
  <c r="G485" i="18"/>
  <c r="G477" i="18"/>
  <c r="G469" i="18"/>
  <c r="G461" i="18"/>
  <c r="G453" i="18"/>
  <c r="G445" i="18"/>
  <c r="G437" i="18"/>
  <c r="G429" i="18"/>
  <c r="G421" i="18"/>
  <c r="G413" i="18"/>
  <c r="G405" i="18"/>
  <c r="G397" i="18"/>
  <c r="G389" i="18"/>
  <c r="G381" i="18"/>
  <c r="G373" i="18"/>
  <c r="G365" i="18"/>
  <c r="G357" i="18"/>
  <c r="G349" i="18"/>
  <c r="G341" i="18"/>
  <c r="G333" i="18"/>
  <c r="G325" i="18"/>
  <c r="G317" i="18"/>
  <c r="G309" i="18"/>
  <c r="G301" i="18"/>
  <c r="G293" i="18"/>
  <c r="G285" i="18"/>
  <c r="G277" i="18"/>
  <c r="G269" i="18"/>
  <c r="G261" i="18"/>
  <c r="G253" i="18"/>
  <c r="G245" i="18"/>
  <c r="G237" i="18"/>
  <c r="G229" i="18"/>
  <c r="G221" i="18"/>
  <c r="H221" i="18" s="1"/>
  <c r="G213" i="18"/>
  <c r="H213" i="18" s="1"/>
  <c r="G205" i="18"/>
  <c r="H205" i="18" s="1"/>
  <c r="G197" i="18"/>
  <c r="H197" i="18" s="1"/>
  <c r="G189" i="18"/>
  <c r="H189" i="18" s="1"/>
  <c r="G181" i="18"/>
  <c r="H181" i="18" s="1"/>
  <c r="G173" i="18"/>
  <c r="H173" i="18" s="1"/>
  <c r="G165" i="18"/>
  <c r="H165" i="18" s="1"/>
  <c r="G157" i="18"/>
  <c r="H157" i="18" s="1"/>
  <c r="G149" i="18"/>
  <c r="H149" i="18" s="1"/>
  <c r="G141" i="18"/>
  <c r="H141" i="18" s="1"/>
  <c r="G133" i="18"/>
  <c r="H133" i="18" s="1"/>
  <c r="G125" i="18"/>
  <c r="H125" i="18" s="1"/>
  <c r="G117" i="18"/>
  <c r="H117" i="18" s="1"/>
  <c r="G109" i="18"/>
  <c r="H109" i="18" s="1"/>
  <c r="G101" i="18"/>
  <c r="H101" i="18" s="1"/>
  <c r="G93" i="18"/>
  <c r="H93" i="18" s="1"/>
  <c r="G85" i="18"/>
  <c r="H85" i="18" s="1"/>
  <c r="G77" i="18"/>
  <c r="H77" i="18" s="1"/>
  <c r="G69" i="18"/>
  <c r="H69" i="18" s="1"/>
  <c r="G61" i="18"/>
  <c r="H61" i="18" s="1"/>
  <c r="G53" i="18"/>
  <c r="H53" i="18" s="1"/>
  <c r="G45" i="18"/>
  <c r="H45" i="18" s="1"/>
  <c r="G37" i="18"/>
  <c r="H37" i="18" s="1"/>
  <c r="G29" i="18"/>
  <c r="H29" i="18" s="1"/>
  <c r="G21" i="18"/>
  <c r="H21" i="18" s="1"/>
  <c r="G13" i="18"/>
  <c r="H13" i="18" s="1"/>
  <c r="G180" i="18"/>
  <c r="H180" i="18" s="1"/>
  <c r="G779" i="18"/>
  <c r="G739" i="18"/>
  <c r="G715" i="18"/>
  <c r="G699" i="18"/>
  <c r="G667" i="18"/>
  <c r="G611" i="18"/>
  <c r="G539" i="18"/>
  <c r="G411" i="18"/>
  <c r="G171" i="18"/>
  <c r="H171" i="18" s="1"/>
  <c r="G788" i="18"/>
  <c r="G764" i="18"/>
  <c r="G732" i="18"/>
  <c r="G700" i="18"/>
  <c r="G668" i="18"/>
  <c r="G636" i="18"/>
  <c r="G580" i="18"/>
  <c r="G516" i="18"/>
  <c r="G492" i="18"/>
  <c r="G460" i="18"/>
  <c r="G436" i="18"/>
  <c r="G404" i="18"/>
  <c r="G372" i="18"/>
  <c r="G348" i="18"/>
  <c r="G324" i="18"/>
  <c r="G292" i="18"/>
  <c r="G268" i="18"/>
  <c r="G244" i="18"/>
  <c r="G236" i="18"/>
  <c r="G228" i="18"/>
  <c r="G204" i="18"/>
  <c r="H204" i="18" s="1"/>
  <c r="G164" i="18"/>
  <c r="H164" i="18" s="1"/>
  <c r="G108" i="18"/>
  <c r="H108" i="18" s="1"/>
  <c r="G68" i="18"/>
  <c r="H68" i="18" s="1"/>
  <c r="G28" i="18"/>
  <c r="H28" i="18" s="1"/>
  <c r="G755" i="18"/>
  <c r="G723" i="18"/>
  <c r="G675" i="18"/>
  <c r="G651" i="18"/>
  <c r="G627" i="18"/>
  <c r="G595" i="18"/>
  <c r="G571" i="18"/>
  <c r="G555" i="18"/>
  <c r="G523" i="18"/>
  <c r="G507" i="18"/>
  <c r="G491" i="18"/>
  <c r="G475" i="18"/>
  <c r="G451" i="18"/>
  <c r="G395" i="18"/>
  <c r="G219" i="18"/>
  <c r="H219" i="18" s="1"/>
  <c r="G203" i="18"/>
  <c r="H203" i="18" s="1"/>
  <c r="G187" i="18"/>
  <c r="H187" i="18" s="1"/>
  <c r="G163" i="18"/>
  <c r="H163" i="18" s="1"/>
  <c r="G131" i="18"/>
  <c r="H131" i="18" s="1"/>
  <c r="G123" i="18"/>
  <c r="H123" i="18" s="1"/>
  <c r="G115" i="18"/>
  <c r="H115" i="18" s="1"/>
  <c r="G99" i="18"/>
  <c r="H99" i="18" s="1"/>
  <c r="G75" i="18"/>
  <c r="H75" i="18" s="1"/>
  <c r="G51" i="18"/>
  <c r="H51" i="18" s="1"/>
  <c r="G27" i="18"/>
  <c r="H27" i="18" s="1"/>
  <c r="G786" i="18"/>
  <c r="G778" i="18"/>
  <c r="G770" i="18"/>
  <c r="G762" i="18"/>
  <c r="G754" i="18"/>
  <c r="G746" i="18"/>
  <c r="G738" i="18"/>
  <c r="G730" i="18"/>
  <c r="G722" i="18"/>
  <c r="G714" i="18"/>
  <c r="G706" i="18"/>
  <c r="G698" i="18"/>
  <c r="G690" i="18"/>
  <c r="G682" i="18"/>
  <c r="G674" i="18"/>
  <c r="G666" i="18"/>
  <c r="G658" i="18"/>
  <c r="G650" i="18"/>
  <c r="G642" i="18"/>
  <c r="G634" i="18"/>
  <c r="G626" i="18"/>
  <c r="G618" i="18"/>
  <c r="G610" i="18"/>
  <c r="G602" i="18"/>
  <c r="G594" i="18"/>
  <c r="G586" i="18"/>
  <c r="G578" i="18"/>
  <c r="G570" i="18"/>
  <c r="G562" i="18"/>
  <c r="G554" i="18"/>
  <c r="G546" i="18"/>
  <c r="G538" i="18"/>
  <c r="G530" i="18"/>
  <c r="G522" i="18"/>
  <c r="G514" i="18"/>
  <c r="G506" i="18"/>
  <c r="G498" i="18"/>
  <c r="G490" i="18"/>
  <c r="G482" i="18"/>
  <c r="G474" i="18"/>
  <c r="G466" i="18"/>
  <c r="G458" i="18"/>
  <c r="G450" i="18"/>
  <c r="G442" i="18"/>
  <c r="G434" i="18"/>
  <c r="G426" i="18"/>
  <c r="G418" i="18"/>
  <c r="G410" i="18"/>
  <c r="G402" i="18"/>
  <c r="G394" i="18"/>
  <c r="G386" i="18"/>
  <c r="G378" i="18"/>
  <c r="G370" i="18"/>
  <c r="G362" i="18"/>
  <c r="G354" i="18"/>
  <c r="G346" i="18"/>
  <c r="G338" i="18"/>
  <c r="G330" i="18"/>
  <c r="G322" i="18"/>
  <c r="G314" i="18"/>
  <c r="G306" i="18"/>
  <c r="G298" i="18"/>
  <c r="G290" i="18"/>
  <c r="G282" i="18"/>
  <c r="G274" i="18"/>
  <c r="G266" i="18"/>
  <c r="G258" i="18"/>
  <c r="G250" i="18"/>
  <c r="G242" i="18"/>
  <c r="G234" i="18"/>
  <c r="G226" i="18"/>
  <c r="G218" i="18"/>
  <c r="H218" i="18" s="1"/>
  <c r="G210" i="18"/>
  <c r="H210" i="18" s="1"/>
  <c r="G202" i="18"/>
  <c r="H202" i="18" s="1"/>
  <c r="G194" i="18"/>
  <c r="H194" i="18" s="1"/>
  <c r="G186" i="18"/>
  <c r="H186" i="18" s="1"/>
  <c r="G178" i="18"/>
  <c r="H178" i="18" s="1"/>
  <c r="G170" i="18"/>
  <c r="H170" i="18" s="1"/>
  <c r="G162" i="18"/>
  <c r="H162" i="18" s="1"/>
  <c r="G154" i="18"/>
  <c r="H154" i="18" s="1"/>
  <c r="G146" i="18"/>
  <c r="H146" i="18" s="1"/>
  <c r="G138" i="18"/>
  <c r="H138" i="18" s="1"/>
  <c r="G122" i="18"/>
  <c r="H122" i="18" s="1"/>
  <c r="G114" i="18"/>
  <c r="H114" i="18" s="1"/>
  <c r="G106" i="18"/>
  <c r="H106" i="18" s="1"/>
  <c r="G98" i="18"/>
  <c r="H98" i="18" s="1"/>
  <c r="G90" i="18"/>
  <c r="H90" i="18" s="1"/>
  <c r="G82" i="18"/>
  <c r="H82" i="18" s="1"/>
  <c r="G74" i="18"/>
  <c r="H74" i="18" s="1"/>
  <c r="G66" i="18"/>
  <c r="H66" i="18" s="1"/>
  <c r="G58" i="18"/>
  <c r="H58" i="18" s="1"/>
  <c r="G50" i="18"/>
  <c r="H50" i="18" s="1"/>
  <c r="G42" i="18"/>
  <c r="H42" i="18" s="1"/>
  <c r="G34" i="18"/>
  <c r="H34" i="18" s="1"/>
  <c r="G26" i="18"/>
  <c r="H26" i="18" s="1"/>
  <c r="G18" i="18"/>
  <c r="H18" i="18" s="1"/>
  <c r="G10" i="18"/>
  <c r="H10" i="18" s="1"/>
  <c r="G780" i="18"/>
  <c r="G748" i="18"/>
  <c r="G716" i="18"/>
  <c r="G676" i="18"/>
  <c r="G644" i="18"/>
  <c r="G612" i="18"/>
  <c r="G588" i="18"/>
  <c r="G556" i="18"/>
  <c r="G532" i="18"/>
  <c r="G500" i="18"/>
  <c r="G468" i="18"/>
  <c r="G428" i="18"/>
  <c r="G380" i="18"/>
  <c r="G316" i="18"/>
  <c r="G196" i="18"/>
  <c r="H196" i="18" s="1"/>
  <c r="G156" i="18"/>
  <c r="H156" i="18" s="1"/>
  <c r="G100" i="18"/>
  <c r="H100" i="18" s="1"/>
  <c r="G60" i="18"/>
  <c r="H60" i="18" s="1"/>
  <c r="G20" i="18"/>
  <c r="H20" i="18" s="1"/>
  <c r="G787" i="18"/>
  <c r="G747" i="18"/>
  <c r="G731" i="18"/>
  <c r="G707" i="18"/>
  <c r="G691" i="18"/>
  <c r="G683" i="18"/>
  <c r="G659" i="18"/>
  <c r="G635" i="18"/>
  <c r="G619" i="18"/>
  <c r="G587" i="18"/>
  <c r="G579" i="18"/>
  <c r="G563" i="18"/>
  <c r="G531" i="18"/>
  <c r="G515" i="18"/>
  <c r="G499" i="18"/>
  <c r="G483" i="18"/>
  <c r="G467" i="18"/>
  <c r="G459" i="18"/>
  <c r="G443" i="18"/>
  <c r="G435" i="18"/>
  <c r="G427" i="18"/>
  <c r="G419" i="18"/>
  <c r="G403" i="18"/>
  <c r="G387" i="18"/>
  <c r="G379" i="18"/>
  <c r="G371" i="18"/>
  <c r="G363" i="18"/>
  <c r="G355" i="18"/>
  <c r="G347" i="18"/>
  <c r="G339" i="18"/>
  <c r="G331" i="18"/>
  <c r="G323" i="18"/>
  <c r="G315" i="18"/>
  <c r="G307" i="18"/>
  <c r="G291" i="18"/>
  <c r="G275" i="18"/>
  <c r="G259" i="18"/>
  <c r="G235" i="18"/>
  <c r="G211" i="18"/>
  <c r="H211" i="18" s="1"/>
  <c r="G179" i="18"/>
  <c r="H179" i="18" s="1"/>
  <c r="G155" i="18"/>
  <c r="H155" i="18" s="1"/>
  <c r="G147" i="18"/>
  <c r="H147" i="18" s="1"/>
  <c r="G139" i="18"/>
  <c r="H139" i="18" s="1"/>
  <c r="G107" i="18"/>
  <c r="H107" i="18" s="1"/>
  <c r="G83" i="18"/>
  <c r="H83" i="18" s="1"/>
  <c r="G59" i="18"/>
  <c r="H59" i="18" s="1"/>
  <c r="G35" i="18"/>
  <c r="H35" i="18" s="1"/>
  <c r="G11" i="18"/>
  <c r="H11" i="18" s="1"/>
  <c r="G8" i="18"/>
  <c r="H8" i="18" s="1"/>
  <c r="G785" i="18"/>
  <c r="G777" i="18"/>
  <c r="G769" i="18"/>
  <c r="G761" i="18"/>
  <c r="G753" i="18"/>
  <c r="G745" i="18"/>
  <c r="G737" i="18"/>
  <c r="G729" i="18"/>
  <c r="G721" i="18"/>
  <c r="G713" i="18"/>
  <c r="G705" i="18"/>
  <c r="G697" i="18"/>
  <c r="G689" i="18"/>
  <c r="G681" i="18"/>
  <c r="G673" i="18"/>
  <c r="G665" i="18"/>
  <c r="G657" i="18"/>
  <c r="G649" i="18"/>
  <c r="G641" i="18"/>
  <c r="G633" i="18"/>
  <c r="G625" i="18"/>
  <c r="G617" i="18"/>
  <c r="G609" i="18"/>
  <c r="G601" i="18"/>
  <c r="G593" i="18"/>
  <c r="G585" i="18"/>
  <c r="G577" i="18"/>
  <c r="G569" i="18"/>
  <c r="G561" i="18"/>
  <c r="G553" i="18"/>
  <c r="G545" i="18"/>
  <c r="G537" i="18"/>
  <c r="G529" i="18"/>
  <c r="G521" i="18"/>
  <c r="G513" i="18"/>
  <c r="G505" i="18"/>
  <c r="G497" i="18"/>
  <c r="G489" i="18"/>
  <c r="G481" i="18"/>
  <c r="G473" i="18"/>
  <c r="G465" i="18"/>
  <c r="G457" i="18"/>
  <c r="G449" i="18"/>
  <c r="G441" i="18"/>
  <c r="G433" i="18"/>
  <c r="G425" i="18"/>
  <c r="G417" i="18"/>
  <c r="G409" i="18"/>
  <c r="G401" i="18"/>
  <c r="G393" i="18"/>
  <c r="G385" i="18"/>
  <c r="G377" i="18"/>
  <c r="G369" i="18"/>
  <c r="G361" i="18"/>
  <c r="G353" i="18"/>
  <c r="G345" i="18"/>
  <c r="G337" i="18"/>
  <c r="G329" i="18"/>
  <c r="G321" i="18"/>
  <c r="G313" i="18"/>
  <c r="G305" i="18"/>
  <c r="G297" i="18"/>
  <c r="G289" i="18"/>
  <c r="G281" i="18"/>
  <c r="G273" i="18"/>
  <c r="G265" i="18"/>
  <c r="G257" i="18"/>
  <c r="G249" i="18"/>
  <c r="G241" i="18"/>
  <c r="G233" i="18"/>
  <c r="G225" i="18"/>
  <c r="G217" i="18"/>
  <c r="H217" i="18" s="1"/>
  <c r="G209" i="18"/>
  <c r="H209" i="18" s="1"/>
  <c r="G201" i="18"/>
  <c r="H201" i="18" s="1"/>
  <c r="G193" i="18"/>
  <c r="H193" i="18" s="1"/>
  <c r="G185" i="18"/>
  <c r="H185" i="18" s="1"/>
  <c r="G177" i="18"/>
  <c r="H177" i="18" s="1"/>
  <c r="G169" i="18"/>
  <c r="H169" i="18" s="1"/>
  <c r="G161" i="18"/>
  <c r="H161" i="18" s="1"/>
  <c r="G153" i="18"/>
  <c r="H153" i="18" s="1"/>
  <c r="G145" i="18"/>
  <c r="H145" i="18" s="1"/>
  <c r="G137" i="18"/>
  <c r="H137" i="18" s="1"/>
  <c r="G129" i="18"/>
  <c r="H129" i="18" s="1"/>
  <c r="G121" i="18"/>
  <c r="H121" i="18" s="1"/>
  <c r="G113" i="18"/>
  <c r="H113" i="18" s="1"/>
  <c r="G105" i="18"/>
  <c r="H105" i="18" s="1"/>
  <c r="G97" i="18"/>
  <c r="H97" i="18" s="1"/>
  <c r="G89" i="18"/>
  <c r="H89" i="18" s="1"/>
  <c r="G81" i="18"/>
  <c r="H81" i="18" s="1"/>
  <c r="G73" i="18"/>
  <c r="H73" i="18" s="1"/>
  <c r="G65" i="18"/>
  <c r="H65" i="18" s="1"/>
  <c r="G57" i="18"/>
  <c r="H57" i="18" s="1"/>
  <c r="G49" i="18"/>
  <c r="H49" i="18" s="1"/>
  <c r="G41" i="18"/>
  <c r="H41" i="18" s="1"/>
  <c r="G33" i="18"/>
  <c r="H33" i="18" s="1"/>
  <c r="G25" i="18"/>
  <c r="H25" i="18" s="1"/>
  <c r="G17" i="18"/>
  <c r="H17" i="18" s="1"/>
  <c r="G220" i="18"/>
  <c r="H220" i="18" s="1"/>
  <c r="G188" i="18"/>
  <c r="H188" i="18" s="1"/>
  <c r="G148" i="18"/>
  <c r="H148" i="18" s="1"/>
  <c r="G92" i="18"/>
  <c r="H92" i="18" s="1"/>
  <c r="G44" i="18"/>
  <c r="H44" i="18" s="1"/>
  <c r="G643" i="18"/>
  <c r="G603" i="18"/>
  <c r="G547" i="18"/>
  <c r="G299" i="18"/>
  <c r="G283" i="18"/>
  <c r="G267" i="18"/>
  <c r="G251" i="18"/>
  <c r="G243" i="18"/>
  <c r="G227" i="18"/>
  <c r="G195" i="18"/>
  <c r="H195" i="18" s="1"/>
  <c r="G91" i="18"/>
  <c r="H91" i="18" s="1"/>
  <c r="G67" i="18"/>
  <c r="H67" i="18" s="1"/>
  <c r="G43" i="18"/>
  <c r="H43" i="18" s="1"/>
  <c r="G19" i="18"/>
  <c r="H19" i="18" s="1"/>
  <c r="G792" i="18"/>
  <c r="G784" i="18"/>
  <c r="G776" i="18"/>
  <c r="G768" i="18"/>
  <c r="G760" i="18"/>
  <c r="G752" i="18"/>
  <c r="G744" i="18"/>
  <c r="G736" i="18"/>
  <c r="G728" i="18"/>
  <c r="G720" i="18"/>
  <c r="G712" i="18"/>
  <c r="G704" i="18"/>
  <c r="G696" i="18"/>
  <c r="G688" i="18"/>
  <c r="G680" i="18"/>
  <c r="G672" i="18"/>
  <c r="G664" i="18"/>
  <c r="G656" i="18"/>
  <c r="G648" i="18"/>
  <c r="G640" i="18"/>
  <c r="G632" i="18"/>
  <c r="G624" i="18"/>
  <c r="G616" i="18"/>
  <c r="G608" i="18"/>
  <c r="G600" i="18"/>
  <c r="G592" i="18"/>
  <c r="G584" i="18"/>
  <c r="G576" i="18"/>
  <c r="G568" i="18"/>
  <c r="G560" i="18"/>
  <c r="G552" i="18"/>
  <c r="G544" i="18"/>
  <c r="G536" i="18"/>
  <c r="G528" i="18"/>
  <c r="G520" i="18"/>
  <c r="G512" i="18"/>
  <c r="G504" i="18"/>
  <c r="G496" i="18"/>
  <c r="G488" i="18"/>
  <c r="G480" i="18"/>
  <c r="G472" i="18"/>
  <c r="G464" i="18"/>
  <c r="G456" i="18"/>
  <c r="G448" i="18"/>
  <c r="G440" i="18"/>
  <c r="G432" i="18"/>
  <c r="G424" i="18"/>
  <c r="G416" i="18"/>
  <c r="G408" i="18"/>
  <c r="G400" i="18"/>
  <c r="G392" i="18"/>
  <c r="G384" i="18"/>
  <c r="G376" i="18"/>
  <c r="G368" i="18"/>
  <c r="G360" i="18"/>
  <c r="G352" i="18"/>
  <c r="G344" i="18"/>
  <c r="G336" i="18"/>
  <c r="G328" i="18"/>
  <c r="G320" i="18"/>
  <c r="G312" i="18"/>
  <c r="G304" i="18"/>
  <c r="G296" i="18"/>
  <c r="G288" i="18"/>
  <c r="G280" i="18"/>
  <c r="G272" i="18"/>
  <c r="G264" i="18"/>
  <c r="G256" i="18"/>
  <c r="G248" i="18"/>
  <c r="G240" i="18"/>
  <c r="G232" i="18"/>
  <c r="G224" i="18"/>
  <c r="H224" i="18" s="1"/>
  <c r="G216" i="18"/>
  <c r="H216" i="18" s="1"/>
  <c r="G208" i="18"/>
  <c r="H208" i="18" s="1"/>
  <c r="G200" i="18"/>
  <c r="H200" i="18" s="1"/>
  <c r="G192" i="18"/>
  <c r="H192" i="18" s="1"/>
  <c r="G184" i="18"/>
  <c r="H184" i="18" s="1"/>
  <c r="G176" i="18"/>
  <c r="H176" i="18" s="1"/>
  <c r="G168" i="18"/>
  <c r="H168" i="18" s="1"/>
  <c r="G160" i="18"/>
  <c r="H160" i="18" s="1"/>
  <c r="G152" i="18"/>
  <c r="H152" i="18" s="1"/>
  <c r="G144" i="18"/>
  <c r="H144" i="18" s="1"/>
  <c r="G136" i="18"/>
  <c r="H136" i="18" s="1"/>
  <c r="G128" i="18"/>
  <c r="H128" i="18" s="1"/>
  <c r="G120" i="18"/>
  <c r="H120" i="18" s="1"/>
  <c r="G112" i="18"/>
  <c r="H112" i="18" s="1"/>
  <c r="G104" i="18"/>
  <c r="H104" i="18" s="1"/>
  <c r="G96" i="18"/>
  <c r="H96" i="18" s="1"/>
  <c r="G88" i="18"/>
  <c r="H88" i="18" s="1"/>
  <c r="G80" i="18"/>
  <c r="H80" i="18" s="1"/>
  <c r="G72" i="18"/>
  <c r="H72" i="18" s="1"/>
  <c r="G64" i="18"/>
  <c r="H64" i="18" s="1"/>
  <c r="G56" i="18"/>
  <c r="H56" i="18" s="1"/>
  <c r="G48" i="18"/>
  <c r="H48" i="18" s="1"/>
  <c r="G40" i="18"/>
  <c r="H40" i="18" s="1"/>
  <c r="G32" i="18"/>
  <c r="H32" i="18" s="1"/>
  <c r="G24" i="18"/>
  <c r="H24" i="18" s="1"/>
  <c r="G16" i="18"/>
  <c r="H16" i="18" s="1"/>
  <c r="H164" i="7"/>
  <c r="D148" i="7"/>
  <c r="F148" i="7" s="1"/>
  <c r="H148" i="7" s="1"/>
  <c r="H138" i="7"/>
  <c r="F138" i="7"/>
  <c r="D138" i="7"/>
  <c r="B138" i="7"/>
  <c r="H86" i="7"/>
  <c r="H98" i="7"/>
  <c r="F98" i="7"/>
  <c r="D98" i="7"/>
  <c r="H52" i="7"/>
  <c r="F52" i="7"/>
  <c r="D52" i="7"/>
  <c r="D42" i="7"/>
  <c r="F42" i="7" s="1"/>
  <c r="H42" i="7" s="1"/>
  <c r="D40" i="7"/>
  <c r="F40" i="7" s="1"/>
  <c r="H40" i="7" s="1"/>
  <c r="F16" i="6"/>
  <c r="H16" i="6" s="1"/>
  <c r="H6" i="8" l="1"/>
  <c r="AC15" i="3"/>
  <c r="H145" i="8" l="1"/>
  <c r="F145" i="8"/>
  <c r="F174" i="7" l="1"/>
  <c r="F180" i="7" s="1"/>
  <c r="D174" i="7"/>
  <c r="D180" i="7" s="1"/>
  <c r="F162" i="7"/>
  <c r="F172" i="7" s="1"/>
  <c r="D162" i="7"/>
  <c r="D172" i="7" s="1"/>
  <c r="F146" i="7"/>
  <c r="F160" i="7" s="1"/>
  <c r="D146" i="7"/>
  <c r="D160" i="7" s="1"/>
  <c r="F134" i="7"/>
  <c r="F144" i="7" s="1"/>
  <c r="D134" i="7"/>
  <c r="D144" i="7" s="1"/>
  <c r="F114" i="7"/>
  <c r="D114" i="7"/>
  <c r="F104" i="7"/>
  <c r="F124" i="7" s="1"/>
  <c r="D104" i="7"/>
  <c r="D102" i="7" s="1"/>
  <c r="F86" i="7"/>
  <c r="D86" i="7"/>
  <c r="F76" i="7"/>
  <c r="D76" i="7"/>
  <c r="F64" i="7"/>
  <c r="D64" i="7"/>
  <c r="F48" i="7"/>
  <c r="D48" i="7"/>
  <c r="F36" i="7"/>
  <c r="F70" i="7" s="1"/>
  <c r="D36" i="7"/>
  <c r="F16" i="7"/>
  <c r="F26" i="7" s="1"/>
  <c r="D16" i="7"/>
  <c r="D26" i="7" s="1"/>
  <c r="F296" i="4"/>
  <c r="D296" i="4"/>
  <c r="F274" i="4"/>
  <c r="D274" i="4"/>
  <c r="F268" i="4"/>
  <c r="D268" i="4"/>
  <c r="F202" i="4"/>
  <c r="D202" i="4"/>
  <c r="F164" i="4"/>
  <c r="D164" i="4"/>
  <c r="F156" i="4"/>
  <c r="D156" i="4"/>
  <c r="F146" i="4"/>
  <c r="D146" i="4"/>
  <c r="F128" i="4"/>
  <c r="D128" i="4"/>
  <c r="F92" i="4"/>
  <c r="D92" i="4"/>
  <c r="F74" i="4"/>
  <c r="D74" i="4"/>
  <c r="F42" i="4"/>
  <c r="F286" i="4" s="1"/>
  <c r="F290" i="4" s="1"/>
  <c r="D42" i="4"/>
  <c r="D286" i="4" s="1"/>
  <c r="D290" i="4" s="1"/>
  <c r="F28" i="4"/>
  <c r="F280" i="4" s="1"/>
  <c r="F284" i="4" s="1"/>
  <c r="D28" i="4"/>
  <c r="D280" i="4" s="1"/>
  <c r="D284" i="4" s="1"/>
  <c r="F100" i="7" l="1"/>
  <c r="F102" i="7"/>
  <c r="D100" i="7"/>
  <c r="D124" i="7"/>
  <c r="D70" i="7"/>
  <c r="D72" i="7" s="1"/>
  <c r="D158" i="4"/>
  <c r="F158" i="4"/>
  <c r="F76" i="4"/>
  <c r="D76" i="4"/>
  <c r="F72" i="7"/>
  <c r="F126" i="7" l="1"/>
  <c r="F130" i="7" s="1"/>
  <c r="F188" i="4" s="1"/>
  <c r="F190" i="4" s="1"/>
  <c r="F276" i="4" s="1"/>
  <c r="D126" i="7"/>
  <c r="D130" i="7" s="1"/>
  <c r="D188" i="4" s="1"/>
  <c r="D190" i="4" s="1"/>
  <c r="D276" i="4" s="1"/>
  <c r="D166" i="4"/>
  <c r="F166" i="4"/>
  <c r="B36" i="17"/>
  <c r="B35" i="17"/>
  <c r="B59" i="17"/>
  <c r="B10" i="17"/>
  <c r="B11" i="17"/>
  <c r="B14" i="17"/>
  <c r="B13" i="17"/>
  <c r="B12" i="17"/>
  <c r="H184" i="8" l="1"/>
  <c r="H183" i="8"/>
  <c r="H177" i="8"/>
  <c r="H172" i="8"/>
  <c r="H169" i="8"/>
  <c r="H166" i="8"/>
  <c r="H159" i="8"/>
  <c r="H158" i="8"/>
  <c r="H146" i="8"/>
  <c r="B64" i="7" l="1"/>
  <c r="H16" i="7"/>
  <c r="H26" i="7" s="1"/>
  <c r="B16" i="7"/>
  <c r="B26" i="7" s="1"/>
  <c r="F184" i="8" l="1"/>
  <c r="F183" i="8"/>
  <c r="F172" i="8"/>
  <c r="F159" i="8"/>
  <c r="L68" i="8" l="1"/>
  <c r="L72" i="8"/>
  <c r="U29" i="12" l="1"/>
  <c r="S30" i="12"/>
  <c r="U30" i="12" s="1"/>
  <c r="S31" i="12"/>
  <c r="U31" i="12" s="1"/>
  <c r="S32" i="12"/>
  <c r="U32" i="12" s="1"/>
  <c r="S33" i="12"/>
  <c r="U33" i="12" s="1"/>
  <c r="H30" i="12"/>
  <c r="H104" i="7" l="1"/>
  <c r="B104" i="7"/>
  <c r="B114" i="7"/>
  <c r="H76" i="7"/>
  <c r="B76" i="7"/>
  <c r="B86" i="7"/>
  <c r="H64" i="7"/>
  <c r="H274" i="4"/>
  <c r="B274" i="4"/>
  <c r="H164" i="4"/>
  <c r="B164" i="4"/>
  <c r="A250" i="4"/>
  <c r="A114" i="4"/>
  <c r="A98" i="4"/>
  <c r="B2" i="17" l="1"/>
  <c r="B3" i="17"/>
  <c r="B4" i="17"/>
  <c r="B5" i="17"/>
  <c r="B6" i="17"/>
  <c r="B7" i="17"/>
  <c r="B8" i="17"/>
  <c r="B9" i="17"/>
  <c r="B15" i="17"/>
  <c r="B16" i="17"/>
  <c r="B17" i="17"/>
  <c r="B18" i="17"/>
  <c r="B19" i="17"/>
  <c r="B20" i="17"/>
  <c r="B21" i="17"/>
  <c r="B22" i="17"/>
  <c r="B23" i="17"/>
  <c r="B24" i="17"/>
  <c r="B25" i="17"/>
  <c r="B26" i="17"/>
  <c r="B27" i="17"/>
  <c r="B28" i="17"/>
  <c r="B29" i="17"/>
  <c r="B30" i="17"/>
  <c r="B31" i="17"/>
  <c r="B32" i="17"/>
  <c r="B33" i="17"/>
  <c r="B34" i="17"/>
  <c r="B37" i="17"/>
  <c r="B38" i="17"/>
  <c r="B39" i="17"/>
  <c r="B40" i="17"/>
  <c r="B41" i="17"/>
  <c r="B42" i="17"/>
  <c r="B43" i="17"/>
  <c r="B44" i="17"/>
  <c r="B45" i="17"/>
  <c r="B46" i="17"/>
  <c r="B47" i="17"/>
  <c r="B48" i="17"/>
  <c r="B49" i="17"/>
  <c r="B50" i="17"/>
  <c r="B51" i="17"/>
  <c r="B52" i="17"/>
  <c r="B53" i="17"/>
  <c r="B54" i="17"/>
  <c r="B55" i="17"/>
  <c r="B56" i="17"/>
  <c r="B57" i="17"/>
  <c r="B58" i="17"/>
  <c r="B60" i="17"/>
  <c r="B61" i="17"/>
  <c r="B62" i="17"/>
  <c r="B63" i="17"/>
  <c r="B64" i="17"/>
  <c r="B146" i="4" l="1"/>
  <c r="F201" i="7"/>
  <c r="D201" i="7"/>
  <c r="F195" i="7"/>
  <c r="D195" i="7"/>
  <c r="F189" i="7"/>
  <c r="D189" i="7"/>
  <c r="H114" i="7"/>
  <c r="H100" i="7"/>
  <c r="H140" i="8" l="1"/>
  <c r="B124" i="7"/>
  <c r="B102" i="7"/>
  <c r="H102" i="7"/>
  <c r="H124" i="7"/>
  <c r="B74" i="4" l="1"/>
  <c r="Z139" i="12" l="1"/>
  <c r="B174" i="7" l="1"/>
  <c r="B180" i="7" s="1"/>
  <c r="B162" i="7"/>
  <c r="B172" i="7" s="1"/>
  <c r="H146" i="7"/>
  <c r="H160" i="7" s="1"/>
  <c r="B146" i="7"/>
  <c r="B160" i="7" s="1"/>
  <c r="H134" i="7"/>
  <c r="H144" i="7" s="1"/>
  <c r="B134" i="7"/>
  <c r="B144" i="7" s="1"/>
  <c r="B100" i="7"/>
  <c r="H48" i="7"/>
  <c r="H174" i="7" s="1"/>
  <c r="H180" i="7" s="1"/>
  <c r="B48" i="7"/>
  <c r="H36" i="7"/>
  <c r="H70" i="7" s="1"/>
  <c r="B36" i="7"/>
  <c r="B70" i="7" s="1"/>
  <c r="H162" i="6"/>
  <c r="F162" i="6"/>
  <c r="D162" i="6"/>
  <c r="B162" i="6"/>
  <c r="H128" i="6"/>
  <c r="H156" i="6" s="1"/>
  <c r="F128" i="6"/>
  <c r="F156" i="6" s="1"/>
  <c r="D128" i="6"/>
  <c r="D156" i="6" s="1"/>
  <c r="B128" i="6"/>
  <c r="B156" i="6" s="1"/>
  <c r="H98" i="6"/>
  <c r="H126" i="6" s="1"/>
  <c r="F98" i="6"/>
  <c r="F126" i="6" s="1"/>
  <c r="D98" i="6"/>
  <c r="D126" i="6" s="1"/>
  <c r="B98" i="6"/>
  <c r="B126" i="6" s="1"/>
  <c r="H92" i="6"/>
  <c r="H96" i="6" s="1"/>
  <c r="F92" i="6"/>
  <c r="F96" i="6" s="1"/>
  <c r="D92" i="6"/>
  <c r="D96" i="6" s="1"/>
  <c r="B92" i="6"/>
  <c r="B96" i="6" s="1"/>
  <c r="H86" i="6"/>
  <c r="H90" i="6" s="1"/>
  <c r="F86" i="6"/>
  <c r="D86" i="6"/>
  <c r="D90" i="6" s="1"/>
  <c r="B86" i="6"/>
  <c r="B90" i="6" s="1"/>
  <c r="H80" i="6"/>
  <c r="H84" i="6" s="1"/>
  <c r="F80" i="6"/>
  <c r="F84" i="6" s="1"/>
  <c r="D80" i="6"/>
  <c r="D84" i="6" s="1"/>
  <c r="B80" i="6"/>
  <c r="B84" i="6" s="1"/>
  <c r="G38" i="6"/>
  <c r="H32" i="6"/>
  <c r="F32" i="6"/>
  <c r="D32" i="6"/>
  <c r="B32" i="6"/>
  <c r="H18" i="6"/>
  <c r="F18" i="6"/>
  <c r="D18" i="6"/>
  <c r="B18" i="6"/>
  <c r="H38" i="6" l="1"/>
  <c r="B38" i="6"/>
  <c r="F90" i="6"/>
  <c r="H162" i="7"/>
  <c r="H172" i="7" s="1"/>
  <c r="R52" i="12" l="1"/>
  <c r="R50" i="12"/>
  <c r="R48" i="12"/>
  <c r="R46" i="12"/>
  <c r="R44" i="12"/>
  <c r="J4" i="9" l="1"/>
  <c r="I136" i="9" s="1"/>
  <c r="H72" i="7" l="1"/>
  <c r="B72" i="7"/>
  <c r="B126" i="7" l="1"/>
  <c r="B130" i="7" s="1"/>
  <c r="B60" i="6" s="1"/>
  <c r="B62" i="6" s="1"/>
  <c r="B76" i="6" s="1"/>
  <c r="B6" i="6" s="1"/>
  <c r="D60" i="6"/>
  <c r="D62" i="6" s="1"/>
  <c r="D76" i="6" s="1"/>
  <c r="F60" i="6"/>
  <c r="F62" i="6" s="1"/>
  <c r="F76" i="6" s="1"/>
  <c r="H126" i="7"/>
  <c r="H130" i="7" s="1"/>
  <c r="H60" i="6" s="1"/>
  <c r="H62" i="6" s="1"/>
  <c r="H76" i="6" s="1"/>
  <c r="H6" i="6" s="1"/>
  <c r="B14" i="12"/>
  <c r="F177" i="8" l="1"/>
  <c r="F169" i="8"/>
  <c r="F166" i="8"/>
  <c r="F158" i="8"/>
  <c r="F146" i="8"/>
  <c r="F140" i="8"/>
  <c r="B296" i="4" l="1"/>
  <c r="B268" i="4"/>
  <c r="B202" i="4"/>
  <c r="B156" i="4"/>
  <c r="B128" i="4"/>
  <c r="B92" i="4"/>
  <c r="B42" i="4"/>
  <c r="B286" i="4" s="1"/>
  <c r="B290" i="4" s="1"/>
  <c r="B28" i="4"/>
  <c r="B280" i="4" l="1"/>
  <c r="B284" i="4" s="1"/>
  <c r="B76" i="4"/>
  <c r="B158" i="4"/>
  <c r="B188" i="4"/>
  <c r="B190" i="4" s="1"/>
  <c r="B276" i="4" s="1"/>
  <c r="B166" i="4" l="1"/>
  <c r="C133" i="8"/>
  <c r="D100" i="12" l="1"/>
  <c r="S99" i="12"/>
  <c r="U99" i="12" s="1"/>
  <c r="T99" i="12"/>
  <c r="P64" i="12"/>
  <c r="P60" i="12"/>
  <c r="P58" i="12"/>
  <c r="A1" i="6"/>
  <c r="A126" i="4"/>
  <c r="A122" i="4"/>
  <c r="A118" i="4"/>
  <c r="A110" i="4"/>
  <c r="A106" i="4"/>
  <c r="A102" i="4"/>
  <c r="N5" i="1"/>
  <c r="S27" i="12"/>
  <c r="U27" i="12" s="1"/>
  <c r="R27" i="12"/>
  <c r="T27" i="12" s="1"/>
  <c r="T130" i="12"/>
  <c r="P130" i="12"/>
  <c r="V130" i="12" s="1"/>
  <c r="L53" i="8"/>
  <c r="L55" i="8"/>
  <c r="L56" i="8"/>
  <c r="L57" i="8"/>
  <c r="L58" i="8"/>
  <c r="L59" i="8"/>
  <c r="L60" i="8"/>
  <c r="L61" i="8"/>
  <c r="L62" i="8"/>
  <c r="L63" i="8"/>
  <c r="L64" i="8"/>
  <c r="L65" i="8"/>
  <c r="L66" i="8"/>
  <c r="L67" i="8"/>
  <c r="L69" i="8"/>
  <c r="L70" i="8"/>
  <c r="L71"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52" i="8"/>
  <c r="L40" i="8"/>
  <c r="L39" i="8"/>
  <c r="L33" i="8"/>
  <c r="L34" i="8"/>
  <c r="L35" i="8"/>
  <c r="L36" i="8"/>
  <c r="L37" i="8"/>
  <c r="L32" i="8"/>
  <c r="L27" i="8"/>
  <c r="L28" i="8"/>
  <c r="L26" i="8"/>
  <c r="L25" i="8"/>
  <c r="L24" i="8"/>
  <c r="L12" i="8"/>
  <c r="L8" i="8"/>
  <c r="L7" i="8"/>
  <c r="L6" i="8"/>
  <c r="L9" i="8"/>
  <c r="A266" i="4"/>
  <c r="A262" i="4"/>
  <c r="A258" i="4"/>
  <c r="A254" i="4"/>
  <c r="A246" i="4"/>
  <c r="A242" i="4"/>
  <c r="A238" i="4"/>
  <c r="A234" i="4"/>
  <c r="A230" i="4"/>
  <c r="A226" i="4"/>
  <c r="A222" i="4"/>
  <c r="A218" i="4"/>
  <c r="A214" i="4"/>
  <c r="A210" i="4"/>
  <c r="H296" i="4"/>
  <c r="F137" i="9"/>
  <c r="H137" i="9" s="1"/>
  <c r="J137" i="9" s="1"/>
  <c r="E137" i="9"/>
  <c r="G137" i="9" s="1"/>
  <c r="I137" i="9" s="1"/>
  <c r="V66" i="12"/>
  <c r="R66" i="12"/>
  <c r="T101" i="12"/>
  <c r="S101" i="12"/>
  <c r="U101" i="12" s="1"/>
  <c r="F66" i="12"/>
  <c r="T75" i="12"/>
  <c r="V75" i="12" s="1"/>
  <c r="S75" i="12"/>
  <c r="U75" i="12" s="1"/>
  <c r="H70" i="12"/>
  <c r="L72" i="12" s="1"/>
  <c r="P72" i="12" s="1"/>
  <c r="S67" i="12"/>
  <c r="U67" i="12" s="1"/>
  <c r="R67" i="12"/>
  <c r="T73" i="12"/>
  <c r="V73" i="12" s="1"/>
  <c r="S73" i="12"/>
  <c r="U73" i="12" s="1"/>
  <c r="T71" i="12"/>
  <c r="V71" i="12" s="1"/>
  <c r="S71" i="12"/>
  <c r="U71" i="12" s="1"/>
  <c r="O63" i="12"/>
  <c r="S53" i="12"/>
  <c r="U53" i="12" s="1"/>
  <c r="R53" i="12"/>
  <c r="T53" i="12" s="1"/>
  <c r="V53" i="12" s="1"/>
  <c r="E124" i="12"/>
  <c r="C124" i="12"/>
  <c r="T117" i="12"/>
  <c r="S117" i="12"/>
  <c r="U117" i="12" s="1"/>
  <c r="T115" i="12"/>
  <c r="S115" i="12"/>
  <c r="U115" i="12" s="1"/>
  <c r="N110" i="12"/>
  <c r="T113" i="12"/>
  <c r="S113" i="12"/>
  <c r="U113" i="12" s="1"/>
  <c r="T103" i="12"/>
  <c r="S103" i="12"/>
  <c r="U103" i="12" s="1"/>
  <c r="T109" i="12"/>
  <c r="S109" i="12"/>
  <c r="U109" i="12" s="1"/>
  <c r="T107" i="12"/>
  <c r="S107" i="12"/>
  <c r="U107" i="12" s="1"/>
  <c r="T105" i="12"/>
  <c r="S105" i="12"/>
  <c r="U105" i="12" s="1"/>
  <c r="S69" i="12"/>
  <c r="U69" i="12" s="1"/>
  <c r="R69" i="12"/>
  <c r="T69" i="12" s="1"/>
  <c r="V69" i="12" s="1"/>
  <c r="L66" i="12"/>
  <c r="D104" i="12" s="1"/>
  <c r="S79" i="12"/>
  <c r="U79" i="12" s="1"/>
  <c r="R79" i="12"/>
  <c r="T79" i="12" s="1"/>
  <c r="S55" i="12"/>
  <c r="U55" i="12" s="1"/>
  <c r="R55" i="12"/>
  <c r="T55" i="12" s="1"/>
  <c r="V55" i="12" s="1"/>
  <c r="S65" i="12"/>
  <c r="U65" i="12" s="1"/>
  <c r="O61" i="12"/>
  <c r="O59" i="12"/>
  <c r="S57" i="12"/>
  <c r="U57" i="12" s="1"/>
  <c r="W57" i="12" s="1"/>
  <c r="T57" i="12"/>
  <c r="X57" i="12" s="1"/>
  <c r="S43" i="12"/>
  <c r="U43" i="12" s="1"/>
  <c r="R43" i="12"/>
  <c r="T43" i="12" s="1"/>
  <c r="V43" i="12" s="1"/>
  <c r="S41" i="12"/>
  <c r="U41" i="12" s="1"/>
  <c r="R41" i="12"/>
  <c r="T41" i="12" s="1"/>
  <c r="P18" i="12"/>
  <c r="P16" i="12"/>
  <c r="P14" i="12"/>
  <c r="P12" i="12"/>
  <c r="R19" i="12"/>
  <c r="T19" i="12" s="1"/>
  <c r="T91" i="12"/>
  <c r="S19" i="12"/>
  <c r="U19" i="12" s="1"/>
  <c r="N38" i="12"/>
  <c r="N36" i="12"/>
  <c r="N34" i="12"/>
  <c r="N32" i="12"/>
  <c r="R38" i="12"/>
  <c r="R36" i="12"/>
  <c r="T36" i="12" s="1"/>
  <c r="R34" i="12"/>
  <c r="R32" i="12"/>
  <c r="T32" i="12" s="1"/>
  <c r="H38" i="12"/>
  <c r="H36" i="12"/>
  <c r="H34" i="12"/>
  <c r="H32" i="12"/>
  <c r="D38" i="12"/>
  <c r="D36" i="12"/>
  <c r="D34" i="12"/>
  <c r="D32" i="12"/>
  <c r="D30" i="12"/>
  <c r="B30" i="12"/>
  <c r="B32" i="12"/>
  <c r="B34" i="12"/>
  <c r="B36" i="12"/>
  <c r="B38" i="12"/>
  <c r="S39" i="12"/>
  <c r="U39" i="12" s="1"/>
  <c r="R39" i="12"/>
  <c r="S38" i="12"/>
  <c r="U38" i="12" s="1"/>
  <c r="S37" i="12"/>
  <c r="U37" i="12" s="1"/>
  <c r="R37" i="12"/>
  <c r="T37" i="12" s="1"/>
  <c r="V37" i="12" s="1"/>
  <c r="S36" i="12"/>
  <c r="U36" i="12" s="1"/>
  <c r="S35" i="12"/>
  <c r="U35" i="12" s="1"/>
  <c r="R35" i="12"/>
  <c r="T35" i="12" s="1"/>
  <c r="V35" i="12" s="1"/>
  <c r="S34" i="12"/>
  <c r="U34" i="12" s="1"/>
  <c r="R33" i="12"/>
  <c r="T33" i="12" s="1"/>
  <c r="R31" i="12"/>
  <c r="T31" i="12" s="1"/>
  <c r="V31" i="12" s="1"/>
  <c r="S91" i="12"/>
  <c r="U91" i="12" s="1"/>
  <c r="T18" i="12"/>
  <c r="S18" i="12"/>
  <c r="U18" i="12" s="1"/>
  <c r="R18" i="12"/>
  <c r="T16" i="12"/>
  <c r="S16" i="12"/>
  <c r="U16" i="12" s="1"/>
  <c r="R16" i="12"/>
  <c r="T14" i="12"/>
  <c r="S14" i="12"/>
  <c r="U14" i="12" s="1"/>
  <c r="R14" i="12"/>
  <c r="T12" i="12"/>
  <c r="S12" i="12"/>
  <c r="U12" i="12" s="1"/>
  <c r="R12" i="12"/>
  <c r="J18" i="12"/>
  <c r="J38" i="12" s="1"/>
  <c r="J16" i="12"/>
  <c r="J36" i="12" s="1"/>
  <c r="J14" i="12"/>
  <c r="J12" i="12"/>
  <c r="J32" i="12" s="1"/>
  <c r="R11" i="12"/>
  <c r="S11" i="12"/>
  <c r="U11" i="12" s="1"/>
  <c r="R13" i="12"/>
  <c r="T13" i="12" s="1"/>
  <c r="V13" i="12" s="1"/>
  <c r="S13" i="12"/>
  <c r="U13" i="12" s="1"/>
  <c r="R15" i="12"/>
  <c r="T15" i="12" s="1"/>
  <c r="V15" i="12" s="1"/>
  <c r="S15" i="12"/>
  <c r="U15" i="12" s="1"/>
  <c r="R17" i="12"/>
  <c r="S17" i="12"/>
  <c r="U17" i="12" s="1"/>
  <c r="S10" i="12"/>
  <c r="U10" i="12" s="1"/>
  <c r="B3" i="12"/>
  <c r="B18" i="12"/>
  <c r="B16" i="12"/>
  <c r="B12" i="12"/>
  <c r="B10" i="12"/>
  <c r="B1" i="12"/>
  <c r="T65" i="12"/>
  <c r="V65" i="12" s="1"/>
  <c r="A1" i="1"/>
  <c r="B15" i="3"/>
  <c r="H268" i="4"/>
  <c r="H202" i="4"/>
  <c r="H156" i="4"/>
  <c r="H146" i="4"/>
  <c r="H128" i="4"/>
  <c r="H92" i="4"/>
  <c r="H74" i="4"/>
  <c r="H42" i="4"/>
  <c r="H286" i="4" s="1"/>
  <c r="H290" i="4" s="1"/>
  <c r="H28" i="4"/>
  <c r="H280" i="4" s="1"/>
  <c r="H284" i="4" s="1"/>
  <c r="F3" i="7"/>
  <c r="D3" i="7"/>
  <c r="J4" i="13"/>
  <c r="J39" i="13" s="1"/>
  <c r="H4" i="13"/>
  <c r="D3" i="13"/>
  <c r="B1" i="13"/>
  <c r="A156" i="6"/>
  <c r="A154" i="6"/>
  <c r="A152" i="6"/>
  <c r="A150" i="6"/>
  <c r="A148" i="6"/>
  <c r="A146" i="6"/>
  <c r="A144" i="6"/>
  <c r="A142" i="6"/>
  <c r="A140" i="6"/>
  <c r="A138" i="6"/>
  <c r="A136" i="6"/>
  <c r="A134" i="6"/>
  <c r="A132" i="6"/>
  <c r="A130" i="6"/>
  <c r="B3" i="9"/>
  <c r="H4" i="9"/>
  <c r="F4" i="9" s="1"/>
  <c r="B1" i="9"/>
  <c r="C80" i="8"/>
  <c r="C108" i="8" s="1"/>
  <c r="I50" i="8"/>
  <c r="I80" i="8" s="1"/>
  <c r="I108" i="8" s="1"/>
  <c r="I133" i="8" s="1"/>
  <c r="G50" i="8"/>
  <c r="G80" i="8" s="1"/>
  <c r="G108" i="8" s="1"/>
  <c r="G133" i="8" s="1"/>
  <c r="E50" i="8"/>
  <c r="E80" i="8" s="1"/>
  <c r="E108" i="8" s="1"/>
  <c r="B50" i="8"/>
  <c r="B80" i="8" s="1"/>
  <c r="B108" i="8" s="1"/>
  <c r="H4" i="8"/>
  <c r="J4" i="8"/>
  <c r="B4" i="8"/>
  <c r="B133" i="8" s="1"/>
  <c r="B1" i="8"/>
  <c r="H4" i="7"/>
  <c r="F4" i="7"/>
  <c r="D4" i="7" s="1"/>
  <c r="B4" i="7" s="1"/>
  <c r="A1" i="7"/>
  <c r="A1" i="4"/>
  <c r="A3" i="4"/>
  <c r="G15" i="3"/>
  <c r="H4" i="6"/>
  <c r="F4" i="6"/>
  <c r="D4" i="6" s="1"/>
  <c r="B4" i="6" s="1"/>
  <c r="F4" i="4"/>
  <c r="D4" i="4" s="1"/>
  <c r="B4" i="4" s="1"/>
  <c r="H4" i="4"/>
  <c r="B6" i="4"/>
  <c r="R10" i="12"/>
  <c r="J10" i="12"/>
  <c r="T10" i="12" s="1"/>
  <c r="R30" i="12"/>
  <c r="T30" i="12" s="1"/>
  <c r="R76" i="12"/>
  <c r="F138" i="12" s="1"/>
  <c r="J28" i="8" l="1"/>
  <c r="J6" i="8"/>
  <c r="J29" i="8"/>
  <c r="J41" i="8"/>
  <c r="J7" i="8"/>
  <c r="J32" i="8"/>
  <c r="J8" i="8"/>
  <c r="J33" i="8"/>
  <c r="J42" i="8"/>
  <c r="J9" i="8"/>
  <c r="J34" i="8"/>
  <c r="J10" i="8"/>
  <c r="J35" i="8"/>
  <c r="J24" i="8"/>
  <c r="J12" i="8"/>
  <c r="J36" i="8"/>
  <c r="J13" i="8"/>
  <c r="J37" i="8"/>
  <c r="J19" i="8"/>
  <c r="J44" i="8"/>
  <c r="J14" i="8"/>
  <c r="J39" i="8"/>
  <c r="J15" i="8"/>
  <c r="J40" i="8"/>
  <c r="J43" i="8"/>
  <c r="J26" i="8"/>
  <c r="J27" i="8"/>
  <c r="J18" i="8"/>
  <c r="J25" i="8"/>
  <c r="H15" i="8"/>
  <c r="H43" i="8"/>
  <c r="H25" i="8"/>
  <c r="H12" i="8"/>
  <c r="H29" i="8"/>
  <c r="H7" i="8"/>
  <c r="H35" i="8"/>
  <c r="H26" i="8"/>
  <c r="H40" i="8"/>
  <c r="H18" i="8"/>
  <c r="H44" i="8"/>
  <c r="H36" i="8"/>
  <c r="H13" i="8"/>
  <c r="H32" i="8"/>
  <c r="H8" i="8"/>
  <c r="H27" i="8"/>
  <c r="H41" i="8"/>
  <c r="H19" i="8"/>
  <c r="H9" i="8"/>
  <c r="H37" i="8"/>
  <c r="H14" i="8"/>
  <c r="H33" i="8"/>
  <c r="H24" i="8"/>
  <c r="H28" i="8"/>
  <c r="H42" i="8"/>
  <c r="H34" i="8"/>
  <c r="H10" i="8"/>
  <c r="H39" i="8"/>
  <c r="F4" i="13"/>
  <c r="H39" i="13"/>
  <c r="J3" i="9"/>
  <c r="J38" i="13" s="1"/>
  <c r="J40" i="13" s="1"/>
  <c r="V12" i="12"/>
  <c r="V32" i="12" s="1"/>
  <c r="P66" i="12"/>
  <c r="L54" i="12" s="1"/>
  <c r="V79" i="12"/>
  <c r="G136" i="9"/>
  <c r="P10" i="12"/>
  <c r="L6" i="12" s="1"/>
  <c r="N6" i="1"/>
  <c r="V10" i="12"/>
  <c r="P32" i="12"/>
  <c r="V18" i="12"/>
  <c r="V38" i="12" s="1"/>
  <c r="V16" i="12"/>
  <c r="V36" i="12" s="1"/>
  <c r="V41" i="12"/>
  <c r="V27" i="12"/>
  <c r="T17" i="12"/>
  <c r="V17" i="12" s="1"/>
  <c r="P36" i="12"/>
  <c r="P34" i="12"/>
  <c r="V14" i="12"/>
  <c r="V34" i="12" s="1"/>
  <c r="E136" i="9"/>
  <c r="D4" i="9"/>
  <c r="F3" i="9" s="1"/>
  <c r="F38" i="13" s="1"/>
  <c r="H3" i="9"/>
  <c r="H38" i="13" s="1"/>
  <c r="H76" i="4"/>
  <c r="H158" i="4"/>
  <c r="T39" i="12"/>
  <c r="V39" i="12" s="1"/>
  <c r="V33" i="12"/>
  <c r="P38" i="12"/>
  <c r="T11" i="12"/>
  <c r="V11" i="12" s="1"/>
  <c r="J34" i="12"/>
  <c r="T34" i="12"/>
  <c r="T38" i="12"/>
  <c r="T67" i="12"/>
  <c r="V67" i="12" s="1"/>
  <c r="J30" i="12"/>
  <c r="H188" i="4"/>
  <c r="H190" i="4" s="1"/>
  <c r="H276" i="4" s="1"/>
  <c r="K4" i="8"/>
  <c r="K50" i="8" s="1"/>
  <c r="K80" i="8" s="1"/>
  <c r="K108" i="8" s="1"/>
  <c r="K133" i="8" s="1"/>
  <c r="H50" i="8"/>
  <c r="D6" i="12"/>
  <c r="D124" i="12" s="1"/>
  <c r="P124" i="12" s="1"/>
  <c r="Z124" i="12" s="1"/>
  <c r="F4" i="8"/>
  <c r="B3" i="7"/>
  <c r="D6" i="4"/>
  <c r="F6" i="4"/>
  <c r="J50" i="8"/>
  <c r="J120" i="8" l="1"/>
  <c r="J111" i="8"/>
  <c r="J130" i="8"/>
  <c r="J119" i="8"/>
  <c r="J110" i="8"/>
  <c r="J129" i="8"/>
  <c r="J118" i="8"/>
  <c r="J127" i="8"/>
  <c r="J116" i="8"/>
  <c r="J125" i="8"/>
  <c r="J115" i="8"/>
  <c r="J124" i="8"/>
  <c r="J114" i="8"/>
  <c r="J123" i="8"/>
  <c r="J113" i="8"/>
  <c r="J122" i="8"/>
  <c r="J112" i="8"/>
  <c r="J77" i="8"/>
  <c r="J54" i="8"/>
  <c r="J58" i="8"/>
  <c r="J64" i="8"/>
  <c r="J72" i="8"/>
  <c r="J139" i="8" s="1"/>
  <c r="J57" i="8"/>
  <c r="J74" i="8"/>
  <c r="J60" i="8"/>
  <c r="J67" i="8"/>
  <c r="J70" i="8"/>
  <c r="J62" i="8"/>
  <c r="J65" i="8"/>
  <c r="J71" i="8"/>
  <c r="J52" i="8"/>
  <c r="J75" i="8"/>
  <c r="J53" i="8"/>
  <c r="J55" i="8"/>
  <c r="J61" i="8"/>
  <c r="F43" i="8"/>
  <c r="F39" i="8"/>
  <c r="F34" i="8"/>
  <c r="F28" i="8"/>
  <c r="F24" i="8"/>
  <c r="F14" i="8"/>
  <c r="F9" i="8"/>
  <c r="F42" i="8"/>
  <c r="F37" i="8"/>
  <c r="F33" i="8"/>
  <c r="F27" i="8"/>
  <c r="F19" i="8"/>
  <c r="F13" i="8"/>
  <c r="F8" i="8"/>
  <c r="F41" i="8"/>
  <c r="F36" i="8"/>
  <c r="F32" i="8"/>
  <c r="F26" i="8"/>
  <c r="F18" i="8"/>
  <c r="F12" i="8"/>
  <c r="F7" i="8"/>
  <c r="F44" i="8"/>
  <c r="F40" i="8"/>
  <c r="F35" i="8"/>
  <c r="F29" i="8"/>
  <c r="F25" i="8"/>
  <c r="F15" i="8"/>
  <c r="F10" i="8"/>
  <c r="F6" i="8"/>
  <c r="H130" i="8"/>
  <c r="H127" i="8"/>
  <c r="H124" i="8"/>
  <c r="H122" i="8"/>
  <c r="H119" i="8"/>
  <c r="H116" i="8"/>
  <c r="H114" i="8"/>
  <c r="H112" i="8"/>
  <c r="H110" i="8"/>
  <c r="H129" i="8"/>
  <c r="H125" i="8"/>
  <c r="H123" i="8"/>
  <c r="H120" i="8"/>
  <c r="H118" i="8"/>
  <c r="H115" i="8"/>
  <c r="H113" i="8"/>
  <c r="H111" i="8"/>
  <c r="H70" i="8"/>
  <c r="H75" i="8"/>
  <c r="H54" i="8"/>
  <c r="H60" i="8"/>
  <c r="H65" i="8"/>
  <c r="H71" i="8"/>
  <c r="H77" i="8"/>
  <c r="H55" i="8"/>
  <c r="H61" i="8"/>
  <c r="H52" i="8"/>
  <c r="H67" i="8"/>
  <c r="H72" i="8"/>
  <c r="H62" i="8"/>
  <c r="H57" i="8"/>
  <c r="H74" i="8"/>
  <c r="H53" i="8"/>
  <c r="H68" i="8"/>
  <c r="H64" i="8"/>
  <c r="H58" i="8"/>
  <c r="H40" i="13"/>
  <c r="D4" i="13"/>
  <c r="D39" i="13" s="1"/>
  <c r="F39" i="13"/>
  <c r="F40" i="13" s="1"/>
  <c r="J45" i="8"/>
  <c r="J16" i="8"/>
  <c r="J89" i="8" s="1"/>
  <c r="H166" i="4"/>
  <c r="H6" i="4" s="1"/>
  <c r="V30" i="12"/>
  <c r="R24" i="12" s="1"/>
  <c r="R6" i="12"/>
  <c r="P86" i="12" s="1"/>
  <c r="P88" i="12" s="1"/>
  <c r="P30" i="12"/>
  <c r="L24" i="12" s="1"/>
  <c r="N7" i="1"/>
  <c r="F24" i="12"/>
  <c r="L42" i="12"/>
  <c r="C136" i="9"/>
  <c r="D3" i="9"/>
  <c r="D38" i="13" s="1"/>
  <c r="F50" i="8"/>
  <c r="D4" i="8"/>
  <c r="J80" i="8"/>
  <c r="J108" i="8" s="1"/>
  <c r="J133" i="8" s="1"/>
  <c r="H80" i="8"/>
  <c r="H108" i="8" s="1"/>
  <c r="H133" i="8" s="1"/>
  <c r="D44" i="8" l="1"/>
  <c r="D40" i="8"/>
  <c r="D35" i="8"/>
  <c r="D29" i="8"/>
  <c r="D25" i="8"/>
  <c r="D15" i="8"/>
  <c r="D10" i="8"/>
  <c r="D6" i="8"/>
  <c r="D43" i="8"/>
  <c r="D39" i="8"/>
  <c r="D34" i="8"/>
  <c r="D28" i="8"/>
  <c r="D24" i="8"/>
  <c r="D14" i="8"/>
  <c r="F152" i="8" s="1"/>
  <c r="D9" i="8"/>
  <c r="D42" i="8"/>
  <c r="D37" i="8"/>
  <c r="D33" i="8"/>
  <c r="D27" i="8"/>
  <c r="D19" i="8"/>
  <c r="D13" i="8"/>
  <c r="D8" i="8"/>
  <c r="D41" i="8"/>
  <c r="D36" i="8"/>
  <c r="D32" i="8"/>
  <c r="D26" i="8"/>
  <c r="D18" i="8"/>
  <c r="D12" i="8"/>
  <c r="D7" i="8"/>
  <c r="F77" i="8"/>
  <c r="F71" i="8"/>
  <c r="F65" i="8"/>
  <c r="F60" i="8"/>
  <c r="F54" i="8"/>
  <c r="F75" i="8"/>
  <c r="F70" i="8"/>
  <c r="F64" i="8"/>
  <c r="F58" i="8"/>
  <c r="F53" i="8"/>
  <c r="F130" i="8"/>
  <c r="F127" i="8"/>
  <c r="F124" i="8"/>
  <c r="F122" i="8"/>
  <c r="F119" i="8"/>
  <c r="F116" i="8"/>
  <c r="F114" i="8"/>
  <c r="F112" i="8"/>
  <c r="F110" i="8"/>
  <c r="F74" i="8"/>
  <c r="F68" i="8"/>
  <c r="F62" i="8"/>
  <c r="F57" i="8"/>
  <c r="F52" i="8"/>
  <c r="F72" i="8"/>
  <c r="F67" i="8"/>
  <c r="F61" i="8"/>
  <c r="F55" i="8"/>
  <c r="F129" i="8"/>
  <c r="F125" i="8"/>
  <c r="F123" i="8"/>
  <c r="F120" i="8"/>
  <c r="F118" i="8"/>
  <c r="F115" i="8"/>
  <c r="F113" i="8"/>
  <c r="F111" i="8"/>
  <c r="D40" i="13"/>
  <c r="H3" i="7"/>
  <c r="F45" i="8"/>
  <c r="F16" i="8"/>
  <c r="D50" i="8"/>
  <c r="X24" i="12"/>
  <c r="F127" i="12"/>
  <c r="N8" i="1"/>
  <c r="N9" i="1" s="1"/>
  <c r="R40" i="12"/>
  <c r="F126" i="12"/>
  <c r="F80" i="8"/>
  <c r="D72" i="8" l="1"/>
  <c r="D139" i="8" s="1"/>
  <c r="D67" i="8"/>
  <c r="D61" i="8"/>
  <c r="D55" i="8"/>
  <c r="D129" i="8"/>
  <c r="D125" i="8"/>
  <c r="D123" i="8"/>
  <c r="D120" i="8"/>
  <c r="D118" i="8"/>
  <c r="D115" i="8"/>
  <c r="D113" i="8"/>
  <c r="D111" i="8"/>
  <c r="D77" i="8"/>
  <c r="D71" i="8"/>
  <c r="D65" i="8"/>
  <c r="D60" i="8"/>
  <c r="D54" i="8"/>
  <c r="D75" i="8"/>
  <c r="D70" i="8"/>
  <c r="D64" i="8"/>
  <c r="D58" i="8"/>
  <c r="D53" i="8"/>
  <c r="D130" i="8"/>
  <c r="D127" i="8"/>
  <c r="D124" i="8"/>
  <c r="D122" i="8"/>
  <c r="D119" i="8"/>
  <c r="D116" i="8"/>
  <c r="D114" i="8"/>
  <c r="D112" i="8"/>
  <c r="D110" i="8"/>
  <c r="D74" i="8"/>
  <c r="D68" i="8"/>
  <c r="D62" i="8"/>
  <c r="D57" i="8"/>
  <c r="D52" i="8"/>
  <c r="D80" i="8"/>
  <c r="D108" i="8" s="1"/>
  <c r="F108" i="8"/>
  <c r="F139" i="8"/>
  <c r="D45" i="8"/>
  <c r="F153" i="8"/>
  <c r="D16" i="8"/>
  <c r="N10" i="1"/>
  <c r="J152" i="8" l="1"/>
  <c r="J153" i="8"/>
  <c r="H139" i="8"/>
  <c r="F133" i="8"/>
  <c r="N11" i="1"/>
  <c r="H45" i="8" l="1"/>
  <c r="H153" i="8"/>
  <c r="H16" i="8"/>
  <c r="H152" i="8"/>
  <c r="N12" i="1"/>
  <c r="N13" i="1" l="1"/>
  <c r="N14" i="1" l="1"/>
  <c r="N15" i="1" l="1"/>
  <c r="N16" i="1" l="1"/>
  <c r="N17" i="1" l="1"/>
  <c r="N18" i="1" l="1"/>
  <c r="N19" i="1" l="1"/>
  <c r="N20" i="1" l="1"/>
  <c r="N21" i="1" l="1"/>
  <c r="N22" i="1" l="1"/>
  <c r="N23" i="1" l="1"/>
  <c r="N24" i="1" l="1"/>
  <c r="N25" i="1" l="1"/>
  <c r="N26" i="1" l="1"/>
  <c r="N27" i="1" l="1"/>
  <c r="N28" i="1" l="1"/>
  <c r="N29" i="1" l="1"/>
  <c r="N30" i="1" l="1"/>
  <c r="N31" i="1" l="1"/>
  <c r="N32" i="1" l="1"/>
  <c r="N33" i="1" l="1"/>
  <c r="N34" i="1" l="1"/>
  <c r="N35" i="1" l="1"/>
  <c r="N36" i="1" l="1"/>
  <c r="N37" i="1" l="1"/>
  <c r="N38" i="1" l="1"/>
  <c r="N39" i="1" l="1"/>
  <c r="N40" i="1" l="1"/>
  <c r="N41" i="1" l="1"/>
  <c r="N42" i="1" l="1"/>
  <c r="N43" i="1" l="1"/>
  <c r="N44" i="1" l="1"/>
  <c r="N45" i="1" l="1"/>
  <c r="N46" i="1" l="1"/>
  <c r="N47" i="1" l="1"/>
  <c r="N48" i="1" l="1"/>
  <c r="N49" i="1" l="1"/>
  <c r="N50" i="1" l="1"/>
  <c r="N51" i="1" l="1"/>
  <c r="N52" i="1" l="1"/>
  <c r="N53" i="1" l="1"/>
  <c r="N54" i="1" l="1"/>
  <c r="N55" i="1" l="1"/>
  <c r="N56" i="1" l="1"/>
  <c r="N57" i="1" l="1"/>
  <c r="N58" i="1" l="1"/>
  <c r="N59" i="1" l="1"/>
  <c r="N60" i="1" l="1"/>
  <c r="N61" i="1" l="1"/>
  <c r="N62" i="1" l="1"/>
  <c r="N63" i="1" l="1"/>
  <c r="N64" i="1" l="1"/>
  <c r="N65" i="1" l="1"/>
  <c r="N66" i="1" l="1"/>
  <c r="N67" i="1" l="1"/>
  <c r="N68" i="1" l="1"/>
  <c r="N69" i="1" l="1"/>
  <c r="N70" i="1" l="1"/>
  <c r="N71" i="1" l="1"/>
  <c r="N72" i="1" l="1"/>
  <c r="N73" i="1" l="1"/>
  <c r="N74" i="1" l="1"/>
  <c r="N75" i="1" l="1"/>
  <c r="N76" i="1" l="1"/>
  <c r="N77" i="1" l="1"/>
  <c r="N78" i="1" l="1"/>
  <c r="N79" i="1" l="1"/>
  <c r="N80" i="1" l="1"/>
  <c r="N81" i="1" l="1"/>
  <c r="N82" i="1" l="1"/>
  <c r="N83" i="1" l="1"/>
  <c r="N84" i="1" l="1"/>
  <c r="N85" i="1" l="1"/>
  <c r="N86" i="1" l="1"/>
  <c r="N87" i="1" l="1"/>
  <c r="N88" i="1" l="1"/>
  <c r="N89" i="1" l="1"/>
  <c r="N90" i="1" l="1"/>
  <c r="N91" i="1" l="1"/>
  <c r="N92" i="1" l="1"/>
  <c r="N93" i="1" l="1"/>
  <c r="N94" i="1" l="1"/>
  <c r="N95" i="1" l="1"/>
  <c r="N96" i="1" l="1"/>
  <c r="N97" i="1" l="1"/>
  <c r="N98" i="1" l="1"/>
  <c r="N99" i="1" l="1"/>
  <c r="N100" i="1" l="1"/>
  <c r="N101" i="1" l="1"/>
  <c r="N102" i="1" l="1"/>
  <c r="N103" i="1" l="1"/>
  <c r="N104" i="1" l="1"/>
  <c r="N105" i="1" l="1"/>
  <c r="N106" i="1" l="1"/>
  <c r="N107" i="1" l="1"/>
  <c r="N108" i="1" l="1"/>
  <c r="N109" i="1" l="1"/>
  <c r="N110" i="1" l="1"/>
  <c r="N111" i="1" l="1"/>
  <c r="N112" i="1" l="1"/>
  <c r="N113" i="1" l="1"/>
  <c r="N114" i="1" l="1"/>
  <c r="N115" i="1" l="1"/>
  <c r="N116" i="1" l="1"/>
  <c r="N117" i="1" l="1"/>
  <c r="N118" i="1" l="1"/>
  <c r="N119" i="1" l="1"/>
  <c r="N120" i="1" l="1"/>
  <c r="N121" i="1" l="1"/>
  <c r="N122" i="1" l="1"/>
  <c r="N123" i="1" l="1"/>
  <c r="N124" i="1" l="1"/>
  <c r="N125" i="1" l="1"/>
  <c r="N126" i="1" l="1"/>
  <c r="N127" i="1" l="1"/>
  <c r="N128" i="1" l="1"/>
  <c r="N129" i="1" l="1"/>
  <c r="N130" i="1" l="1"/>
  <c r="N131" i="1" l="1"/>
  <c r="N132" i="1" l="1"/>
  <c r="N133" i="1" l="1"/>
  <c r="N134" i="1" l="1"/>
  <c r="N135" i="1" l="1"/>
  <c r="N136" i="1" l="1"/>
  <c r="N137" i="1" l="1"/>
  <c r="N138" i="1" l="1"/>
  <c r="N139" i="1" l="1"/>
  <c r="N140" i="1" l="1"/>
  <c r="N141" i="1" l="1"/>
  <c r="N142" i="1" l="1"/>
  <c r="N143" i="1" l="1"/>
  <c r="N144" i="1" l="1"/>
  <c r="N145" i="1" l="1"/>
  <c r="N146" i="1" l="1"/>
  <c r="N147" i="1" l="1"/>
  <c r="N148" i="1" l="1"/>
  <c r="N149" i="1" l="1"/>
  <c r="N150" i="1" l="1"/>
  <c r="N151" i="1" l="1"/>
  <c r="N152" i="1" l="1"/>
  <c r="N153" i="1" l="1"/>
  <c r="N154" i="1" l="1"/>
  <c r="N155" i="1" l="1"/>
  <c r="N156" i="1" l="1"/>
  <c r="N157" i="1" l="1"/>
  <c r="N158" i="1" l="1"/>
  <c r="N159" i="1" l="1"/>
  <c r="N160" i="1" l="1"/>
  <c r="N161" i="1" l="1"/>
  <c r="N162" i="1" l="1"/>
  <c r="N163" i="1" l="1"/>
  <c r="N164" i="1" l="1"/>
  <c r="N165" i="1" l="1"/>
  <c r="N166" i="1" l="1"/>
  <c r="N167" i="1" l="1"/>
  <c r="N168" i="1" l="1"/>
  <c r="N169" i="1" l="1"/>
  <c r="N170" i="1" l="1"/>
  <c r="N171" i="1" l="1"/>
  <c r="N172" i="1" l="1"/>
  <c r="N173" i="1" l="1"/>
  <c r="N174" i="1" l="1"/>
  <c r="N175" i="1" l="1"/>
  <c r="N176" i="1" l="1"/>
  <c r="N177" i="1" l="1"/>
  <c r="N178" i="1" l="1"/>
  <c r="N179" i="1" l="1"/>
  <c r="N180" i="1" l="1"/>
  <c r="N181" i="1" l="1"/>
  <c r="N182" i="1" l="1"/>
  <c r="N183" i="1" l="1"/>
  <c r="N184" i="1" l="1"/>
  <c r="N185" i="1" l="1"/>
  <c r="N186" i="1" l="1"/>
  <c r="N187" i="1" l="1"/>
  <c r="N188" i="1" l="1"/>
  <c r="N189" i="1" l="1"/>
  <c r="N190" i="1" l="1"/>
  <c r="N191" i="1" l="1"/>
  <c r="N192" i="1" l="1"/>
  <c r="N193" i="1" l="1"/>
  <c r="N194" i="1" l="1"/>
  <c r="N195" i="1" l="1"/>
  <c r="N196" i="1" l="1"/>
  <c r="N197" i="1" l="1"/>
  <c r="N198" i="1" l="1"/>
  <c r="N199" i="1" l="1"/>
  <c r="N200" i="1" l="1"/>
  <c r="N201" i="1" l="1"/>
  <c r="N202" i="1" l="1"/>
  <c r="N203" i="1" l="1"/>
  <c r="N204" i="1" l="1"/>
  <c r="N205" i="1" l="1"/>
  <c r="N206" i="1" l="1"/>
  <c r="N207" i="1" l="1"/>
  <c r="N208" i="1" l="1"/>
  <c r="N209" i="1" l="1"/>
  <c r="N210" i="1" l="1"/>
  <c r="N211" i="1" l="1"/>
  <c r="N212" i="1" l="1"/>
  <c r="N213" i="1" l="1"/>
  <c r="N214" i="1" l="1"/>
  <c r="N215" i="1" l="1"/>
  <c r="N216" i="1" l="1"/>
  <c r="N217" i="1" l="1"/>
  <c r="N218" i="1" l="1"/>
  <c r="N219" i="1" l="1"/>
  <c r="N220" i="1" l="1"/>
  <c r="N221" i="1" l="1"/>
  <c r="N222" i="1" l="1"/>
  <c r="N223" i="1" l="1"/>
  <c r="N224" i="1" l="1"/>
  <c r="N225" i="1" l="1"/>
  <c r="N226" i="1" l="1"/>
  <c r="N227" i="1" l="1"/>
  <c r="N228" i="1" l="1"/>
  <c r="N229" i="1" l="1"/>
  <c r="N230" i="1" l="1"/>
  <c r="N231" i="1" l="1"/>
  <c r="N232" i="1" l="1"/>
  <c r="N233" i="1" l="1"/>
  <c r="N234" i="1" l="1"/>
  <c r="N235" i="1" l="1"/>
  <c r="N236" i="1" l="1"/>
  <c r="N237" i="1" l="1"/>
  <c r="N238" i="1" l="1"/>
  <c r="N239" i="1" l="1"/>
  <c r="N240" i="1" l="1"/>
  <c r="N241" i="1" l="1"/>
  <c r="N242" i="1" l="1"/>
  <c r="N243" i="1" l="1"/>
  <c r="N244" i="1" l="1"/>
  <c r="N245" i="1" l="1"/>
  <c r="N246" i="1" l="1"/>
  <c r="N247" i="1" l="1"/>
  <c r="N248" i="1" l="1"/>
  <c r="N249" i="1" l="1"/>
  <c r="N250" i="1" l="1"/>
  <c r="N251" i="1" l="1"/>
  <c r="N252" i="1" l="1"/>
  <c r="N253" i="1" l="1"/>
  <c r="N254" i="1" l="1"/>
  <c r="N255" i="1" l="1"/>
  <c r="N256" i="1" l="1"/>
  <c r="N257" i="1" l="1"/>
  <c r="N258" i="1" l="1"/>
  <c r="N259" i="1" l="1"/>
  <c r="N260" i="1" l="1"/>
  <c r="N261" i="1" l="1"/>
  <c r="N262" i="1" l="1"/>
  <c r="N263" i="1" l="1"/>
  <c r="N264" i="1" l="1"/>
  <c r="N265" i="1" l="1"/>
  <c r="N266" i="1" l="1"/>
  <c r="N267" i="1" l="1"/>
  <c r="N268" i="1" l="1"/>
  <c r="N269" i="1" l="1"/>
  <c r="N270" i="1" l="1"/>
  <c r="N271" i="1" l="1"/>
  <c r="N272" i="1" l="1"/>
  <c r="N273" i="1" l="1"/>
  <c r="N274" i="1" l="1"/>
  <c r="N275" i="1" l="1"/>
  <c r="N276" i="1" l="1"/>
  <c r="N277" i="1" l="1"/>
  <c r="N278" i="1" l="1"/>
  <c r="N279" i="1" l="1"/>
  <c r="N280" i="1" l="1"/>
  <c r="N281" i="1" l="1"/>
  <c r="N282" i="1" l="1"/>
  <c r="N283" i="1" l="1"/>
  <c r="N284" i="1" l="1"/>
  <c r="N285" i="1" l="1"/>
  <c r="N286" i="1" l="1"/>
  <c r="N287" i="1" l="1"/>
  <c r="N288" i="1" l="1"/>
  <c r="N289" i="1" l="1"/>
  <c r="N290" i="1" l="1"/>
  <c r="N291" i="1" l="1"/>
  <c r="N292" i="1" l="1"/>
  <c r="N293" i="1" l="1"/>
  <c r="N294" i="1" l="1"/>
  <c r="N295" i="1" l="1"/>
  <c r="N296" i="1" l="1"/>
  <c r="N297" i="1" l="1"/>
  <c r="N298" i="1" l="1"/>
  <c r="N299" i="1" l="1"/>
  <c r="N300" i="1" l="1"/>
  <c r="N301" i="1" l="1"/>
  <c r="N302" i="1" l="1"/>
  <c r="N303" i="1" l="1"/>
  <c r="N304" i="1" l="1"/>
  <c r="N305" i="1" l="1"/>
  <c r="N306" i="1" l="1"/>
  <c r="N307" i="1" l="1"/>
  <c r="N308" i="1" l="1"/>
  <c r="N309" i="1" l="1"/>
  <c r="N310" i="1" l="1"/>
  <c r="N311" i="1" l="1"/>
  <c r="N312" i="1" l="1"/>
  <c r="N313" i="1" l="1"/>
  <c r="N314" i="1" l="1"/>
  <c r="N315" i="1" l="1"/>
  <c r="N316" i="1" l="1"/>
  <c r="N317" i="1" l="1"/>
  <c r="N318" i="1" l="1"/>
  <c r="N319" i="1" l="1"/>
  <c r="N320" i="1" l="1"/>
  <c r="N321" i="1" l="1"/>
  <c r="N322" i="1" l="1"/>
  <c r="N323" i="1" l="1"/>
  <c r="N324" i="1" l="1"/>
  <c r="N325" i="1" l="1"/>
  <c r="N326" i="1" l="1"/>
  <c r="N327" i="1" l="1"/>
  <c r="N328" i="1" l="1"/>
  <c r="N329" i="1" l="1"/>
  <c r="N330" i="1" l="1"/>
  <c r="N331" i="1" l="1"/>
  <c r="N332" i="1" l="1"/>
  <c r="N333" i="1" l="1"/>
  <c r="N334" i="1" l="1"/>
  <c r="N335" i="1" l="1"/>
  <c r="N336" i="1" l="1"/>
  <c r="N337" i="1" l="1"/>
  <c r="N338" i="1" l="1"/>
  <c r="N339" i="1" l="1"/>
  <c r="N340" i="1" l="1"/>
  <c r="N341" i="1" l="1"/>
  <c r="N342" i="1" l="1"/>
  <c r="N343" i="1" l="1"/>
  <c r="N344" i="1" l="1"/>
  <c r="N345" i="1" l="1"/>
  <c r="N346" i="1" l="1"/>
  <c r="N347" i="1" l="1"/>
  <c r="N348" i="1" l="1"/>
  <c r="N349" i="1" l="1"/>
  <c r="N350" i="1" l="1"/>
  <c r="N351" i="1" l="1"/>
  <c r="N352" i="1" l="1"/>
  <c r="N353" i="1" l="1"/>
  <c r="N354" i="1" l="1"/>
  <c r="N355" i="1" l="1"/>
  <c r="N356" i="1" l="1"/>
  <c r="N357" i="1" l="1"/>
  <c r="N358" i="1" l="1"/>
  <c r="N359" i="1" l="1"/>
  <c r="N360" i="1" l="1"/>
  <c r="N361" i="1" l="1"/>
  <c r="N362" i="1" l="1"/>
  <c r="N363" i="1" l="1"/>
  <c r="N364" i="1" l="1"/>
  <c r="N365" i="1" l="1"/>
  <c r="N366" i="1" l="1"/>
  <c r="N367" i="1" l="1"/>
  <c r="N368" i="1" l="1"/>
  <c r="N369" i="1" l="1"/>
  <c r="N370" i="1" l="1"/>
  <c r="N371" i="1" l="1"/>
  <c r="N372" i="1" l="1"/>
  <c r="N373" i="1" l="1"/>
  <c r="N374" i="1" l="1"/>
  <c r="N375" i="1" l="1"/>
  <c r="N376" i="1" l="1"/>
  <c r="N377" i="1" l="1"/>
  <c r="N378" i="1" l="1"/>
  <c r="N379" i="1" l="1"/>
  <c r="N380" i="1" l="1"/>
  <c r="N381" i="1" l="1"/>
  <c r="N382" i="1" l="1"/>
  <c r="N383" i="1" l="1"/>
  <c r="N384" i="1" l="1"/>
  <c r="N385" i="1" l="1"/>
  <c r="N386" i="1" l="1"/>
  <c r="N387" i="1" l="1"/>
  <c r="N388" i="1" l="1"/>
  <c r="N389" i="1" l="1"/>
  <c r="N390" i="1" l="1"/>
  <c r="N391" i="1" l="1"/>
  <c r="N392" i="1" l="1"/>
  <c r="N393" i="1" l="1"/>
  <c r="N394" i="1" l="1"/>
  <c r="N395" i="1" l="1"/>
  <c r="N396" i="1" l="1"/>
  <c r="N397" i="1" l="1"/>
  <c r="N398" i="1" l="1"/>
  <c r="N399" i="1" l="1"/>
  <c r="N400" i="1" l="1"/>
  <c r="N401" i="1" l="1"/>
  <c r="N402" i="1" l="1"/>
  <c r="N403" i="1" l="1"/>
  <c r="N404" i="1" l="1"/>
  <c r="N405" i="1" l="1"/>
  <c r="N406" i="1" l="1"/>
  <c r="N407" i="1" l="1"/>
  <c r="N408" i="1" l="1"/>
  <c r="N409" i="1" l="1"/>
  <c r="N410" i="1" l="1"/>
  <c r="N411" i="1" l="1"/>
  <c r="N412" i="1" l="1"/>
  <c r="N413" i="1" l="1"/>
  <c r="N414" i="1" l="1"/>
  <c r="N415" i="1" l="1"/>
  <c r="N416" i="1" l="1"/>
  <c r="N417" i="1" l="1"/>
  <c r="N418" i="1" l="1"/>
  <c r="N419" i="1" l="1"/>
  <c r="N420" i="1" l="1"/>
  <c r="N421" i="1" l="1"/>
  <c r="N422" i="1" l="1"/>
  <c r="N423" i="1" l="1"/>
  <c r="N424" i="1" l="1"/>
  <c r="N425" i="1" l="1"/>
  <c r="N426" i="1" l="1"/>
  <c r="N427" i="1" l="1"/>
  <c r="N428" i="1" l="1"/>
  <c r="N429" i="1" l="1"/>
  <c r="N430" i="1" l="1"/>
  <c r="N431" i="1" l="1"/>
  <c r="N432" i="1" l="1"/>
  <c r="N433" i="1" l="1"/>
  <c r="N434" i="1" l="1"/>
  <c r="N435" i="1" l="1"/>
  <c r="N436" i="1" l="1"/>
  <c r="N437" i="1" l="1"/>
  <c r="N438" i="1" l="1"/>
  <c r="N439" i="1" l="1"/>
  <c r="N440" i="1" l="1"/>
  <c r="N441" i="1" l="1"/>
  <c r="N442" i="1" l="1"/>
  <c r="N443" i="1" l="1"/>
  <c r="N444" i="1" l="1"/>
  <c r="N445" i="1" l="1"/>
  <c r="N446" i="1" l="1"/>
  <c r="N447" i="1" l="1"/>
  <c r="N448" i="1" l="1"/>
  <c r="N449" i="1" l="1"/>
  <c r="N450" i="1" l="1"/>
  <c r="N451" i="1" l="1"/>
  <c r="N452" i="1" l="1"/>
  <c r="N453" i="1" l="1"/>
  <c r="N454" i="1" l="1"/>
  <c r="N455" i="1" l="1"/>
  <c r="N456" i="1" l="1"/>
  <c r="N457" i="1" l="1"/>
  <c r="N458" i="1" l="1"/>
  <c r="N459" i="1" l="1"/>
  <c r="N460" i="1" l="1"/>
  <c r="N461" i="1" l="1"/>
  <c r="N462" i="1" l="1"/>
  <c r="N463" i="1" l="1"/>
  <c r="N464" i="1" l="1"/>
  <c r="N465" i="1" l="1"/>
  <c r="N466" i="1" l="1"/>
  <c r="N467" i="1" l="1"/>
  <c r="N468" i="1" l="1"/>
  <c r="N469" i="1" l="1"/>
  <c r="N470" i="1" l="1"/>
  <c r="N471" i="1" l="1"/>
  <c r="N472" i="1" l="1"/>
  <c r="N473" i="1" l="1"/>
  <c r="N474" i="1" l="1"/>
  <c r="N475" i="1" l="1"/>
  <c r="N476" i="1" l="1"/>
  <c r="N477" i="1" l="1"/>
  <c r="N478" i="1" l="1"/>
  <c r="N479" i="1" l="1"/>
  <c r="N480" i="1" l="1"/>
  <c r="N481" i="1" l="1"/>
  <c r="N482" i="1" l="1"/>
  <c r="N483" i="1" l="1"/>
  <c r="N484" i="1" l="1"/>
  <c r="N485" i="1" l="1"/>
  <c r="N486" i="1" l="1"/>
  <c r="N487" i="1" l="1"/>
  <c r="N488" i="1" l="1"/>
  <c r="N489" i="1" l="1"/>
  <c r="N490" i="1" l="1"/>
  <c r="N491" i="1" l="1"/>
  <c r="N492" i="1" l="1"/>
  <c r="N493" i="1" l="1"/>
  <c r="N494" i="1" l="1"/>
  <c r="N495" i="1" l="1"/>
  <c r="N496" i="1" l="1"/>
  <c r="N497" i="1" l="1"/>
  <c r="N498" i="1" l="1"/>
  <c r="N499" i="1" l="1"/>
  <c r="N500" i="1" l="1"/>
  <c r="N501" i="1" l="1"/>
  <c r="N502" i="1" l="1"/>
  <c r="N503" i="1" l="1"/>
  <c r="N504" i="1" l="1"/>
  <c r="N505" i="1" l="1"/>
  <c r="N506" i="1" l="1"/>
  <c r="N507" i="1" l="1"/>
  <c r="N508" i="1" l="1"/>
  <c r="N509" i="1" l="1"/>
  <c r="N510" i="1" l="1"/>
  <c r="N511" i="1" l="1"/>
  <c r="N512" i="1" l="1"/>
  <c r="N513" i="1" l="1"/>
  <c r="N514" i="1" l="1"/>
  <c r="N515" i="1" l="1"/>
  <c r="N516" i="1" l="1"/>
  <c r="N517" i="1" l="1"/>
  <c r="N518" i="1" l="1"/>
  <c r="N519" i="1" l="1"/>
  <c r="N520" i="1" l="1"/>
  <c r="N521" i="1" l="1"/>
  <c r="N522" i="1" l="1"/>
  <c r="N523" i="1" l="1"/>
  <c r="N524" i="1" l="1"/>
  <c r="N525" i="1" l="1"/>
  <c r="N526" i="1" l="1"/>
  <c r="N527" i="1" l="1"/>
  <c r="N528" i="1" l="1"/>
  <c r="N529" i="1" l="1"/>
  <c r="N530" i="1" l="1"/>
  <c r="N531" i="1" l="1"/>
  <c r="N532" i="1" l="1"/>
  <c r="N533" i="1" l="1"/>
  <c r="N534" i="1" l="1"/>
  <c r="N535" i="1" l="1"/>
  <c r="N536" i="1" l="1"/>
  <c r="N537" i="1" l="1"/>
  <c r="N538" i="1" l="1"/>
  <c r="N539" i="1" l="1"/>
  <c r="N540" i="1" l="1"/>
  <c r="N541" i="1" l="1"/>
  <c r="N542" i="1" l="1"/>
  <c r="N543" i="1" l="1"/>
  <c r="N544" i="1" l="1"/>
  <c r="N545" i="1" l="1"/>
  <c r="N546" i="1" l="1"/>
  <c r="N547" i="1" l="1"/>
  <c r="N548" i="1" l="1"/>
  <c r="N549" i="1" l="1"/>
  <c r="N550" i="1" l="1"/>
  <c r="N551" i="1" l="1"/>
  <c r="N552" i="1" l="1"/>
  <c r="N553" i="1" l="1"/>
  <c r="N554" i="1" l="1"/>
  <c r="N555" i="1" l="1"/>
  <c r="N556" i="1" l="1"/>
  <c r="N557" i="1" l="1"/>
  <c r="N558" i="1" l="1"/>
  <c r="N559" i="1" l="1"/>
  <c r="N560" i="1" l="1"/>
  <c r="N561" i="1" l="1"/>
  <c r="N562" i="1" l="1"/>
  <c r="N563" i="1" l="1"/>
  <c r="N564" i="1" l="1"/>
  <c r="N565" i="1" l="1"/>
  <c r="N566" i="1" l="1"/>
  <c r="N567" i="1" l="1"/>
  <c r="N568" i="1" l="1"/>
  <c r="N569" i="1" l="1"/>
  <c r="N570" i="1" l="1"/>
  <c r="N571" i="1" l="1"/>
  <c r="N572" i="1" l="1"/>
  <c r="N573" i="1" l="1"/>
  <c r="N574" i="1" l="1"/>
  <c r="N575" i="1" l="1"/>
  <c r="N576" i="1" l="1"/>
  <c r="N577" i="1" l="1"/>
  <c r="N578" i="1" l="1"/>
  <c r="N579" i="1" l="1"/>
  <c r="N580" i="1" l="1"/>
  <c r="N581" i="1" l="1"/>
  <c r="N582" i="1" l="1"/>
  <c r="N583" i="1" l="1"/>
  <c r="N584" i="1" l="1"/>
  <c r="N585" i="1" l="1"/>
  <c r="N586" i="1" l="1"/>
  <c r="N587" i="1" l="1"/>
  <c r="N588" i="1" l="1"/>
  <c r="N589" i="1" l="1"/>
  <c r="N590" i="1" l="1"/>
  <c r="N591" i="1" l="1"/>
  <c r="N592" i="1" l="1"/>
  <c r="N593" i="1" l="1"/>
  <c r="N594" i="1" l="1"/>
  <c r="N595" i="1" l="1"/>
  <c r="N596" i="1" l="1"/>
  <c r="N597" i="1" l="1"/>
  <c r="N598" i="1" l="1"/>
  <c r="N599" i="1" l="1"/>
  <c r="N600" i="1" l="1"/>
  <c r="N601" i="1" l="1"/>
  <c r="N602" i="1" l="1"/>
  <c r="N603" i="1" l="1"/>
  <c r="N604" i="1" l="1"/>
  <c r="N605" i="1" l="1"/>
  <c r="N606" i="1" l="1"/>
  <c r="N607" i="1" l="1"/>
  <c r="N608" i="1" l="1"/>
  <c r="N609" i="1" l="1"/>
  <c r="N610" i="1" l="1"/>
  <c r="N611" i="1" l="1"/>
  <c r="N612" i="1" l="1"/>
  <c r="N613" i="1" l="1"/>
  <c r="N614" i="1" l="1"/>
  <c r="N615" i="1" l="1"/>
  <c r="N616" i="1" l="1"/>
  <c r="N617" i="1" l="1"/>
  <c r="N618" i="1" l="1"/>
  <c r="N619" i="1" l="1"/>
  <c r="N620" i="1" l="1"/>
  <c r="N621" i="1" l="1"/>
  <c r="N622" i="1" l="1"/>
  <c r="N623" i="1" l="1"/>
  <c r="N624" i="1" l="1"/>
  <c r="N625" i="1" l="1"/>
  <c r="N626" i="1" l="1"/>
  <c r="N627" i="1" l="1"/>
  <c r="N628" i="1" l="1"/>
  <c r="N629" i="1" l="1"/>
  <c r="N630" i="1" l="1"/>
  <c r="N631" i="1" l="1"/>
  <c r="N632" i="1" l="1"/>
  <c r="N633" i="1" l="1"/>
  <c r="N634" i="1" l="1"/>
  <c r="N635" i="1" l="1"/>
  <c r="N636" i="1" l="1"/>
  <c r="N637" i="1" l="1"/>
  <c r="N638" i="1" l="1"/>
  <c r="N639" i="1" l="1"/>
  <c r="N640" i="1" l="1"/>
  <c r="N641" i="1" l="1"/>
  <c r="N642" i="1" l="1"/>
  <c r="N643" i="1" l="1"/>
  <c r="N644" i="1" l="1"/>
  <c r="N645" i="1" l="1"/>
  <c r="N646" i="1" l="1"/>
  <c r="N647" i="1" l="1"/>
  <c r="N648" i="1" l="1"/>
  <c r="N649" i="1" l="1"/>
  <c r="N650" i="1" l="1"/>
  <c r="N651" i="1" l="1"/>
  <c r="N652" i="1" l="1"/>
  <c r="N653" i="1" l="1"/>
  <c r="N654" i="1" l="1"/>
  <c r="N655" i="1" l="1"/>
  <c r="N656" i="1" l="1"/>
  <c r="N657" i="1" l="1"/>
  <c r="N658" i="1" l="1"/>
  <c r="N659" i="1" l="1"/>
  <c r="N660" i="1" l="1"/>
  <c r="N661" i="1" l="1"/>
  <c r="N662" i="1" l="1"/>
  <c r="N663" i="1" l="1"/>
  <c r="N664" i="1" l="1"/>
  <c r="N665" i="1" l="1"/>
  <c r="N666" i="1" l="1"/>
  <c r="N667" i="1" l="1"/>
  <c r="N668" i="1" l="1"/>
  <c r="N669" i="1" l="1"/>
  <c r="N670" i="1" l="1"/>
  <c r="N671" i="1" l="1"/>
  <c r="N672" i="1" l="1"/>
  <c r="N673" i="1" l="1"/>
  <c r="N674" i="1" l="1"/>
  <c r="N675" i="1" l="1"/>
  <c r="N676" i="1" l="1"/>
  <c r="N677" i="1" l="1"/>
  <c r="N678" i="1" l="1"/>
  <c r="N679" i="1" l="1"/>
  <c r="N680" i="1" l="1"/>
  <c r="N681" i="1" l="1"/>
  <c r="N682" i="1" l="1"/>
  <c r="N683" i="1" l="1"/>
  <c r="N684" i="1" l="1"/>
  <c r="N685" i="1" l="1"/>
  <c r="N686" i="1" l="1"/>
  <c r="N687" i="1" l="1"/>
  <c r="N688" i="1" l="1"/>
  <c r="N689" i="1" l="1"/>
  <c r="N690" i="1" l="1"/>
  <c r="N691" i="1" l="1"/>
  <c r="N692" i="1" l="1"/>
  <c r="N693" i="1" l="1"/>
  <c r="N694" i="1" l="1"/>
  <c r="N695" i="1" l="1"/>
  <c r="N696" i="1" l="1"/>
  <c r="N697" i="1" l="1"/>
  <c r="N698" i="1" l="1"/>
  <c r="N699" i="1" l="1"/>
  <c r="N700" i="1" l="1"/>
  <c r="N701" i="1" l="1"/>
  <c r="N702" i="1" l="1"/>
  <c r="N703" i="1" l="1"/>
  <c r="N704" i="1" l="1"/>
  <c r="N705" i="1" l="1"/>
  <c r="N706" i="1" l="1"/>
  <c r="N707" i="1" l="1"/>
  <c r="N708" i="1" l="1"/>
  <c r="N709" i="1" l="1"/>
  <c r="N710" i="1" l="1"/>
  <c r="N711" i="1" l="1"/>
  <c r="N712" i="1" l="1"/>
  <c r="N713" i="1" l="1"/>
  <c r="N714" i="1" l="1"/>
  <c r="N715" i="1" l="1"/>
  <c r="N716" i="1" l="1"/>
  <c r="N717" i="1" l="1"/>
  <c r="N718" i="1" l="1"/>
  <c r="N719" i="1" l="1"/>
  <c r="N720" i="1" l="1"/>
  <c r="N721" i="1" l="1"/>
  <c r="N722" i="1" l="1"/>
  <c r="N723" i="1" l="1"/>
  <c r="N724" i="1" l="1"/>
  <c r="N725" i="1" l="1"/>
  <c r="N726" i="1" l="1"/>
  <c r="N727" i="1" l="1"/>
  <c r="N728" i="1" l="1"/>
  <c r="N729" i="1" l="1"/>
  <c r="N730" i="1" l="1"/>
  <c r="N731" i="1" l="1"/>
  <c r="N732" i="1" l="1"/>
  <c r="N733" i="1" l="1"/>
  <c r="N734" i="1" l="1"/>
  <c r="N735" i="1" l="1"/>
  <c r="N736" i="1" l="1"/>
  <c r="N737" i="1" l="1"/>
  <c r="N738" i="1" l="1"/>
  <c r="N739" i="1" l="1"/>
  <c r="N740" i="1" l="1"/>
  <c r="N741" i="1" l="1"/>
  <c r="N742" i="1" l="1"/>
  <c r="N743" i="1" l="1"/>
  <c r="N744" i="1" l="1"/>
  <c r="N745" i="1" l="1"/>
  <c r="N746" i="1" l="1"/>
  <c r="N747" i="1" l="1"/>
  <c r="N748" i="1" l="1"/>
  <c r="N749" i="1" l="1"/>
  <c r="N750" i="1" l="1"/>
  <c r="N751" i="1" l="1"/>
  <c r="N752" i="1" l="1"/>
  <c r="N753" i="1" l="1"/>
  <c r="N754" i="1" l="1"/>
  <c r="N755" i="1" l="1"/>
  <c r="N756" i="1" l="1"/>
  <c r="N757" i="1" l="1"/>
  <c r="N758" i="1" l="1"/>
  <c r="N759" i="1" l="1"/>
  <c r="N760" i="1" l="1"/>
  <c r="N761" i="1" l="1"/>
  <c r="N762" i="1" l="1"/>
  <c r="N763" i="1" l="1"/>
  <c r="N764" i="1" l="1"/>
  <c r="N765" i="1" l="1"/>
  <c r="N766" i="1" l="1"/>
  <c r="N767" i="1" l="1"/>
  <c r="N768" i="1" l="1"/>
  <c r="N769" i="1" l="1"/>
  <c r="N770" i="1" l="1"/>
  <c r="N771" i="1" l="1"/>
  <c r="N772" i="1" l="1"/>
  <c r="N773" i="1" l="1"/>
  <c r="N774" i="1" l="1"/>
  <c r="N775" i="1" l="1"/>
  <c r="N776" i="1" l="1"/>
  <c r="N777" i="1" l="1"/>
  <c r="N778" i="1" l="1"/>
  <c r="N779" i="1" l="1"/>
  <c r="N780" i="1" l="1"/>
  <c r="N781" i="1" l="1"/>
  <c r="N782" i="1" l="1"/>
  <c r="N783" i="1" l="1"/>
  <c r="N784" i="1" l="1"/>
  <c r="N785" i="1" l="1"/>
  <c r="N786" i="1" l="1"/>
  <c r="N787" i="1" l="1"/>
  <c r="N788" i="1" l="1"/>
  <c r="N789" i="1" l="1"/>
  <c r="N790" i="1" l="1"/>
  <c r="N791" i="1" l="1"/>
  <c r="N792" i="1" l="1"/>
  <c r="N793" i="1" l="1"/>
  <c r="N794" i="1" l="1"/>
  <c r="N795" i="1" l="1"/>
  <c r="N796" i="1" l="1"/>
  <c r="N797" i="1" l="1"/>
  <c r="N798" i="1" l="1"/>
  <c r="N799" i="1" l="1"/>
  <c r="N800" i="1" l="1"/>
  <c r="N801" i="1" l="1"/>
  <c r="N802" i="1" l="1"/>
  <c r="N803" i="1" l="1"/>
  <c r="N804" i="1" l="1"/>
  <c r="N805" i="1" l="1"/>
  <c r="N806" i="1" l="1"/>
  <c r="N807" i="1" l="1"/>
  <c r="N808" i="1" l="1"/>
  <c r="N809" i="1" l="1"/>
  <c r="N810" i="1" l="1"/>
  <c r="N811" i="1" l="1"/>
  <c r="N812" i="1" l="1"/>
  <c r="N813" i="1" l="1"/>
  <c r="N814" i="1" l="1"/>
  <c r="N815" i="1" l="1"/>
  <c r="N816" i="1" l="1"/>
  <c r="N817" i="1" l="1"/>
  <c r="N818" i="1" l="1"/>
  <c r="N819" i="1" l="1"/>
  <c r="N820" i="1" l="1"/>
  <c r="N821" i="1" l="1"/>
  <c r="N822" i="1" l="1"/>
  <c r="N823" i="1" l="1"/>
  <c r="N824" i="1" l="1"/>
  <c r="N825" i="1" l="1"/>
  <c r="N826" i="1" l="1"/>
  <c r="N827" i="1" l="1"/>
  <c r="N828" i="1" l="1"/>
  <c r="N829" i="1" l="1"/>
  <c r="N830" i="1" l="1"/>
  <c r="N831" i="1" l="1"/>
  <c r="N832" i="1" l="1"/>
  <c r="N833" i="1" l="1"/>
  <c r="N834" i="1" l="1"/>
  <c r="N835" i="1" l="1"/>
  <c r="N836" i="1" l="1"/>
  <c r="N837" i="1" l="1"/>
  <c r="N838" i="1" l="1"/>
  <c r="N839" i="1" l="1"/>
  <c r="N840" i="1" l="1"/>
  <c r="N841" i="1" l="1"/>
  <c r="N842" i="1" l="1"/>
  <c r="N843" i="1" l="1"/>
  <c r="N844" i="1" l="1"/>
  <c r="N845" i="1" l="1"/>
  <c r="N846" i="1" l="1"/>
  <c r="N847" i="1" l="1"/>
  <c r="N848" i="1" l="1"/>
  <c r="N849" i="1" l="1"/>
  <c r="N850" i="1" l="1"/>
  <c r="N851" i="1" l="1"/>
  <c r="N852" i="1" l="1"/>
  <c r="N853" i="1" l="1"/>
  <c r="N854" i="1" l="1"/>
  <c r="N855" i="1" l="1"/>
  <c r="N856" i="1" l="1"/>
  <c r="N857" i="1" l="1"/>
  <c r="N858" i="1" l="1"/>
  <c r="N859" i="1" l="1"/>
  <c r="N860" i="1" l="1"/>
  <c r="N861" i="1" l="1"/>
  <c r="N862" i="1" l="1"/>
  <c r="N863" i="1" l="1"/>
  <c r="N864" i="1" l="1"/>
  <c r="N865" i="1" l="1"/>
  <c r="N866" i="1" l="1"/>
  <c r="N867" i="1" l="1"/>
  <c r="N868" i="1" l="1"/>
  <c r="N869" i="1" l="1"/>
  <c r="N870" i="1" l="1"/>
  <c r="N871" i="1" l="1"/>
  <c r="N872" i="1" l="1"/>
  <c r="N873" i="1" l="1"/>
  <c r="N874" i="1" l="1"/>
  <c r="N875" i="1" l="1"/>
  <c r="N876" i="1" l="1"/>
  <c r="N877" i="1" l="1"/>
  <c r="N878" i="1" l="1"/>
  <c r="N879" i="1" l="1"/>
  <c r="N880" i="1" l="1"/>
  <c r="N881" i="1" l="1"/>
  <c r="N882" i="1" l="1"/>
  <c r="N883" i="1" l="1"/>
  <c r="N884" i="1" l="1"/>
  <c r="N885" i="1" l="1"/>
  <c r="N886" i="1" l="1"/>
  <c r="N887" i="1" l="1"/>
  <c r="N888" i="1" l="1"/>
  <c r="N889" i="1" l="1"/>
  <c r="N890" i="1" l="1"/>
  <c r="N891" i="1" l="1"/>
  <c r="N892" i="1" l="1"/>
  <c r="N893" i="1" l="1"/>
  <c r="N894" i="1" l="1"/>
  <c r="N895" i="1" l="1"/>
  <c r="N896" i="1" l="1"/>
  <c r="N897" i="1" l="1"/>
  <c r="N898" i="1" l="1"/>
  <c r="N899" i="1" l="1"/>
  <c r="N900" i="1" l="1"/>
  <c r="N901" i="1" l="1"/>
  <c r="N902" i="1" l="1"/>
  <c r="N903" i="1" l="1"/>
  <c r="N904" i="1" l="1"/>
  <c r="N905" i="1" l="1"/>
  <c r="N906" i="1" l="1"/>
  <c r="N907" i="1" l="1"/>
  <c r="N908" i="1" l="1"/>
  <c r="N909" i="1" l="1"/>
  <c r="N910" i="1" l="1"/>
  <c r="N911" i="1" l="1"/>
  <c r="N912" i="1" l="1"/>
  <c r="N913" i="1" l="1"/>
  <c r="N914" i="1" l="1"/>
  <c r="N915" i="1" l="1"/>
  <c r="N916" i="1" l="1"/>
  <c r="N917" i="1" l="1"/>
  <c r="N918" i="1" l="1"/>
  <c r="N919" i="1" l="1"/>
  <c r="N920" i="1" l="1"/>
  <c r="N921" i="1" l="1"/>
  <c r="N922" i="1" l="1"/>
  <c r="N923" i="1" l="1"/>
  <c r="N924" i="1" l="1"/>
  <c r="N925" i="1" l="1"/>
  <c r="N926" i="1" l="1"/>
  <c r="N927" i="1" l="1"/>
  <c r="N928" i="1" l="1"/>
  <c r="N929" i="1" l="1"/>
  <c r="N930" i="1" l="1"/>
  <c r="N931" i="1" l="1"/>
  <c r="N932" i="1" l="1"/>
  <c r="N933" i="1" l="1"/>
  <c r="N934" i="1" l="1"/>
  <c r="N935" i="1" l="1"/>
  <c r="N936" i="1" l="1"/>
  <c r="N937" i="1" l="1"/>
  <c r="N938" i="1" l="1"/>
  <c r="N939" i="1" l="1"/>
  <c r="N940" i="1" l="1"/>
  <c r="N941" i="1" l="1"/>
  <c r="N942" i="1" l="1"/>
  <c r="N943" i="1" l="1"/>
  <c r="N944" i="1" l="1"/>
  <c r="N945" i="1" l="1"/>
  <c r="N946" i="1" l="1"/>
  <c r="N947" i="1" l="1"/>
  <c r="N948" i="1" l="1"/>
  <c r="N949" i="1" l="1"/>
  <c r="N950" i="1" l="1"/>
  <c r="N951" i="1" l="1"/>
  <c r="N952" i="1" l="1"/>
  <c r="N953" i="1" l="1"/>
  <c r="N954" i="1" l="1"/>
  <c r="N955" i="1" l="1"/>
  <c r="N956" i="1" l="1"/>
  <c r="N957" i="1" l="1"/>
  <c r="N958" i="1" l="1"/>
  <c r="N959" i="1" l="1"/>
  <c r="N960" i="1" l="1"/>
  <c r="N961" i="1" l="1"/>
  <c r="N962" i="1" l="1"/>
  <c r="N963" i="1" l="1"/>
  <c r="N964" i="1" l="1"/>
  <c r="N965" i="1" l="1"/>
  <c r="N966" i="1" l="1"/>
  <c r="N967" i="1" l="1"/>
  <c r="N968" i="1" l="1"/>
  <c r="N969" i="1" l="1"/>
  <c r="N970" i="1" l="1"/>
  <c r="N971" i="1" l="1"/>
  <c r="N972" i="1" l="1"/>
  <c r="N973" i="1" l="1"/>
  <c r="N974" i="1" l="1"/>
  <c r="N975" i="1" l="1"/>
  <c r="N976" i="1" l="1"/>
  <c r="N977" i="1" l="1"/>
  <c r="N978" i="1" l="1"/>
  <c r="N979" i="1" l="1"/>
  <c r="N980" i="1" l="1"/>
  <c r="N981" i="1" l="1"/>
  <c r="N982" i="1" l="1"/>
  <c r="N983" i="1" l="1"/>
  <c r="N984" i="1" l="1"/>
  <c r="N985" i="1" l="1"/>
  <c r="N986" i="1" l="1"/>
  <c r="N987" i="1" l="1"/>
  <c r="N988" i="1" l="1"/>
  <c r="N989" i="1" l="1"/>
  <c r="N990" i="1" l="1"/>
  <c r="N991" i="1" l="1"/>
  <c r="N992" i="1" l="1"/>
  <c r="N993" i="1" l="1"/>
  <c r="N994" i="1" l="1"/>
  <c r="N995" i="1" l="1"/>
  <c r="N996" i="1" l="1"/>
  <c r="N997" i="1" l="1"/>
  <c r="N998" i="1" l="1"/>
  <c r="N999" i="1" l="1"/>
  <c r="N1000" i="1" l="1"/>
  <c r="N1001" i="1" l="1"/>
  <c r="N1002" i="1" l="1"/>
  <c r="N1003" i="1" l="1"/>
  <c r="N1004" i="1" l="1"/>
  <c r="N1005" i="1" l="1"/>
  <c r="N1006" i="1" l="1"/>
  <c r="N1007" i="1" l="1"/>
  <c r="N1008" i="1" l="1"/>
  <c r="N1009" i="1" l="1"/>
  <c r="N1010" i="1" l="1"/>
  <c r="N1011" i="1" l="1"/>
  <c r="N1012" i="1" l="1"/>
  <c r="N1013" i="1" l="1"/>
  <c r="N1014" i="1" l="1"/>
  <c r="N1015" i="1" l="1"/>
  <c r="N1016" i="1" l="1"/>
  <c r="N1017" i="1" l="1"/>
  <c r="N1018" i="1" l="1"/>
  <c r="N1019" i="1" l="1"/>
  <c r="N1020" i="1" l="1"/>
  <c r="N1021" i="1" l="1"/>
  <c r="N1022" i="1" l="1"/>
  <c r="N1023" i="1" l="1"/>
  <c r="N1024" i="1" l="1"/>
  <c r="N1025" i="1" l="1"/>
  <c r="N1026" i="1" l="1"/>
  <c r="N1027" i="1" l="1"/>
  <c r="N1028" i="1" l="1"/>
  <c r="N1029" i="1" l="1"/>
  <c r="N1030" i="1" l="1"/>
  <c r="N1031" i="1" l="1"/>
  <c r="N1032" i="1" l="1"/>
  <c r="N1033" i="1" l="1"/>
  <c r="N1034" i="1" l="1"/>
  <c r="N1035" i="1" l="1"/>
  <c r="N1036" i="1" l="1"/>
  <c r="N1037" i="1" l="1"/>
  <c r="N1038" i="1" l="1"/>
  <c r="N1039" i="1" l="1"/>
  <c r="N1040" i="1" l="1"/>
  <c r="N1041" i="1" l="1"/>
  <c r="N1042" i="1" l="1"/>
  <c r="N1043" i="1" l="1"/>
  <c r="N1044" i="1" l="1"/>
  <c r="N1045" i="1" l="1"/>
  <c r="N1046" i="1" l="1"/>
  <c r="N1047" i="1" l="1"/>
  <c r="N1048" i="1" l="1"/>
  <c r="N1049" i="1" l="1"/>
  <c r="N1050" i="1" l="1"/>
  <c r="N1051" i="1" l="1"/>
  <c r="N1052" i="1" l="1"/>
  <c r="N1053" i="1" l="1"/>
  <c r="N1054" i="1" l="1"/>
  <c r="N1055" i="1" l="1"/>
  <c r="N1056" i="1" l="1"/>
  <c r="N1057" i="1" l="1"/>
  <c r="N1058" i="1" l="1"/>
  <c r="N1059" i="1" l="1"/>
  <c r="N1060" i="1" l="1"/>
  <c r="N1061" i="1" l="1"/>
  <c r="N1062" i="1" l="1"/>
  <c r="N1063" i="1" l="1"/>
  <c r="N1064" i="1" l="1"/>
  <c r="N1065" i="1" l="1"/>
  <c r="N1066" i="1" l="1"/>
  <c r="N1067" i="1" l="1"/>
  <c r="N1068" i="1" l="1"/>
  <c r="N1069" i="1" l="1"/>
  <c r="N1070" i="1" l="1"/>
  <c r="N1071" i="1" l="1"/>
  <c r="N1072" i="1" l="1"/>
  <c r="N1073" i="1" l="1"/>
  <c r="N1074" i="1" l="1"/>
  <c r="N1075" i="1" l="1"/>
  <c r="N1076" i="1" l="1"/>
  <c r="N1077" i="1" l="1"/>
  <c r="N1078" i="1" l="1"/>
  <c r="N1079" i="1" l="1"/>
  <c r="N1080" i="1" l="1"/>
  <c r="N1081" i="1" l="1"/>
  <c r="N1082" i="1" l="1"/>
  <c r="N1083" i="1" l="1"/>
  <c r="N1084" i="1" l="1"/>
  <c r="N1085" i="1" l="1"/>
  <c r="N1086" i="1" l="1"/>
  <c r="N1087" i="1" l="1"/>
  <c r="N1088" i="1" l="1"/>
  <c r="N1089" i="1" l="1"/>
  <c r="N1090" i="1" l="1"/>
  <c r="N1091" i="1" l="1"/>
  <c r="N1092" i="1" l="1"/>
  <c r="N1093" i="1" l="1"/>
  <c r="N1094" i="1" l="1"/>
  <c r="N1095" i="1" l="1"/>
  <c r="N1096" i="1" l="1"/>
  <c r="N1097" i="1" l="1"/>
  <c r="N1098" i="1" l="1"/>
  <c r="N1099" i="1" l="1"/>
  <c r="N1100" i="1" l="1"/>
  <c r="N1101" i="1" l="1"/>
  <c r="N1102" i="1" l="1"/>
  <c r="N1103" i="1" l="1"/>
  <c r="N1104" i="1" l="1"/>
  <c r="N1105" i="1" l="1"/>
  <c r="N1106" i="1" l="1"/>
  <c r="N1107" i="1" l="1"/>
  <c r="N1108" i="1" l="1"/>
  <c r="N1109" i="1" l="1"/>
  <c r="N1110" i="1" l="1"/>
  <c r="N1111" i="1" l="1"/>
  <c r="N1112" i="1" l="1"/>
  <c r="N1113" i="1" l="1"/>
  <c r="N1114" i="1" l="1"/>
  <c r="N1115" i="1" l="1"/>
  <c r="N1116" i="1" l="1"/>
  <c r="N1117" i="1" l="1"/>
  <c r="N1118" i="1" l="1"/>
  <c r="N1119" i="1" l="1"/>
  <c r="N1120" i="1" l="1"/>
  <c r="N1121" i="1" l="1"/>
  <c r="N1122" i="1" l="1"/>
  <c r="N1123" i="1" l="1"/>
  <c r="N1124" i="1" l="1"/>
  <c r="N1125" i="1" l="1"/>
  <c r="N1126" i="1" l="1"/>
  <c r="N1127" i="1" l="1"/>
  <c r="N1128" i="1" l="1"/>
  <c r="N1129" i="1" l="1"/>
  <c r="N1130" i="1" l="1"/>
  <c r="N1131" i="1" l="1"/>
  <c r="N1132" i="1" l="1"/>
  <c r="N1133" i="1" l="1"/>
  <c r="N1134" i="1" l="1"/>
  <c r="N1135" i="1" l="1"/>
  <c r="N1136" i="1" l="1"/>
  <c r="N1137" i="1" l="1"/>
  <c r="N1138" i="1" l="1"/>
  <c r="N1139" i="1" l="1"/>
  <c r="N1140" i="1" l="1"/>
  <c r="N1141" i="1" l="1"/>
  <c r="N1142" i="1" l="1"/>
  <c r="N1143" i="1" l="1"/>
  <c r="N1144" i="1" l="1"/>
  <c r="N1145" i="1" l="1"/>
  <c r="N1146" i="1" l="1"/>
  <c r="N1147" i="1" l="1"/>
  <c r="N1148" i="1" l="1"/>
  <c r="N1149" i="1" l="1"/>
  <c r="N1150" i="1" l="1"/>
  <c r="N1151" i="1" l="1"/>
  <c r="N1152" i="1" l="1"/>
  <c r="N1153" i="1" l="1"/>
  <c r="N1154" i="1" l="1"/>
  <c r="N1155" i="1" l="1"/>
  <c r="N1156" i="1" l="1"/>
  <c r="N1157" i="1" l="1"/>
  <c r="N1158" i="1" l="1"/>
  <c r="N1159" i="1" l="1"/>
  <c r="N1160" i="1" l="1"/>
  <c r="N1161" i="1" l="1"/>
  <c r="N1162" i="1" l="1"/>
  <c r="N1163" i="1" l="1"/>
  <c r="N1164" i="1" l="1"/>
  <c r="N1165" i="1" l="1"/>
  <c r="N1166" i="1" l="1"/>
  <c r="N1167" i="1" l="1"/>
  <c r="N1168" i="1" l="1"/>
  <c r="N1169" i="1" l="1"/>
  <c r="N1170" i="1" l="1"/>
  <c r="N1171" i="1" l="1"/>
  <c r="N1172" i="1" l="1"/>
  <c r="N1173" i="1" l="1"/>
  <c r="N1174" i="1" l="1"/>
  <c r="N1175" i="1" l="1"/>
  <c r="N1176" i="1" l="1"/>
  <c r="N1177" i="1" l="1"/>
  <c r="N1178" i="1" l="1"/>
  <c r="N1179" i="1" l="1"/>
  <c r="N1180" i="1" l="1"/>
  <c r="N1181" i="1" l="1"/>
  <c r="N1182" i="1" l="1"/>
  <c r="N1183" i="1" l="1"/>
  <c r="N1184" i="1" l="1"/>
  <c r="N1185" i="1" l="1"/>
  <c r="N1186" i="1" l="1"/>
  <c r="N1187" i="1" l="1"/>
  <c r="N1188" i="1" l="1"/>
  <c r="N1189" i="1" l="1"/>
  <c r="N1190" i="1" l="1"/>
  <c r="N1191" i="1" l="1"/>
  <c r="N1192" i="1" l="1"/>
  <c r="N1193" i="1" l="1"/>
  <c r="N1194" i="1" l="1"/>
  <c r="N1195" i="1" l="1"/>
  <c r="N1196" i="1" l="1"/>
  <c r="N1197" i="1" l="1"/>
  <c r="N1198" i="1" l="1"/>
  <c r="N1199" i="1" l="1"/>
  <c r="N1200" i="1" l="1"/>
  <c r="N1201" i="1" l="1"/>
  <c r="N1202" i="1" l="1"/>
  <c r="N1203" i="1" l="1"/>
  <c r="N1204" i="1" l="1"/>
  <c r="N1205" i="1" l="1"/>
  <c r="N1206" i="1" l="1"/>
  <c r="N1207" i="1" l="1"/>
  <c r="N1208" i="1" l="1"/>
  <c r="N1209" i="1" l="1"/>
  <c r="N1210" i="1" l="1"/>
  <c r="N1211" i="1" l="1"/>
  <c r="N1212" i="1" l="1"/>
  <c r="N1213" i="1" l="1"/>
  <c r="N1214" i="1" l="1"/>
  <c r="N1215" i="1" l="1"/>
  <c r="N1216" i="1" l="1"/>
  <c r="N1217" i="1" l="1"/>
  <c r="N1218" i="1" l="1"/>
  <c r="N1219" i="1" l="1"/>
  <c r="N1220" i="1" l="1"/>
  <c r="N1221" i="1" l="1"/>
  <c r="N1222" i="1" l="1"/>
  <c r="N1223" i="1" l="1"/>
  <c r="N1224" i="1" l="1"/>
  <c r="N1225" i="1" l="1"/>
  <c r="N1226" i="1" l="1"/>
  <c r="N1227" i="1" l="1"/>
  <c r="N1228" i="1" l="1"/>
  <c r="N1229" i="1" l="1"/>
  <c r="N1230" i="1" l="1"/>
  <c r="N1231" i="1" l="1"/>
  <c r="N1232" i="1" l="1"/>
  <c r="N1233" i="1" l="1"/>
  <c r="N1234" i="1" l="1"/>
  <c r="N1235" i="1" l="1"/>
  <c r="N1236" i="1" l="1"/>
  <c r="N1237" i="1" l="1"/>
  <c r="N1238" i="1" l="1"/>
  <c r="N1239" i="1" l="1"/>
  <c r="N1240" i="1" l="1"/>
  <c r="N1241" i="1" l="1"/>
  <c r="N1242" i="1" l="1"/>
  <c r="N1243" i="1" l="1"/>
  <c r="N1244" i="1" l="1"/>
  <c r="N1245" i="1" l="1"/>
  <c r="N1246" i="1" l="1"/>
  <c r="N1247" i="1" l="1"/>
  <c r="N1248" i="1" l="1"/>
  <c r="N1249" i="1" l="1"/>
  <c r="N1250" i="1" l="1"/>
  <c r="N1251" i="1" l="1"/>
  <c r="N1252" i="1" l="1"/>
  <c r="N1253" i="1" l="1"/>
  <c r="N1254" i="1" l="1"/>
  <c r="N1255" i="1" l="1"/>
  <c r="N1256" i="1" l="1"/>
  <c r="N1257" i="1" l="1"/>
  <c r="N1258" i="1" l="1"/>
  <c r="N1259" i="1" l="1"/>
  <c r="N1260" i="1" l="1"/>
  <c r="N1261" i="1" l="1"/>
  <c r="N1262" i="1" l="1"/>
  <c r="N1263" i="1" l="1"/>
  <c r="N1264" i="1" l="1"/>
  <c r="N1265" i="1" l="1"/>
  <c r="N1266" i="1" l="1"/>
  <c r="N1267" i="1" l="1"/>
  <c r="N1268" i="1" l="1"/>
  <c r="N1269" i="1" l="1"/>
  <c r="N1270" i="1" l="1"/>
  <c r="N1271" i="1" l="1"/>
  <c r="N1272" i="1" l="1"/>
  <c r="N1273" i="1" l="1"/>
  <c r="N1274" i="1" l="1"/>
  <c r="N1275" i="1" l="1"/>
  <c r="N1276" i="1" l="1"/>
  <c r="N1277" i="1" l="1"/>
  <c r="N1278" i="1" l="1"/>
  <c r="N1279" i="1" l="1"/>
  <c r="N1280" i="1" l="1"/>
  <c r="N1281" i="1" l="1"/>
  <c r="N1282" i="1" l="1"/>
  <c r="N1283" i="1" l="1"/>
  <c r="N1284" i="1" l="1"/>
  <c r="N1285" i="1" l="1"/>
  <c r="N1286" i="1" l="1"/>
  <c r="N1287" i="1" l="1"/>
  <c r="N1288" i="1" l="1"/>
  <c r="N1289" i="1" l="1"/>
  <c r="N1290" i="1" l="1"/>
  <c r="N1291" i="1" l="1"/>
  <c r="N1292" i="1" l="1"/>
  <c r="N1293" i="1" l="1"/>
  <c r="N1294" i="1" l="1"/>
  <c r="N1295" i="1" l="1"/>
  <c r="N1296" i="1" l="1"/>
  <c r="N1297" i="1" l="1"/>
  <c r="N1298" i="1" l="1"/>
  <c r="N1299" i="1" l="1"/>
  <c r="N1300" i="1" l="1"/>
  <c r="N1301" i="1" l="1"/>
  <c r="N1302" i="1" l="1"/>
  <c r="N1303" i="1" l="1"/>
  <c r="N1304" i="1" l="1"/>
  <c r="N1305" i="1" l="1"/>
  <c r="N1306" i="1" l="1"/>
  <c r="N1307" i="1" l="1"/>
  <c r="N1308" i="1" l="1"/>
  <c r="N1309" i="1" l="1"/>
  <c r="N1310" i="1" l="1"/>
  <c r="N1311" i="1" l="1"/>
  <c r="N1312" i="1" l="1"/>
  <c r="N1313" i="1" l="1"/>
  <c r="N1314" i="1" l="1"/>
  <c r="N1315" i="1" l="1"/>
  <c r="N1316" i="1" l="1"/>
  <c r="N1317" i="1" l="1"/>
  <c r="N1318" i="1" l="1"/>
  <c r="N1319" i="1" l="1"/>
  <c r="N1320" i="1" l="1"/>
  <c r="N1321" i="1" l="1"/>
  <c r="N1322" i="1" l="1"/>
  <c r="N1323" i="1" l="1"/>
  <c r="N1324" i="1" l="1"/>
  <c r="N1325" i="1" l="1"/>
  <c r="N1326" i="1" l="1"/>
  <c r="N1327" i="1" l="1"/>
  <c r="N1328" i="1" l="1"/>
  <c r="N1329" i="1" l="1"/>
  <c r="N1330" i="1" l="1"/>
  <c r="N1331" i="1" l="1"/>
  <c r="N1332" i="1" l="1"/>
  <c r="N1333" i="1" l="1"/>
  <c r="N1334" i="1" l="1"/>
  <c r="N1335" i="1" l="1"/>
  <c r="N1336" i="1" l="1"/>
  <c r="N1337" i="1" l="1"/>
  <c r="N1338" i="1" l="1"/>
  <c r="N1339" i="1" l="1"/>
  <c r="N1340" i="1" l="1"/>
  <c r="N1341" i="1" l="1"/>
  <c r="N1342" i="1" l="1"/>
  <c r="N1343" i="1" l="1"/>
  <c r="N1344" i="1" l="1"/>
  <c r="N1345" i="1" l="1"/>
  <c r="N1346" i="1" l="1"/>
  <c r="N1347" i="1" l="1"/>
  <c r="N1348" i="1" l="1"/>
  <c r="N1349" i="1" l="1"/>
  <c r="N1350" i="1" l="1"/>
  <c r="N1351" i="1" l="1"/>
  <c r="N1352" i="1" l="1"/>
  <c r="N1353" i="1" l="1"/>
  <c r="N1354" i="1" l="1"/>
  <c r="N1355" i="1" l="1"/>
  <c r="N1356" i="1" l="1"/>
  <c r="N1357" i="1" l="1"/>
  <c r="N1358" i="1" l="1"/>
  <c r="N1359" i="1" l="1"/>
  <c r="N1360" i="1" l="1"/>
  <c r="N1361" i="1" l="1"/>
  <c r="N1362" i="1" l="1"/>
  <c r="N1363" i="1" l="1"/>
  <c r="N1364" i="1" l="1"/>
  <c r="N1365" i="1" l="1"/>
  <c r="N1366" i="1" l="1"/>
  <c r="N1367" i="1" l="1"/>
  <c r="N1368" i="1" l="1"/>
  <c r="N1369" i="1" l="1"/>
  <c r="N1370" i="1" l="1"/>
  <c r="N1371" i="1" l="1"/>
  <c r="N1372" i="1" l="1"/>
  <c r="N1373" i="1" l="1"/>
  <c r="N1374" i="1" l="1"/>
  <c r="N1375" i="1" l="1"/>
  <c r="N1376" i="1" l="1"/>
  <c r="N1377" i="1" l="1"/>
  <c r="N1378" i="1" l="1"/>
  <c r="N1379" i="1" l="1"/>
  <c r="N1380" i="1" l="1"/>
  <c r="N1381" i="1" l="1"/>
  <c r="N1382" i="1" l="1"/>
  <c r="N1383" i="1" l="1"/>
  <c r="N1384" i="1" l="1"/>
  <c r="N1385" i="1" l="1"/>
  <c r="N1386" i="1" l="1"/>
  <c r="N1387" i="1" l="1"/>
  <c r="N1388" i="1" l="1"/>
  <c r="N1389" i="1" l="1"/>
  <c r="N1390" i="1" l="1"/>
  <c r="N1391" i="1" l="1"/>
  <c r="N1392" i="1" l="1"/>
  <c r="N1393" i="1" l="1"/>
  <c r="N1394" i="1" l="1"/>
  <c r="N1395" i="1" l="1"/>
  <c r="N1396" i="1" l="1"/>
  <c r="N1397" i="1" l="1"/>
  <c r="N1398" i="1" l="1"/>
  <c r="N1399" i="1" l="1"/>
  <c r="N1400" i="1" l="1"/>
  <c r="N1401" i="1" l="1"/>
  <c r="N1402" i="1" l="1"/>
  <c r="N1403" i="1" l="1"/>
  <c r="N1404" i="1" l="1"/>
  <c r="N1405" i="1" l="1"/>
  <c r="N1406" i="1" l="1"/>
  <c r="N1407" i="1" l="1"/>
  <c r="N1408" i="1" l="1"/>
  <c r="N1409" i="1" l="1"/>
  <c r="N1410" i="1" l="1"/>
  <c r="N1411" i="1" l="1"/>
  <c r="N1412" i="1" l="1"/>
  <c r="N1413" i="1" l="1"/>
  <c r="N1414" i="1" l="1"/>
  <c r="N1415" i="1" l="1"/>
  <c r="N1416" i="1" l="1"/>
  <c r="N1417" i="1" l="1"/>
  <c r="N1418" i="1" l="1"/>
  <c r="N1419" i="1" l="1"/>
  <c r="N1420" i="1" l="1"/>
  <c r="N1421" i="1" l="1"/>
  <c r="N1422" i="1" l="1"/>
  <c r="N1423" i="1" l="1"/>
  <c r="N1424" i="1" l="1"/>
  <c r="N1425" i="1" l="1"/>
  <c r="N1426" i="1" l="1"/>
  <c r="N1427" i="1" l="1"/>
  <c r="N1428" i="1" l="1"/>
  <c r="N1429" i="1" l="1"/>
  <c r="N1430" i="1" l="1"/>
  <c r="N1431" i="1" l="1"/>
  <c r="N1432" i="1" l="1"/>
  <c r="N1433" i="1" l="1"/>
  <c r="N1434" i="1" l="1"/>
  <c r="N1435" i="1" l="1"/>
  <c r="N1436" i="1" l="1"/>
  <c r="N1437" i="1" l="1"/>
  <c r="N1438" i="1" l="1"/>
  <c r="N1439" i="1" l="1"/>
  <c r="N1440" i="1" l="1"/>
  <c r="N1441" i="1" l="1"/>
  <c r="N1442" i="1" l="1"/>
  <c r="N1443" i="1" l="1"/>
  <c r="N1444" i="1" l="1"/>
  <c r="N1445" i="1" l="1"/>
  <c r="N1446" i="1" l="1"/>
  <c r="N1447" i="1" l="1"/>
  <c r="N1448" i="1" l="1"/>
  <c r="N1449" i="1" l="1"/>
  <c r="N1450" i="1" l="1"/>
  <c r="N1451" i="1" l="1"/>
  <c r="N1452" i="1" l="1"/>
  <c r="N1453" i="1" l="1"/>
  <c r="N1454" i="1" l="1"/>
  <c r="N1455" i="1" l="1"/>
  <c r="N1456" i="1" l="1"/>
  <c r="N1457" i="1" l="1"/>
  <c r="N1458" i="1" l="1"/>
  <c r="N1459" i="1" l="1"/>
  <c r="N1460" i="1" l="1"/>
  <c r="N1461" i="1" l="1"/>
  <c r="N1462" i="1" l="1"/>
  <c r="N1463" i="1" l="1"/>
  <c r="N1464" i="1" l="1"/>
  <c r="N1465" i="1" l="1"/>
  <c r="N1466" i="1" l="1"/>
  <c r="N1467" i="1" l="1"/>
  <c r="N1468" i="1" l="1"/>
  <c r="N1469" i="1" l="1"/>
  <c r="N1470" i="1" l="1"/>
  <c r="N1471" i="1" l="1"/>
  <c r="N1472" i="1" l="1"/>
  <c r="N1473" i="1" l="1"/>
  <c r="N1474" i="1" l="1"/>
  <c r="N1475" i="1" l="1"/>
  <c r="N1476" i="1" l="1"/>
  <c r="N1477" i="1" l="1"/>
  <c r="N1478" i="1" l="1"/>
  <c r="N1479" i="1" l="1"/>
  <c r="N1480" i="1" l="1"/>
  <c r="N1481" i="1" l="1"/>
  <c r="N1482" i="1" l="1"/>
  <c r="N1483" i="1" l="1"/>
  <c r="N1484" i="1" l="1"/>
  <c r="N1485" i="1" l="1"/>
  <c r="N1486" i="1" l="1"/>
  <c r="N1487" i="1" l="1"/>
  <c r="N1488" i="1" l="1"/>
  <c r="N1489" i="1" l="1"/>
  <c r="N1490" i="1" l="1"/>
  <c r="N1491" i="1" l="1"/>
  <c r="N1492" i="1" l="1"/>
  <c r="N1493" i="1" l="1"/>
  <c r="N1494" i="1" l="1"/>
  <c r="N1495" i="1" l="1"/>
  <c r="N1496" i="1" l="1"/>
  <c r="N1497" i="1" l="1"/>
  <c r="N1498" i="1" l="1"/>
  <c r="N1499" i="1" l="1"/>
  <c r="N1500" i="1" l="1"/>
  <c r="N1501" i="1" l="1"/>
  <c r="N1502" i="1" l="1"/>
  <c r="N1503" i="1" l="1"/>
  <c r="N1504" i="1" l="1"/>
  <c r="N1505" i="1" l="1"/>
  <c r="N1506" i="1" l="1"/>
  <c r="N1507" i="1" l="1"/>
  <c r="N1508" i="1" l="1"/>
  <c r="N1509" i="1" l="1"/>
  <c r="N1510" i="1" l="1"/>
  <c r="N1511" i="1" l="1"/>
  <c r="N1512" i="1" l="1"/>
  <c r="N1513" i="1" l="1"/>
  <c r="N1514" i="1" l="1"/>
  <c r="N1515" i="1" l="1"/>
  <c r="N1516" i="1" l="1"/>
  <c r="N1517" i="1" l="1"/>
  <c r="N1518" i="1" l="1"/>
  <c r="N1519" i="1" l="1"/>
  <c r="N1520" i="1" l="1"/>
  <c r="N1521" i="1" l="1"/>
  <c r="N1522" i="1" l="1"/>
  <c r="N1523" i="1" l="1"/>
  <c r="N1524" i="1" l="1"/>
  <c r="N1525" i="1" l="1"/>
  <c r="N1526" i="1" l="1"/>
  <c r="N1527" i="1" l="1"/>
  <c r="N1528" i="1" l="1"/>
  <c r="N1529" i="1" l="1"/>
  <c r="N1530" i="1" l="1"/>
  <c r="N1531" i="1" l="1"/>
  <c r="N1532" i="1" l="1"/>
  <c r="N1533" i="1" l="1"/>
  <c r="N1534" i="1" l="1"/>
  <c r="N1535" i="1" l="1"/>
  <c r="N1536" i="1" l="1"/>
  <c r="N1537" i="1" l="1"/>
  <c r="N1538" i="1" l="1"/>
  <c r="N1539" i="1" l="1"/>
  <c r="N1540" i="1" l="1"/>
  <c r="N1541" i="1" l="1"/>
  <c r="N1542" i="1" l="1"/>
  <c r="N1543" i="1" l="1"/>
  <c r="N1544" i="1" l="1"/>
  <c r="N1545" i="1" l="1"/>
  <c r="N1546" i="1" l="1"/>
  <c r="N1547" i="1" l="1"/>
  <c r="N1548" i="1" l="1"/>
  <c r="N1549" i="1" l="1"/>
  <c r="N1550" i="1" l="1"/>
  <c r="N1551" i="1" l="1"/>
  <c r="N1552" i="1" l="1"/>
  <c r="N1553" i="1" l="1"/>
  <c r="N1554" i="1" l="1"/>
  <c r="N1555" i="1" l="1"/>
  <c r="N1556" i="1" l="1"/>
  <c r="N1557" i="1" l="1"/>
  <c r="N1558" i="1" l="1"/>
  <c r="N1559" i="1" l="1"/>
  <c r="N1560" i="1" l="1"/>
  <c r="N1561" i="1" l="1"/>
  <c r="N1562" i="1" l="1"/>
  <c r="N1563" i="1" l="1"/>
  <c r="N1564" i="1" l="1"/>
  <c r="N1565" i="1" l="1"/>
  <c r="N1566" i="1" l="1"/>
  <c r="N1567" i="1" l="1"/>
  <c r="N1568" i="1" l="1"/>
  <c r="N1569" i="1" l="1"/>
  <c r="N1570" i="1" l="1"/>
  <c r="N1571" i="1" l="1"/>
  <c r="N1572" i="1" l="1"/>
  <c r="N1573" i="1" l="1"/>
  <c r="N1574" i="1" l="1"/>
  <c r="N1575" i="1" l="1"/>
  <c r="N1576" i="1" l="1"/>
  <c r="N1577" i="1" l="1"/>
  <c r="N1578" i="1" l="1"/>
  <c r="N1579" i="1" l="1"/>
  <c r="N1580" i="1" l="1"/>
  <c r="N1581" i="1" l="1"/>
  <c r="N1582" i="1" l="1"/>
  <c r="N1583" i="1" l="1"/>
  <c r="N1584" i="1" l="1"/>
  <c r="N1585" i="1" l="1"/>
  <c r="N1586" i="1" l="1"/>
  <c r="N1587" i="1" l="1"/>
  <c r="N1588" i="1" l="1"/>
  <c r="N1589" i="1" l="1"/>
  <c r="N1590" i="1" l="1"/>
  <c r="N1591" i="1" l="1"/>
  <c r="N1592" i="1" l="1"/>
  <c r="N1593" i="1" l="1"/>
  <c r="N1594" i="1" l="1"/>
  <c r="N1595" i="1" l="1"/>
  <c r="N1596" i="1" l="1"/>
  <c r="N1597" i="1" l="1"/>
  <c r="N1598" i="1" l="1"/>
  <c r="N1599" i="1" l="1"/>
  <c r="N1600" i="1" l="1"/>
  <c r="N1601" i="1" l="1"/>
  <c r="N1602" i="1" l="1"/>
  <c r="N1603" i="1" l="1"/>
  <c r="N1604" i="1" l="1"/>
  <c r="N1605" i="1" l="1"/>
  <c r="N1606" i="1" l="1"/>
  <c r="N1607" i="1" l="1"/>
  <c r="N1608" i="1" l="1"/>
  <c r="N1609" i="1" l="1"/>
  <c r="N1610" i="1" l="1"/>
  <c r="N1611" i="1" l="1"/>
  <c r="N1612" i="1" l="1"/>
  <c r="N1613" i="1" l="1"/>
  <c r="N1614" i="1" l="1"/>
  <c r="N1615" i="1" l="1"/>
  <c r="N1616" i="1" l="1"/>
  <c r="N1617" i="1" l="1"/>
  <c r="N1618" i="1" l="1"/>
  <c r="N1619" i="1" l="1"/>
  <c r="N1620" i="1" l="1"/>
  <c r="N1621" i="1" l="1"/>
  <c r="N1622" i="1" l="1"/>
  <c r="N1623" i="1" l="1"/>
  <c r="N1624" i="1" l="1"/>
  <c r="N1625" i="1" l="1"/>
  <c r="N1626" i="1" l="1"/>
  <c r="N1627" i="1" l="1"/>
  <c r="N1628" i="1" l="1"/>
  <c r="N1629" i="1" l="1"/>
  <c r="N1630" i="1" l="1"/>
  <c r="N1631" i="1" l="1"/>
  <c r="N1632" i="1" l="1"/>
  <c r="N1633" i="1" l="1"/>
  <c r="N1634" i="1" l="1"/>
  <c r="N1635" i="1" l="1"/>
  <c r="N1636" i="1" l="1"/>
  <c r="N1637" i="1" l="1"/>
  <c r="N1638" i="1" l="1"/>
  <c r="N1639" i="1" l="1"/>
  <c r="N1640" i="1" l="1"/>
  <c r="N1641" i="1" l="1"/>
  <c r="N1642" i="1" l="1"/>
  <c r="N1643" i="1" l="1"/>
  <c r="N1644" i="1" l="1"/>
  <c r="N1645" i="1" l="1"/>
  <c r="N1646" i="1" l="1"/>
  <c r="N1647" i="1" l="1"/>
  <c r="N1648" i="1" l="1"/>
  <c r="N1649" i="1" l="1"/>
  <c r="N1650" i="1" l="1"/>
  <c r="N1651" i="1" l="1"/>
  <c r="N1652" i="1" l="1"/>
  <c r="N1653" i="1" l="1"/>
  <c r="N1654" i="1" l="1"/>
  <c r="N1655" i="1" l="1"/>
  <c r="N1656" i="1" l="1"/>
  <c r="N1657" i="1" l="1"/>
  <c r="N1658" i="1" l="1"/>
  <c r="N1659" i="1" l="1"/>
  <c r="N1660" i="1" l="1"/>
  <c r="N1661" i="1" l="1"/>
  <c r="N1662" i="1" l="1"/>
  <c r="N1663" i="1" l="1"/>
  <c r="N1664" i="1" l="1"/>
  <c r="N1665" i="1" l="1"/>
  <c r="N1666" i="1" l="1"/>
  <c r="N1667" i="1" l="1"/>
  <c r="N1668" i="1" l="1"/>
  <c r="N1669" i="1" l="1"/>
  <c r="N1670" i="1" l="1"/>
  <c r="N1671" i="1" l="1"/>
  <c r="N1672" i="1" l="1"/>
  <c r="N1673" i="1" l="1"/>
  <c r="N1674" i="1" l="1"/>
  <c r="N1675" i="1" l="1"/>
  <c r="N1676" i="1" l="1"/>
  <c r="N1677" i="1" l="1"/>
  <c r="N1678" i="1" l="1"/>
  <c r="N1679" i="1" l="1"/>
  <c r="N1680" i="1" l="1"/>
  <c r="N1681" i="1" l="1"/>
  <c r="N1682" i="1" l="1"/>
  <c r="N1683" i="1" l="1"/>
  <c r="N1684" i="1" l="1"/>
  <c r="N1685" i="1" l="1"/>
  <c r="N1686" i="1" l="1"/>
  <c r="N1687" i="1" l="1"/>
  <c r="N1688" i="1" l="1"/>
  <c r="N1689" i="1" l="1"/>
  <c r="N1690" i="1" l="1"/>
  <c r="N1691" i="1" l="1"/>
  <c r="N1692" i="1" l="1"/>
  <c r="N1693" i="1" l="1"/>
  <c r="N1694" i="1" l="1"/>
  <c r="N1695" i="1" l="1"/>
  <c r="N1696" i="1" l="1"/>
  <c r="N1697" i="1" l="1"/>
  <c r="N1698" i="1" l="1"/>
  <c r="N1699" i="1" l="1"/>
  <c r="N1700" i="1" l="1"/>
  <c r="N1701" i="1" l="1"/>
  <c r="N1702" i="1" l="1"/>
  <c r="N1703" i="1" l="1"/>
  <c r="N1704" i="1" l="1"/>
  <c r="N1705" i="1" l="1"/>
  <c r="N1706" i="1" l="1"/>
  <c r="N1707" i="1" l="1"/>
  <c r="N1708" i="1" l="1"/>
  <c r="N1709" i="1" l="1"/>
  <c r="N1710" i="1" l="1"/>
  <c r="N1711" i="1" l="1"/>
  <c r="N1712" i="1" l="1"/>
  <c r="N1713" i="1" l="1"/>
  <c r="N1714" i="1" l="1"/>
  <c r="N1715" i="1" l="1"/>
  <c r="N1716" i="1" l="1"/>
  <c r="N1717" i="1" l="1"/>
  <c r="N1718" i="1" l="1"/>
  <c r="N1719" i="1" l="1"/>
  <c r="N1720" i="1" l="1"/>
  <c r="N1721" i="1" l="1"/>
  <c r="N1722" i="1" l="1"/>
  <c r="N1723" i="1" l="1"/>
  <c r="N1724" i="1" l="1"/>
  <c r="N1725" i="1" l="1"/>
  <c r="N1726" i="1" l="1"/>
  <c r="N1727" i="1" l="1"/>
  <c r="N1728" i="1" l="1"/>
  <c r="N1729" i="1" l="1"/>
  <c r="N1730" i="1" l="1"/>
  <c r="N1731" i="1" l="1"/>
  <c r="N1732" i="1" l="1"/>
  <c r="N1733" i="1" l="1"/>
  <c r="N1734" i="1" l="1"/>
  <c r="N1735" i="1" l="1"/>
  <c r="N1736" i="1" l="1"/>
  <c r="N1737" i="1" l="1"/>
  <c r="N1738" i="1" l="1"/>
  <c r="N1739" i="1" l="1"/>
  <c r="N1740" i="1" l="1"/>
  <c r="N1741" i="1" l="1"/>
  <c r="N1742" i="1" l="1"/>
  <c r="N1743" i="1" l="1"/>
  <c r="N1744" i="1" l="1"/>
  <c r="N1745" i="1" l="1"/>
  <c r="N1746" i="1" l="1"/>
  <c r="N1747" i="1" l="1"/>
  <c r="N1748" i="1" l="1"/>
  <c r="N1749" i="1" l="1"/>
  <c r="N1750" i="1" l="1"/>
  <c r="N1751" i="1" l="1"/>
  <c r="N1752" i="1" l="1"/>
  <c r="N1753" i="1" l="1"/>
  <c r="N1754" i="1" l="1"/>
  <c r="N1755" i="1" l="1"/>
  <c r="N1756" i="1" l="1"/>
  <c r="N1757" i="1" l="1"/>
  <c r="N1758" i="1" l="1"/>
  <c r="N1759" i="1" l="1"/>
  <c r="N1760" i="1" l="1"/>
  <c r="N1761" i="1" l="1"/>
  <c r="N1762" i="1" l="1"/>
  <c r="N1763" i="1" l="1"/>
  <c r="N1764" i="1" l="1"/>
  <c r="N1765" i="1" l="1"/>
  <c r="N1766" i="1" l="1"/>
  <c r="N1767" i="1" l="1"/>
  <c r="N1768" i="1" l="1"/>
  <c r="N1769" i="1" l="1"/>
  <c r="N1770" i="1" l="1"/>
  <c r="N1771" i="1" l="1"/>
  <c r="N1772" i="1" l="1"/>
  <c r="N1773" i="1" l="1"/>
  <c r="N1774" i="1" l="1"/>
  <c r="N1775" i="1" l="1"/>
  <c r="N1776" i="1" l="1"/>
  <c r="N1777" i="1" l="1"/>
  <c r="N1778" i="1" l="1"/>
  <c r="N1779" i="1" l="1"/>
  <c r="N1780" i="1" l="1"/>
  <c r="N1781" i="1" l="1"/>
  <c r="N1782" i="1" l="1"/>
  <c r="N1783" i="1" l="1"/>
  <c r="N1784" i="1" l="1"/>
  <c r="N1785" i="1" l="1"/>
  <c r="N1786" i="1" l="1"/>
  <c r="N1787" i="1" l="1"/>
  <c r="N1788" i="1" l="1"/>
  <c r="N1789" i="1" l="1"/>
  <c r="N1790" i="1" l="1"/>
  <c r="N1791" i="1" l="1"/>
  <c r="N1792" i="1" l="1"/>
  <c r="N1793" i="1" l="1"/>
  <c r="N1794" i="1" l="1"/>
  <c r="N1795" i="1" l="1"/>
  <c r="N1796" i="1" l="1"/>
  <c r="N1797" i="1" l="1"/>
  <c r="N1798" i="1" l="1"/>
  <c r="N1799" i="1" l="1"/>
  <c r="N1800" i="1" l="1"/>
  <c r="N1801" i="1" l="1"/>
  <c r="N1802" i="1" l="1"/>
  <c r="N1803" i="1" l="1"/>
  <c r="N1804" i="1" l="1"/>
  <c r="N1805" i="1" l="1"/>
  <c r="N1806" i="1" l="1"/>
  <c r="N1807" i="1" l="1"/>
  <c r="N1808" i="1" l="1"/>
  <c r="N1809" i="1" l="1"/>
  <c r="N1810" i="1" l="1"/>
  <c r="N1811" i="1" l="1"/>
  <c r="N1812" i="1" l="1"/>
  <c r="N1813" i="1" l="1"/>
  <c r="N1814" i="1" l="1"/>
  <c r="N1815" i="1" l="1"/>
  <c r="N1816" i="1" l="1"/>
  <c r="N1817" i="1" l="1"/>
  <c r="N1818" i="1" l="1"/>
  <c r="N1819" i="1" l="1"/>
  <c r="N1820" i="1" l="1"/>
  <c r="N1821" i="1" l="1"/>
  <c r="N1822" i="1" l="1"/>
  <c r="N1823" i="1" l="1"/>
  <c r="N1824" i="1" l="1"/>
  <c r="N1825" i="1" l="1"/>
  <c r="N1826" i="1" l="1"/>
  <c r="N1827" i="1" l="1"/>
  <c r="N1828" i="1" l="1"/>
  <c r="N1829" i="1" l="1"/>
  <c r="N1830" i="1" l="1"/>
  <c r="N1831" i="1" l="1"/>
  <c r="N1832" i="1" l="1"/>
  <c r="N1833" i="1" l="1"/>
  <c r="N1834" i="1" l="1"/>
  <c r="N1835" i="1" l="1"/>
  <c r="N1836" i="1" l="1"/>
  <c r="N1837" i="1" l="1"/>
  <c r="N1838" i="1" l="1"/>
  <c r="N1839" i="1" l="1"/>
  <c r="N1840" i="1" l="1"/>
  <c r="N1841" i="1" l="1"/>
  <c r="N1842" i="1" l="1"/>
  <c r="N1843" i="1" l="1"/>
  <c r="N1844" i="1" l="1"/>
  <c r="N1845" i="1" l="1"/>
  <c r="N1846" i="1" l="1"/>
  <c r="N1847" i="1" l="1"/>
  <c r="N1848" i="1" l="1"/>
  <c r="N1849" i="1" l="1"/>
  <c r="N1850" i="1" l="1"/>
  <c r="N1851" i="1" l="1"/>
  <c r="N1852" i="1" l="1"/>
  <c r="N1853" i="1" l="1"/>
  <c r="N1854" i="1" l="1"/>
  <c r="N1855" i="1" l="1"/>
  <c r="N1856" i="1" l="1"/>
  <c r="N1857" i="1" l="1"/>
  <c r="N1858" i="1" l="1"/>
  <c r="N1859" i="1" l="1"/>
  <c r="N1860" i="1" l="1"/>
  <c r="N1861" i="1" l="1"/>
  <c r="N1862" i="1" l="1"/>
  <c r="N1863" i="1" l="1"/>
  <c r="N1864" i="1" l="1"/>
  <c r="N1865" i="1" l="1"/>
  <c r="N1866" i="1" l="1"/>
  <c r="N1867" i="1" l="1"/>
  <c r="N1868" i="1" l="1"/>
  <c r="N1869" i="1" l="1"/>
  <c r="N1870" i="1" l="1"/>
  <c r="N1871" i="1" l="1"/>
  <c r="N1872" i="1" l="1"/>
  <c r="N1873" i="1" l="1"/>
  <c r="N1874" i="1" l="1"/>
  <c r="N1875" i="1" l="1"/>
  <c r="N1876" i="1" l="1"/>
  <c r="N1877" i="1" l="1"/>
  <c r="N1878" i="1" l="1"/>
  <c r="N1879" i="1" l="1"/>
  <c r="N1880" i="1" l="1"/>
  <c r="N1881" i="1" l="1"/>
  <c r="N1882" i="1" l="1"/>
  <c r="N1883" i="1" l="1"/>
  <c r="N1884" i="1" l="1"/>
  <c r="N1885" i="1" l="1"/>
  <c r="N1886" i="1" l="1"/>
  <c r="N1887" i="1" l="1"/>
  <c r="N1888" i="1" l="1"/>
  <c r="N1889" i="1" l="1"/>
  <c r="N1890" i="1" l="1"/>
  <c r="N1891" i="1" l="1"/>
  <c r="N1892" i="1" l="1"/>
  <c r="N1893" i="1" l="1"/>
  <c r="N1894" i="1" l="1"/>
  <c r="N1895" i="1" l="1"/>
  <c r="N1896" i="1" l="1"/>
  <c r="N1897" i="1" l="1"/>
  <c r="N1898" i="1" l="1"/>
  <c r="N1899" i="1" l="1"/>
  <c r="N1900" i="1" l="1"/>
  <c r="N1901" i="1" l="1"/>
  <c r="N1902" i="1" l="1"/>
  <c r="N1903" i="1" l="1"/>
  <c r="N1904" i="1" l="1"/>
  <c r="N1905" i="1" l="1"/>
  <c r="N1906" i="1" l="1"/>
  <c r="N1907" i="1" l="1"/>
  <c r="N1908" i="1" l="1"/>
  <c r="N1909" i="1" l="1"/>
  <c r="N1910" i="1" l="1"/>
  <c r="N1911" i="1" l="1"/>
  <c r="N1912" i="1" l="1"/>
  <c r="N1913" i="1" l="1"/>
  <c r="N1914" i="1" l="1"/>
  <c r="N1915" i="1" l="1"/>
  <c r="N1916" i="1" l="1"/>
  <c r="N1917" i="1" l="1"/>
  <c r="N1918" i="1" l="1"/>
  <c r="N1919" i="1" l="1"/>
  <c r="N1920" i="1" l="1"/>
  <c r="N1921" i="1" l="1"/>
  <c r="N1922" i="1" l="1"/>
  <c r="N1923" i="1" l="1"/>
  <c r="N1924" i="1" l="1"/>
  <c r="N1925" i="1" l="1"/>
  <c r="N1926" i="1" l="1"/>
  <c r="N1927" i="1" l="1"/>
  <c r="N1928" i="1" l="1"/>
  <c r="N1929" i="1" l="1"/>
  <c r="N1930" i="1" l="1"/>
  <c r="N1931" i="1" l="1"/>
  <c r="N1932" i="1" l="1"/>
  <c r="N1933" i="1" l="1"/>
  <c r="N1934" i="1" l="1"/>
  <c r="N1935" i="1" l="1"/>
  <c r="N1936" i="1" l="1"/>
  <c r="N1937" i="1" l="1"/>
  <c r="N1938" i="1" l="1"/>
  <c r="N1939" i="1" l="1"/>
  <c r="N1940" i="1" l="1"/>
  <c r="N1941" i="1" l="1"/>
  <c r="N1942" i="1" l="1"/>
  <c r="N1943" i="1" l="1"/>
  <c r="N1944" i="1" l="1"/>
  <c r="N1945" i="1" l="1"/>
  <c r="N1946" i="1" l="1"/>
  <c r="N1947" i="1" l="1"/>
  <c r="N1948" i="1" l="1"/>
  <c r="N1949" i="1" l="1"/>
  <c r="N1950" i="1" l="1"/>
  <c r="N1951" i="1" l="1"/>
  <c r="N1952" i="1" l="1"/>
  <c r="N1953" i="1" l="1"/>
  <c r="N1954" i="1" l="1"/>
  <c r="N1955" i="1" l="1"/>
  <c r="N1956" i="1" l="1"/>
  <c r="N1957" i="1" l="1"/>
  <c r="N1958" i="1" l="1"/>
  <c r="N1959" i="1" l="1"/>
  <c r="N1960" i="1" l="1"/>
  <c r="N1961" i="1" l="1"/>
  <c r="N1962" i="1" l="1"/>
  <c r="N1963" i="1" l="1"/>
  <c r="N1964" i="1" l="1"/>
  <c r="N1965" i="1" l="1"/>
  <c r="N1966" i="1" l="1"/>
  <c r="N1967" i="1" l="1"/>
  <c r="N1968" i="1" l="1"/>
  <c r="N1969" i="1" l="1"/>
  <c r="N1970" i="1" l="1"/>
  <c r="N1971" i="1" l="1"/>
  <c r="N1972" i="1" l="1"/>
  <c r="N1973" i="1" l="1"/>
  <c r="N1974" i="1" l="1"/>
  <c r="N1975" i="1" l="1"/>
  <c r="N1976" i="1" l="1"/>
  <c r="N1977" i="1" l="1"/>
  <c r="N1978" i="1" l="1"/>
  <c r="N1979" i="1" l="1"/>
  <c r="N1980" i="1" l="1"/>
  <c r="N1981" i="1" l="1"/>
  <c r="N1982" i="1" l="1"/>
  <c r="N1983" i="1" l="1"/>
  <c r="N1984" i="1" l="1"/>
  <c r="N1985" i="1" l="1"/>
  <c r="N1986" i="1" l="1"/>
  <c r="N1987" i="1" l="1"/>
  <c r="N1988" i="1" l="1"/>
  <c r="N1989" i="1" l="1"/>
  <c r="N1990" i="1" l="1"/>
  <c r="N1991" i="1" l="1"/>
  <c r="N1992" i="1" l="1"/>
  <c r="N1993" i="1" l="1"/>
  <c r="N1994" i="1" l="1"/>
  <c r="N1995" i="1" l="1"/>
  <c r="N1996" i="1" l="1"/>
  <c r="N1997" i="1" l="1"/>
  <c r="N1998" i="1" l="1"/>
  <c r="N1999" i="1" l="1"/>
  <c r="N2000" i="1" l="1"/>
  <c r="N2001" i="1" l="1"/>
  <c r="N2002" i="1" l="1"/>
  <c r="N2003" i="1" l="1"/>
  <c r="N2004" i="1" l="1"/>
  <c r="N2005" i="1" l="1"/>
  <c r="N2006" i="1" l="1"/>
  <c r="N2007" i="1" l="1"/>
  <c r="N2008" i="1" l="1"/>
  <c r="N2009" i="1" l="1"/>
  <c r="N2010" i="1" l="1"/>
  <c r="N2011" i="1" l="1"/>
  <c r="N2012" i="1" l="1"/>
  <c r="N2013" i="1" l="1"/>
  <c r="N2014" i="1" l="1"/>
  <c r="N2015" i="1" l="1"/>
  <c r="N2016" i="1" l="1"/>
  <c r="N2017" i="1" l="1"/>
  <c r="N2018" i="1" l="1"/>
  <c r="N2019" i="1" l="1"/>
  <c r="N2020" i="1" l="1"/>
  <c r="N2021" i="1" l="1"/>
  <c r="N2022" i="1" l="1"/>
  <c r="N2023" i="1" l="1"/>
  <c r="N2024" i="1" l="1"/>
  <c r="N2025" i="1" l="1"/>
  <c r="N2026" i="1" l="1"/>
  <c r="N2027" i="1" l="1"/>
  <c r="N2028" i="1" l="1"/>
  <c r="N2029" i="1" l="1"/>
  <c r="N2030" i="1" l="1"/>
  <c r="N2031" i="1" l="1"/>
  <c r="N2032" i="1" l="1"/>
  <c r="N2033" i="1" l="1"/>
  <c r="N2034" i="1" l="1"/>
  <c r="N2035" i="1" l="1"/>
  <c r="N2036" i="1" l="1"/>
  <c r="N2037" i="1" l="1"/>
  <c r="N2038" i="1" l="1"/>
  <c r="N2039" i="1" l="1"/>
  <c r="N2040" i="1" l="1"/>
  <c r="N2041" i="1" l="1"/>
  <c r="N2042" i="1" l="1"/>
  <c r="N2043" i="1" l="1"/>
  <c r="N2044" i="1" l="1"/>
  <c r="N2045" i="1" l="1"/>
  <c r="N2046" i="1" l="1"/>
  <c r="N2047" i="1" l="1"/>
  <c r="N2048" i="1" l="1"/>
  <c r="N2049" i="1" l="1"/>
  <c r="N2050" i="1" l="1"/>
  <c r="N2051" i="1" l="1"/>
  <c r="N2052" i="1" l="1"/>
  <c r="N2053" i="1" l="1"/>
  <c r="N2054" i="1" l="1"/>
  <c r="N2055" i="1" l="1"/>
  <c r="N2056" i="1" l="1"/>
  <c r="N2057" i="1" l="1"/>
  <c r="N2058" i="1" l="1"/>
  <c r="N2059" i="1" l="1"/>
  <c r="N2060" i="1" l="1"/>
  <c r="N2061" i="1" l="1"/>
  <c r="N2062" i="1" l="1"/>
  <c r="N2063" i="1" l="1"/>
  <c r="N2064" i="1" l="1"/>
  <c r="N2065" i="1" l="1"/>
  <c r="N2066" i="1" l="1"/>
  <c r="N2067" i="1" l="1"/>
  <c r="N2068" i="1" l="1"/>
  <c r="N2069" i="1" l="1"/>
  <c r="N2070" i="1" l="1"/>
  <c r="N2071" i="1" l="1"/>
  <c r="N2072" i="1" l="1"/>
  <c r="N2073" i="1" l="1"/>
  <c r="N2074" i="1" l="1"/>
  <c r="N2075" i="1" l="1"/>
  <c r="N2076" i="1" l="1"/>
  <c r="N2077" i="1" l="1"/>
  <c r="N2078" i="1" l="1"/>
  <c r="N2079" i="1" l="1"/>
  <c r="N2080" i="1" l="1"/>
  <c r="N2081" i="1" l="1"/>
  <c r="N2082" i="1" l="1"/>
  <c r="N2083" i="1" l="1"/>
  <c r="N2084" i="1" l="1"/>
  <c r="N2085" i="1" l="1"/>
  <c r="N2086" i="1" l="1"/>
  <c r="N2087" i="1" l="1"/>
  <c r="N2088" i="1" l="1"/>
  <c r="N2089" i="1" l="1"/>
  <c r="N2090" i="1" l="1"/>
  <c r="N2091" i="1" l="1"/>
  <c r="N2092" i="1" l="1"/>
  <c r="N2093" i="1" l="1"/>
  <c r="N2094" i="1" l="1"/>
  <c r="N2095" i="1" l="1"/>
  <c r="N2096" i="1" l="1"/>
  <c r="N2097" i="1" l="1"/>
  <c r="N2098" i="1" l="1"/>
  <c r="N2099" i="1" l="1"/>
  <c r="N2100" i="1" l="1"/>
  <c r="N2101" i="1" l="1"/>
  <c r="N2102" i="1" l="1"/>
  <c r="N2103" i="1" l="1"/>
  <c r="N2104" i="1" l="1"/>
  <c r="N2105" i="1" l="1"/>
  <c r="N2106" i="1" l="1"/>
  <c r="N2107" i="1" l="1"/>
  <c r="N2108" i="1" l="1"/>
  <c r="N2109" i="1" l="1"/>
  <c r="N2110" i="1" l="1"/>
  <c r="N2111" i="1" l="1"/>
  <c r="N2112" i="1" l="1"/>
  <c r="N2113" i="1" l="1"/>
  <c r="N2114" i="1" l="1"/>
  <c r="N2115" i="1" l="1"/>
  <c r="N2116" i="1" l="1"/>
  <c r="N2117" i="1" l="1"/>
  <c r="N2118" i="1" l="1"/>
  <c r="N2119" i="1" l="1"/>
  <c r="N2120" i="1" l="1"/>
  <c r="N2121" i="1" l="1"/>
  <c r="N2122" i="1" l="1"/>
  <c r="N2123" i="1" l="1"/>
  <c r="N2124" i="1" l="1"/>
  <c r="N2125" i="1" l="1"/>
  <c r="N2126" i="1" l="1"/>
  <c r="N2127" i="1" l="1"/>
  <c r="N2128" i="1" l="1"/>
  <c r="N2129" i="1" l="1"/>
  <c r="N2130" i="1" l="1"/>
  <c r="N2131" i="1" l="1"/>
  <c r="N2132" i="1" l="1"/>
  <c r="N2133" i="1" l="1"/>
  <c r="N2134" i="1" l="1"/>
  <c r="N2135" i="1" l="1"/>
  <c r="N2136" i="1" l="1"/>
  <c r="N2137" i="1" l="1"/>
  <c r="N2138" i="1" l="1"/>
  <c r="N2139" i="1" l="1"/>
  <c r="N2140" i="1" l="1"/>
  <c r="N2141" i="1" l="1"/>
  <c r="N2142" i="1" l="1"/>
  <c r="N2143" i="1" l="1"/>
  <c r="N2144" i="1" l="1"/>
  <c r="N2145" i="1" l="1"/>
  <c r="N2146" i="1" l="1"/>
  <c r="N2147" i="1" l="1"/>
  <c r="N2148" i="1" l="1"/>
  <c r="N2149" i="1" l="1"/>
  <c r="N2150" i="1" l="1"/>
  <c r="N2151" i="1" l="1"/>
  <c r="N2152" i="1" l="1"/>
  <c r="N2153" i="1" l="1"/>
  <c r="N2154" i="1" l="1"/>
  <c r="N2155" i="1" l="1"/>
  <c r="N2156" i="1" l="1"/>
  <c r="N2157" i="1" l="1"/>
  <c r="N2158" i="1" l="1"/>
  <c r="N2159" i="1" l="1"/>
  <c r="N2160" i="1" l="1"/>
  <c r="N2161" i="1" l="1"/>
  <c r="N2162" i="1" l="1"/>
  <c r="N2163" i="1" l="1"/>
  <c r="N2164" i="1" l="1"/>
  <c r="N2165" i="1" l="1"/>
  <c r="N2166" i="1" l="1"/>
  <c r="N2167" i="1" l="1"/>
  <c r="N2168" i="1" l="1"/>
  <c r="N2169" i="1" l="1"/>
  <c r="N2170" i="1" l="1"/>
  <c r="N2171" i="1" l="1"/>
  <c r="N2172" i="1" l="1"/>
  <c r="N2173" i="1" l="1"/>
  <c r="N2174" i="1" l="1"/>
  <c r="N2175" i="1" l="1"/>
  <c r="N2176" i="1" l="1"/>
  <c r="N2177" i="1" l="1"/>
  <c r="N2178" i="1" l="1"/>
  <c r="N2179" i="1" l="1"/>
  <c r="N2180" i="1" l="1"/>
  <c r="N2181" i="1" l="1"/>
  <c r="N2182" i="1" l="1"/>
  <c r="N2183" i="1" l="1"/>
  <c r="N2184" i="1" l="1"/>
  <c r="N2185" i="1" l="1"/>
  <c r="N2186" i="1" l="1"/>
  <c r="N2187" i="1" l="1"/>
  <c r="N2188" i="1" l="1"/>
  <c r="N2189" i="1" l="1"/>
  <c r="N2190" i="1" l="1"/>
  <c r="N2191" i="1" l="1"/>
  <c r="N2192" i="1" l="1"/>
  <c r="N2193" i="1" l="1"/>
  <c r="N2194" i="1" l="1"/>
  <c r="N2195" i="1" l="1"/>
  <c r="N2196" i="1" l="1"/>
  <c r="N2197" i="1" l="1"/>
  <c r="N2198" i="1" l="1"/>
  <c r="N2199" i="1" l="1"/>
  <c r="N2200" i="1" l="1"/>
  <c r="N2201" i="1" l="1"/>
  <c r="N2202" i="1" l="1"/>
  <c r="N2203" i="1" l="1"/>
  <c r="N2204" i="1" l="1"/>
  <c r="N2205" i="1" l="1"/>
  <c r="N2206" i="1" l="1"/>
  <c r="N2207" i="1" l="1"/>
  <c r="N2208" i="1" l="1"/>
  <c r="N2209" i="1" l="1"/>
  <c r="N2210" i="1" l="1"/>
  <c r="N2211" i="1" l="1"/>
  <c r="N2212" i="1" l="1"/>
  <c r="N2213" i="1" l="1"/>
  <c r="N2214" i="1" l="1"/>
  <c r="N2215" i="1" l="1"/>
  <c r="N2216" i="1" l="1"/>
  <c r="N2217" i="1" l="1"/>
  <c r="N2218" i="1" l="1"/>
  <c r="N2219" i="1" l="1"/>
  <c r="N2220" i="1" l="1"/>
  <c r="N2221" i="1" l="1"/>
  <c r="N2222" i="1" l="1"/>
  <c r="N2223" i="1" l="1"/>
  <c r="N2224" i="1" l="1"/>
  <c r="N2225" i="1" l="1"/>
  <c r="N2226" i="1" l="1"/>
  <c r="N2227" i="1" l="1"/>
  <c r="N2228" i="1" l="1"/>
  <c r="N2229" i="1" l="1"/>
  <c r="N2230" i="1" l="1"/>
  <c r="N2231" i="1" l="1"/>
  <c r="N2232" i="1" l="1"/>
  <c r="N2233" i="1" l="1"/>
  <c r="N2234" i="1" l="1"/>
  <c r="N2235" i="1" l="1"/>
  <c r="N2236" i="1" l="1"/>
  <c r="N2237" i="1" l="1"/>
  <c r="N2238" i="1" l="1"/>
  <c r="N2239" i="1" l="1"/>
  <c r="N2240" i="1" l="1"/>
  <c r="N2241" i="1" l="1"/>
  <c r="N2242" i="1" l="1"/>
  <c r="N2243" i="1" l="1"/>
  <c r="N2244" i="1" l="1"/>
  <c r="N2245" i="1" l="1"/>
  <c r="N2246" i="1" l="1"/>
  <c r="N2247" i="1" l="1"/>
  <c r="N2248" i="1" l="1"/>
  <c r="N2249" i="1" l="1"/>
  <c r="N2250" i="1" l="1"/>
  <c r="N2251" i="1" l="1"/>
  <c r="N2252" i="1" l="1"/>
  <c r="N2253" i="1" l="1"/>
  <c r="N2254" i="1" l="1"/>
  <c r="N2255" i="1" l="1"/>
  <c r="N2256" i="1" l="1"/>
  <c r="N2257" i="1" l="1"/>
  <c r="N2258" i="1" l="1"/>
  <c r="N2259" i="1" l="1"/>
  <c r="N2260" i="1" l="1"/>
  <c r="N2261" i="1" l="1"/>
  <c r="N2262" i="1" l="1"/>
  <c r="N2263" i="1" l="1"/>
  <c r="N2264" i="1" l="1"/>
  <c r="N2265" i="1" l="1"/>
  <c r="N2266" i="1" l="1"/>
  <c r="N2267" i="1" l="1"/>
  <c r="N2268" i="1" l="1"/>
  <c r="N2269" i="1" l="1"/>
  <c r="N2270" i="1" l="1"/>
  <c r="N2271" i="1" l="1"/>
  <c r="N2272" i="1" l="1"/>
  <c r="N2273" i="1" l="1"/>
  <c r="N2274" i="1" l="1"/>
  <c r="N2275" i="1" l="1"/>
  <c r="N2276" i="1" l="1"/>
  <c r="N2277" i="1" l="1"/>
  <c r="N2278" i="1" l="1"/>
  <c r="N2279" i="1" l="1"/>
  <c r="N2280" i="1" l="1"/>
  <c r="N2281" i="1" l="1"/>
  <c r="N2282" i="1" l="1"/>
  <c r="N2283" i="1" l="1"/>
  <c r="N2284" i="1" l="1"/>
  <c r="N2285" i="1" l="1"/>
  <c r="N2286" i="1" l="1"/>
  <c r="N2287" i="1" l="1"/>
  <c r="N2288" i="1" l="1"/>
  <c r="N2289" i="1" l="1"/>
  <c r="N2290" i="1" l="1"/>
  <c r="N2291" i="1" l="1"/>
  <c r="N2292" i="1" l="1"/>
  <c r="N2293" i="1" l="1"/>
  <c r="N2294" i="1" l="1"/>
  <c r="N2295" i="1" l="1"/>
  <c r="N2296" i="1" l="1"/>
  <c r="N2297" i="1" l="1"/>
  <c r="N2298" i="1" l="1"/>
  <c r="N2299" i="1" l="1"/>
  <c r="N2300" i="1" l="1"/>
  <c r="N2301" i="1" l="1"/>
  <c r="N2302" i="1" l="1"/>
  <c r="N2303" i="1" l="1"/>
  <c r="N2304" i="1" l="1"/>
  <c r="N2305" i="1" l="1"/>
  <c r="N2306" i="1" l="1"/>
  <c r="N2307" i="1" l="1"/>
  <c r="N2308" i="1" l="1"/>
  <c r="N2309" i="1" l="1"/>
  <c r="N2310" i="1" l="1"/>
  <c r="N2311" i="1" l="1"/>
  <c r="N2312" i="1" l="1"/>
  <c r="N2313" i="1" l="1"/>
  <c r="N2314" i="1" l="1"/>
  <c r="N2315" i="1" l="1"/>
  <c r="N2316" i="1" l="1"/>
  <c r="N2317" i="1" l="1"/>
  <c r="N2318" i="1" l="1"/>
  <c r="N2319" i="1" l="1"/>
  <c r="N2320" i="1" l="1"/>
  <c r="N2321" i="1" l="1"/>
  <c r="N2322" i="1" l="1"/>
  <c r="N2323" i="1" l="1"/>
  <c r="N2324" i="1" l="1"/>
  <c r="N2325" i="1" l="1"/>
  <c r="N2326" i="1" l="1"/>
  <c r="N2327" i="1" l="1"/>
  <c r="N2328" i="1" l="1"/>
  <c r="N2329" i="1" l="1"/>
  <c r="N2330" i="1" l="1"/>
  <c r="N2331" i="1" l="1"/>
  <c r="N2332" i="1" l="1"/>
  <c r="N2333" i="1" l="1"/>
  <c r="N2334" i="1" l="1"/>
  <c r="N2335" i="1" l="1"/>
  <c r="N2336" i="1" l="1"/>
  <c r="N2337" i="1" l="1"/>
  <c r="N2338" i="1" l="1"/>
  <c r="N2339" i="1" l="1"/>
  <c r="N2340" i="1" l="1"/>
  <c r="N2341" i="1" l="1"/>
  <c r="N2342" i="1" l="1"/>
  <c r="N2343" i="1" l="1"/>
  <c r="N2344" i="1" l="1"/>
  <c r="N2345" i="1" l="1"/>
  <c r="N2346" i="1" l="1"/>
  <c r="N2347" i="1" l="1"/>
  <c r="N2348" i="1" l="1"/>
  <c r="N2349" i="1" l="1"/>
  <c r="N2350" i="1" l="1"/>
  <c r="N2351" i="1" l="1"/>
  <c r="N2352" i="1" l="1"/>
  <c r="N2353" i="1" l="1"/>
  <c r="N2354" i="1" l="1"/>
  <c r="N2355" i="1" l="1"/>
  <c r="N2356" i="1" l="1"/>
  <c r="N2357" i="1" l="1"/>
  <c r="N2358" i="1" l="1"/>
  <c r="N2359" i="1" l="1"/>
  <c r="N2360" i="1" l="1"/>
  <c r="N2361" i="1" l="1"/>
  <c r="N2362" i="1" l="1"/>
  <c r="N2363" i="1" l="1"/>
  <c r="N2364" i="1" l="1"/>
  <c r="N2365" i="1" l="1"/>
  <c r="N2366" i="1" l="1"/>
  <c r="N2367" i="1" l="1"/>
  <c r="N2368" i="1" l="1"/>
  <c r="N2369" i="1" l="1"/>
  <c r="N2370" i="1" l="1"/>
  <c r="N2371" i="1" l="1"/>
  <c r="N2372" i="1" l="1"/>
  <c r="N2373" i="1" l="1"/>
  <c r="N2374" i="1" l="1"/>
  <c r="N2375" i="1" l="1"/>
  <c r="N2376" i="1" l="1"/>
  <c r="N2377" i="1" l="1"/>
  <c r="N2378" i="1" l="1"/>
  <c r="N2379" i="1" l="1"/>
  <c r="N2380" i="1" l="1"/>
  <c r="N2381" i="1" l="1"/>
  <c r="N2382" i="1" l="1"/>
  <c r="N2383" i="1" l="1"/>
  <c r="N2384" i="1" l="1"/>
  <c r="N2385" i="1" l="1"/>
  <c r="N2386" i="1" l="1"/>
  <c r="N2387" i="1" l="1"/>
  <c r="N2388" i="1" l="1"/>
  <c r="N2389" i="1" l="1"/>
  <c r="N2390" i="1" l="1"/>
  <c r="N2391" i="1" l="1"/>
  <c r="N2392" i="1" l="1"/>
  <c r="N2393" i="1" l="1"/>
  <c r="N2394" i="1" l="1"/>
  <c r="N2395" i="1" l="1"/>
  <c r="N2396" i="1" l="1"/>
  <c r="N2397" i="1" l="1"/>
  <c r="N2398" i="1" l="1"/>
  <c r="N2399" i="1" l="1"/>
  <c r="N2400" i="1" l="1"/>
  <c r="N2401" i="1" l="1"/>
  <c r="N2402" i="1" l="1"/>
  <c r="N2403" i="1" l="1"/>
  <c r="N2404" i="1" l="1"/>
  <c r="N2405" i="1" l="1"/>
  <c r="N2406" i="1" l="1"/>
  <c r="N2407" i="1" l="1"/>
  <c r="N2408" i="1" l="1"/>
  <c r="N2409" i="1" l="1"/>
  <c r="N2410" i="1" l="1"/>
  <c r="N2411" i="1" l="1"/>
  <c r="N2412" i="1" l="1"/>
  <c r="N2413" i="1" l="1"/>
  <c r="N2414" i="1" l="1"/>
  <c r="N2415" i="1" l="1"/>
  <c r="N2416" i="1" l="1"/>
  <c r="N2417" i="1" l="1"/>
  <c r="N2418" i="1" l="1"/>
  <c r="N2419" i="1" l="1"/>
  <c r="N2420" i="1" l="1"/>
  <c r="N2421" i="1" l="1"/>
  <c r="N2422" i="1" l="1"/>
  <c r="N2423" i="1" l="1"/>
  <c r="N2424" i="1" l="1"/>
  <c r="N2425" i="1" l="1"/>
  <c r="N2426" i="1" l="1"/>
  <c r="N2427" i="1" l="1"/>
  <c r="N2428" i="1" l="1"/>
  <c r="N2429" i="1" l="1"/>
  <c r="N2430" i="1" l="1"/>
  <c r="N2431" i="1" l="1"/>
  <c r="N2432" i="1" l="1"/>
  <c r="N2433" i="1" l="1"/>
  <c r="N2434" i="1" l="1"/>
  <c r="N2435" i="1" l="1"/>
  <c r="N2436" i="1" l="1"/>
  <c r="N2437" i="1" l="1"/>
  <c r="N2438" i="1" l="1"/>
  <c r="N2439" i="1" l="1"/>
  <c r="N2440" i="1" l="1"/>
  <c r="N2441" i="1" l="1"/>
  <c r="N2442" i="1" l="1"/>
  <c r="N2443" i="1" l="1"/>
  <c r="N2444" i="1" l="1"/>
  <c r="N2445" i="1" l="1"/>
  <c r="N2446" i="1" l="1"/>
  <c r="N2447" i="1" l="1"/>
  <c r="N2448" i="1" l="1"/>
  <c r="N2449" i="1" l="1"/>
  <c r="N2450" i="1" l="1"/>
  <c r="N2451" i="1" l="1"/>
  <c r="N2452" i="1" l="1"/>
  <c r="N2453" i="1" l="1"/>
  <c r="N2454" i="1" l="1"/>
  <c r="N2455" i="1" l="1"/>
  <c r="N2456" i="1" l="1"/>
  <c r="N2457" i="1" l="1"/>
  <c r="N2458" i="1" l="1"/>
  <c r="N2459" i="1" l="1"/>
  <c r="N2460" i="1" l="1"/>
  <c r="N2461" i="1" l="1"/>
  <c r="N2462" i="1" l="1"/>
  <c r="N2463" i="1" l="1"/>
  <c r="N2464" i="1" l="1"/>
  <c r="N2465" i="1" l="1"/>
  <c r="N2466" i="1" l="1"/>
  <c r="N2467" i="1" l="1"/>
  <c r="N2468" i="1" l="1"/>
  <c r="N2469" i="1" l="1"/>
  <c r="N2470" i="1" l="1"/>
  <c r="N2471" i="1" l="1"/>
  <c r="N2472" i="1" l="1"/>
  <c r="N2473" i="1" l="1"/>
  <c r="N2474" i="1" l="1"/>
  <c r="N2475" i="1" l="1"/>
  <c r="N2476" i="1" l="1"/>
  <c r="N2477" i="1" l="1"/>
  <c r="N2478" i="1" l="1"/>
  <c r="N2479" i="1" l="1"/>
  <c r="N2480" i="1" l="1"/>
  <c r="N2481" i="1" l="1"/>
  <c r="N2482" i="1" l="1"/>
  <c r="N2483" i="1" l="1"/>
  <c r="N2484" i="1" l="1"/>
  <c r="N2485" i="1" l="1"/>
  <c r="N2486" i="1" l="1"/>
  <c r="N2487" i="1" l="1"/>
  <c r="N2488" i="1" l="1"/>
  <c r="N2489" i="1" l="1"/>
  <c r="N2490" i="1" l="1"/>
  <c r="N2491" i="1" l="1"/>
  <c r="N2492" i="1" l="1"/>
  <c r="N2493" i="1" l="1"/>
  <c r="N2494" i="1" l="1"/>
  <c r="N2495" i="1" l="1"/>
  <c r="N2496" i="1" l="1"/>
  <c r="N2497" i="1" l="1"/>
  <c r="N2498" i="1" l="1"/>
  <c r="N2499" i="1" l="1"/>
  <c r="N2500" i="1" l="1"/>
  <c r="N2501" i="1" l="1"/>
  <c r="N2502" i="1" l="1"/>
  <c r="N2503" i="1" l="1"/>
  <c r="N2504" i="1" l="1"/>
  <c r="N2505" i="1" l="1"/>
  <c r="N2506" i="1" l="1"/>
  <c r="N2507" i="1" l="1"/>
  <c r="N2508" i="1" l="1"/>
  <c r="N2509" i="1" l="1"/>
  <c r="N2510" i="1" l="1"/>
  <c r="N2511" i="1" l="1"/>
  <c r="N2512" i="1" l="1"/>
  <c r="N2513" i="1" l="1"/>
  <c r="N2514" i="1" l="1"/>
  <c r="N2515" i="1" l="1"/>
  <c r="N2516" i="1" l="1"/>
  <c r="N2517" i="1" l="1"/>
  <c r="N2518" i="1" l="1"/>
  <c r="N2519" i="1" l="1"/>
  <c r="N2520" i="1" l="1"/>
  <c r="N2521" i="1" l="1"/>
  <c r="N2522" i="1" l="1"/>
  <c r="N2523" i="1" l="1"/>
  <c r="N2524" i="1" l="1"/>
  <c r="N2525" i="1" l="1"/>
  <c r="N2526" i="1" l="1"/>
  <c r="N2527" i="1" l="1"/>
  <c r="N2528" i="1" l="1"/>
  <c r="N2529" i="1" l="1"/>
  <c r="N2530" i="1" l="1"/>
  <c r="N2531" i="1" l="1"/>
  <c r="N2532" i="1" l="1"/>
  <c r="N2533" i="1" l="1"/>
  <c r="N2534" i="1" l="1"/>
  <c r="N2535" i="1" l="1"/>
  <c r="N2536" i="1" l="1"/>
  <c r="N2537" i="1" l="1"/>
  <c r="N2538" i="1" l="1"/>
  <c r="N2539" i="1" l="1"/>
  <c r="N2540" i="1" l="1"/>
  <c r="N2541" i="1" l="1"/>
  <c r="N2542" i="1" l="1"/>
  <c r="N2543" i="1" l="1"/>
  <c r="N2544" i="1" l="1"/>
  <c r="N2545" i="1" l="1"/>
  <c r="N2546" i="1" l="1"/>
  <c r="N2547" i="1" l="1"/>
  <c r="N2548" i="1" l="1"/>
  <c r="N2549" i="1" l="1"/>
  <c r="N2550" i="1" l="1"/>
  <c r="N2551" i="1" l="1"/>
  <c r="N2552" i="1" l="1"/>
  <c r="N2553" i="1" l="1"/>
  <c r="N2554" i="1" l="1"/>
  <c r="N2555" i="1" l="1"/>
  <c r="N2556" i="1" l="1"/>
  <c r="N2557" i="1" l="1"/>
  <c r="N2558" i="1" l="1"/>
  <c r="N2559" i="1" l="1"/>
  <c r="N2560" i="1" l="1"/>
  <c r="N2561" i="1" l="1"/>
  <c r="N2562" i="1" l="1"/>
  <c r="N2563" i="1" l="1"/>
  <c r="N2564" i="1" l="1"/>
  <c r="N2565" i="1" l="1"/>
  <c r="N2566" i="1" l="1"/>
  <c r="N2567" i="1" l="1"/>
  <c r="N2568" i="1" l="1"/>
  <c r="N2569" i="1" l="1"/>
  <c r="N2570" i="1" l="1"/>
  <c r="N2571" i="1" l="1"/>
  <c r="N2572" i="1" l="1"/>
  <c r="N2573" i="1" l="1"/>
  <c r="N2574" i="1" l="1"/>
  <c r="N2575" i="1" l="1"/>
  <c r="N2576" i="1" l="1"/>
  <c r="N2577" i="1" l="1"/>
  <c r="N2578" i="1" l="1"/>
  <c r="N2579" i="1" l="1"/>
  <c r="N2580" i="1" l="1"/>
  <c r="N2581" i="1" l="1"/>
  <c r="N2582" i="1" l="1"/>
  <c r="N2583" i="1" l="1"/>
  <c r="N2584" i="1" l="1"/>
  <c r="N2585" i="1" l="1"/>
  <c r="N2586" i="1" l="1"/>
  <c r="N2587" i="1" l="1"/>
  <c r="N2588" i="1" l="1"/>
  <c r="N2589" i="1" l="1"/>
  <c r="N2590" i="1" l="1"/>
  <c r="N2591" i="1" l="1"/>
  <c r="N2592" i="1" l="1"/>
  <c r="N2593" i="1" l="1"/>
  <c r="N2594" i="1" l="1"/>
  <c r="N2595" i="1" l="1"/>
  <c r="N2596" i="1" l="1"/>
  <c r="N2597" i="1" l="1"/>
  <c r="N2598" i="1" l="1"/>
  <c r="N2599" i="1" l="1"/>
  <c r="N2600" i="1" l="1"/>
  <c r="N2601" i="1" l="1"/>
  <c r="N2602" i="1" l="1"/>
  <c r="N2603" i="1" l="1"/>
  <c r="N2604" i="1" l="1"/>
  <c r="N2605" i="1" l="1"/>
  <c r="N2606" i="1" l="1"/>
  <c r="N2607" i="1" l="1"/>
  <c r="N2608" i="1" l="1"/>
  <c r="N2609" i="1" l="1"/>
  <c r="N2610" i="1" l="1"/>
  <c r="N2611" i="1" l="1"/>
  <c r="N2612" i="1" l="1"/>
  <c r="N2613" i="1" l="1"/>
  <c r="N2614" i="1" l="1"/>
  <c r="N2615" i="1" l="1"/>
  <c r="N2616" i="1" l="1"/>
  <c r="N2617" i="1" l="1"/>
  <c r="N2618" i="1" l="1"/>
  <c r="N2619" i="1" l="1"/>
  <c r="N2620" i="1" l="1"/>
  <c r="N2621" i="1" l="1"/>
  <c r="N2622" i="1" l="1"/>
  <c r="N2623" i="1" l="1"/>
  <c r="N2624" i="1" l="1"/>
  <c r="N2625" i="1" l="1"/>
  <c r="N2626" i="1" l="1"/>
  <c r="N2627" i="1" l="1"/>
  <c r="N2628" i="1" l="1"/>
  <c r="N2629" i="1" l="1"/>
  <c r="N2630" i="1" l="1"/>
  <c r="N2631" i="1" l="1"/>
  <c r="N2632" i="1" l="1"/>
  <c r="N2633" i="1" l="1"/>
  <c r="N2634" i="1" l="1"/>
  <c r="N2635" i="1" l="1"/>
  <c r="N2636" i="1" l="1"/>
  <c r="N2637" i="1" l="1"/>
  <c r="N2638" i="1" l="1"/>
  <c r="N2639" i="1" l="1"/>
  <c r="N2640" i="1" l="1"/>
  <c r="N2641" i="1" l="1"/>
  <c r="N2642" i="1" l="1"/>
  <c r="N2643" i="1" l="1"/>
  <c r="N2644" i="1" l="1"/>
  <c r="N2645" i="1" l="1"/>
  <c r="N2646" i="1" l="1"/>
  <c r="N2647" i="1" l="1"/>
  <c r="N2648" i="1" l="1"/>
  <c r="N2649" i="1" l="1"/>
  <c r="N2650" i="1" l="1"/>
  <c r="N2651" i="1" l="1"/>
  <c r="N2652" i="1" l="1"/>
  <c r="N2653" i="1" l="1"/>
  <c r="N2654" i="1" l="1"/>
  <c r="N2655" i="1" l="1"/>
  <c r="N2656" i="1" l="1"/>
  <c r="N2657" i="1" l="1"/>
  <c r="N2658" i="1" l="1"/>
  <c r="N2659" i="1" l="1"/>
  <c r="N2660" i="1" l="1"/>
  <c r="N2661" i="1" l="1"/>
  <c r="N2662" i="1" l="1"/>
  <c r="N2663" i="1" l="1"/>
  <c r="N2664" i="1" l="1"/>
  <c r="N2665" i="1" l="1"/>
  <c r="N2666" i="1" l="1"/>
  <c r="N2667" i="1" l="1"/>
  <c r="N2668" i="1" l="1"/>
  <c r="N2669" i="1" l="1"/>
  <c r="N2670" i="1" l="1"/>
  <c r="N2671" i="1" l="1"/>
  <c r="N2672" i="1" l="1"/>
  <c r="N2673" i="1" l="1"/>
  <c r="N2674" i="1" l="1"/>
  <c r="N2675" i="1" l="1"/>
  <c r="N2676" i="1" l="1"/>
  <c r="N2677" i="1" l="1"/>
  <c r="N2678" i="1" l="1"/>
  <c r="N2679" i="1" l="1"/>
  <c r="N2680" i="1" l="1"/>
  <c r="N2681" i="1" l="1"/>
  <c r="N2682" i="1" l="1"/>
  <c r="N2683" i="1" l="1"/>
  <c r="N2684" i="1" l="1"/>
  <c r="N2685" i="1" l="1"/>
  <c r="N2686" i="1" l="1"/>
  <c r="N2687" i="1" l="1"/>
  <c r="N2688" i="1" l="1"/>
  <c r="N2689" i="1" l="1"/>
  <c r="N2690" i="1" l="1"/>
  <c r="N2691" i="1" l="1"/>
  <c r="N2692" i="1" l="1"/>
  <c r="N2693" i="1" l="1"/>
  <c r="N2694" i="1" l="1"/>
  <c r="N2695" i="1" l="1"/>
  <c r="N2696" i="1" l="1"/>
  <c r="N2697" i="1" l="1"/>
  <c r="N2698" i="1" l="1"/>
  <c r="N2699" i="1" l="1"/>
  <c r="N2700" i="1" l="1"/>
  <c r="N2701" i="1" l="1"/>
  <c r="N2702" i="1" l="1"/>
  <c r="N2703" i="1" l="1"/>
  <c r="N2704" i="1" l="1"/>
  <c r="N2705" i="1" l="1"/>
  <c r="N2706" i="1" l="1"/>
  <c r="N2707" i="1" l="1"/>
  <c r="N2708" i="1" l="1"/>
  <c r="N2709" i="1" l="1"/>
  <c r="N2710" i="1" l="1"/>
  <c r="N2711" i="1" l="1"/>
  <c r="N2712" i="1" l="1"/>
  <c r="N2713" i="1" l="1"/>
  <c r="N2714" i="1" l="1"/>
  <c r="N2715" i="1" l="1"/>
  <c r="N2716" i="1" l="1"/>
  <c r="N2717" i="1" l="1"/>
  <c r="N2718" i="1" l="1"/>
  <c r="N2719" i="1" l="1"/>
  <c r="N2720" i="1" l="1"/>
  <c r="N2721" i="1" l="1"/>
  <c r="N2722" i="1" l="1"/>
  <c r="N2723" i="1" l="1"/>
  <c r="N2724" i="1" l="1"/>
  <c r="N2725" i="1" l="1"/>
  <c r="N2726" i="1" l="1"/>
  <c r="N2727" i="1" l="1"/>
  <c r="N2728" i="1" l="1"/>
  <c r="N2729" i="1" l="1"/>
  <c r="N2730" i="1" l="1"/>
  <c r="N2731" i="1" l="1"/>
  <c r="N2732" i="1" l="1"/>
  <c r="N2733" i="1" l="1"/>
  <c r="N2734" i="1" l="1"/>
  <c r="N2735" i="1" l="1"/>
  <c r="N2736" i="1" l="1"/>
  <c r="N2737" i="1" l="1"/>
  <c r="N2738" i="1" l="1"/>
  <c r="N2739" i="1" l="1"/>
  <c r="N2740" i="1" l="1"/>
  <c r="N2741" i="1" l="1"/>
  <c r="N2742" i="1" l="1"/>
  <c r="N2743" i="1" l="1"/>
  <c r="N2744" i="1" l="1"/>
  <c r="N2745" i="1" l="1"/>
  <c r="N2746" i="1" l="1"/>
  <c r="N2747" i="1" l="1"/>
  <c r="N2748" i="1" l="1"/>
  <c r="N2749" i="1" l="1"/>
  <c r="N2750" i="1" l="1"/>
  <c r="N2751" i="1" l="1"/>
  <c r="N2752" i="1" l="1"/>
  <c r="N2753" i="1" l="1"/>
  <c r="N2754" i="1" l="1"/>
  <c r="N2755" i="1" l="1"/>
  <c r="N2756" i="1" l="1"/>
  <c r="N2757" i="1" l="1"/>
  <c r="N2758" i="1" l="1"/>
  <c r="N2759" i="1" l="1"/>
  <c r="N2760" i="1" l="1"/>
  <c r="N2761" i="1" l="1"/>
  <c r="N2762" i="1" l="1"/>
  <c r="N2763" i="1" l="1"/>
  <c r="N2764" i="1" l="1"/>
  <c r="N2765" i="1" l="1"/>
  <c r="N2766" i="1" l="1"/>
  <c r="N2767" i="1" l="1"/>
  <c r="N2768" i="1" l="1"/>
  <c r="N2769" i="1" l="1"/>
  <c r="N2770" i="1" l="1"/>
  <c r="N2771" i="1" l="1"/>
  <c r="N2772" i="1" l="1"/>
  <c r="N2773" i="1" l="1"/>
  <c r="N2774" i="1" l="1"/>
  <c r="N2775" i="1" l="1"/>
  <c r="N2776" i="1" l="1"/>
  <c r="N2777" i="1" l="1"/>
  <c r="N2778" i="1" l="1"/>
  <c r="N2779" i="1" l="1"/>
  <c r="N2780" i="1" l="1"/>
  <c r="N2781" i="1" l="1"/>
  <c r="N2782" i="1" l="1"/>
  <c r="N2783" i="1" l="1"/>
  <c r="N2784" i="1" l="1"/>
  <c r="N2785" i="1" l="1"/>
  <c r="N2786" i="1" l="1"/>
  <c r="N2787" i="1" l="1"/>
  <c r="N2788" i="1" l="1"/>
  <c r="N2789" i="1" l="1"/>
  <c r="N2790" i="1" l="1"/>
  <c r="N2791" i="1" l="1"/>
  <c r="N2792" i="1" l="1"/>
  <c r="N2793" i="1" l="1"/>
  <c r="N2794" i="1" l="1"/>
  <c r="N2795" i="1" l="1"/>
  <c r="N2796" i="1" l="1"/>
  <c r="N2797" i="1" l="1"/>
  <c r="N2798" i="1" l="1"/>
  <c r="N2799" i="1" l="1"/>
  <c r="N2800" i="1" l="1"/>
  <c r="N2801" i="1" l="1"/>
  <c r="N2802" i="1" l="1"/>
  <c r="N2803" i="1" l="1"/>
  <c r="N2804" i="1" l="1"/>
  <c r="N2805" i="1" l="1"/>
  <c r="N2806" i="1" l="1"/>
  <c r="N2807" i="1" l="1"/>
  <c r="N2808" i="1" l="1"/>
  <c r="N2809" i="1" l="1"/>
  <c r="N2810" i="1" l="1"/>
  <c r="N2811" i="1" l="1"/>
  <c r="N2812" i="1" l="1"/>
  <c r="N2813" i="1" l="1"/>
  <c r="N2814" i="1" l="1"/>
  <c r="N2815" i="1" l="1"/>
  <c r="N2816" i="1" l="1"/>
  <c r="N2817" i="1" l="1"/>
  <c r="N2818" i="1" l="1"/>
  <c r="N2819" i="1" l="1"/>
  <c r="N2820" i="1" l="1"/>
  <c r="N2821" i="1" l="1"/>
  <c r="N2822" i="1" l="1"/>
  <c r="N2823" i="1" l="1"/>
  <c r="N2824" i="1" l="1"/>
  <c r="N2825" i="1" l="1"/>
  <c r="N2826" i="1" l="1"/>
  <c r="N2827" i="1" l="1"/>
  <c r="N2828" i="1" l="1"/>
  <c r="N2829" i="1" l="1"/>
  <c r="N2830" i="1" l="1"/>
  <c r="N2831" i="1" l="1"/>
  <c r="N2832" i="1" l="1"/>
  <c r="N2833" i="1" l="1"/>
  <c r="N2834" i="1" l="1"/>
  <c r="N2835" i="1" l="1"/>
  <c r="N2836" i="1" l="1"/>
  <c r="N2837" i="1" l="1"/>
  <c r="N2838" i="1" l="1"/>
  <c r="N2839" i="1" l="1"/>
  <c r="N2840" i="1" l="1"/>
  <c r="N2841" i="1" l="1"/>
  <c r="N2842" i="1" l="1"/>
  <c r="N2843" i="1" l="1"/>
  <c r="N2844" i="1" l="1"/>
  <c r="N2845" i="1" l="1"/>
  <c r="N2846" i="1" l="1"/>
  <c r="N2847" i="1" l="1"/>
  <c r="N2848" i="1" l="1"/>
  <c r="N2849" i="1" l="1"/>
  <c r="N2850" i="1" l="1"/>
  <c r="N2851" i="1" l="1"/>
  <c r="N2852" i="1" l="1"/>
  <c r="N2853" i="1" l="1"/>
  <c r="N2854" i="1" l="1"/>
  <c r="N2855" i="1" l="1"/>
  <c r="N2856" i="1" l="1"/>
  <c r="N2857" i="1" l="1"/>
  <c r="N2858" i="1" l="1"/>
  <c r="N2859" i="1" l="1"/>
  <c r="N2860" i="1" l="1"/>
  <c r="N2861" i="1" l="1"/>
  <c r="N2862" i="1" l="1"/>
  <c r="N2863" i="1" l="1"/>
  <c r="N2864" i="1" l="1"/>
  <c r="N2865" i="1" l="1"/>
  <c r="N2866" i="1" l="1"/>
  <c r="N2867" i="1" l="1"/>
  <c r="N2868" i="1" l="1"/>
  <c r="N2869" i="1" l="1"/>
  <c r="N2870" i="1" l="1"/>
  <c r="N2871" i="1" l="1"/>
  <c r="N2872" i="1" l="1"/>
  <c r="N2873" i="1" l="1"/>
  <c r="N2874" i="1" l="1"/>
  <c r="N2875" i="1" l="1"/>
  <c r="N2876" i="1" l="1"/>
  <c r="N2877" i="1" l="1"/>
  <c r="N2878" i="1" l="1"/>
  <c r="N2879" i="1" l="1"/>
  <c r="N2880" i="1" l="1"/>
  <c r="N2881" i="1" l="1"/>
  <c r="N2882" i="1" l="1"/>
  <c r="N2883" i="1" l="1"/>
  <c r="N2884" i="1" l="1"/>
  <c r="N2885" i="1" l="1"/>
  <c r="N2886" i="1" l="1"/>
  <c r="N2887" i="1" l="1"/>
  <c r="N2888" i="1" l="1"/>
  <c r="N2889" i="1" l="1"/>
  <c r="N2890" i="1" l="1"/>
  <c r="N2891" i="1" l="1"/>
  <c r="N2892" i="1" l="1"/>
  <c r="N2893" i="1" l="1"/>
  <c r="N2894" i="1" l="1"/>
  <c r="N2895" i="1" l="1"/>
  <c r="N2896" i="1" l="1"/>
  <c r="N2897" i="1" l="1"/>
  <c r="N2898" i="1" l="1"/>
  <c r="N2899" i="1" l="1"/>
  <c r="N2900" i="1" l="1"/>
  <c r="N2901" i="1" l="1"/>
  <c r="N2902" i="1" l="1"/>
  <c r="N2903" i="1" l="1"/>
  <c r="N2904" i="1" l="1"/>
  <c r="N2905" i="1" l="1"/>
  <c r="N2906" i="1" l="1"/>
  <c r="N2907" i="1" l="1"/>
  <c r="N2908" i="1" l="1"/>
  <c r="N2909" i="1" l="1"/>
  <c r="N2910" i="1" l="1"/>
  <c r="N2911" i="1" l="1"/>
  <c r="N2912" i="1" l="1"/>
  <c r="N2913" i="1" l="1"/>
  <c r="N2914" i="1" l="1"/>
  <c r="N2915" i="1" l="1"/>
  <c r="N2916" i="1" l="1"/>
  <c r="N2917" i="1" l="1"/>
  <c r="N2918" i="1" l="1"/>
  <c r="N2919" i="1" l="1"/>
  <c r="N2920" i="1" l="1"/>
  <c r="N2921" i="1" l="1"/>
  <c r="N2922" i="1" l="1"/>
  <c r="N2923" i="1" l="1"/>
  <c r="N2924" i="1" l="1"/>
  <c r="N2925" i="1" l="1"/>
  <c r="N2926" i="1" l="1"/>
  <c r="N2927" i="1" l="1"/>
  <c r="N2928" i="1" l="1"/>
  <c r="N2929" i="1" l="1"/>
  <c r="N2930" i="1" l="1"/>
  <c r="N2931" i="1" l="1"/>
  <c r="N2932" i="1" l="1"/>
  <c r="N2933" i="1" l="1"/>
  <c r="N2934" i="1" l="1"/>
  <c r="N2935" i="1" l="1"/>
  <c r="N2936" i="1" l="1"/>
  <c r="N2937" i="1" l="1"/>
  <c r="N2938" i="1" l="1"/>
  <c r="N2939" i="1" l="1"/>
  <c r="N2940" i="1" l="1"/>
  <c r="N2941" i="1" l="1"/>
  <c r="N2942" i="1" l="1"/>
  <c r="N2943" i="1" l="1"/>
  <c r="N2944" i="1" l="1"/>
  <c r="N2945" i="1" l="1"/>
  <c r="N2946" i="1" l="1"/>
  <c r="N2947" i="1" l="1"/>
  <c r="N2948" i="1" l="1"/>
  <c r="N2949" i="1" l="1"/>
  <c r="N2950" i="1" l="1"/>
  <c r="N2951" i="1" l="1"/>
  <c r="N2952" i="1" l="1"/>
  <c r="N2953" i="1" l="1"/>
  <c r="N2954" i="1" l="1"/>
  <c r="N2955" i="1" l="1"/>
  <c r="N2956" i="1" l="1"/>
  <c r="N2957" i="1" l="1"/>
  <c r="N2958" i="1" l="1"/>
  <c r="N2959" i="1" l="1"/>
  <c r="N2960" i="1" l="1"/>
  <c r="N2961" i="1" l="1"/>
  <c r="N2962" i="1" l="1"/>
  <c r="N2963" i="1" l="1"/>
  <c r="N2964" i="1" l="1"/>
  <c r="N2965" i="1" l="1"/>
  <c r="N2966" i="1" l="1"/>
  <c r="N2967" i="1" l="1"/>
  <c r="N2968" i="1" l="1"/>
  <c r="N2969" i="1" l="1"/>
  <c r="N2970" i="1" l="1"/>
  <c r="N2971" i="1" l="1"/>
  <c r="N2972" i="1" l="1"/>
  <c r="N2973" i="1" l="1"/>
  <c r="N2974" i="1" l="1"/>
  <c r="N2975" i="1" l="1"/>
  <c r="N2976" i="1" l="1"/>
  <c r="N2977" i="1" l="1"/>
  <c r="N2978" i="1" l="1"/>
  <c r="N2979" i="1" l="1"/>
  <c r="N2980" i="1" l="1"/>
  <c r="N2981" i="1" l="1"/>
  <c r="N2982" i="1" l="1"/>
  <c r="N2983" i="1" l="1"/>
  <c r="N2984" i="1" l="1"/>
  <c r="N2985" i="1" l="1"/>
  <c r="N2986" i="1" l="1"/>
  <c r="N2987" i="1" l="1"/>
  <c r="N2988" i="1" l="1"/>
  <c r="N2989" i="1" l="1"/>
  <c r="N2990" i="1" l="1"/>
  <c r="N2991" i="1" l="1"/>
  <c r="N2992" i="1" l="1"/>
  <c r="N2993" i="1" l="1"/>
  <c r="N2994" i="1" l="1"/>
  <c r="N2995" i="1" l="1"/>
  <c r="N2996" i="1" l="1"/>
  <c r="N2997" i="1" l="1"/>
  <c r="N2998" i="1" l="1"/>
  <c r="N2999" i="1" l="1"/>
  <c r="J23" i="13" l="1"/>
  <c r="J103" i="8"/>
  <c r="J144" i="8"/>
  <c r="J37" i="13"/>
  <c r="J143" i="8"/>
  <c r="D70" i="12"/>
  <c r="I68" i="8"/>
  <c r="H187" i="8"/>
  <c r="H103" i="8"/>
  <c r="H87" i="8"/>
  <c r="D37" i="13"/>
  <c r="D87" i="8"/>
  <c r="D9" i="13" s="1"/>
  <c r="F187" i="8"/>
  <c r="H17" i="8"/>
  <c r="D35" i="13"/>
  <c r="F144" i="8"/>
  <c r="D13" i="13"/>
  <c r="H144" i="8"/>
  <c r="E68" i="8"/>
  <c r="F118" i="12"/>
  <c r="H89" i="8"/>
  <c r="H143" i="8"/>
  <c r="H104" i="8"/>
  <c r="D100" i="8"/>
  <c r="D17" i="8"/>
  <c r="G68" i="8"/>
  <c r="N70" i="12"/>
  <c r="V70" i="12" s="1"/>
  <c r="D103" i="8"/>
  <c r="T20" i="12"/>
  <c r="V20" i="12" s="1"/>
  <c r="H9" i="13" l="1"/>
  <c r="J83" i="8"/>
  <c r="H188" i="8"/>
  <c r="H189" i="8" s="1"/>
  <c r="J187" i="8"/>
  <c r="J179" i="8"/>
  <c r="J178" i="8"/>
  <c r="J182" i="8"/>
  <c r="J104" i="8"/>
  <c r="J171" i="8"/>
  <c r="J85" i="8"/>
  <c r="J100" i="8"/>
  <c r="J176" i="8"/>
  <c r="J91" i="8"/>
  <c r="J96" i="8"/>
  <c r="J93" i="8"/>
  <c r="J160" i="8"/>
  <c r="J17" i="8"/>
  <c r="J150" i="8"/>
  <c r="J88" i="8"/>
  <c r="J90" i="8"/>
  <c r="J35" i="13"/>
  <c r="J151" i="8"/>
  <c r="J101" i="8"/>
  <c r="J188" i="8"/>
  <c r="J149" i="8"/>
  <c r="J87" i="8"/>
  <c r="J9" i="13" s="1"/>
  <c r="J84" i="8"/>
  <c r="J165" i="8"/>
  <c r="J97" i="8"/>
  <c r="F165" i="8"/>
  <c r="H165" i="8"/>
  <c r="H151" i="8"/>
  <c r="H149" i="8"/>
  <c r="H182" i="8"/>
  <c r="H100" i="8"/>
  <c r="H176" i="8"/>
  <c r="H150" i="8"/>
  <c r="H171" i="8"/>
  <c r="H160" i="8"/>
  <c r="H179" i="8"/>
  <c r="F35" i="13"/>
  <c r="F37" i="13"/>
  <c r="F103" i="8"/>
  <c r="H178" i="8" s="1"/>
  <c r="F17" i="8"/>
  <c r="F143" i="8"/>
  <c r="F100" i="8"/>
  <c r="D46" i="8"/>
  <c r="D20" i="13" s="1"/>
  <c r="D104" i="8"/>
  <c r="F171" i="8"/>
  <c r="F104" i="8"/>
  <c r="D85" i="8"/>
  <c r="H46" i="8"/>
  <c r="J46" i="8"/>
  <c r="J20" i="13" s="1"/>
  <c r="F46" i="8"/>
  <c r="F20" i="13" s="1"/>
  <c r="D72" i="12"/>
  <c r="F70" i="12" s="1"/>
  <c r="H13" i="13"/>
  <c r="G72" i="8"/>
  <c r="K72" i="8"/>
  <c r="I72" i="8"/>
  <c r="D32" i="13"/>
  <c r="D119" i="9" s="1"/>
  <c r="C138" i="9" s="1"/>
  <c r="E72" i="8"/>
  <c r="J34" i="13"/>
  <c r="J8" i="13"/>
  <c r="J38" i="8"/>
  <c r="J138" i="8"/>
  <c r="J157" i="8" s="1"/>
  <c r="J24" i="13"/>
  <c r="J12" i="13"/>
  <c r="J11" i="13"/>
  <c r="J11" i="8"/>
  <c r="J6" i="13"/>
  <c r="J13" i="13"/>
  <c r="K54" i="8"/>
  <c r="K60" i="8"/>
  <c r="K58" i="8"/>
  <c r="K52" i="8"/>
  <c r="K77" i="8"/>
  <c r="K75" i="8"/>
  <c r="K55" i="8"/>
  <c r="K74" i="8"/>
  <c r="J56" i="8"/>
  <c r="J59" i="8" s="1"/>
  <c r="K67" i="8"/>
  <c r="K64" i="8"/>
  <c r="K62" i="8"/>
  <c r="K70" i="8"/>
  <c r="K65" i="8"/>
  <c r="K71" i="8"/>
  <c r="K57" i="8"/>
  <c r="K61" i="8"/>
  <c r="K53" i="8"/>
  <c r="J32" i="13"/>
  <c r="D89" i="8"/>
  <c r="D88" i="8"/>
  <c r="F150" i="8"/>
  <c r="F188" i="8"/>
  <c r="F189" i="8" s="1"/>
  <c r="H37" i="13"/>
  <c r="H84" i="8"/>
  <c r="D8" i="13"/>
  <c r="H90" i="8"/>
  <c r="F182" i="8"/>
  <c r="H10" i="13"/>
  <c r="D34" i="13"/>
  <c r="D123" i="9" s="1"/>
  <c r="D140" i="9" s="1"/>
  <c r="F96" i="8"/>
  <c r="H83" i="8"/>
  <c r="F149" i="8"/>
  <c r="H8" i="13"/>
  <c r="E61" i="8"/>
  <c r="H88" i="8"/>
  <c r="F12" i="13"/>
  <c r="F84" i="8"/>
  <c r="F87" i="8"/>
  <c r="F101" i="8"/>
  <c r="H11" i="13"/>
  <c r="G55" i="8"/>
  <c r="H91" i="8"/>
  <c r="D84" i="8"/>
  <c r="E55" i="8"/>
  <c r="D97" i="8"/>
  <c r="D96" i="8"/>
  <c r="D12" i="13"/>
  <c r="D101" i="8"/>
  <c r="D102" i="8" s="1"/>
  <c r="H96" i="8"/>
  <c r="D56" i="8"/>
  <c r="D59" i="8" s="1"/>
  <c r="E59" i="8" s="1"/>
  <c r="E70" i="8"/>
  <c r="D93" i="8"/>
  <c r="D74" i="12"/>
  <c r="F8" i="13"/>
  <c r="D90" i="12"/>
  <c r="J90" i="12" s="1"/>
  <c r="D91" i="8"/>
  <c r="F88" i="8"/>
  <c r="F11" i="13"/>
  <c r="F89" i="8"/>
  <c r="F83" i="8"/>
  <c r="F151" i="8"/>
  <c r="H93" i="8"/>
  <c r="P128" i="12" s="1"/>
  <c r="D62" i="12"/>
  <c r="H38" i="8"/>
  <c r="H35" i="13"/>
  <c r="H97" i="8"/>
  <c r="D144" i="12"/>
  <c r="D131" i="12"/>
  <c r="F131" i="12" s="1"/>
  <c r="F90" i="8"/>
  <c r="H12" i="13"/>
  <c r="H101" i="8"/>
  <c r="F13" i="13"/>
  <c r="H34" i="13"/>
  <c r="E64" i="8"/>
  <c r="E60" i="8"/>
  <c r="E53" i="8"/>
  <c r="E62" i="8"/>
  <c r="E57" i="8"/>
  <c r="E58" i="8"/>
  <c r="E74" i="8"/>
  <c r="E75" i="8"/>
  <c r="E67" i="8"/>
  <c r="E54" i="8"/>
  <c r="E65" i="8"/>
  <c r="E71" i="8"/>
  <c r="E52" i="8"/>
  <c r="D23" i="13"/>
  <c r="E77" i="8"/>
  <c r="D83" i="8"/>
  <c r="F91" i="8"/>
  <c r="D133" i="12"/>
  <c r="F133" i="12" s="1"/>
  <c r="D38" i="8"/>
  <c r="D19" i="13" s="1"/>
  <c r="D90" i="8"/>
  <c r="D135" i="12"/>
  <c r="F135" i="12" s="1"/>
  <c r="D129" i="12"/>
  <c r="F129" i="12" s="1"/>
  <c r="D64" i="12"/>
  <c r="F26" i="12"/>
  <c r="D128" i="12"/>
  <c r="D136" i="12"/>
  <c r="F136" i="12" s="1"/>
  <c r="D11" i="8"/>
  <c r="F34" i="13"/>
  <c r="X110" i="12"/>
  <c r="G57" i="8"/>
  <c r="F32" i="13"/>
  <c r="G62" i="8"/>
  <c r="G64" i="8"/>
  <c r="F179" i="8"/>
  <c r="F38" i="8"/>
  <c r="F176" i="8"/>
  <c r="D6" i="13"/>
  <c r="D46" i="9" s="1"/>
  <c r="B52" i="9" s="1"/>
  <c r="F56" i="8"/>
  <c r="F23" i="13"/>
  <c r="G77" i="8"/>
  <c r="G75" i="8"/>
  <c r="G58" i="8"/>
  <c r="F97" i="8"/>
  <c r="G61" i="8"/>
  <c r="G52" i="8"/>
  <c r="G53" i="8"/>
  <c r="D11" i="13"/>
  <c r="I60" i="8"/>
  <c r="I62" i="8"/>
  <c r="I65" i="8"/>
  <c r="I77" i="8"/>
  <c r="I58" i="8"/>
  <c r="H56" i="8"/>
  <c r="I74" i="8"/>
  <c r="I54" i="8"/>
  <c r="I61" i="8"/>
  <c r="I55" i="8"/>
  <c r="H23" i="13"/>
  <c r="I52" i="8"/>
  <c r="I75" i="8"/>
  <c r="I57" i="8"/>
  <c r="I67" i="8"/>
  <c r="I64" i="8"/>
  <c r="I71" i="8"/>
  <c r="I70" i="8"/>
  <c r="I53" i="8"/>
  <c r="H32" i="13"/>
  <c r="G74" i="8"/>
  <c r="G67" i="8"/>
  <c r="G70" i="8"/>
  <c r="G60" i="8"/>
  <c r="G71" i="8"/>
  <c r="G65" i="8"/>
  <c r="G54" i="8"/>
  <c r="F160" i="8"/>
  <c r="F93" i="8"/>
  <c r="F90" i="12"/>
  <c r="F178" i="8"/>
  <c r="H59" i="8" l="1"/>
  <c r="H19" i="13"/>
  <c r="J123" i="9"/>
  <c r="J140" i="9" s="1"/>
  <c r="J119" i="9"/>
  <c r="I138" i="9" s="1"/>
  <c r="J36" i="9"/>
  <c r="K56" i="8"/>
  <c r="J137" i="8"/>
  <c r="J154" i="8" s="1"/>
  <c r="J86" i="8"/>
  <c r="J7" i="13" s="1"/>
  <c r="J92" i="8"/>
  <c r="J102" i="8"/>
  <c r="J105" i="8" s="1"/>
  <c r="J22" i="13" s="1"/>
  <c r="J189" i="8"/>
  <c r="H102" i="8"/>
  <c r="D94" i="12" s="1"/>
  <c r="D105" i="8"/>
  <c r="D22" i="13" s="1"/>
  <c r="H138" i="8"/>
  <c r="H157" i="8" s="1"/>
  <c r="H137" i="8"/>
  <c r="H154" i="8" s="1"/>
  <c r="F123" i="9"/>
  <c r="F140" i="9" s="1"/>
  <c r="F19" i="13"/>
  <c r="F59" i="8"/>
  <c r="F25" i="13" s="1"/>
  <c r="F137" i="8"/>
  <c r="F154" i="8" s="1"/>
  <c r="F102" i="8"/>
  <c r="F9" i="13"/>
  <c r="H74" i="12"/>
  <c r="V74" i="12" s="1"/>
  <c r="R128" i="12" s="1"/>
  <c r="V128" i="12" s="1"/>
  <c r="D10" i="13"/>
  <c r="D121" i="9" s="1"/>
  <c r="C139" i="9" s="1"/>
  <c r="D141" i="9" s="1"/>
  <c r="F20" i="8"/>
  <c r="K59" i="8"/>
  <c r="J25" i="13"/>
  <c r="J63" i="8"/>
  <c r="J19" i="13"/>
  <c r="J47" i="8"/>
  <c r="J21" i="13" s="1"/>
  <c r="K110" i="8"/>
  <c r="K116" i="8"/>
  <c r="K119" i="8"/>
  <c r="K113" i="8"/>
  <c r="K123" i="8"/>
  <c r="K112" i="8"/>
  <c r="K125" i="8"/>
  <c r="K118" i="8"/>
  <c r="J117" i="8"/>
  <c r="J121" i="8" s="1"/>
  <c r="J126" i="8" s="1"/>
  <c r="J128" i="8" s="1"/>
  <c r="J131" i="8" s="1"/>
  <c r="K131" i="8" s="1"/>
  <c r="K127" i="8"/>
  <c r="K129" i="8"/>
  <c r="K114" i="8"/>
  <c r="K111" i="8"/>
  <c r="K120" i="8"/>
  <c r="K124" i="8"/>
  <c r="K122" i="8"/>
  <c r="K130" i="8"/>
  <c r="K115" i="8"/>
  <c r="J28" i="13"/>
  <c r="J10" i="13"/>
  <c r="J20" i="8"/>
  <c r="J14" i="13" s="1"/>
  <c r="X114" i="12"/>
  <c r="H20" i="13"/>
  <c r="E124" i="8"/>
  <c r="D25" i="13"/>
  <c r="F10" i="13"/>
  <c r="F83" i="9" s="1"/>
  <c r="F78" i="12"/>
  <c r="H20" i="8"/>
  <c r="AB129" i="12" s="1"/>
  <c r="I112" i="8"/>
  <c r="F47" i="8"/>
  <c r="D47" i="8"/>
  <c r="D21" i="13" s="1"/>
  <c r="E120" i="8"/>
  <c r="H92" i="8"/>
  <c r="P127" i="12" s="1"/>
  <c r="D22" i="12"/>
  <c r="D86" i="12" s="1"/>
  <c r="J86" i="12" s="1"/>
  <c r="T86" i="12" s="1"/>
  <c r="E127" i="8"/>
  <c r="E110" i="8"/>
  <c r="D63" i="8"/>
  <c r="D66" i="8" s="1"/>
  <c r="I125" i="8"/>
  <c r="I119" i="8"/>
  <c r="D20" i="8"/>
  <c r="D14" i="13" s="1"/>
  <c r="D95" i="9" s="1"/>
  <c r="D24" i="13"/>
  <c r="I120" i="8"/>
  <c r="E114" i="8"/>
  <c r="E111" i="8"/>
  <c r="D126" i="12"/>
  <c r="E126" i="12" s="1"/>
  <c r="D92" i="8"/>
  <c r="I110" i="8"/>
  <c r="I113" i="8"/>
  <c r="E118" i="8"/>
  <c r="E123" i="8"/>
  <c r="I129" i="8"/>
  <c r="I118" i="8"/>
  <c r="E131" i="12"/>
  <c r="D86" i="8"/>
  <c r="D7" i="13" s="1"/>
  <c r="D138" i="12"/>
  <c r="E138" i="12" s="1"/>
  <c r="F76" i="12"/>
  <c r="L76" i="12" s="1"/>
  <c r="E115" i="8"/>
  <c r="D88" i="12"/>
  <c r="J88" i="12" s="1"/>
  <c r="T88" i="12" s="1"/>
  <c r="E56" i="8"/>
  <c r="E112" i="8"/>
  <c r="E116" i="8"/>
  <c r="E113" i="8"/>
  <c r="E119" i="8"/>
  <c r="I127" i="8"/>
  <c r="F92" i="8"/>
  <c r="I123" i="8"/>
  <c r="I124" i="8"/>
  <c r="I116" i="8"/>
  <c r="I130" i="8"/>
  <c r="E122" i="8"/>
  <c r="G120" i="8"/>
  <c r="I115" i="8"/>
  <c r="I114" i="8"/>
  <c r="I122" i="8"/>
  <c r="E125" i="8"/>
  <c r="E130" i="8"/>
  <c r="E129" i="8"/>
  <c r="D60" i="12"/>
  <c r="F128" i="12"/>
  <c r="F130" i="12" s="1"/>
  <c r="D137" i="12"/>
  <c r="E137" i="12" s="1"/>
  <c r="H123" i="9"/>
  <c r="E133" i="12"/>
  <c r="D132" i="12"/>
  <c r="F132" i="12" s="1"/>
  <c r="I111" i="8"/>
  <c r="H47" i="8"/>
  <c r="H21" i="13" s="1"/>
  <c r="I56" i="8"/>
  <c r="G56" i="8"/>
  <c r="G124" i="8"/>
  <c r="G119" i="8"/>
  <c r="F117" i="8"/>
  <c r="G122" i="8"/>
  <c r="E135" i="12"/>
  <c r="G130" i="8"/>
  <c r="G125" i="8"/>
  <c r="F42" i="12"/>
  <c r="R42" i="12" s="1"/>
  <c r="X42" i="12" s="1"/>
  <c r="G110" i="8"/>
  <c r="G111" i="8"/>
  <c r="G112" i="8"/>
  <c r="G113" i="8"/>
  <c r="D28" i="13"/>
  <c r="D117" i="8"/>
  <c r="H117" i="8"/>
  <c r="G129" i="8"/>
  <c r="G115" i="8"/>
  <c r="G116" i="8"/>
  <c r="H28" i="13"/>
  <c r="D127" i="12"/>
  <c r="E127" i="12" s="1"/>
  <c r="H24" i="13"/>
  <c r="D24" i="12"/>
  <c r="F20" i="12" s="1"/>
  <c r="J20" i="12" s="1"/>
  <c r="G114" i="8"/>
  <c r="G118" i="8"/>
  <c r="G127" i="8"/>
  <c r="G123" i="8"/>
  <c r="D140" i="12"/>
  <c r="E140" i="12" s="1"/>
  <c r="E136" i="12"/>
  <c r="D58" i="12"/>
  <c r="D36" i="9"/>
  <c r="B42" i="9" s="1"/>
  <c r="F24" i="13"/>
  <c r="E129" i="12"/>
  <c r="D142" i="12"/>
  <c r="E142" i="12" s="1"/>
  <c r="F80" i="12"/>
  <c r="R80" i="12" s="1"/>
  <c r="F54" i="12"/>
  <c r="R54" i="12" s="1"/>
  <c r="X54" i="12" s="1"/>
  <c r="E144" i="12"/>
  <c r="E128" i="12"/>
  <c r="F138" i="8"/>
  <c r="F157" i="8" s="1"/>
  <c r="F28" i="13"/>
  <c r="H121" i="9"/>
  <c r="H119" i="9"/>
  <c r="H63" i="8"/>
  <c r="H25" i="13"/>
  <c r="I59" i="8" l="1"/>
  <c r="J83" i="9"/>
  <c r="J121" i="9"/>
  <c r="I139" i="9" s="1"/>
  <c r="J141" i="9" s="1"/>
  <c r="J94" i="8"/>
  <c r="K87" i="8" s="1"/>
  <c r="P133" i="12"/>
  <c r="X94" i="12"/>
  <c r="H105" i="8"/>
  <c r="F119" i="9"/>
  <c r="G119" i="9" s="1"/>
  <c r="E66" i="8"/>
  <c r="D69" i="8"/>
  <c r="D27" i="13" s="1"/>
  <c r="G123" i="9"/>
  <c r="F63" i="8"/>
  <c r="F66" i="8" s="1"/>
  <c r="F69" i="8" s="1"/>
  <c r="F121" i="8"/>
  <c r="F126" i="8" s="1"/>
  <c r="F21" i="13"/>
  <c r="F105" i="8"/>
  <c r="F14" i="13"/>
  <c r="G59" i="8"/>
  <c r="D81" i="9"/>
  <c r="D83" i="9"/>
  <c r="D125" i="9"/>
  <c r="B131" i="9" s="1"/>
  <c r="K117" i="8"/>
  <c r="K121" i="8"/>
  <c r="K126" i="8"/>
  <c r="J125" i="9"/>
  <c r="K128" i="8"/>
  <c r="J93" i="9"/>
  <c r="J95" i="9"/>
  <c r="J66" i="8"/>
  <c r="J69" i="8" s="1"/>
  <c r="K63" i="8"/>
  <c r="J29" i="13"/>
  <c r="J46" i="9" s="1"/>
  <c r="J81" i="9"/>
  <c r="B92" i="9" s="1"/>
  <c r="J21" i="8"/>
  <c r="AA129" i="12"/>
  <c r="H83" i="9"/>
  <c r="K83" i="9" s="1"/>
  <c r="H14" i="13"/>
  <c r="F6" i="12"/>
  <c r="X6" i="12" s="1"/>
  <c r="F121" i="9"/>
  <c r="E139" i="9" s="1"/>
  <c r="D36" i="13"/>
  <c r="D21" i="8"/>
  <c r="X98" i="12"/>
  <c r="F86" i="12"/>
  <c r="X86" i="12" s="1"/>
  <c r="E63" i="8"/>
  <c r="D93" i="9"/>
  <c r="B101" i="9" s="1"/>
  <c r="X76" i="12"/>
  <c r="D94" i="8"/>
  <c r="E96" i="8" s="1"/>
  <c r="F134" i="12"/>
  <c r="D121" i="8"/>
  <c r="E117" i="8"/>
  <c r="E132" i="12"/>
  <c r="H121" i="8"/>
  <c r="I117" i="8"/>
  <c r="G117" i="8"/>
  <c r="F29" i="13"/>
  <c r="F137" i="12"/>
  <c r="D66" i="12"/>
  <c r="H140" i="9"/>
  <c r="K123" i="9"/>
  <c r="D29" i="13"/>
  <c r="D130" i="12"/>
  <c r="E130" i="12" s="1"/>
  <c r="I123" i="9"/>
  <c r="H66" i="8"/>
  <c r="I63" i="8"/>
  <c r="H29" i="13"/>
  <c r="X80" i="12"/>
  <c r="F142" i="12"/>
  <c r="G138" i="9"/>
  <c r="H125" i="9"/>
  <c r="K119" i="9"/>
  <c r="G139" i="9"/>
  <c r="K121" i="9" l="1"/>
  <c r="J31" i="13"/>
  <c r="J27" i="13"/>
  <c r="G63" i="8"/>
  <c r="H22" i="13"/>
  <c r="P132" i="12"/>
  <c r="R132" i="12" s="1"/>
  <c r="V132" i="12" s="1"/>
  <c r="K96" i="8"/>
  <c r="K94" i="8"/>
  <c r="K84" i="8"/>
  <c r="K86" i="8"/>
  <c r="K83" i="8"/>
  <c r="K93" i="8"/>
  <c r="K95" i="8"/>
  <c r="K102" i="8"/>
  <c r="K92" i="8"/>
  <c r="K88" i="8"/>
  <c r="K105" i="8"/>
  <c r="K100" i="8"/>
  <c r="J16" i="13"/>
  <c r="K101" i="8"/>
  <c r="K103" i="8"/>
  <c r="K97" i="8"/>
  <c r="K85" i="8"/>
  <c r="K90" i="8"/>
  <c r="K104" i="8"/>
  <c r="K89" i="8"/>
  <c r="K91" i="8"/>
  <c r="I119" i="9"/>
  <c r="E138" i="9"/>
  <c r="F141" i="9" s="1"/>
  <c r="F95" i="9"/>
  <c r="G95" i="9" s="1"/>
  <c r="B89" i="9"/>
  <c r="G83" i="9"/>
  <c r="AD134" i="12"/>
  <c r="H69" i="8"/>
  <c r="E69" i="8"/>
  <c r="D73" i="8"/>
  <c r="E73" i="8" s="1"/>
  <c r="F93" i="9"/>
  <c r="G126" i="8"/>
  <c r="F22" i="13"/>
  <c r="G121" i="8"/>
  <c r="E15" i="8"/>
  <c r="E44" i="8"/>
  <c r="E43" i="8"/>
  <c r="K44" i="8"/>
  <c r="K43" i="8"/>
  <c r="K14" i="8"/>
  <c r="K15" i="8"/>
  <c r="E38" i="8"/>
  <c r="E14" i="8"/>
  <c r="B104" i="9"/>
  <c r="J36" i="13"/>
  <c r="K66" i="8"/>
  <c r="J73" i="8"/>
  <c r="K28" i="8"/>
  <c r="K11" i="8"/>
  <c r="K18" i="8"/>
  <c r="K19" i="8"/>
  <c r="K25" i="8"/>
  <c r="K10" i="8"/>
  <c r="K33" i="8"/>
  <c r="J15" i="13"/>
  <c r="K37" i="8"/>
  <c r="K47" i="8"/>
  <c r="K38" i="8"/>
  <c r="K40" i="8"/>
  <c r="K41" i="8"/>
  <c r="K29" i="8"/>
  <c r="K24" i="8"/>
  <c r="K46" i="8"/>
  <c r="K17" i="8"/>
  <c r="K8" i="8"/>
  <c r="K9" i="8"/>
  <c r="K12" i="8"/>
  <c r="K21" i="8"/>
  <c r="K34" i="8"/>
  <c r="K26" i="8"/>
  <c r="K6" i="8"/>
  <c r="K45" i="8"/>
  <c r="K32" i="8"/>
  <c r="K13" i="8"/>
  <c r="K20" i="8"/>
  <c r="K35" i="8"/>
  <c r="K27" i="8"/>
  <c r="K42" i="8"/>
  <c r="K7" i="8"/>
  <c r="K39" i="8"/>
  <c r="K16" i="8"/>
  <c r="K36" i="8"/>
  <c r="D148" i="12"/>
  <c r="AD149" i="12"/>
  <c r="AC129" i="12"/>
  <c r="AD129" i="12"/>
  <c r="AC134" i="12"/>
  <c r="I83" i="9"/>
  <c r="H95" i="9"/>
  <c r="K95" i="9" s="1"/>
  <c r="H93" i="9"/>
  <c r="F40" i="12"/>
  <c r="X40" i="12" s="1"/>
  <c r="F22" i="12"/>
  <c r="F125" i="9"/>
  <c r="F88" i="12"/>
  <c r="X88" i="12" s="1"/>
  <c r="I121" i="9"/>
  <c r="G121" i="9"/>
  <c r="D31" i="13"/>
  <c r="E84" i="8"/>
  <c r="E29" i="8"/>
  <c r="E42" i="8"/>
  <c r="E9" i="8"/>
  <c r="E7" i="8"/>
  <c r="E8" i="8"/>
  <c r="E39" i="8"/>
  <c r="E28" i="8"/>
  <c r="E25" i="8"/>
  <c r="E91" i="8"/>
  <c r="E86" i="8"/>
  <c r="E88" i="8"/>
  <c r="E17" i="8"/>
  <c r="E20" i="8"/>
  <c r="E45" i="8"/>
  <c r="E16" i="8"/>
  <c r="E36" i="8"/>
  <c r="E11" i="8"/>
  <c r="E19" i="8"/>
  <c r="E41" i="8"/>
  <c r="E6" i="8"/>
  <c r="E35" i="8"/>
  <c r="E13" i="8"/>
  <c r="E33" i="8"/>
  <c r="E10" i="8"/>
  <c r="E32" i="8"/>
  <c r="E34" i="8"/>
  <c r="E24" i="8"/>
  <c r="E37" i="8"/>
  <c r="E47" i="8"/>
  <c r="E21" i="8"/>
  <c r="D15" i="13"/>
  <c r="E26" i="8"/>
  <c r="E12" i="8"/>
  <c r="E40" i="8"/>
  <c r="E18" i="8"/>
  <c r="E46" i="8"/>
  <c r="E27" i="8"/>
  <c r="E89" i="8"/>
  <c r="E87" i="8"/>
  <c r="E100" i="8"/>
  <c r="E95" i="8"/>
  <c r="E83" i="8"/>
  <c r="E92" i="8"/>
  <c r="E90" i="8"/>
  <c r="D16" i="13"/>
  <c r="F17" i="13" s="1"/>
  <c r="E104" i="8"/>
  <c r="E101" i="8"/>
  <c r="E102" i="8"/>
  <c r="E85" i="8"/>
  <c r="E103" i="8"/>
  <c r="E97" i="8"/>
  <c r="E94" i="8"/>
  <c r="E93" i="8"/>
  <c r="E105" i="8"/>
  <c r="D30" i="13"/>
  <c r="F139" i="12"/>
  <c r="H126" i="8"/>
  <c r="I121" i="8"/>
  <c r="D126" i="8"/>
  <c r="E121" i="8"/>
  <c r="G69" i="8"/>
  <c r="F31" i="13"/>
  <c r="D134" i="12"/>
  <c r="F36" i="13"/>
  <c r="G66" i="8"/>
  <c r="H36" i="13"/>
  <c r="I66" i="8"/>
  <c r="B134" i="9"/>
  <c r="B133" i="9"/>
  <c r="K125" i="9"/>
  <c r="H141" i="9"/>
  <c r="F128" i="8"/>
  <c r="H73" i="8" l="1"/>
  <c r="D107" i="9"/>
  <c r="D16" i="9"/>
  <c r="G93" i="9"/>
  <c r="F27" i="13"/>
  <c r="F73" i="8"/>
  <c r="G73" i="8" s="1"/>
  <c r="B102" i="9"/>
  <c r="G128" i="8"/>
  <c r="J107" i="9"/>
  <c r="K69" i="8"/>
  <c r="J16" i="9"/>
  <c r="B25" i="9" s="1"/>
  <c r="J26" i="9"/>
  <c r="J30" i="13"/>
  <c r="H31" i="13"/>
  <c r="I69" i="8"/>
  <c r="H27" i="13"/>
  <c r="I73" i="8"/>
  <c r="I93" i="9"/>
  <c r="K93" i="9"/>
  <c r="I95" i="9"/>
  <c r="B103" i="9"/>
  <c r="I125" i="9"/>
  <c r="B132" i="9"/>
  <c r="L40" i="12"/>
  <c r="F148" i="12" s="1"/>
  <c r="G125" i="9"/>
  <c r="L26" i="12"/>
  <c r="P90" i="12" s="1"/>
  <c r="T90" i="12" s="1"/>
  <c r="X90" i="12" s="1"/>
  <c r="D98" i="12" s="1"/>
  <c r="D76" i="8"/>
  <c r="E76" i="8" s="1"/>
  <c r="F30" i="13"/>
  <c r="D26" i="9"/>
  <c r="E126" i="8"/>
  <c r="D128" i="8"/>
  <c r="H128" i="8"/>
  <c r="I126" i="8"/>
  <c r="E134" i="12"/>
  <c r="D139" i="12"/>
  <c r="H30" i="13"/>
  <c r="F131" i="8"/>
  <c r="F76" i="8" l="1"/>
  <c r="G76" i="8" s="1"/>
  <c r="B35" i="9"/>
  <c r="K73" i="8"/>
  <c r="J76" i="8"/>
  <c r="G131" i="8"/>
  <c r="H76" i="8"/>
  <c r="R26" i="12"/>
  <c r="X26" i="12" s="1"/>
  <c r="D78" i="8"/>
  <c r="E78" i="8" s="1"/>
  <c r="B32" i="9"/>
  <c r="B22" i="9"/>
  <c r="I128" i="8"/>
  <c r="H131" i="8"/>
  <c r="E128" i="8"/>
  <c r="D131" i="8"/>
  <c r="E131" i="8" s="1"/>
  <c r="E139" i="12"/>
  <c r="D141" i="12"/>
  <c r="I76" i="8" l="1"/>
  <c r="F78" i="8"/>
  <c r="F136" i="8" s="1"/>
  <c r="F141" i="8" s="1"/>
  <c r="F147" i="8" s="1"/>
  <c r="F155" i="8" s="1"/>
  <c r="F161" i="8" s="1"/>
  <c r="F162" i="8" s="1"/>
  <c r="K76" i="8"/>
  <c r="J78" i="8"/>
  <c r="D26" i="13"/>
  <c r="H78" i="8"/>
  <c r="D30" i="8"/>
  <c r="E30" i="8" s="1"/>
  <c r="D79" i="8"/>
  <c r="D132" i="8"/>
  <c r="I131" i="8"/>
  <c r="D96" i="12"/>
  <c r="D106" i="12" s="1"/>
  <c r="D112" i="12" s="1"/>
  <c r="N112" i="12" s="1"/>
  <c r="L78" i="12" s="1"/>
  <c r="D143" i="12"/>
  <c r="E141" i="12"/>
  <c r="J136" i="8" l="1"/>
  <c r="J141" i="8" s="1"/>
  <c r="J147" i="8" s="1"/>
  <c r="J155" i="8" s="1"/>
  <c r="J161" i="8" s="1"/>
  <c r="J162" i="8" s="1"/>
  <c r="J26" i="13"/>
  <c r="G78" i="8"/>
  <c r="F26" i="13"/>
  <c r="F79" i="8"/>
  <c r="F132" i="8"/>
  <c r="F30" i="8"/>
  <c r="F98" i="8" s="1"/>
  <c r="I78" i="8"/>
  <c r="H136" i="8"/>
  <c r="H141" i="8" s="1"/>
  <c r="H147" i="8" s="1"/>
  <c r="H155" i="8" s="1"/>
  <c r="H161" i="8" s="1"/>
  <c r="H162" i="8" s="1"/>
  <c r="H132" i="8"/>
  <c r="K78" i="8"/>
  <c r="J132" i="8"/>
  <c r="J30" i="8"/>
  <c r="J98" i="8" s="1"/>
  <c r="J99" i="8" s="1"/>
  <c r="J106" i="8" s="1"/>
  <c r="J79" i="8"/>
  <c r="D31" i="8"/>
  <c r="F181" i="8" s="1"/>
  <c r="H79" i="8"/>
  <c r="X96" i="12"/>
  <c r="H26" i="13"/>
  <c r="H30" i="8"/>
  <c r="D98" i="8"/>
  <c r="E98" i="8" s="1"/>
  <c r="J120" i="12"/>
  <c r="R78" i="12"/>
  <c r="D145" i="12"/>
  <c r="E143" i="12"/>
  <c r="F31" i="8" l="1"/>
  <c r="H181" i="8" s="1"/>
  <c r="H185" i="8" s="1"/>
  <c r="E31" i="8"/>
  <c r="F185" i="8"/>
  <c r="K30" i="8"/>
  <c r="J31" i="8"/>
  <c r="D48" i="8"/>
  <c r="E48" i="8" s="1"/>
  <c r="H31" i="8"/>
  <c r="H98" i="8"/>
  <c r="D99" i="8"/>
  <c r="E99" i="8" s="1"/>
  <c r="F99" i="8"/>
  <c r="X78" i="12"/>
  <c r="D114" i="12"/>
  <c r="D116" i="12" s="1"/>
  <c r="R133" i="12" s="1"/>
  <c r="F140" i="12"/>
  <c r="AC144" i="12" s="1"/>
  <c r="X120" i="12"/>
  <c r="J122" i="12"/>
  <c r="X122" i="12" s="1"/>
  <c r="E145" i="12"/>
  <c r="D146" i="12"/>
  <c r="J181" i="8" l="1"/>
  <c r="J185" i="8" s="1"/>
  <c r="F48" i="8"/>
  <c r="K98" i="8"/>
  <c r="J48" i="8"/>
  <c r="K31" i="8"/>
  <c r="H48" i="8"/>
  <c r="D49" i="8"/>
  <c r="F106" i="8"/>
  <c r="F18" i="13"/>
  <c r="V133" i="12"/>
  <c r="AC149" i="12"/>
  <c r="AD150" i="12" s="1"/>
  <c r="AD145" i="12"/>
  <c r="AD144" i="12"/>
  <c r="F141" i="12"/>
  <c r="F143" i="12" s="1"/>
  <c r="AB144" i="12"/>
  <c r="AA144" i="12"/>
  <c r="AB145" i="12" s="1"/>
  <c r="H99" i="8"/>
  <c r="AA134" i="12" s="1"/>
  <c r="D18" i="13"/>
  <c r="D106" i="8"/>
  <c r="E106" i="8" s="1"/>
  <c r="L118" i="12"/>
  <c r="D109" i="9" l="1"/>
  <c r="B115" i="9" s="1"/>
  <c r="J49" i="8"/>
  <c r="K48" i="8"/>
  <c r="K99" i="8"/>
  <c r="J18" i="13"/>
  <c r="D58" i="9"/>
  <c r="D60" i="9"/>
  <c r="D62" i="9"/>
  <c r="D6" i="9"/>
  <c r="B12" i="9" s="1"/>
  <c r="D56" i="9"/>
  <c r="F109" i="9"/>
  <c r="F71" i="9"/>
  <c r="B78" i="9" s="1"/>
  <c r="D107" i="8"/>
  <c r="D71" i="9"/>
  <c r="B77" i="9" s="1"/>
  <c r="P131" i="12"/>
  <c r="P134" i="12" s="1"/>
  <c r="X108" i="12"/>
  <c r="H106" i="8"/>
  <c r="AB134" i="12"/>
  <c r="H18" i="13"/>
  <c r="R118" i="12"/>
  <c r="R127" i="12"/>
  <c r="G109" i="9" l="1"/>
  <c r="K106" i="8"/>
  <c r="J107" i="8"/>
  <c r="J56" i="9"/>
  <c r="J109" i="9"/>
  <c r="B118" i="9" s="1"/>
  <c r="J6" i="9"/>
  <c r="J71" i="9"/>
  <c r="B80" i="9" s="1"/>
  <c r="J62" i="9"/>
  <c r="J60" i="9"/>
  <c r="J58" i="9"/>
  <c r="B68" i="9"/>
  <c r="G71" i="9"/>
  <c r="H71" i="9"/>
  <c r="H109" i="9"/>
  <c r="F144" i="12"/>
  <c r="F145" i="12" s="1"/>
  <c r="R131" i="12" s="1"/>
  <c r="AB149" i="12" s="1"/>
  <c r="X118" i="12"/>
  <c r="V127" i="12"/>
  <c r="K71" i="9" l="1"/>
  <c r="B15" i="9"/>
  <c r="B79" i="9"/>
  <c r="I71" i="9"/>
  <c r="R134" i="12"/>
  <c r="V134" i="12" s="1"/>
  <c r="AA149" i="12"/>
  <c r="AA150" i="12" s="1"/>
  <c r="K109" i="9"/>
  <c r="I109" i="9"/>
  <c r="V131" i="12"/>
  <c r="AB150" i="12" l="1"/>
  <c r="D38" i="6"/>
  <c r="D6" i="6" s="1"/>
  <c r="F38" i="6"/>
  <c r="F6" i="6" s="1"/>
  <c r="F168" i="8" l="1"/>
  <c r="F173" i="8" s="1"/>
  <c r="F186" i="8" s="1"/>
  <c r="F190" i="8" s="1"/>
  <c r="F11" i="8"/>
  <c r="F85" i="8"/>
  <c r="F6" i="13"/>
  <c r="H168" i="8" l="1"/>
  <c r="H173" i="8" s="1"/>
  <c r="H186" i="8" s="1"/>
  <c r="H190" i="8" s="1"/>
  <c r="J168" i="8"/>
  <c r="J173" i="8" s="1"/>
  <c r="J186" i="8" s="1"/>
  <c r="J190" i="8" s="1"/>
  <c r="F86" i="8"/>
  <c r="F94" i="8" s="1"/>
  <c r="F36" i="9"/>
  <c r="F46" i="9"/>
  <c r="H11" i="8"/>
  <c r="H6" i="13"/>
  <c r="H36" i="9" s="1"/>
  <c r="H85" i="8"/>
  <c r="F21" i="8"/>
  <c r="X104" i="12" l="1"/>
  <c r="X106" i="12" s="1"/>
  <c r="H86" i="8"/>
  <c r="H7" i="13" s="1"/>
  <c r="F7" i="13"/>
  <c r="F60" i="9" s="1"/>
  <c r="G19" i="8"/>
  <c r="G36" i="8"/>
  <c r="G48" i="8"/>
  <c r="G34" i="8"/>
  <c r="G29" i="8"/>
  <c r="G38" i="8"/>
  <c r="G47" i="8"/>
  <c r="G31" i="8"/>
  <c r="G24" i="8"/>
  <c r="G10" i="8"/>
  <c r="G6" i="8"/>
  <c r="G43" i="8"/>
  <c r="G40" i="8"/>
  <c r="G21" i="8"/>
  <c r="G37" i="8"/>
  <c r="G16" i="8"/>
  <c r="G27" i="8"/>
  <c r="G20" i="8"/>
  <c r="G18" i="8"/>
  <c r="G46" i="8"/>
  <c r="G42" i="8"/>
  <c r="G17" i="8"/>
  <c r="G13" i="8"/>
  <c r="G11" i="8"/>
  <c r="G28" i="8"/>
  <c r="G30" i="8"/>
  <c r="G26" i="8"/>
  <c r="G7" i="8"/>
  <c r="G8" i="8"/>
  <c r="G44" i="8"/>
  <c r="G45" i="8"/>
  <c r="G41" i="8"/>
  <c r="G39" i="8"/>
  <c r="G14" i="8"/>
  <c r="G15" i="8"/>
  <c r="G33" i="8"/>
  <c r="G32" i="8"/>
  <c r="G12" i="8"/>
  <c r="G9" i="8"/>
  <c r="G35" i="8"/>
  <c r="G25" i="8"/>
  <c r="F49" i="8"/>
  <c r="F15" i="13"/>
  <c r="H94" i="8"/>
  <c r="G87" i="8"/>
  <c r="G99" i="8"/>
  <c r="G93" i="8"/>
  <c r="G103" i="8"/>
  <c r="G104" i="8"/>
  <c r="G95" i="8"/>
  <c r="G100" i="8"/>
  <c r="G84" i="8"/>
  <c r="G105" i="8"/>
  <c r="G97" i="8"/>
  <c r="G98" i="8"/>
  <c r="G83" i="8"/>
  <c r="G91" i="8"/>
  <c r="G85" i="8"/>
  <c r="G96" i="8"/>
  <c r="G86" i="8"/>
  <c r="G92" i="8"/>
  <c r="G102" i="8"/>
  <c r="G94" i="8"/>
  <c r="G101" i="8"/>
  <c r="G88" i="8"/>
  <c r="G106" i="8"/>
  <c r="G89" i="8"/>
  <c r="G90" i="8"/>
  <c r="F107" i="8"/>
  <c r="F16" i="13"/>
  <c r="F105" i="9" s="1"/>
  <c r="X116" i="12"/>
  <c r="X112" i="12"/>
  <c r="B53" i="9"/>
  <c r="G46" i="9"/>
  <c r="H46" i="9"/>
  <c r="B55" i="9" s="1"/>
  <c r="P126" i="12"/>
  <c r="H21" i="8"/>
  <c r="G36" i="9"/>
  <c r="B43" i="9"/>
  <c r="B45" i="9" l="1"/>
  <c r="K36" i="9"/>
  <c r="F56" i="9"/>
  <c r="G56" i="9" s="1"/>
  <c r="F81" i="9"/>
  <c r="B90" i="9" s="1"/>
  <c r="F62" i="9"/>
  <c r="G62" i="9" s="1"/>
  <c r="F58" i="9"/>
  <c r="G58" i="9" s="1"/>
  <c r="I46" i="9"/>
  <c r="K46" i="9"/>
  <c r="B54" i="9"/>
  <c r="I93" i="8"/>
  <c r="I105" i="8"/>
  <c r="I86" i="8"/>
  <c r="I97" i="8"/>
  <c r="I89" i="8"/>
  <c r="I92" i="8"/>
  <c r="I85" i="8"/>
  <c r="I84" i="8"/>
  <c r="I98" i="8"/>
  <c r="I100" i="8"/>
  <c r="I104" i="8"/>
  <c r="I95" i="8"/>
  <c r="I96" i="8"/>
  <c r="I87" i="8"/>
  <c r="I94" i="8"/>
  <c r="I88" i="8"/>
  <c r="I83" i="8"/>
  <c r="I101" i="8"/>
  <c r="I91" i="8"/>
  <c r="I103" i="8"/>
  <c r="H107" i="8"/>
  <c r="I102" i="8"/>
  <c r="I90" i="8"/>
  <c r="I99" i="8"/>
  <c r="I106" i="8"/>
  <c r="H16" i="13"/>
  <c r="B44" i="9"/>
  <c r="I36" i="9"/>
  <c r="H81" i="9"/>
  <c r="H58" i="9"/>
  <c r="H60" i="9"/>
  <c r="H62" i="9"/>
  <c r="H56" i="9"/>
  <c r="R126" i="12"/>
  <c r="R129" i="12" s="1"/>
  <c r="P129" i="12"/>
  <c r="I35" i="8"/>
  <c r="I20" i="8"/>
  <c r="I30" i="8"/>
  <c r="I44" i="8"/>
  <c r="I17" i="8"/>
  <c r="I39" i="8"/>
  <c r="I8" i="8"/>
  <c r="I28" i="8"/>
  <c r="I10" i="8"/>
  <c r="I7" i="8"/>
  <c r="I46" i="8"/>
  <c r="I43" i="8"/>
  <c r="I40" i="8"/>
  <c r="I6" i="8"/>
  <c r="I21" i="8"/>
  <c r="I24" i="8"/>
  <c r="I19" i="8"/>
  <c r="I25" i="8"/>
  <c r="I42" i="8"/>
  <c r="H49" i="8"/>
  <c r="I16" i="8"/>
  <c r="I41" i="8"/>
  <c r="I45" i="8"/>
  <c r="I37" i="8"/>
  <c r="I32" i="8"/>
  <c r="I38" i="8"/>
  <c r="I48" i="8"/>
  <c r="I9" i="8"/>
  <c r="I27" i="8"/>
  <c r="I14" i="8"/>
  <c r="I15" i="8"/>
  <c r="I12" i="8"/>
  <c r="I33" i="8"/>
  <c r="I36" i="8"/>
  <c r="I47" i="8"/>
  <c r="I26" i="8"/>
  <c r="I18" i="8"/>
  <c r="I11" i="8"/>
  <c r="I13" i="8"/>
  <c r="I34" i="8"/>
  <c r="I29" i="8"/>
  <c r="I31" i="8"/>
  <c r="H15" i="13"/>
  <c r="G105" i="9"/>
  <c r="H17" i="13"/>
  <c r="F16" i="9"/>
  <c r="F26" i="9"/>
  <c r="F107" i="9"/>
  <c r="F6" i="9"/>
  <c r="G60" i="9"/>
  <c r="H105" i="9" l="1"/>
  <c r="B69" i="9"/>
  <c r="G81" i="9"/>
  <c r="K56" i="9"/>
  <c r="I56" i="9"/>
  <c r="B116" i="9"/>
  <c r="G107" i="9"/>
  <c r="V129" i="12"/>
  <c r="K62" i="9"/>
  <c r="I62" i="9"/>
  <c r="G6" i="9"/>
  <c r="B13" i="9"/>
  <c r="G26" i="9"/>
  <c r="B33" i="9"/>
  <c r="H16" i="9"/>
  <c r="K16" i="9" s="1"/>
  <c r="H107" i="9"/>
  <c r="H26" i="9"/>
  <c r="K26" i="9" s="1"/>
  <c r="H6" i="9"/>
  <c r="K6" i="9" s="1"/>
  <c r="R135" i="12"/>
  <c r="N1" i="12"/>
  <c r="I60" i="9"/>
  <c r="K60" i="9"/>
  <c r="B70" i="9"/>
  <c r="J17" i="13"/>
  <c r="J105" i="9" s="1"/>
  <c r="B23" i="9"/>
  <c r="G16" i="9"/>
  <c r="V126" i="12"/>
  <c r="I58" i="9"/>
  <c r="K58" i="9"/>
  <c r="B91" i="9"/>
  <c r="K81" i="9"/>
  <c r="I81" i="9"/>
  <c r="K105" i="9" l="1"/>
  <c r="I105" i="9"/>
  <c r="B14" i="9"/>
  <c r="I6" i="9"/>
  <c r="B34" i="9"/>
  <c r="I26" i="9"/>
  <c r="I16" i="9"/>
  <c r="B24" i="9"/>
  <c r="K107" i="9"/>
  <c r="I107" i="9"/>
  <c r="B117" i="9"/>
</calcChain>
</file>

<file path=xl/sharedStrings.xml><?xml version="1.0" encoding="utf-8"?>
<sst xmlns="http://schemas.openxmlformats.org/spreadsheetml/2006/main" count="1338" uniqueCount="1000">
  <si>
    <t>Nome azienda</t>
  </si>
  <si>
    <t>Anno ultimo bilancio</t>
  </si>
  <si>
    <t>Bilancio infrannuale</t>
  </si>
  <si>
    <t>BILANCIO RICLASSIFICATO</t>
  </si>
  <si>
    <t>ANALISI PER INDICI</t>
  </si>
  <si>
    <t>Mese chiusura bilancio</t>
  </si>
  <si>
    <t xml:space="preserve">Dr Alessandro Mattavelli © </t>
  </si>
  <si>
    <t>B) Immobilizzazioni, con separata indicazione di quelle concesse in locazione finanziaria:</t>
  </si>
  <si>
    <t>I - Immobilizzazioni immateriali:</t>
  </si>
  <si>
    <t>Totale.</t>
  </si>
  <si>
    <t>II - Immobilizzazioni materiali:</t>
  </si>
  <si>
    <t>1) partecipazioni in:</t>
  </si>
  <si>
    <t>2) crediti:</t>
  </si>
  <si>
    <t>Totale immobilizzazioni (B);</t>
  </si>
  <si>
    <t>C) Attivo circolante:</t>
  </si>
  <si>
    <t>I - Rimanenze:</t>
  </si>
  <si>
    <t>Totale</t>
  </si>
  <si>
    <t>II - Crediti, con separata indicazione, per ciascuna voce, degli importi esigibili oltre l'esercizio successivo:</t>
  </si>
  <si>
    <t>III - Attività finanziarie che non costituiscono immobilizzazioni:</t>
  </si>
  <si>
    <t>IV - Disponibilità liquide:</t>
  </si>
  <si>
    <t>Totale attivo circolante (C).</t>
  </si>
  <si>
    <t>Passivo:</t>
  </si>
  <si>
    <t>A) Patrimonio netto:</t>
  </si>
  <si>
    <t>I - Capitale.</t>
  </si>
  <si>
    <t>II - Riserva da soprapprezzo delle azioni.</t>
  </si>
  <si>
    <t>III - Riserve di rivalutazione.</t>
  </si>
  <si>
    <t>IV - Riserva legale.</t>
  </si>
  <si>
    <t>V - Riserve statutarie</t>
  </si>
  <si>
    <t>VI - Riserva per azioni proprie in portafoglio.</t>
  </si>
  <si>
    <t>VII - Altre riserve, distintamente indicate.</t>
  </si>
  <si>
    <t>VIII - Utili (perdite) portati a nuovo.</t>
  </si>
  <si>
    <t>IX - Utile (perdita) dell'esercizio.</t>
  </si>
  <si>
    <t>B) Fondi per rischi e oneri:</t>
  </si>
  <si>
    <t>C) Trattamento di fine rapporto di lavoro subordinato.</t>
  </si>
  <si>
    <t>D) Debiti, con separata indicazione, per ciascuna voce, degli importi esigibili oltre l'esercizio successivo:</t>
  </si>
  <si>
    <t>1) obbligazioni;</t>
  </si>
  <si>
    <t>2) obbligazioni convertibili;</t>
  </si>
  <si>
    <t>3) debiti verso soci per finanziamenti;</t>
  </si>
  <si>
    <t>4) debiti verso banche;</t>
  </si>
  <si>
    <t>5) debiti verso altri finanziatori;</t>
  </si>
  <si>
    <t>6) acconti;</t>
  </si>
  <si>
    <t>7) debiti verso fornitori;</t>
  </si>
  <si>
    <t>8) debiti rappresentati da titoli di credito;</t>
  </si>
  <si>
    <t>9) debiti verso imprese controllate;</t>
  </si>
  <si>
    <t>10) debiti verso imprese collegate;</t>
  </si>
  <si>
    <t>11) debiti verso controllanti;</t>
  </si>
  <si>
    <t>12) debiti tributari;</t>
  </si>
  <si>
    <t>13) debiti verso istituti di previdenza e di sicurezza sociale;</t>
  </si>
  <si>
    <t>14) altri debiti.</t>
  </si>
  <si>
    <t>x</t>
  </si>
  <si>
    <t>Attivo</t>
  </si>
  <si>
    <t>Totale Attivo</t>
  </si>
  <si>
    <t>Totale Passivo</t>
  </si>
  <si>
    <t>Informazioni aggiuntive</t>
  </si>
  <si>
    <t>1) Crediti verso clienti;</t>
  </si>
  <si>
    <t>Crediti</t>
  </si>
  <si>
    <t>Altri Crediti</t>
  </si>
  <si>
    <t>Tipo Bilancio</t>
  </si>
  <si>
    <t>Leasing entro</t>
  </si>
  <si>
    <t>Leasing oltre</t>
  </si>
  <si>
    <t>Debiti entro l'esercizio</t>
  </si>
  <si>
    <t>Debiti oltre l'esercizio</t>
  </si>
  <si>
    <t>A) Valore della produzione:</t>
  </si>
  <si>
    <t>1) ricavi delle vendite e delle prestazioni;</t>
  </si>
  <si>
    <t>2) variazioni delle rimanenze di prodotti in corso di lavorazione, semilavorati e finiti;</t>
  </si>
  <si>
    <t>3) variazioni dei lavori in corso su ordinazione;</t>
  </si>
  <si>
    <t>4) incrementi di immobilizzazioni per lavori interni;</t>
  </si>
  <si>
    <t>B) Costi della produzione:</t>
  </si>
  <si>
    <t>6) per materie prime, sussidiarie, di consumo e di merci;</t>
  </si>
  <si>
    <t>7) per servizi;</t>
  </si>
  <si>
    <t>8) per godimento di beni di terzi;</t>
  </si>
  <si>
    <t>9) per il personale:</t>
  </si>
  <si>
    <t>a) salari e stipendi;</t>
  </si>
  <si>
    <t>b) oneri sociali;</t>
  </si>
  <si>
    <t>c) trattamento di fine rapporto;</t>
  </si>
  <si>
    <t>d) trattamento di quiescenza e simili;</t>
  </si>
  <si>
    <t>e) altri costi;</t>
  </si>
  <si>
    <t>10) ammortamenti e svalutazioni:</t>
  </si>
  <si>
    <t>a) ammortamento delle immobilizzazioni immateriali;</t>
  </si>
  <si>
    <t>b) ammortamento delle immobilizzazioni materiali;</t>
  </si>
  <si>
    <t>c) altre svalutazioni delle immobilizzazioni;</t>
  </si>
  <si>
    <t>d) svalutazioni dei crediti compresi nell'attivo circolante e delle disponibilità liquide;</t>
  </si>
  <si>
    <t>11) variazioni delle rimanenze di materie prime, sussidiarie, di consumo e merci;</t>
  </si>
  <si>
    <t>12) accantonamenti per rischi;</t>
  </si>
  <si>
    <t>13) altri accantonamenti;</t>
  </si>
  <si>
    <t>14) oneri diversi di gestione.</t>
  </si>
  <si>
    <t>Differenza tra valore e costi della produzione (A - B).</t>
  </si>
  <si>
    <t>C) Proventi e oneri finanziari:</t>
  </si>
  <si>
    <t>16) altri proventi finanziari:</t>
  </si>
  <si>
    <t>b) da titoli iscritti nelle immobilizzazioni che non costituiscono partecipazioni;</t>
  </si>
  <si>
    <t>c) da titoli iscritti nell'attivo circolante che non costituiscono partecipazioni;</t>
  </si>
  <si>
    <t>D) Rettifiche di valore di attività finanziarie:</t>
  </si>
  <si>
    <t>18) rivalutazioni:</t>
  </si>
  <si>
    <t>a) di partecipazioni;</t>
  </si>
  <si>
    <t>b) di immobilizzazioni finanziarie che non costituiscono partecipazioni;</t>
  </si>
  <si>
    <t>c) di titoli iscritti all'attivo circolante che non costituiscono partecipazioni;</t>
  </si>
  <si>
    <t>19) svalutazioni:</t>
  </si>
  <si>
    <t>22) imposte sul reddito dell'esercizio, correnti, differite e anticipate;</t>
  </si>
  <si>
    <t>23) utile (perdite) dell'esercizio. (1)</t>
  </si>
  <si>
    <t>X</t>
  </si>
  <si>
    <t>c) di titoli iscritti nell'attivo circolante che non costituiscono partecipazioni.</t>
  </si>
  <si>
    <t xml:space="preserve"> Totale delle rettifiche (18 - 19).</t>
  </si>
  <si>
    <t>Conto Economico</t>
  </si>
  <si>
    <t>Costi per servizi</t>
  </si>
  <si>
    <t>Servizi variabili industriali</t>
  </si>
  <si>
    <t>Servizi variabili commerciali</t>
  </si>
  <si>
    <t>Costi fissi industriali</t>
  </si>
  <si>
    <t>Costi fissi commerciali</t>
  </si>
  <si>
    <t>Costi fissi generali e amministrativi</t>
  </si>
  <si>
    <t>Costi per godimento beni di terzi</t>
  </si>
  <si>
    <t>Leasing industriali</t>
  </si>
  <si>
    <t>Leasing commerciali</t>
  </si>
  <si>
    <t>Altri leasing</t>
  </si>
  <si>
    <t>Affitti/noleggi industriali</t>
  </si>
  <si>
    <t>Affitti/noleggi commerciali</t>
  </si>
  <si>
    <t>Royalties</t>
  </si>
  <si>
    <t>Altri costi godimento beni di terzi</t>
  </si>
  <si>
    <t>Costi del Personale</t>
  </si>
  <si>
    <t>Personale industriale diretto (MOD)</t>
  </si>
  <si>
    <t>Personale Industriale indiretto</t>
  </si>
  <si>
    <t>Personale commerciale</t>
  </si>
  <si>
    <t>Personale amministrativo</t>
  </si>
  <si>
    <t>Altri costi del personale</t>
  </si>
  <si>
    <t>Ammortamenti e svalutazioni</t>
  </si>
  <si>
    <t>Ammortamenti industriali</t>
  </si>
  <si>
    <t>Ammortamenti commerciali</t>
  </si>
  <si>
    <t>Ammortamenti amministrativi e generali</t>
  </si>
  <si>
    <t>Voce Bilancio CEE</t>
  </si>
  <si>
    <t>IMMOBILIZZ. IMMATERIALI NETTE</t>
  </si>
  <si>
    <t>B.I</t>
  </si>
  <si>
    <t>IMMOBILIZZ. MATERIALI NETTE</t>
  </si>
  <si>
    <t>B.II</t>
  </si>
  <si>
    <t>IMMOBILIZZ. FINANZIARIE</t>
  </si>
  <si>
    <t>B.III + C.II oltre es.</t>
  </si>
  <si>
    <t>IMMOBILIZZAZIONI</t>
  </si>
  <si>
    <t>RIMANENZE</t>
  </si>
  <si>
    <t>C.I</t>
  </si>
  <si>
    <t xml:space="preserve">CREDITI COMMERCIALI </t>
  </si>
  <si>
    <t>C.II.1 oppure dettaglio C.II N.I)</t>
  </si>
  <si>
    <t>ALTRI CREDITI E RATEI E RISC.</t>
  </si>
  <si>
    <t>C.II-C.II.1+D</t>
  </si>
  <si>
    <t xml:space="preserve">CREDITI </t>
  </si>
  <si>
    <t>C.II entro es.</t>
  </si>
  <si>
    <t>C.III</t>
  </si>
  <si>
    <t xml:space="preserve">CASSA E BANCHE </t>
  </si>
  <si>
    <t>C.IV</t>
  </si>
  <si>
    <t xml:space="preserve">ATTIVO CIRCOLANTE </t>
  </si>
  <si>
    <t>(C entro es.+D)</t>
  </si>
  <si>
    <t>TOTALE ATTIVO</t>
  </si>
  <si>
    <t/>
  </si>
  <si>
    <t>VOCI PASSIVO</t>
  </si>
  <si>
    <t>CAPITALE</t>
  </si>
  <si>
    <t>A.I</t>
  </si>
  <si>
    <t>(CAPITALE NON VERSATO)</t>
  </si>
  <si>
    <t>A (Attivo)</t>
  </si>
  <si>
    <t>RISERVA LEGALE</t>
  </si>
  <si>
    <t>A.IV</t>
  </si>
  <si>
    <t>ALTRE RISERVE</t>
  </si>
  <si>
    <t>A.V + A.VI + A.VII</t>
  </si>
  <si>
    <t>RISERVE RIVAL.</t>
  </si>
  <si>
    <t>UTILI ES. PRECEDENTI</t>
  </si>
  <si>
    <t>A.VIII</t>
  </si>
  <si>
    <t>A.IX</t>
  </si>
  <si>
    <t>PATRIMONIO NETTO</t>
  </si>
  <si>
    <t>A</t>
  </si>
  <si>
    <t>D.3 o dett N.I.</t>
  </si>
  <si>
    <t>FONDI RISCHI</t>
  </si>
  <si>
    <t>B</t>
  </si>
  <si>
    <t>TFR</t>
  </si>
  <si>
    <t>C</t>
  </si>
  <si>
    <t>DEBITI VS BANCHE A MEDIO LUNGO T.</t>
  </si>
  <si>
    <t>D.4 oltre</t>
  </si>
  <si>
    <t>PASSIVITA' CONSOLIDATE</t>
  </si>
  <si>
    <t>ACCONTI</t>
  </si>
  <si>
    <t>D.6</t>
  </si>
  <si>
    <t>FORNITORI</t>
  </si>
  <si>
    <t>D.7</t>
  </si>
  <si>
    <t>DEBITI VS. BANCHE</t>
  </si>
  <si>
    <t>D.4 entro</t>
  </si>
  <si>
    <t>D.12+D.13</t>
  </si>
  <si>
    <t>ALTRE PASSIVITA' E RATEI E RISC</t>
  </si>
  <si>
    <t>D + E -D.6-D.7-D.4-D.12-D.13</t>
  </si>
  <si>
    <t>PASSIVITA' CORRENTI</t>
  </si>
  <si>
    <t>D  entro es.</t>
  </si>
  <si>
    <t>MEZZI DI TERZI</t>
  </si>
  <si>
    <t>TOTALE PASSIVO</t>
  </si>
  <si>
    <t>CONTO ECONOMICO</t>
  </si>
  <si>
    <t xml:space="preserve">RICAVI </t>
  </si>
  <si>
    <t>A.1</t>
  </si>
  <si>
    <t>A.2</t>
  </si>
  <si>
    <t>ALTRI RICAVI</t>
  </si>
  <si>
    <t>A.5 - A.5.2</t>
  </si>
  <si>
    <t>VALORE DELLA PDZ</t>
  </si>
  <si>
    <t>COSTI PER MATERIE PRIME SUSS. E DI CONS. E DI MERCI</t>
  </si>
  <si>
    <t>B.6</t>
  </si>
  <si>
    <t>VARIAZIONE RIMANENZE MP E MERCI</t>
  </si>
  <si>
    <t>B.11</t>
  </si>
  <si>
    <t>MARGINE SUL PRODOTTO</t>
  </si>
  <si>
    <t>COSTI PER SERVIZI</t>
  </si>
  <si>
    <t>B.7</t>
  </si>
  <si>
    <t>GODIMENTO BENI 3°</t>
  </si>
  <si>
    <t>B.8</t>
  </si>
  <si>
    <t>ONERI DIV. DI GESTIONE</t>
  </si>
  <si>
    <t>B,14</t>
  </si>
  <si>
    <t>VALORE AGGIUNTO</t>
  </si>
  <si>
    <t>COSTO DEL LAVORO</t>
  </si>
  <si>
    <t>B.9 a b</t>
  </si>
  <si>
    <t>ACC. TFR</t>
  </si>
  <si>
    <t>B.9 c</t>
  </si>
  <si>
    <t>MARGINE OPERATIVO LORDO (EBITDA)</t>
  </si>
  <si>
    <t>MARGINE OPERATIVO (EBIT)</t>
  </si>
  <si>
    <t>PROVENTI FINANZIARI</t>
  </si>
  <si>
    <t>C.15+C.16</t>
  </si>
  <si>
    <t>ONERI FINANZIARI</t>
  </si>
  <si>
    <t>C.17</t>
  </si>
  <si>
    <t xml:space="preserve">RISULTATO DELLA GEST CARATT. </t>
  </si>
  <si>
    <t>PROVENTI NON OPERATIVI</t>
  </si>
  <si>
    <t>COSTI NON OPERATIVI</t>
  </si>
  <si>
    <t>RISULTATO ANTE IMPOSTE</t>
  </si>
  <si>
    <t>IMPOSTE</t>
  </si>
  <si>
    <t>RISULTATO NETTO</t>
  </si>
  <si>
    <t>ATTIVO</t>
  </si>
  <si>
    <t>FINANZIAMENTO SOCI E INFRAGR.</t>
  </si>
  <si>
    <t>%</t>
  </si>
  <si>
    <t>STATO PATRIMONIALE GESTIONALE</t>
  </si>
  <si>
    <t>(DEBITI COMMERCIALI)</t>
  </si>
  <si>
    <t>(ALTRI DEBITI RATEI E RISCONTI)</t>
  </si>
  <si>
    <t>CAPITALE DI GIRO</t>
  </si>
  <si>
    <t xml:space="preserve">FONDI </t>
  </si>
  <si>
    <t>CAPITALE INVESTITO NETTO</t>
  </si>
  <si>
    <t>IMPIEGHI</t>
  </si>
  <si>
    <t>RISERVE</t>
  </si>
  <si>
    <t>BANCHE PASSIVE A BT</t>
  </si>
  <si>
    <t>(CASSA E BANCHE ATTIVE)</t>
  </si>
  <si>
    <t>POSIZ. FINANZ. NETTA BT</t>
  </si>
  <si>
    <t>BANCHE PASSIVE A ML</t>
  </si>
  <si>
    <t>TITOLI FINANZIARI</t>
  </si>
  <si>
    <t>POSIZ. FINANZ. NETTA</t>
  </si>
  <si>
    <t>CAPITALE FINANZIATO NETTO</t>
  </si>
  <si>
    <t>FONTI</t>
  </si>
  <si>
    <t>CONTO ECONOMICO GESTIONALE</t>
  </si>
  <si>
    <t>FATTURATO NETTO</t>
  </si>
  <si>
    <t>MARGINE INDUSTRIALE LORDO</t>
  </si>
  <si>
    <t>GESTIONE FINANZIARIA</t>
  </si>
  <si>
    <t>TOTALE GESTIONE STRAORDINARIA</t>
  </si>
  <si>
    <t>RISULTATO DI ESERCIZIO</t>
  </si>
  <si>
    <t>COSTI AMMINISTRATIVI E GENERALI</t>
  </si>
  <si>
    <t xml:space="preserve">MARGINE DI CONTR. INDUSTRIALE </t>
  </si>
  <si>
    <t>SPESE PER AFFITTI E LEASING INDUSTRIALI</t>
  </si>
  <si>
    <t>COSTO DEL PERSONALE DIRETTO</t>
  </si>
  <si>
    <t>AMMORTAMENTI INDUSTRIALI</t>
  </si>
  <si>
    <t>RISULTATO NETTO (DA GEST.CARATT.)</t>
  </si>
  <si>
    <t>IMPOSTE E TASSE</t>
  </si>
  <si>
    <t>VAR. RIMAN. MAT. PRIME, SUSS.,CONSUMO</t>
  </si>
  <si>
    <t>Valore soglia</t>
  </si>
  <si>
    <t>GRAFICO</t>
  </si>
  <si>
    <t>codBil</t>
  </si>
  <si>
    <t>GRADO DI AUTONOMIA FINANZIARIA</t>
  </si>
  <si>
    <t>ALTRI DEBITI A M/L</t>
  </si>
  <si>
    <t>Immobilizzazioni materiali</t>
  </si>
  <si>
    <t>Immobilizzazioni immateriali</t>
  </si>
  <si>
    <t>Immobilizzazioni immateriali lorde</t>
  </si>
  <si>
    <t>Fondi ammortamento immateriali</t>
  </si>
  <si>
    <t>Fondi ammortamento materiali</t>
  </si>
  <si>
    <t>Immobilizzazioni materiali lorde</t>
  </si>
  <si>
    <t>Debiti residui vs società di leasing entro</t>
  </si>
  <si>
    <t>Debiti residui vs società di leasing oltre</t>
  </si>
  <si>
    <t>Totale beni in leasing</t>
  </si>
  <si>
    <t>CodBil2</t>
  </si>
  <si>
    <t>R: Rimanenze</t>
  </si>
  <si>
    <t>C: Crediti</t>
  </si>
  <si>
    <t>L: Liquidità</t>
  </si>
  <si>
    <t xml:space="preserve">R + C + L = AC: Attivo Circolante o Corrente </t>
  </si>
  <si>
    <t>PN: Patrimonio Netto o Mezzi Propri</t>
  </si>
  <si>
    <t>PL: Passività Medio Lungo</t>
  </si>
  <si>
    <t xml:space="preserve">PB: Passività Correnti </t>
  </si>
  <si>
    <t xml:space="preserve">PB + PL = D: Debiti o Mezzi di Terzi </t>
  </si>
  <si>
    <t>PFN = Posizione Finanziaria Netta</t>
  </si>
  <si>
    <t>F= Fatturato</t>
  </si>
  <si>
    <t>M = F-C = Margine di prodotto</t>
  </si>
  <si>
    <t xml:space="preserve">CV = Costi Variabili </t>
  </si>
  <si>
    <t>CF = Costi Fissi</t>
  </si>
  <si>
    <t>Co = Consumi</t>
  </si>
  <si>
    <t>Dati di base per gli indici di bilancio</t>
  </si>
  <si>
    <t>Im</t>
  </si>
  <si>
    <t>Fdo</t>
  </si>
  <si>
    <t>Fdo: Fondi di ammortamento</t>
  </si>
  <si>
    <t>Cr</t>
  </si>
  <si>
    <t>INDICI DI BILANCIO</t>
  </si>
  <si>
    <t>I: Immobilizzazioni Nette o Attivo Fisso</t>
  </si>
  <si>
    <t>Ri</t>
  </si>
  <si>
    <t>Mp</t>
  </si>
  <si>
    <t xml:space="preserve">M% = (F-C)/F  Margine % di prodotto </t>
  </si>
  <si>
    <t>Fa</t>
  </si>
  <si>
    <t>VAR. LAVORI INTERNI</t>
  </si>
  <si>
    <t>COSTI COMMERCIALI FISSI</t>
  </si>
  <si>
    <t>COSTI COMMERCIALI VARIABILI</t>
  </si>
  <si>
    <t>COSTI INDUSTRIALI VARIABILI</t>
  </si>
  <si>
    <t>COSTI INDUSTRIALI FISSI</t>
  </si>
  <si>
    <t>ALTRI ACCANTONAMENTI E POSTE NON MONET.</t>
  </si>
  <si>
    <t>L</t>
  </si>
  <si>
    <t>Ac</t>
  </si>
  <si>
    <t>Ci</t>
  </si>
  <si>
    <t>Pn</t>
  </si>
  <si>
    <t>Pl</t>
  </si>
  <si>
    <t>Pb</t>
  </si>
  <si>
    <t>D</t>
  </si>
  <si>
    <t>Pfn</t>
  </si>
  <si>
    <t>Co</t>
  </si>
  <si>
    <t>M</t>
  </si>
  <si>
    <t>Cv</t>
  </si>
  <si>
    <t>Cf</t>
  </si>
  <si>
    <t>GRADO DI INDEBITAMENTO CORRENTE</t>
  </si>
  <si>
    <t>GRADO DI AMMORTAMENTO</t>
  </si>
  <si>
    <t>Indica il grado di obsolescenza dell'attivo fisso. Valori a 1 potrebbero connotare un'azienda con necessità di nuovi investimenti per il rinnovo di macchinari.</t>
  </si>
  <si>
    <t>INCIDENZA DI AMMORTAMENTO</t>
  </si>
  <si>
    <t>MARGINE DI STRUTTURA</t>
  </si>
  <si>
    <t>MARGINE DI SICUREZZA</t>
  </si>
  <si>
    <t>GRADO DI INDEBITAMENTO O LEVERAGE</t>
  </si>
  <si>
    <t>Mette a confronto i mezzi finanziari a disposizione dell'azienda con vincolo di debito e quelli a titolo di capitale proprio; il tasso di indebitamento misura il grado di equilibrio tra le differenti fonti di finanziamento. Più elevato è il grado di indebitamento maggiore è il rischio finanziario.</t>
  </si>
  <si>
    <t>Il</t>
  </si>
  <si>
    <t>Immobilizzazioni Lorde</t>
  </si>
  <si>
    <t>Am</t>
  </si>
  <si>
    <t>Ammortamenti</t>
  </si>
  <si>
    <t>La differenza tra i valori dell'indice in due periodi, consente di capire la propensione ai nuovi investimenti. La diminuzione dell'indice, contemporaneo ad una diminuzione del grado di ammortamento, potrebbe invece derivare da un cambiamento nella politica d'ammortamento che, se non giustificata e in presenza di risultati economici nn particolarmente positivi, potrebbe gettare dubbi sulla veridicità e la correttezza delle scelte di bilancio.</t>
  </si>
  <si>
    <t>MARGINE DI TESORERIA</t>
  </si>
  <si>
    <t>QUOZIENTE DI LIQUIDITA' (QUICK RATIO)</t>
  </si>
  <si>
    <t>CAPITALE CIRCOLANTE NETTO</t>
  </si>
  <si>
    <t>QUOZIENTE DI DISPONIBILITA'</t>
  </si>
  <si>
    <t xml:space="preserve">IMMOBILIZZ. IMMATERIALI </t>
  </si>
  <si>
    <t>FDO IMM. IMMAT.</t>
  </si>
  <si>
    <t>FDO IMM. MAT.</t>
  </si>
  <si>
    <t xml:space="preserve">17 bis) utili e perdite su cambi. </t>
  </si>
  <si>
    <t>Totale (15 + 16 - 17+ - 17 bis)</t>
  </si>
  <si>
    <t>Totale B</t>
  </si>
  <si>
    <t>CAPITALE VERSATO</t>
  </si>
  <si>
    <t>Cin</t>
  </si>
  <si>
    <t>Rn</t>
  </si>
  <si>
    <t>Reddito Netto</t>
  </si>
  <si>
    <t>Ro</t>
  </si>
  <si>
    <t>Reddito Operativo</t>
  </si>
  <si>
    <t>ROI (Return on Investment)</t>
  </si>
  <si>
    <t>ROE (Return on Equity)</t>
  </si>
  <si>
    <t>.</t>
  </si>
  <si>
    <t>Capitale Investito Netto</t>
  </si>
  <si>
    <t>Fatturato</t>
  </si>
  <si>
    <t>Costi</t>
  </si>
  <si>
    <t>Imposte</t>
  </si>
  <si>
    <t xml:space="preserve">Fornisce il peso dell’indebitamento a breve rispetto al totale delle fonti finanziarie.  Un elevato indebitamento corrente può essere pericoloso, soprattutto quando finanzia investimenti a lungo termine, oppure quando l’azienda avrà a breve bisogno di investimento per adeguamento impianti e macchinari. </t>
  </si>
  <si>
    <t>Cli</t>
  </si>
  <si>
    <t>Cli: Crediti Commerciali</t>
  </si>
  <si>
    <t xml:space="preserve">Capitale Investito </t>
  </si>
  <si>
    <t>inv</t>
  </si>
  <si>
    <t>GRADO DI ELASTICITA' DEGLI IMPIEGHI</t>
  </si>
  <si>
    <t>Valore soglia: 1-1.25</t>
  </si>
  <si>
    <t>Valore soglia: 90% - 100%</t>
  </si>
  <si>
    <t>Valore soglia: 1</t>
  </si>
  <si>
    <t>Valore soglia: Wacc</t>
  </si>
  <si>
    <t>Valore soglia: Rendimento atteso dai soci</t>
  </si>
  <si>
    <t>RONA (Return On Net Asset)</t>
  </si>
  <si>
    <t>E</t>
  </si>
  <si>
    <t>EBIT</t>
  </si>
  <si>
    <t>GIORNI DI MAGAZZINO</t>
  </si>
  <si>
    <t>Vendite</t>
  </si>
  <si>
    <t>V</t>
  </si>
  <si>
    <t>GIORNI DURATA CREDITI</t>
  </si>
  <si>
    <t>Iva</t>
  </si>
  <si>
    <t>I</t>
  </si>
  <si>
    <t>GIORNI DURATA DEBITI</t>
  </si>
  <si>
    <t>Acq</t>
  </si>
  <si>
    <t>Acquisti</t>
  </si>
  <si>
    <t>CICLO MONETARIO NETTO</t>
  </si>
  <si>
    <t>BUDGET</t>
  </si>
  <si>
    <t>Linee di prodotto (Max 5)</t>
  </si>
  <si>
    <t>Qta</t>
  </si>
  <si>
    <t>Prezzo Medio</t>
  </si>
  <si>
    <t>Budget</t>
  </si>
  <si>
    <t>Variazioni</t>
  </si>
  <si>
    <t>Ultimo Bilancio</t>
  </si>
  <si>
    <t>Consumi</t>
  </si>
  <si>
    <t>Margine %</t>
  </si>
  <si>
    <t>Incidenza Consumi</t>
  </si>
  <si>
    <t>Marg</t>
  </si>
  <si>
    <t>Variazione Incidenza</t>
  </si>
  <si>
    <t>Var Consumi</t>
  </si>
  <si>
    <t>Fatturato da bilancio</t>
  </si>
  <si>
    <t>Giorni medi di incasso / Crediti  clienti</t>
  </si>
  <si>
    <t>Giorni medi di rotazione / Magazzino</t>
  </si>
  <si>
    <t>Acquisti per la produzione</t>
  </si>
  <si>
    <t>Margine di Prodotto</t>
  </si>
  <si>
    <t>Provvigioni</t>
  </si>
  <si>
    <t>Trasporti</t>
  </si>
  <si>
    <t>Industriali</t>
  </si>
  <si>
    <t>Costo Unitario Lordo</t>
  </si>
  <si>
    <t>Invest/Disinv.</t>
  </si>
  <si>
    <t>Al. Amm</t>
  </si>
  <si>
    <t>Var. Amm.</t>
  </si>
  <si>
    <t>Altre Variazioni costi</t>
  </si>
  <si>
    <t>Energia</t>
  </si>
  <si>
    <t>Amministrativi e generali e vari</t>
  </si>
  <si>
    <t>Variazione Affitti e leasing</t>
  </si>
  <si>
    <t>Giorni medi di pagamento / Debiti fornitori</t>
  </si>
  <si>
    <t>Valori</t>
  </si>
  <si>
    <t>Var. Giorni</t>
  </si>
  <si>
    <t>Giorni</t>
  </si>
  <si>
    <t>Giorni di Rotazione</t>
  </si>
  <si>
    <t>Valori Budget</t>
  </si>
  <si>
    <t>Base di calcolo 
(Ricavi e Costi )</t>
  </si>
  <si>
    <t>Ricavi</t>
  </si>
  <si>
    <t xml:space="preserve">Costi </t>
  </si>
  <si>
    <t>VARIAZIONI FINANZIARIE</t>
  </si>
  <si>
    <t>Ricavi di Vendita</t>
  </si>
  <si>
    <t>INVESTIMENTI</t>
  </si>
  <si>
    <t>VARIAZIONE DI CASSA OPERATIVA</t>
  </si>
  <si>
    <t>Variazioni Mezzi Propri</t>
  </si>
  <si>
    <t xml:space="preserve">Altri Pagamenti/Incassi </t>
  </si>
  <si>
    <t xml:space="preserve">VARIAZIONE PFN (ante o.fin.) </t>
  </si>
  <si>
    <t>Tasso Medio sul lungo periodo</t>
  </si>
  <si>
    <t>Maggior Oneri finanziari</t>
  </si>
  <si>
    <t>Tasso Medio sul breve periodo</t>
  </si>
  <si>
    <t>Oneri Finanziari</t>
  </si>
  <si>
    <t>POSIZIONE FIN. INIZIALE</t>
  </si>
  <si>
    <t>POSIZIONE FIN. FINALE</t>
  </si>
  <si>
    <t>CONSUMI</t>
  </si>
  <si>
    <t>Altri costi diretti industriali variabili</t>
  </si>
  <si>
    <t>Altri costi diretti commerciali variabili</t>
  </si>
  <si>
    <t>Commerciali</t>
  </si>
  <si>
    <t>Manod'opera industriale</t>
  </si>
  <si>
    <t xml:space="preserve">COSTI COMMERCIALI </t>
  </si>
  <si>
    <t>Conto economico previsionale</t>
  </si>
  <si>
    <t>RISULTATO OPERATIVO</t>
  </si>
  <si>
    <t>Altri Accantonamenti</t>
  </si>
  <si>
    <t>Costo del Personale</t>
  </si>
  <si>
    <t>Accantonamento TFR</t>
  </si>
  <si>
    <t>% TFR</t>
  </si>
  <si>
    <t>Var Costo Pers.</t>
  </si>
  <si>
    <t>Utilizzi</t>
  </si>
  <si>
    <t>Immobilizzazioni Nette</t>
  </si>
  <si>
    <t>Stato Patrimoniale</t>
  </si>
  <si>
    <t>Capitale di Giro</t>
  </si>
  <si>
    <t>Fondi</t>
  </si>
  <si>
    <t>Fondo In</t>
  </si>
  <si>
    <t>FONDO  FINALE</t>
  </si>
  <si>
    <t>Accantonam.</t>
  </si>
  <si>
    <t>PASSIVO</t>
  </si>
  <si>
    <t>Patrimonio Netto</t>
  </si>
  <si>
    <t>PFN a Lungo</t>
  </si>
  <si>
    <t>Accensioni (Pagamento) debiti finanziari</t>
  </si>
  <si>
    <t>PFN a Breve</t>
  </si>
  <si>
    <t>GESTIONE NON OPERATIVA E STRAORD</t>
  </si>
  <si>
    <t>Costi variabili</t>
  </si>
  <si>
    <t>Costi Fissi</t>
  </si>
  <si>
    <t>Var . Imponibile Ires</t>
  </si>
  <si>
    <t>Riprese in aumento/dim</t>
  </si>
  <si>
    <t>VAR. IRES</t>
  </si>
  <si>
    <t>ALIQUOTA IRES</t>
  </si>
  <si>
    <t>ALIQUOTA IRAP</t>
  </si>
  <si>
    <t>VAR. IRAP</t>
  </si>
  <si>
    <t>Cini</t>
  </si>
  <si>
    <t>Capitale Investito Netto Iniziale</t>
  </si>
  <si>
    <t>For</t>
  </si>
  <si>
    <t>Fornitori</t>
  </si>
  <si>
    <t>mag inc</t>
  </si>
  <si>
    <t>pag</t>
  </si>
  <si>
    <t>Durata Crediti</t>
  </si>
  <si>
    <t>Durata Magazzino</t>
  </si>
  <si>
    <t>Durata Debiti</t>
  </si>
  <si>
    <t>Ciclo Monetario Netto</t>
  </si>
  <si>
    <t>Valore consigliato : &gt; 20%-25%</t>
  </si>
  <si>
    <t>Valore consigliato : &lt; 20%-40%</t>
  </si>
  <si>
    <t>Valore soglia : &lt;  30% - 40%</t>
  </si>
  <si>
    <t>Valore soglia:&lt;  3 -5</t>
  </si>
  <si>
    <t>IMMOBILIZZ. MATERIALI</t>
  </si>
  <si>
    <t>DEBITI TRIBUTARI E CONTRIBUTIVI</t>
  </si>
  <si>
    <t>DEBITI TRIB. E CONTRIB. RATEIZZATI OLTRE ES.</t>
  </si>
  <si>
    <t>cod</t>
  </si>
  <si>
    <t>Incidenza sull'variazione di fatturato</t>
  </si>
  <si>
    <t>variazione costi</t>
  </si>
  <si>
    <t>II - Riserva da soprapprezzo delle azioni</t>
  </si>
  <si>
    <t>1) costi di impianto e di ampliamento</t>
  </si>
  <si>
    <t>3) diritti di brevetto industriale e diritti di utilizzazione delle opere dell'ingegno</t>
  </si>
  <si>
    <t>4) concessioni, licenze, marchi e diritti simili</t>
  </si>
  <si>
    <t>5) avviamento</t>
  </si>
  <si>
    <t>6) immobilizzazioni in corso e acconti</t>
  </si>
  <si>
    <t>1) terreni e fabbricati</t>
  </si>
  <si>
    <t>2) impianti e macchinario</t>
  </si>
  <si>
    <t>3) attrezzature industriali e commerciali</t>
  </si>
  <si>
    <t>4) altri beni</t>
  </si>
  <si>
    <t>a) imprese controllate</t>
  </si>
  <si>
    <t>b) imprese collegate</t>
  </si>
  <si>
    <t>c) imprese controllanti</t>
  </si>
  <si>
    <t>a) verso imprese controllate</t>
  </si>
  <si>
    <t>b) verso imprese collegate</t>
  </si>
  <si>
    <t>c) verso controllanti</t>
  </si>
  <si>
    <t>3) altri titoli</t>
  </si>
  <si>
    <t>Totale immobilizzazioni (B)</t>
  </si>
  <si>
    <t>1) materie prime, sussidiarie e di consumo</t>
  </si>
  <si>
    <t>2) prodotti in corso di lavorazione e semilavorati</t>
  </si>
  <si>
    <t>3) lavori in corso su ordinazione</t>
  </si>
  <si>
    <t>4) prodotti finiti e merci</t>
  </si>
  <si>
    <t>1) verso clienti</t>
  </si>
  <si>
    <t>2) verso imprese controllate</t>
  </si>
  <si>
    <t>3) verso imprese collegate</t>
  </si>
  <si>
    <t>4) verso controllanti</t>
  </si>
  <si>
    <t>1) partecipazioni in imprese controllate</t>
  </si>
  <si>
    <t>2) partecipazioni in imprese collegate</t>
  </si>
  <si>
    <t>3) partecipazioni in imprese controllanti</t>
  </si>
  <si>
    <t>4) altre partecipazioni</t>
  </si>
  <si>
    <t>1) depositi bancari e postali</t>
  </si>
  <si>
    <t>2) assegni</t>
  </si>
  <si>
    <t>I - Capitale</t>
  </si>
  <si>
    <t>1) per trattamento di quiescenza e obblighi simili</t>
  </si>
  <si>
    <t>2) per imposte, anche differite</t>
  </si>
  <si>
    <t>1) obbligazioni</t>
  </si>
  <si>
    <t>2) obbligazioni convertibili</t>
  </si>
  <si>
    <t>3) debiti verso soci per finanziamenti</t>
  </si>
  <si>
    <t>4) debiti verso banche</t>
  </si>
  <si>
    <t>5) debiti verso altri finanziatori</t>
  </si>
  <si>
    <t>6) acconti</t>
  </si>
  <si>
    <t>7) debiti verso fornitori</t>
  </si>
  <si>
    <t>8) debiti rappresentati da titoli di credito</t>
  </si>
  <si>
    <t>9) debiti verso imprese controllate</t>
  </si>
  <si>
    <t>10) debiti verso imprese collegate</t>
  </si>
  <si>
    <t>11) debiti verso controllanti</t>
  </si>
  <si>
    <t>12) debiti tributari</t>
  </si>
  <si>
    <t>13) debiti verso istituti di previdenza e di sicurezza sociale</t>
  </si>
  <si>
    <t>14) altri debiti</t>
  </si>
  <si>
    <t>7) altre</t>
  </si>
  <si>
    <t>5) immobilizzazioni in corso e acconti</t>
  </si>
  <si>
    <t>5) acconti</t>
  </si>
  <si>
    <t>6) altri titoli</t>
  </si>
  <si>
    <t>3) danaro e valori in cassa</t>
  </si>
  <si>
    <t>Totale attivo circolante (C)</t>
  </si>
  <si>
    <t>III - Riserve di rivalutazione</t>
  </si>
  <si>
    <t>IV - Riserva legale</t>
  </si>
  <si>
    <t>VIII - Utili (perdite) portati a nuovo</t>
  </si>
  <si>
    <t>IX - Utile (perdita) dell'esercizio</t>
  </si>
  <si>
    <t>C) Trattamento di fine rapporto di lavoro subordinato</t>
  </si>
  <si>
    <t>d</t>
  </si>
  <si>
    <t>a</t>
  </si>
  <si>
    <t xml:space="preserve">VAR. RIMAN. PF E PROD. IN CORSO DI LAV. </t>
  </si>
  <si>
    <t>Variazione Fondi</t>
  </si>
  <si>
    <t>VARIAZIONE RIMAN. PF-SL E LAV. IN CORSO</t>
  </si>
  <si>
    <t>UTILE (PERDITA)</t>
  </si>
  <si>
    <t>ACQUISTI MAT. PRIME, SUSS.,CONSUMO</t>
  </si>
  <si>
    <t>UTILI (PERDITE)</t>
  </si>
  <si>
    <t>Indica quanta parte di 1 euro di finanziamenti proviene da mezzi propri; più è alto e più l’impresa si affida all’autofinanziamento per reperire i fondi da investire negli impieghi elencati tra le attività. Viceversa, più è basso e più l’impresa fa ricorso a fonti esterne per finanziare gli investimenti.</t>
  </si>
  <si>
    <t>Evidenzia il peso degli impieghi a breve rispetto al totale degli investimenti e quanto è elastica la struttura attiva del patrimonio.</t>
  </si>
  <si>
    <t>COPERTURA DELLE IMM. CON CAPITALE A LUNGO</t>
  </si>
  <si>
    <t>COPERTURA DELLE IMM. CON CAPITALE PROPRIO</t>
  </si>
  <si>
    <t>I margini di struttura e di sicurezza derivano dalla differenza tra l'importo delle fonti a lunga permanenza  e il totale delle Immobilizzazioni nette. Hanno come scopo la verifica dell'attitudine dell'impresa a mantenere nel medio/lungo termine un costante equilibrio tra i fussi monetari in entrata e in uscita. I quozienti di copertura sono formati dal rapporto tra i mezzi a lunga permanenza e il totale delle attività immobilizzate. Esprimono una valutazione della solidità patrimoniale attraverso il grado di dipendenza dell'azienda da fonti di finanziamento esterne nella copertura degli investimenti in immobilizzazioni.</t>
  </si>
  <si>
    <t>Sono indicatori finanziari della liquidità dell'Impresa indicano la capacità dell'azienda di "soddisfare" i debiti a breve e medio termine, mediante la liquidità disponibile e con i crediti a breve e medio termine. Nel caso in cui le attività liquide siano inferiori alle passività correnti, si hanno valori negativi per il primo indice e inferiori a uno per il secondo .</t>
  </si>
  <si>
    <t>Gli indici mettono a confronto gli impieghi destinati a essere realizzati in forma liquida entro un anno, con le passività, il cui rimborso è richiesto nel corso dell'anno, mostrando la capacità dell'Impresa a coprire i debiti a breve e medio termine con la liquidità disponibile (cassa e banche) i crediti a breve e medio termine e le rimanenze. Forniscono un'indicazione della capacità dell'impresa a far fronte agli impegni finanziari a breve termine, evidenziando il grado di solvibilità dell'azienda nel breve periodo.</t>
  </si>
  <si>
    <t>Il RONA è il rapporto tra fatturato al netto dei costi gestionali e il Capitale Investito Netto.  Variazioni negative indicano l'incapacità di generare redditi sufficienti a coprire investimenti e capitale circolante.
Il ROI E' utile a valutare la redditività ed efficienza della gestione tipica dell'azienda, al fine di verificare la capacità dell'impresa di remunerare sia il Capitale Proprio che quello di Terzi. E' ottenuto calcolando il rapporto tra il Risultato Operativo e il Capitale Investito e non è influenzato dagli oneri/proventi finanziari in quanto non compresi nel Risultato Operativo.
Il ROE misura invece la redditività del capitale investito dai soci. Determina in che percentuale il denaro investito dai soci viene remunerato; il tasso di Remunerazione dell'Investimento si ottiene calcolando il rapporto tra Utile Netto e Patrimonio Netto. In caso di patrimonio netto negativo e risultato netto negativo il ROE perde di significatività.</t>
  </si>
  <si>
    <t>Gli indici di durata indicano quanti giorni i componenti del Conto Economico, dopo essersi trasformati in elementi dello stato patrimoniale, vi permangono prima di diventare liquidità. Qualora si intenda misurare gli indici di durata in periodi inferiori all’esercizio, occorrerà moltiplicare il rapporto tra elementi del conto economico e dello stato patrimoniale per il numero dei giorni del periodo considerato.</t>
  </si>
  <si>
    <t>Note - appunti e progetti</t>
  </si>
  <si>
    <t>ALTRI ACC. E POSTE NON MONET.</t>
  </si>
  <si>
    <t>Fdo Iniziale</t>
  </si>
  <si>
    <t>Var</t>
  </si>
  <si>
    <t>UTILE ANTE OF AMM. E ACC.</t>
  </si>
  <si>
    <t>% TFR/COSTO PERS</t>
  </si>
  <si>
    <t>Rendiconto Finanziario (OIC 10)</t>
  </si>
  <si>
    <t>A. Flussi finanziari derivanti dalla gestione reddituale (metodo indiretto)</t>
  </si>
  <si>
    <t>Utile (perdita) dell’esercizio</t>
  </si>
  <si>
    <t>Imposte sul reddito</t>
  </si>
  <si>
    <t>Interessi passivi/(interessi attivi)</t>
  </si>
  <si>
    <t>1. Utile (perdita) dell’esercizio prima d’imposte sul reddito, interessi, dividendi e plus/minusvalenze da cessione</t>
  </si>
  <si>
    <t>Rettifiche per elementi non monetari che non hanno avuto contropartita nel capitale circolante netto</t>
  </si>
  <si>
    <t>Svalutazioni per perdite durevoli di valore</t>
  </si>
  <si>
    <t>(Rivalutazioni di attività)</t>
  </si>
  <si>
    <t>2. Flusso finanziario prima delle variazioni del ccn</t>
  </si>
  <si>
    <t>Variazioni del capitale circolante netto</t>
  </si>
  <si>
    <t>Decremento/(incremento) delle rimanenze</t>
  </si>
  <si>
    <t>Decremento/(incremento) dei crediti vs clienti</t>
  </si>
  <si>
    <t>Incremento/(decremento) dei debiti verso fornitori</t>
  </si>
  <si>
    <t>Altre variazioni del capitale circolante netto</t>
  </si>
  <si>
    <t>3. Flusso finanziario dopo le variazioni del ccn</t>
  </si>
  <si>
    <t>Altre rettifiche</t>
  </si>
  <si>
    <t>Interessi incassati/(pagati)</t>
  </si>
  <si>
    <t>(Imposte sul reddito pagate)</t>
  </si>
  <si>
    <t>Utilizzo dei fondi</t>
  </si>
  <si>
    <t>4. Flusso finanziario dopo le altre rettifiche</t>
  </si>
  <si>
    <t>Flusso finanziario della gestione reddituale (A)</t>
  </si>
  <si>
    <t>B. Flussi finanziari derivanti dall’attività d’investimento</t>
  </si>
  <si>
    <t>(Investimenti)</t>
  </si>
  <si>
    <t>Prezzo di realizzo disinvestimenti</t>
  </si>
  <si>
    <t>Immobilizzazioni finanziarie</t>
  </si>
  <si>
    <t>Attività finanziarie non immobilizzate</t>
  </si>
  <si>
    <t>C. Flussi finanziari derivanti dall’attività di finanziamento</t>
  </si>
  <si>
    <t>Mezzi di terzi</t>
  </si>
  <si>
    <t>Accensione finanziamenti</t>
  </si>
  <si>
    <t>Rimborso finanziamenti</t>
  </si>
  <si>
    <t>Mezzi propri</t>
  </si>
  <si>
    <t>Aumento di capitale a pagamento</t>
  </si>
  <si>
    <t>Dividendi (e acconti su dividendi) pagati</t>
  </si>
  <si>
    <t>Flusso finanziario dell’attività di finanziamento (C)</t>
  </si>
  <si>
    <t>Incremento (decremento) delle disponibilità liquide (a ± b ± c)</t>
  </si>
  <si>
    <t>Flusso finanziario della gestione degli investimenti (B)</t>
  </si>
  <si>
    <t>Variazione altri debiti a ML</t>
  </si>
  <si>
    <t>Variazione dei finanziamenti soci</t>
  </si>
  <si>
    <t xml:space="preserve">Immobilizzazioni </t>
  </si>
  <si>
    <t>(Plusvalenze)/minusvalenze derivanti dalla cessione di attività</t>
  </si>
  <si>
    <t>Informazioni per il rendiconto finanziario</t>
  </si>
  <si>
    <t>Vendita Cespiti (valore di realizzo)</t>
  </si>
  <si>
    <t>Vendita Cespiti (valore di libro)</t>
  </si>
  <si>
    <t>Plusvalenza (minusvalenza)</t>
  </si>
  <si>
    <t>Vendita imm. fin (valore di libro)</t>
  </si>
  <si>
    <t>Vendita imm. fin. (valore di realizzo)</t>
  </si>
  <si>
    <t>Vendita attività fin. (valore di realizzo)</t>
  </si>
  <si>
    <t>Vendita attività fin. (valore di libro)</t>
  </si>
  <si>
    <t>Rivalutazioni (svalutazioni)</t>
  </si>
  <si>
    <t>Accensione nuovi finanziamenti</t>
  </si>
  <si>
    <t>Imposte sul reddito pagate</t>
  </si>
  <si>
    <t>Check</t>
  </si>
  <si>
    <t xml:space="preserve">Disponibilità liquide al 1 gennaio </t>
  </si>
  <si>
    <t xml:space="preserve">Disponibilità liquide al 31 dicembre </t>
  </si>
  <si>
    <t>Altri Ricavi/ spese</t>
  </si>
  <si>
    <t>5) altri ricavi e proventi</t>
  </si>
  <si>
    <t>MOL</t>
  </si>
  <si>
    <t>Of</t>
  </si>
  <si>
    <t>Oneri finanziari lordi</t>
  </si>
  <si>
    <t>su un fatturato di</t>
  </si>
  <si>
    <t>Ebitda/Of</t>
  </si>
  <si>
    <t>PFN/PN</t>
  </si>
  <si>
    <t>PFN/EBITDA</t>
  </si>
  <si>
    <t>EBITDA</t>
  </si>
  <si>
    <t>Ac/Pc</t>
  </si>
  <si>
    <t>D Capitale di giro</t>
  </si>
  <si>
    <t>RENDICONTO FINANZIARIO OIC. 10</t>
  </si>
  <si>
    <t>COD CEE</t>
  </si>
  <si>
    <t>III - Immobilizzazioni finanziarie</t>
  </si>
  <si>
    <t>II - Crediti (compresi eventualmente Ratei , Risconti e crediti vs soci)</t>
  </si>
  <si>
    <t>II - Crediti oltre l'es. (compresi eventualmente Ratei , Risconti e crediti vs soci)</t>
  </si>
  <si>
    <t>A) Crediti verso soci per versamenti ancora dovuti</t>
  </si>
  <si>
    <t>D) Debiti (compresi eventualmente Ratei , Risconti)</t>
  </si>
  <si>
    <t>D) Debiti oltre l'es. (compresi eventualmente Ratei , Risconti)</t>
  </si>
  <si>
    <t>B) Immobilizzazioni</t>
  </si>
  <si>
    <t>2) costi di sviluppo</t>
  </si>
  <si>
    <t>III - Immobilizzazioni finanziarie:</t>
  </si>
  <si>
    <t>d) imprese sottoposte al controllo delle controllanti</t>
  </si>
  <si>
    <t>d bis) altre imprese</t>
  </si>
  <si>
    <t>d bis) verso altri</t>
  </si>
  <si>
    <t>d) verso imprese sottoposte al controllo delle controllanti</t>
  </si>
  <si>
    <t>4) Strumenti finanziari derivati attivi</t>
  </si>
  <si>
    <t>5 bis) crediti tributari</t>
  </si>
  <si>
    <t>5 ter) imposte anticipate</t>
  </si>
  <si>
    <t>5 quater) verso altri</t>
  </si>
  <si>
    <t>5) crediti verso imprese sottoposte al controllo di controllanti</t>
  </si>
  <si>
    <t>3 bis) partecipazioni in  imprese sottoposte al controllo di controllanti</t>
  </si>
  <si>
    <t>VI - Altre riserve, distintamente indicate</t>
  </si>
  <si>
    <t>VII - Riserva per operazioni di copertura dei flussi finanziari attesi</t>
  </si>
  <si>
    <t>5) strumenti finanziari derivati attivi</t>
  </si>
  <si>
    <t>3) strumenti finanziari derivati passivi</t>
  </si>
  <si>
    <t>4) altri fondi per rischi ed oneri</t>
  </si>
  <si>
    <t>11 bis) debiti verso imprese sottoposte al controllo di controllanti</t>
  </si>
  <si>
    <t>E) Ratei e risconti entro l'esercizio</t>
  </si>
  <si>
    <t>E) Ratei e risconti oltre l'esercizio</t>
  </si>
  <si>
    <t>D) Ratei e risconti entro l'esercizio</t>
  </si>
  <si>
    <t>D) Ratei e risconti oltre l'esercizio</t>
  </si>
  <si>
    <t>Totale Ratei e risconti (D)</t>
  </si>
  <si>
    <t>Totale Ratei e risconti (E)</t>
  </si>
  <si>
    <t>5a) ricavi vari</t>
  </si>
  <si>
    <t>5-1) proventi straordinari</t>
  </si>
  <si>
    <t>5b) contributi in conto esercizio</t>
  </si>
  <si>
    <t>5c) contributi in conto capitale</t>
  </si>
  <si>
    <t>CONTRIBUTI IN CONTO ESERCIZIO E CAP.</t>
  </si>
  <si>
    <t>TOTALE GESTIONE NON CARATTERISTICA</t>
  </si>
  <si>
    <t>a) oneri diversi di gestione.</t>
  </si>
  <si>
    <t>b) oneri straordinari</t>
  </si>
  <si>
    <t xml:space="preserve">15) proventi da partecipazioni </t>
  </si>
  <si>
    <t>a) da imprese controllate</t>
  </si>
  <si>
    <t>b) da imprese collegate</t>
  </si>
  <si>
    <t>c) da imprese controllanti</t>
  </si>
  <si>
    <t>d) da imprese sottoposte al controllo di controllanti</t>
  </si>
  <si>
    <t>a) da crediti iscritti nelle immobilizzazioni</t>
  </si>
  <si>
    <t>17) interessi e altri oneri finanziari</t>
  </si>
  <si>
    <t>d) proventi diversi dai precedenti</t>
  </si>
  <si>
    <t>Risultato prima delle imposte (A - B + - C + - D);</t>
  </si>
  <si>
    <t>d) di strumenti finanziari derivati</t>
  </si>
  <si>
    <t>D Marg.</t>
  </si>
  <si>
    <t>D Dipendenti</t>
  </si>
  <si>
    <r>
      <rPr>
        <sz val="15"/>
        <color rgb="FFFF0000"/>
        <rFont val="Wingdings 3"/>
        <family val="1"/>
        <charset val="2"/>
      </rPr>
      <t>q</t>
    </r>
    <r>
      <rPr>
        <sz val="15"/>
        <color rgb="FF00B050"/>
        <rFont val="Wingdings 3"/>
        <family val="1"/>
        <charset val="2"/>
      </rPr>
      <t>p</t>
    </r>
  </si>
  <si>
    <t>DIVIDENDI RICEVUTI</t>
  </si>
  <si>
    <t>(Dividendi)</t>
  </si>
  <si>
    <t>Accantonamenti ai fondi</t>
  </si>
  <si>
    <t>Ammortamenti delle immobilizzazioni</t>
  </si>
  <si>
    <t>AMMORTAMENTI</t>
  </si>
  <si>
    <t>ACCANTONAMENTI</t>
  </si>
  <si>
    <t>Decremento/(incremento) ratei e risconti attivi</t>
  </si>
  <si>
    <t>Incremento/(decremento) ratei e risconti passivi</t>
  </si>
  <si>
    <t>RATEI E RISCONTI ATTIVI</t>
  </si>
  <si>
    <t>ALTRI CREDITI</t>
  </si>
  <si>
    <t>Incremento e decremento debiti a breve verso banche</t>
  </si>
  <si>
    <t>Cessione (acquisto) di azioni proprie</t>
  </si>
  <si>
    <t>Dividendi incassati</t>
  </si>
  <si>
    <t>RATEI E RISCONTI PASSIVI</t>
  </si>
  <si>
    <t xml:space="preserve">ALTRI DEBITI </t>
  </si>
  <si>
    <t>Cessione acquisto azioni proprie</t>
  </si>
  <si>
    <t>Dividendi e acconti su dividendi pagati e deliberati nell'esercizio</t>
  </si>
  <si>
    <t>Dividendi e acconti su dividendi pagati deliberati negli esercizi precedenti</t>
  </si>
  <si>
    <t>Manuale d'uso</t>
  </si>
  <si>
    <t>B.12+B.13</t>
  </si>
  <si>
    <t>B.10+B.11</t>
  </si>
  <si>
    <t>ALFA SPA</t>
  </si>
  <si>
    <t>Colonna1</t>
  </si>
  <si>
    <t>Colonna2</t>
  </si>
  <si>
    <t>Colonna3</t>
  </si>
  <si>
    <t>Colonna4</t>
  </si>
  <si>
    <t>Colonna5</t>
  </si>
  <si>
    <t>Colonna6</t>
  </si>
  <si>
    <t>Colonna7</t>
  </si>
  <si>
    <t>Colonna8</t>
  </si>
  <si>
    <t>Colonna9</t>
  </si>
  <si>
    <t>Colonna10</t>
  </si>
  <si>
    <t>Colonna11</t>
  </si>
  <si>
    <t>Colonna12</t>
  </si>
  <si>
    <t>Colonna13</t>
  </si>
  <si>
    <t xml:space="preserve">ALTRE ATTIVITÀ FIN. NON IMMOBILIZZ </t>
  </si>
  <si>
    <t>Sì</t>
  </si>
  <si>
    <r>
      <t xml:space="preserve">Stato Patrimoniale </t>
    </r>
    <r>
      <rPr>
        <b/>
        <sz val="16"/>
        <rFont val="Verdana"/>
        <family val="2"/>
      </rPr>
      <t>ex art. 2435 bis</t>
    </r>
  </si>
  <si>
    <t>Inizio</t>
  </si>
  <si>
    <t>Moltiplicatore reddito</t>
  </si>
  <si>
    <t>Bilancio di Verifica</t>
  </si>
  <si>
    <t>Codice</t>
  </si>
  <si>
    <t>Descrizione</t>
  </si>
  <si>
    <t>Saldo</t>
  </si>
  <si>
    <t>Periodo</t>
  </si>
  <si>
    <t>Inserimento codice</t>
  </si>
  <si>
    <t>Codice Assegnato</t>
  </si>
  <si>
    <t>Codice Suggerito</t>
  </si>
  <si>
    <t>Copiare Bilancio di verifica e riclassificare in base ai codici contenuti nel foglio BR e riportati a lato</t>
  </si>
  <si>
    <t>Quadratura</t>
  </si>
  <si>
    <t>Elenco Codici</t>
  </si>
  <si>
    <t>03/05/501</t>
  </si>
  <si>
    <t>04/05/005</t>
  </si>
  <si>
    <t>06/05/015</t>
  </si>
  <si>
    <t>06/15/005</t>
  </si>
  <si>
    <t>06/20/005</t>
  </si>
  <si>
    <t>06/20/501</t>
  </si>
  <si>
    <t>06/25/015</t>
  </si>
  <si>
    <t>07/05/015</t>
  </si>
  <si>
    <t>07/15/005</t>
  </si>
  <si>
    <t>07/20/005</t>
  </si>
  <si>
    <t>07/20/010</t>
  </si>
  <si>
    <t>07/25/015</t>
  </si>
  <si>
    <t>09/10/501</t>
  </si>
  <si>
    <t>11/05/020</t>
  </si>
  <si>
    <t>14/00000</t>
  </si>
  <si>
    <t>15/05/503</t>
  </si>
  <si>
    <t>24/05/001</t>
  </si>
  <si>
    <t>26/10/005</t>
  </si>
  <si>
    <t>28/05/005</t>
  </si>
  <si>
    <t>31/05/005</t>
  </si>
  <si>
    <t>34/05/045</t>
  </si>
  <si>
    <t>34/05/501</t>
  </si>
  <si>
    <t>34/05/502</t>
  </si>
  <si>
    <t>36/05/501</t>
  </si>
  <si>
    <t>38/05/501</t>
  </si>
  <si>
    <t>40/00000</t>
  </si>
  <si>
    <t>41/05/005</t>
  </si>
  <si>
    <t>48/05/010</t>
  </si>
  <si>
    <t>48/05/040</t>
  </si>
  <si>
    <t>48/05/080</t>
  </si>
  <si>
    <t>48/05/085</t>
  </si>
  <si>
    <t>48/05/100</t>
  </si>
  <si>
    <t>50/05/005</t>
  </si>
  <si>
    <t>50/05/010</t>
  </si>
  <si>
    <t>50/05/020</t>
  </si>
  <si>
    <t>50/05/035</t>
  </si>
  <si>
    <t>52/05/005</t>
  </si>
  <si>
    <t>52/05/055</t>
  </si>
  <si>
    <t>54/05/005</t>
  </si>
  <si>
    <t>58/10/005</t>
  </si>
  <si>
    <t>64/05/100</t>
  </si>
  <si>
    <t>66/05/006</t>
  </si>
  <si>
    <t>66/20/005</t>
  </si>
  <si>
    <t>66/25/006</t>
  </si>
  <si>
    <t>66/30/025</t>
  </si>
  <si>
    <t>66/30/035</t>
  </si>
  <si>
    <t>66/30/045</t>
  </si>
  <si>
    <t>66/30/060</t>
  </si>
  <si>
    <t>66/30/490</t>
  </si>
  <si>
    <t>66/30/491</t>
  </si>
  <si>
    <t>66/30/503</t>
  </si>
  <si>
    <t>68/05/005</t>
  </si>
  <si>
    <t>68/05/021</t>
  </si>
  <si>
    <t>68/05/075</t>
  </si>
  <si>
    <t>68/05/080</t>
  </si>
  <si>
    <t>68/05/095</t>
  </si>
  <si>
    <t>68/05/150</t>
  </si>
  <si>
    <t>68/05/184</t>
  </si>
  <si>
    <t>68/05/199</t>
  </si>
  <si>
    <t>68/05/290</t>
  </si>
  <si>
    <t>68/05/310</t>
  </si>
  <si>
    <t>68/05/345</t>
  </si>
  <si>
    <t>68/05/355</t>
  </si>
  <si>
    <t>68/05/365</t>
  </si>
  <si>
    <t>68/05/370</t>
  </si>
  <si>
    <t>68/05/385</t>
  </si>
  <si>
    <t>68/05/407</t>
  </si>
  <si>
    <t>68/05/491</t>
  </si>
  <si>
    <t>68/05/502</t>
  </si>
  <si>
    <t>68/05/504</t>
  </si>
  <si>
    <t>68/05/507</t>
  </si>
  <si>
    <t>68/05/509</t>
  </si>
  <si>
    <t>68/05/511</t>
  </si>
  <si>
    <t>68/05/512</t>
  </si>
  <si>
    <t>68/05/516</t>
  </si>
  <si>
    <t>68/05/517</t>
  </si>
  <si>
    <t>68/05/552</t>
  </si>
  <si>
    <t>70/05/010</t>
  </si>
  <si>
    <t>70/05/101</t>
  </si>
  <si>
    <t>70/25/010</t>
  </si>
  <si>
    <t>72/05/010</t>
  </si>
  <si>
    <t>72/15/005</t>
  </si>
  <si>
    <t>72/15/025</t>
  </si>
  <si>
    <t>72/15/050</t>
  </si>
  <si>
    <t>72/20/005</t>
  </si>
  <si>
    <t>72/30/010</t>
  </si>
  <si>
    <t>74/05/005</t>
  </si>
  <si>
    <t>75/05/015</t>
  </si>
  <si>
    <t>75/15/005</t>
  </si>
  <si>
    <t>75/20/005</t>
  </si>
  <si>
    <t>75/20/010</t>
  </si>
  <si>
    <t>75/25/015</t>
  </si>
  <si>
    <t>80/20/010</t>
  </si>
  <si>
    <t>84/05/005</t>
  </si>
  <si>
    <t>84/05/011</t>
  </si>
  <si>
    <t>84/05/020</t>
  </si>
  <si>
    <t>84/05/035</t>
  </si>
  <si>
    <t>84/05/070</t>
  </si>
  <si>
    <t>84/05/090</t>
  </si>
  <si>
    <t>84/10/035</t>
  </si>
  <si>
    <t>84/10/090</t>
  </si>
  <si>
    <t>84/10/190</t>
  </si>
  <si>
    <t>88/20/015</t>
  </si>
  <si>
    <t>88/20/020</t>
  </si>
  <si>
    <t>88/20/046</t>
  </si>
  <si>
    <t>96/05/010</t>
  </si>
  <si>
    <t>96/05/015</t>
  </si>
  <si>
    <t>68/05/090</t>
  </si>
  <si>
    <t>68/05/551</t>
  </si>
  <si>
    <t>84/05/502</t>
  </si>
  <si>
    <t>18/20/005</t>
  </si>
  <si>
    <t>18/20/050</t>
  </si>
  <si>
    <t>18/20/090</t>
  </si>
  <si>
    <t>48/05/105</t>
  </si>
  <si>
    <t>48/05/110</t>
  </si>
  <si>
    <t>50/05/502</t>
  </si>
  <si>
    <t>55/05/200</t>
  </si>
  <si>
    <t>64/05/115</t>
  </si>
  <si>
    <t>66/30/015</t>
  </si>
  <si>
    <t>68/05/055</t>
  </si>
  <si>
    <t>68/05/325</t>
  </si>
  <si>
    <t>84/10/055</t>
  </si>
  <si>
    <t>88/20/502</t>
  </si>
  <si>
    <t>28/20/005</t>
  </si>
  <si>
    <t>28/40/005</t>
  </si>
  <si>
    <t>66/05/005</t>
  </si>
  <si>
    <t>84/10/506</t>
  </si>
  <si>
    <t>18/20/040</t>
  </si>
  <si>
    <t>66/30/504</t>
  </si>
  <si>
    <t>68/05/110</t>
  </si>
  <si>
    <t>72/05/080</t>
  </si>
  <si>
    <t>72/15/501</t>
  </si>
  <si>
    <t>SPESE COSTITUZIONE E MODIF.</t>
  </si>
  <si>
    <t>F/AMM COSTI IMPIANTO</t>
  </si>
  <si>
    <t>FABBRICATI IND.LI. E COMM.LI</t>
  </si>
  <si>
    <t>ATTREZZAT. IND.LI E COMM.LI</t>
  </si>
  <si>
    <t>MOBILI E MACCHINE ORD. D'UFFICIO</t>
  </si>
  <si>
    <t>CELLULARI</t>
  </si>
  <si>
    <t>AUTOCARRI/AUTOVETTURE</t>
  </si>
  <si>
    <t>F/AMM FABBR. IND.LI E COMM.LI.</t>
  </si>
  <si>
    <t>F/AMM ATTREZ. IND.LI E COMM.LI</t>
  </si>
  <si>
    <t>F/AMM MOBILI E MACCH. ORD. D'UFF</t>
  </si>
  <si>
    <t>F/AMM MACCH. ELETTROM. D'UFF.</t>
  </si>
  <si>
    <t>F/AMM. AUTOCARRI/AUTOVETTURE</t>
  </si>
  <si>
    <t>DEPOSITI CAUZIONALI</t>
  </si>
  <si>
    <t>MATERIALI VARI</t>
  </si>
  <si>
    <t>CREDITI V/CLIENTI</t>
  </si>
  <si>
    <t>CARTA CARBURANTE</t>
  </si>
  <si>
    <t>RISCONTI ATTIVI</t>
  </si>
  <si>
    <t>CAPITALE SOCIALE</t>
  </si>
  <si>
    <t>DEBITI P/T.F.R.</t>
  </si>
  <si>
    <t>BANCA C/FINANZIAMENTI</t>
  </si>
  <si>
    <t>SOCI C/FINANZIAMENTI (INFRUTT.)</t>
  </si>
  <si>
    <t>CLIENTI C/ANTICIPI</t>
  </si>
  <si>
    <t>DEBITI V/FORNITORI</t>
  </si>
  <si>
    <t>FATTURE DA RICEVERE</t>
  </si>
  <si>
    <t>ERARIO C/IRES</t>
  </si>
  <si>
    <t>ERARIO C/IVA</t>
  </si>
  <si>
    <t>ERARIO C/RIT. LAVORO DIPENDENTE</t>
  </si>
  <si>
    <t>ERARIO C/RIT. LAVORO AUTONOMO</t>
  </si>
  <si>
    <t>REGIONI C/IRAP</t>
  </si>
  <si>
    <t>INPS C/CONTRIBUTI SOC. LAV. DIP.</t>
  </si>
  <si>
    <t>INPS C/CONTR. SOC. LAV. AUT.</t>
  </si>
  <si>
    <t>INAIL C/CONTRIBUTI</t>
  </si>
  <si>
    <t>CASSA EDILE C/CONTRIBUTI</t>
  </si>
  <si>
    <t>AMMINISTRATORI C/COMPENSI</t>
  </si>
  <si>
    <t>DIPENDENTI C/RETRIBUZIONI</t>
  </si>
  <si>
    <t>RATEI PASSIVI</t>
  </si>
  <si>
    <t>RICAVI PER PRESTAZ. DI SERVIZI</t>
  </si>
  <si>
    <t>ABBUONI/ARROT. ATTIVI IMP.</t>
  </si>
  <si>
    <t>MATERIE PRIME C/ACQ.P/PROD.SERV.</t>
  </si>
  <si>
    <t>MATERIE DI CONSUMO C/ACQUISTI</t>
  </si>
  <si>
    <t>MERCI C/ACQUISTI P/PROD.SERV.</t>
  </si>
  <si>
    <t>CANCELLERIA</t>
  </si>
  <si>
    <t>CARBURANTI E LUBRIFICANTI</t>
  </si>
  <si>
    <t>INDUMENTI DI  LAVORO</t>
  </si>
  <si>
    <t>ACQUISTI BENI COSTO UNIT.&lt;516,46</t>
  </si>
  <si>
    <t>ALTRI ACQ.NON STRETT.CORR.AI RIC</t>
  </si>
  <si>
    <t>ALTRI ACQUISTI INDEDUCIBILI</t>
  </si>
  <si>
    <t>ACQUISTI VARI E MINUTI</t>
  </si>
  <si>
    <t>TRASPORTI SU ACQUISTI</t>
  </si>
  <si>
    <t>LAVORAZ.DI TERZI P/PROD.SERVIZI</t>
  </si>
  <si>
    <t>MAN. E RIP. BENI DI TERZI</t>
  </si>
  <si>
    <t>PEDAGGI AUTOSTRADALI</t>
  </si>
  <si>
    <t>ALTRI ONERI P/AUTOMEZZI</t>
  </si>
  <si>
    <t>COMP.AMM.-CO.CO.CO.(SOCIspa-srl)</t>
  </si>
  <si>
    <t>COMPENSI LAV.OCCAS.ATTIN.ATTIV.</t>
  </si>
  <si>
    <t>CONT.INPS AMM-CO.CO.CO.(spa-srl)</t>
  </si>
  <si>
    <t>PUBBLICITA'</t>
  </si>
  <si>
    <t>SPESE LEGALI</t>
  </si>
  <si>
    <t>PASTI E SOGGIORNI</t>
  </si>
  <si>
    <t>RICERCA,ADDESTRAM.E FORMAZIONE</t>
  </si>
  <si>
    <t>SERVIZIO SMALTIMENTO RIFIUTI</t>
  </si>
  <si>
    <t>ONERI BANCARI</t>
  </si>
  <si>
    <t>TENUTA PAGHE,CONT.DICH.DA IMPRES</t>
  </si>
  <si>
    <t>ALTRI COSTI PER SERVIZI</t>
  </si>
  <si>
    <t>ALTRI SERVIZI INDEDUCIBILI</t>
  </si>
  <si>
    <t>SPESE INTERNET</t>
  </si>
  <si>
    <t>SPESE PER LA SICUREZZA</t>
  </si>
  <si>
    <t>MANUTENZIONI E RIPARAZIONI</t>
  </si>
  <si>
    <t>CONSULENZE FISCALI/SOCIETARIE</t>
  </si>
  <si>
    <t>CONSULENZE TECNICHE</t>
  </si>
  <si>
    <t>CONSULENZE</t>
  </si>
  <si>
    <t>TICKET RESTAURANT</t>
  </si>
  <si>
    <t>SERVIZIO SOSTE E PARCHEGGI</t>
  </si>
  <si>
    <t>ASSICURAZIONI</t>
  </si>
  <si>
    <t>FITTI PASSIVI (BENI IMMOBILI)</t>
  </si>
  <si>
    <t>NOLEGGIO DEDUCIBILE</t>
  </si>
  <si>
    <t>LIC. D'USO SOFTWARE DI ESERCIZIO</t>
  </si>
  <si>
    <t>SALARI E STIPENDI</t>
  </si>
  <si>
    <t>ONERI SOCIALI INPS</t>
  </si>
  <si>
    <t>ONERI SOCIALI INAIL</t>
  </si>
  <si>
    <t>ONERI SOCIALI CASSA EDILE</t>
  </si>
  <si>
    <t>ALTRI COSTI DEL PERSONALE</t>
  </si>
  <si>
    <t>AMM.TO COSTI D'IMPIANTO</t>
  </si>
  <si>
    <t>AMM.TO ORD.FABB.IND.LI E COM.</t>
  </si>
  <si>
    <t>AMM.TO ORD.ATT.IND.LI E COMM.</t>
  </si>
  <si>
    <t>AMM.TO ORD.MOB.E MAC.ORD.UF.</t>
  </si>
  <si>
    <t>AMM.TO ORD.MAC.ELETTROM.UF.</t>
  </si>
  <si>
    <t>AMM.TO ORD.AUTOCARRI/AUTOVET.</t>
  </si>
  <si>
    <t>MATERIALI VARI C/RIM. FINALI</t>
  </si>
  <si>
    <t>IMPOSTA DI BOLLO</t>
  </si>
  <si>
    <t>IMU IMMOBILI STRUMENTALI</t>
  </si>
  <si>
    <t>IMPOSTA DI REGISTRO</t>
  </si>
  <si>
    <t>TASSE DI CONCESSIONE GOVERNAT.</t>
  </si>
  <si>
    <t>DIRITTI CAMERALI</t>
  </si>
  <si>
    <t>ALTRE IMPOSTE E TASSE DEDUCIBILI</t>
  </si>
  <si>
    <t>MULTE E AMMENDE INDEDUCIBILI</t>
  </si>
  <si>
    <t>ABBUONI/ARROTONDAMENTI PASSIVI</t>
  </si>
  <si>
    <t>ALTRI ONERI DI GEST. DEDUC.</t>
  </si>
  <si>
    <t>INTERESSI PASSIVI SU MUTUI</t>
  </si>
  <si>
    <t>INT.PASS.SUI DEB. V/ALTRI FINAN.</t>
  </si>
  <si>
    <t>INTERESSI PASSIVI INDEDUCIBILI</t>
  </si>
  <si>
    <t>IRAP DELL'ESERCIZIO</t>
  </si>
  <si>
    <t>IRES DELL'ESERCIZIO</t>
  </si>
  <si>
    <t>PEDAGGI AUTOSTR.PARZ.DEDUCIBILI</t>
  </si>
  <si>
    <t>SPESE PER SERVIZI DI TRASPORTO</t>
  </si>
  <si>
    <t>F/AMM.COSTI IMPIANTO</t>
  </si>
  <si>
    <t>FABBRICATI IND.LI E COMM.LI</t>
  </si>
  <si>
    <t>F/AMM.FABBR. IND.LI E COMM.LI.</t>
  </si>
  <si>
    <t>F/AMM.ATTREZ. IND.LI E COMM.LI</t>
  </si>
  <si>
    <t>F/AMM.MOBILI E MACCH. ORD. D'UFF</t>
  </si>
  <si>
    <t>F/AMM.MACCH. ELETTROM. D'UFF.</t>
  </si>
  <si>
    <t>IVA SU ACQUISTI</t>
  </si>
  <si>
    <t>ERARIO C/RITENUTE SUBITE</t>
  </si>
  <si>
    <t>CREDITO IRES</t>
  </si>
  <si>
    <t>REGIONI C/RIT. ADDIZ. IRPEF</t>
  </si>
  <si>
    <t>COMUNI C/RIT. ADDIZ. IRPEF</t>
  </si>
  <si>
    <t>DEBITI V/INPS CONTR. AMMINISTR.</t>
  </si>
  <si>
    <t>CONTO TRANSITORIO</t>
  </si>
  <si>
    <t>SOPRAVVENIENZE ORDINARIE ATTIVE</t>
  </si>
  <si>
    <t>MATERIALE DI PULIZIA</t>
  </si>
  <si>
    <t>MANUT.E RIPARAZ.BENI PROPRI 5%</t>
  </si>
  <si>
    <t>SPESE CELLULARI</t>
  </si>
  <si>
    <t>SOPRAV. PASSIVE ORD.INDEDUCIBILI</t>
  </si>
  <si>
    <t>INTERESSI IVA TRIM.</t>
  </si>
  <si>
    <t>UTILI PORTATI A NUOVO</t>
  </si>
  <si>
    <t>MATERIE PRIME C/ACQUISTI</t>
  </si>
  <si>
    <t>SANZIONI</t>
  </si>
  <si>
    <t>REGIONI C/ACCONTI IRAP</t>
  </si>
  <si>
    <t>CANCELLERIA E STAMPATI</t>
  </si>
  <si>
    <t>ASSICURAZIONI R.C.A.</t>
  </si>
  <si>
    <t>RIMB. A PIE'DI LISTA DIPENDENTI</t>
  </si>
  <si>
    <t>CONTRIBUTI SU SALARI OPERAI</t>
  </si>
  <si>
    <t xml:space="preserve">BANCA </t>
  </si>
  <si>
    <t xml:space="preserve">FINANZIAMENTO </t>
  </si>
  <si>
    <t>FINANZIAMENTO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</si>
</sst>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1" formatCode="_-* #,##0_-;\-* #,##0_-;_-* &quot;-&quot;_-;_-@_-"/>
    <numFmt numFmtId="43" formatCode="_-* #,##0.00_-;\-* #,##0.00_-;_-* &quot;-&quot;??_-;_-@_-"/>
    <numFmt numFmtId="164" formatCode="_-* #,##0.00\ _€_-;\-* #,##0.00\ _€_-;_-* &quot;-&quot;??\ _€_-;_-@_-"/>
    <numFmt numFmtId="165" formatCode="_-&quot;€&quot;\ * #,##0.00_-;\-&quot;€&quot;\ * #,##0.00_-;_-&quot;€&quot;\ * &quot;-&quot;??_-;_-@_-"/>
    <numFmt numFmtId="166" formatCode="#,##0;[Red]\(#,##0\)"/>
    <numFmt numFmtId="167" formatCode="#,##0_ ;[Red]\-#,##0\ "/>
    <numFmt numFmtId="168" formatCode="_-* #,##0.00_-;\-* #,##0.00_-;_-* &quot;-&quot;_-;_-@_-"/>
    <numFmt numFmtId="169" formatCode="_-&quot;L.&quot;\ * #,##0.00_-;\-&quot;L.&quot;\ * #,##0.00_-;_-&quot;L.&quot;\ * &quot;-&quot;??_-;_-@_-"/>
    <numFmt numFmtId="170" formatCode="_(* #,##0.00_);_(* \(#,##0.00\);_(* &quot;-&quot;??_);_(@_)"/>
    <numFmt numFmtId="171" formatCode="#,##0.0_);\(#,##0.0\)"/>
    <numFmt numFmtId="172" formatCode="_-&quot;L.&quot;\ * #,##0_-;\-&quot;L.&quot;\ * #,##0_-;_-&quot;L.&quot;\ * &quot;-&quot;_-;_-@_-"/>
    <numFmt numFmtId="173" formatCode="_-&quot;€&quot;\ * #,##0_-;\-&quot;€&quot;\ * #,##0_-;_-&quot;€&quot;\ * &quot;-&quot;??_-;_-@_-"/>
    <numFmt numFmtId="174" formatCode="0.0_ ;[Red]\-0.0\ "/>
    <numFmt numFmtId="175" formatCode="_-[$€-2]\ * #,##0.00_-;\-[$€-2]\ * #,##0.00_-;_-[$€-2]\ * &quot;-&quot;??_-"/>
    <numFmt numFmtId="176" formatCode="_-[$€]\ * #,##0.00_-;\-[$€]\ * #,##0.00_-;_-[$€]\ * &quot;-&quot;??_-;_-@_-"/>
    <numFmt numFmtId="177" formatCode="&quot;€&quot;\ #,##0"/>
    <numFmt numFmtId="178" formatCode="#,##0;\(#,##0\)"/>
    <numFmt numFmtId="179" formatCode="_-* #,##0_-;\-* #,##0_-;_-* &quot;-&quot;??_-;_-@_-"/>
    <numFmt numFmtId="180" formatCode="#,##0.00;\(#,##0.00\)"/>
    <numFmt numFmtId="181" formatCode="0.000%"/>
    <numFmt numFmtId="182" formatCode="_-&quot;gg&quot;\ * #,##0_-;\-&quot;gg&quot;\ * #,##0_-;_-&quot;gg&quot;\ * &quot;-&quot;??_-;_-@_-"/>
    <numFmt numFmtId="183" formatCode="[$-410]mmm\-yy;@"/>
    <numFmt numFmtId="184" formatCode="#,##0.000"/>
    <numFmt numFmtId="185" formatCode="_-* #,##0_-;\-* #,##0_-;_-* \-_-;_-@_-"/>
    <numFmt numFmtId="186" formatCode="_-* #,##0.00_-;\-* #,##0.00_-;_-* \-??_-;_-@_-"/>
    <numFmt numFmtId="187" formatCode="_-&quot;€ &quot;* #,##0.00_-;&quot;-€ &quot;* #,##0.00_-;_-&quot;€ &quot;* \-??_-;_-@_-"/>
    <numFmt numFmtId="188" formatCode="#,##0;\-#,##0;&quot;Ok&quot;"/>
  </numFmts>
  <fonts count="199">
    <font>
      <sz val="11"/>
      <color theme="1"/>
      <name val="Calibri"/>
      <family val="2"/>
      <scheme val="minor"/>
    </font>
    <font>
      <sz val="11"/>
      <color theme="1"/>
      <name val="Calibri"/>
      <family val="2"/>
    </font>
    <font>
      <sz val="11"/>
      <color theme="1"/>
      <name val="Calibri"/>
      <family val="2"/>
      <scheme val="minor"/>
    </font>
    <font>
      <sz val="11"/>
      <color indexed="8"/>
      <name val="Calibri"/>
      <family val="2"/>
    </font>
    <font>
      <sz val="10"/>
      <name val="Arial"/>
      <family val="2"/>
    </font>
    <font>
      <sz val="10"/>
      <color indexed="8"/>
      <name val="Arial"/>
      <family val="2"/>
    </font>
    <font>
      <u/>
      <sz val="10"/>
      <color indexed="12"/>
      <name val="Arial"/>
      <family val="2"/>
    </font>
    <font>
      <u/>
      <sz val="10"/>
      <color indexed="12"/>
      <name val="MS Sans Serif"/>
      <family val="2"/>
    </font>
    <font>
      <sz val="10"/>
      <name val="Tahoma"/>
      <family val="2"/>
    </font>
    <font>
      <sz val="10"/>
      <name val="Arial Narrow"/>
      <family val="2"/>
    </font>
    <font>
      <sz val="10"/>
      <name val="Times New Roman"/>
      <family val="1"/>
    </font>
    <font>
      <sz val="8"/>
      <name val="Verdana"/>
      <family val="2"/>
    </font>
    <font>
      <sz val="9"/>
      <name val="Helvetica-Narrow"/>
      <family val="2"/>
    </font>
    <font>
      <sz val="10"/>
      <color indexed="8"/>
      <name val="MS Sans Serif"/>
      <family val="2"/>
    </font>
    <font>
      <sz val="11"/>
      <color indexed="60"/>
      <name val="Calibri"/>
      <family val="2"/>
    </font>
    <font>
      <sz val="11"/>
      <color indexed="19"/>
      <name val="Calibri"/>
      <family val="2"/>
    </font>
    <font>
      <b/>
      <sz val="11"/>
      <color indexed="8"/>
      <name val="Calibri"/>
      <family val="2"/>
    </font>
    <font>
      <sz val="11"/>
      <color indexed="9"/>
      <name val="Calibri"/>
      <family val="2"/>
    </font>
    <font>
      <b/>
      <sz val="11"/>
      <color indexed="10"/>
      <name val="Calibri"/>
      <family val="2"/>
    </font>
    <font>
      <sz val="11"/>
      <color indexed="10"/>
      <name val="Calibri"/>
      <family val="2"/>
    </font>
    <font>
      <b/>
      <sz val="11"/>
      <color indexed="9"/>
      <name val="Calibri"/>
      <family val="2"/>
    </font>
    <font>
      <sz val="11"/>
      <color indexed="62"/>
      <name val="Calibri"/>
      <family val="2"/>
    </font>
    <font>
      <b/>
      <sz val="11"/>
      <color indexed="63"/>
      <name val="Calibri"/>
      <family val="2"/>
    </font>
    <font>
      <i/>
      <sz val="11"/>
      <color indexed="23"/>
      <name val="Calibri"/>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sz val="11"/>
      <color indexed="20"/>
      <name val="Calibri"/>
      <family val="2"/>
    </font>
    <font>
      <sz val="11"/>
      <color indexed="17"/>
      <name val="Calibri"/>
      <family val="2"/>
    </font>
    <font>
      <b/>
      <sz val="14.05"/>
      <color indexed="8"/>
      <name val="Times New Roman"/>
      <family val="1"/>
    </font>
    <font>
      <sz val="8"/>
      <color indexed="18"/>
      <name val="Times New Roman"/>
      <family val="1"/>
    </font>
    <font>
      <b/>
      <sz val="11"/>
      <color indexed="52"/>
      <name val="Calibri"/>
      <family val="2"/>
    </font>
    <font>
      <sz val="11"/>
      <color indexed="52"/>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rgb="FF9C6500"/>
      <name val="Calibri"/>
      <family val="2"/>
    </font>
    <font>
      <sz val="11"/>
      <color theme="1"/>
      <name val="Calibri"/>
      <family val="2"/>
    </font>
    <font>
      <sz val="11"/>
      <color indexed="8"/>
      <name val="Calibri"/>
      <family val="2"/>
      <charset val="161"/>
    </font>
    <font>
      <u/>
      <sz val="11"/>
      <color theme="10"/>
      <name val="Calibri"/>
      <family val="2"/>
      <scheme val="minor"/>
    </font>
    <font>
      <sz val="11"/>
      <color theme="1"/>
      <name val="Arial"/>
      <family val="2"/>
    </font>
    <font>
      <sz val="11"/>
      <color theme="1"/>
      <name val="Franklin Gothic Demi Cond"/>
      <family val="2"/>
    </font>
    <font>
      <sz val="11"/>
      <color rgb="FFFF0000"/>
      <name val="Franklin Gothic Demi Cond"/>
      <family val="2"/>
    </font>
    <font>
      <sz val="18"/>
      <color theme="1"/>
      <name val="Franklin Gothic Demi Cond"/>
      <family val="2"/>
    </font>
    <font>
      <sz val="15"/>
      <color theme="1"/>
      <name val="Franklin Gothic Demi Cond"/>
      <family val="2"/>
    </font>
    <font>
      <sz val="2"/>
      <color theme="1"/>
      <name val="Franklin Gothic Demi Cond"/>
      <family val="2"/>
    </font>
    <font>
      <sz val="24"/>
      <color theme="1"/>
      <name val="Franklin Gothic Demi Cond"/>
      <family val="2"/>
    </font>
    <font>
      <sz val="11"/>
      <name val="Franklin Gothic Demi Cond"/>
      <family val="2"/>
    </font>
    <font>
      <b/>
      <sz val="24"/>
      <color theme="1"/>
      <name val="Cambria"/>
      <family val="1"/>
      <scheme val="major"/>
    </font>
    <font>
      <b/>
      <sz val="11"/>
      <color theme="1"/>
      <name val="Cambria"/>
      <family val="1"/>
      <scheme val="major"/>
    </font>
    <font>
      <b/>
      <sz val="11"/>
      <name val="Cambria"/>
      <family val="1"/>
      <scheme val="major"/>
    </font>
    <font>
      <b/>
      <sz val="2"/>
      <color theme="1"/>
      <name val="Cambria"/>
      <family val="1"/>
      <scheme val="major"/>
    </font>
    <font>
      <b/>
      <sz val="10"/>
      <color theme="0"/>
      <name val="Cambria"/>
      <family val="1"/>
      <scheme val="major"/>
    </font>
    <font>
      <sz val="10"/>
      <color theme="1"/>
      <name val="Cambria"/>
      <family val="1"/>
      <scheme val="major"/>
    </font>
    <font>
      <sz val="11"/>
      <color theme="1"/>
      <name val="Cambria"/>
      <family val="1"/>
      <scheme val="major"/>
    </font>
    <font>
      <sz val="11"/>
      <color rgb="FFFF0000"/>
      <name val="Cambria"/>
      <family val="1"/>
      <scheme val="major"/>
    </font>
    <font>
      <b/>
      <sz val="10"/>
      <color theme="1"/>
      <name val="Cambria"/>
      <family val="1"/>
      <scheme val="major"/>
    </font>
    <font>
      <sz val="26"/>
      <color theme="1"/>
      <name val="Cambria"/>
      <family val="1"/>
      <scheme val="major"/>
    </font>
    <font>
      <sz val="18"/>
      <color theme="0" tint="-0.34998626667073579"/>
      <name val="Cambria"/>
      <family val="1"/>
      <scheme val="major"/>
    </font>
    <font>
      <u/>
      <sz val="8"/>
      <color theme="10"/>
      <name val="Arial"/>
      <family val="2"/>
    </font>
    <font>
      <sz val="8"/>
      <color indexed="0"/>
      <name val="Arial"/>
      <family val="2"/>
    </font>
    <font>
      <u/>
      <sz val="11"/>
      <color theme="10"/>
      <name val="Calibri"/>
      <family val="2"/>
    </font>
    <font>
      <b/>
      <sz val="11"/>
      <color theme="0"/>
      <name val="Tw Cen MT"/>
      <family val="2"/>
    </font>
    <font>
      <sz val="11"/>
      <color theme="1"/>
      <name val="Tw Cen MT"/>
      <family val="2"/>
    </font>
    <font>
      <b/>
      <sz val="9"/>
      <name val="Tw Cen MT"/>
      <family val="2"/>
    </font>
    <font>
      <b/>
      <sz val="11"/>
      <color theme="1"/>
      <name val="Tw Cen MT"/>
      <family val="2"/>
    </font>
    <font>
      <b/>
      <sz val="10"/>
      <color theme="0"/>
      <name val="Tw Cen MT"/>
      <family val="2"/>
    </font>
    <font>
      <b/>
      <sz val="11"/>
      <color rgb="FF94141F"/>
      <name val="Tw Cen MT"/>
      <family val="2"/>
    </font>
    <font>
      <b/>
      <sz val="11"/>
      <color rgb="FFFF0000"/>
      <name val="Tw Cen MT"/>
      <family val="2"/>
    </font>
    <font>
      <sz val="11"/>
      <color rgb="FF94141F"/>
      <name val="Tw Cen MT"/>
      <family val="2"/>
    </font>
    <font>
      <sz val="10"/>
      <name val="Tw Cen MT"/>
      <family val="2"/>
    </font>
    <font>
      <sz val="9"/>
      <color theme="1"/>
      <name val="Tw Cen MT"/>
      <family val="2"/>
    </font>
    <font>
      <sz val="11"/>
      <name val="Tw Cen MT"/>
      <family val="2"/>
    </font>
    <font>
      <sz val="8"/>
      <name val="Tw Cen MT"/>
      <family val="2"/>
    </font>
    <font>
      <sz val="11"/>
      <color rgb="FFC00000"/>
      <name val="Tw Cen MT"/>
      <family val="2"/>
    </font>
    <font>
      <b/>
      <sz val="15"/>
      <color rgb="FF94141F"/>
      <name val="Tw Cen MT"/>
      <family val="2"/>
    </font>
    <font>
      <b/>
      <sz val="12"/>
      <color theme="1"/>
      <name val="Tw Cen MT"/>
      <family val="2"/>
    </font>
    <font>
      <b/>
      <sz val="12"/>
      <color theme="0"/>
      <name val="Tw Cen MT"/>
      <family val="2"/>
    </font>
    <font>
      <sz val="12"/>
      <color theme="1"/>
      <name val="Tw Cen MT"/>
      <family val="2"/>
    </font>
    <font>
      <sz val="12"/>
      <name val="Tw Cen MT"/>
      <family val="2"/>
    </font>
    <font>
      <sz val="10"/>
      <color theme="1"/>
      <name val="Tw Cen MT"/>
      <family val="2"/>
    </font>
    <font>
      <b/>
      <sz val="10"/>
      <name val="Tw Cen MT"/>
      <family val="2"/>
    </font>
    <font>
      <b/>
      <sz val="15"/>
      <color theme="1"/>
      <name val="Tw Cen MT"/>
      <family val="2"/>
    </font>
    <font>
      <sz val="12"/>
      <color rgb="FFFF0000"/>
      <name val="Tw Cen MT"/>
      <family val="2"/>
    </font>
    <font>
      <sz val="15"/>
      <color theme="1"/>
      <name val="Tw Cen MT"/>
      <family val="2"/>
    </font>
    <font>
      <sz val="11"/>
      <color theme="0" tint="-0.499984740745262"/>
      <name val="Tw Cen MT"/>
      <family val="2"/>
    </font>
    <font>
      <sz val="13"/>
      <color theme="1"/>
      <name val="Tw Cen MT"/>
      <family val="2"/>
    </font>
    <font>
      <sz val="13"/>
      <color rgb="FFFF0000"/>
      <name val="Tw Cen MT"/>
      <family val="2"/>
    </font>
    <font>
      <b/>
      <sz val="24"/>
      <color theme="1"/>
      <name val="Tw Cen MT"/>
      <family val="2"/>
    </font>
    <font>
      <b/>
      <sz val="18"/>
      <color theme="1"/>
      <name val="Tw Cen MT"/>
      <family val="2"/>
    </font>
    <font>
      <b/>
      <sz val="11"/>
      <name val="Tw Cen MT"/>
      <family val="2"/>
    </font>
    <font>
      <b/>
      <sz val="8"/>
      <color theme="1"/>
      <name val="Tw Cen MT"/>
      <family val="2"/>
    </font>
    <font>
      <sz val="11"/>
      <color theme="0"/>
      <name val="Tw Cen MT"/>
      <family val="2"/>
    </font>
    <font>
      <b/>
      <sz val="7"/>
      <color theme="1"/>
      <name val="Tw Cen MT"/>
      <family val="2"/>
    </font>
    <font>
      <b/>
      <sz val="10"/>
      <color theme="1"/>
      <name val="Tw Cen MT"/>
      <family val="2"/>
    </font>
    <font>
      <sz val="8"/>
      <color theme="1"/>
      <name val="Tw Cen MT"/>
      <family val="2"/>
    </font>
    <font>
      <b/>
      <sz val="9"/>
      <color theme="0"/>
      <name val="Tw Cen MT"/>
      <family val="2"/>
    </font>
    <font>
      <b/>
      <sz val="9"/>
      <color theme="1"/>
      <name val="Tw Cen MT"/>
      <family val="2"/>
    </font>
    <font>
      <b/>
      <sz val="8"/>
      <color theme="0"/>
      <name val="Tw Cen MT"/>
      <family val="2"/>
    </font>
    <font>
      <sz val="8"/>
      <color rgb="FFFF0000"/>
      <name val="Tw Cen MT"/>
      <family val="2"/>
    </font>
    <font>
      <sz val="10"/>
      <color theme="0"/>
      <name val="Tw Cen MT"/>
      <family val="2"/>
    </font>
    <font>
      <sz val="8"/>
      <color theme="0"/>
      <name val="Tw Cen MT"/>
      <family val="2"/>
    </font>
    <font>
      <sz val="9"/>
      <color theme="0"/>
      <name val="Tw Cen MT"/>
      <family val="2"/>
    </font>
    <font>
      <b/>
      <sz val="7"/>
      <color theme="0"/>
      <name val="Tw Cen MT"/>
      <family val="2"/>
    </font>
    <font>
      <b/>
      <sz val="8"/>
      <name val="Tw Cen MT"/>
      <family val="2"/>
    </font>
    <font>
      <b/>
      <sz val="14"/>
      <color theme="0"/>
      <name val="Tw Cen MT"/>
      <family val="2"/>
    </font>
    <font>
      <sz val="9"/>
      <name val="Tw Cen MT"/>
      <family val="2"/>
    </font>
    <font>
      <sz val="11"/>
      <color theme="1"/>
      <name val="Wingdings 3"/>
      <family val="1"/>
      <charset val="2"/>
    </font>
    <font>
      <sz val="15"/>
      <color theme="1"/>
      <name val="Wingdings 3"/>
      <family val="1"/>
      <charset val="2"/>
    </font>
    <font>
      <sz val="15"/>
      <color rgb="FFFF0000"/>
      <name val="Wingdings 3"/>
      <family val="1"/>
      <charset val="2"/>
    </font>
    <font>
      <sz val="15"/>
      <color rgb="FF00B050"/>
      <name val="Wingdings 3"/>
      <family val="1"/>
      <charset val="2"/>
    </font>
    <font>
      <sz val="11"/>
      <color theme="0" tint="-0.499984740745262"/>
      <name val="Wingdings 3"/>
      <family val="1"/>
      <charset val="2"/>
    </font>
    <font>
      <sz val="13"/>
      <color theme="1"/>
      <name val="Wingdings 3"/>
      <family val="1"/>
      <charset val="2"/>
    </font>
    <font>
      <b/>
      <sz val="11"/>
      <color theme="1"/>
      <name val="Wingdings 3"/>
      <family val="1"/>
      <charset val="2"/>
    </font>
    <font>
      <sz val="11"/>
      <color rgb="FFFF0000"/>
      <name val="Wingdings 3"/>
      <family val="1"/>
      <charset val="2"/>
    </font>
    <font>
      <sz val="11"/>
      <name val="Wingdings 3"/>
      <family val="1"/>
      <charset val="2"/>
    </font>
    <font>
      <b/>
      <sz val="15"/>
      <color rgb="FF94141F"/>
      <name val="Symbol"/>
      <family val="1"/>
      <charset val="2"/>
    </font>
    <font>
      <b/>
      <sz val="12"/>
      <color theme="0"/>
      <name val="Symbol"/>
      <family val="1"/>
      <charset val="2"/>
    </font>
    <font>
      <sz val="24"/>
      <color theme="0" tint="-0.14999847407452621"/>
      <name val="Tw Cen MT"/>
      <family val="2"/>
    </font>
    <font>
      <b/>
      <sz val="10"/>
      <name val="Georgia"/>
      <family val="1"/>
    </font>
    <font>
      <b/>
      <sz val="11"/>
      <color rgb="FF94141F"/>
      <name val="Verdana"/>
      <family val="2"/>
    </font>
    <font>
      <sz val="11"/>
      <color theme="1"/>
      <name val="Verdana"/>
      <family val="2"/>
    </font>
    <font>
      <b/>
      <sz val="11"/>
      <color theme="1"/>
      <name val="Verdana"/>
      <family val="2"/>
    </font>
    <font>
      <b/>
      <sz val="14"/>
      <name val="Verdana"/>
      <family val="2"/>
    </font>
    <font>
      <b/>
      <sz val="11"/>
      <color rgb="FFFF0000"/>
      <name val="Verdana"/>
      <family val="2"/>
    </font>
    <font>
      <b/>
      <sz val="11"/>
      <name val="Verdana"/>
      <family val="2"/>
    </font>
    <font>
      <b/>
      <sz val="15"/>
      <color rgb="FF94141F"/>
      <name val="Verdana"/>
      <family val="2"/>
    </font>
    <font>
      <b/>
      <sz val="15"/>
      <color rgb="FFFFE161"/>
      <name val="Verdana"/>
      <family val="2"/>
    </font>
    <font>
      <b/>
      <sz val="15"/>
      <color theme="1"/>
      <name val="Verdana"/>
      <family val="2"/>
    </font>
    <font>
      <b/>
      <sz val="2"/>
      <color theme="1"/>
      <name val="Verdana"/>
      <family val="2"/>
    </font>
    <font>
      <b/>
      <sz val="12"/>
      <color theme="0" tint="-0.14999847407452621"/>
      <name val="Verdana"/>
      <family val="2"/>
    </font>
    <font>
      <b/>
      <sz val="26"/>
      <color theme="1"/>
      <name val="Cambria"/>
      <family val="1"/>
      <scheme val="major"/>
    </font>
    <font>
      <sz val="11"/>
      <color rgb="FFFF0000"/>
      <name val="Georgia"/>
      <family val="1"/>
    </font>
    <font>
      <sz val="11"/>
      <color theme="1"/>
      <name val="Georgia"/>
      <family val="1"/>
    </font>
    <font>
      <b/>
      <sz val="10"/>
      <color theme="0"/>
      <name val="Georgia"/>
      <family val="1"/>
    </font>
    <font>
      <sz val="10"/>
      <color theme="1"/>
      <name val="Georgia"/>
      <family val="1"/>
    </font>
    <font>
      <sz val="10"/>
      <name val="Georgia"/>
      <family val="1"/>
    </font>
    <font>
      <b/>
      <sz val="10"/>
      <color theme="1"/>
      <name val="Georgia"/>
      <family val="1"/>
    </font>
    <font>
      <b/>
      <sz val="14"/>
      <color theme="1"/>
      <name val="Georgia"/>
      <family val="1"/>
    </font>
    <font>
      <b/>
      <sz val="11"/>
      <color theme="0"/>
      <name val="Georgia"/>
      <family val="1"/>
    </font>
    <font>
      <b/>
      <sz val="11"/>
      <color theme="1"/>
      <name val="Georgia"/>
      <family val="1"/>
    </font>
    <font>
      <b/>
      <sz val="10"/>
      <color rgb="FFFF0000"/>
      <name val="Verdana"/>
      <family val="2"/>
    </font>
    <font>
      <b/>
      <sz val="2"/>
      <color rgb="FFFFE161"/>
      <name val="Verdana"/>
      <family val="2"/>
    </font>
    <font>
      <sz val="9"/>
      <name val="Georgia"/>
      <family val="1"/>
    </font>
    <font>
      <b/>
      <sz val="11"/>
      <color theme="0" tint="-0.14999847407452621"/>
      <name val="Verdana"/>
      <family val="2"/>
    </font>
    <font>
      <b/>
      <sz val="12"/>
      <color theme="1"/>
      <name val="Georgia"/>
      <family val="1"/>
    </font>
    <font>
      <b/>
      <sz val="12"/>
      <color theme="0"/>
      <name val="Georgia"/>
      <family val="1"/>
    </font>
    <font>
      <b/>
      <sz val="12"/>
      <name val="Georgia"/>
      <family val="1"/>
    </font>
    <font>
      <sz val="12"/>
      <color theme="1"/>
      <name val="Georgia"/>
      <family val="1"/>
    </font>
    <font>
      <sz val="12"/>
      <name val="Georgia"/>
      <family val="1"/>
    </font>
    <font>
      <sz val="12"/>
      <color theme="0"/>
      <name val="Georgia"/>
      <family val="1"/>
    </font>
    <font>
      <b/>
      <sz val="12"/>
      <color rgb="FF94141F"/>
      <name val="Georgia"/>
      <family val="1"/>
    </font>
    <font>
      <b/>
      <sz val="13"/>
      <color theme="1"/>
      <name val="Georgia"/>
      <family val="1"/>
    </font>
    <font>
      <sz val="11"/>
      <name val="Georgia"/>
      <family val="1"/>
    </font>
    <font>
      <i/>
      <sz val="11"/>
      <color theme="1"/>
      <name val="Georgia"/>
      <family val="1"/>
    </font>
    <font>
      <b/>
      <i/>
      <sz val="11"/>
      <color theme="1"/>
      <name val="Georgia"/>
      <family val="1"/>
    </font>
    <font>
      <b/>
      <i/>
      <sz val="12"/>
      <color theme="1"/>
      <name val="Georgia"/>
      <family val="1"/>
    </font>
    <font>
      <sz val="12"/>
      <color rgb="FFFF0000"/>
      <name val="Georgia"/>
      <family val="1"/>
    </font>
    <font>
      <i/>
      <sz val="12"/>
      <color theme="1"/>
      <name val="Georgia"/>
      <family val="1"/>
    </font>
    <font>
      <sz val="18"/>
      <color theme="1"/>
      <name val="Verdana"/>
      <family val="2"/>
    </font>
    <font>
      <sz val="11"/>
      <name val="Verdana"/>
      <family val="2"/>
    </font>
    <font>
      <sz val="15"/>
      <color theme="1"/>
      <name val="Verdana"/>
      <family val="2"/>
    </font>
    <font>
      <sz val="14"/>
      <color theme="1"/>
      <name val="Georgia"/>
      <family val="1"/>
    </font>
    <font>
      <sz val="13"/>
      <color theme="1"/>
      <name val="Georgia"/>
      <family val="1"/>
    </font>
    <font>
      <sz val="11"/>
      <color theme="0"/>
      <name val="Georgia"/>
      <family val="1"/>
    </font>
    <font>
      <b/>
      <sz val="18"/>
      <color theme="1"/>
      <name val="Verdana"/>
      <family val="2"/>
    </font>
    <font>
      <b/>
      <sz val="14"/>
      <name val="Georgia"/>
      <family val="1"/>
    </font>
    <font>
      <b/>
      <sz val="11"/>
      <name val="Georgia"/>
      <family val="1"/>
    </font>
    <font>
      <b/>
      <u/>
      <sz val="14"/>
      <name val="Georgia"/>
      <family val="1"/>
    </font>
    <font>
      <b/>
      <i/>
      <u/>
      <sz val="14"/>
      <name val="Georgia"/>
      <family val="1"/>
    </font>
    <font>
      <b/>
      <sz val="14"/>
      <color rgb="FFC00000"/>
      <name val="Georgia"/>
      <family val="1"/>
    </font>
    <font>
      <b/>
      <sz val="11"/>
      <color theme="0" tint="-0.499984740745262"/>
      <name val="Cambria"/>
      <family val="1"/>
      <scheme val="major"/>
    </font>
    <font>
      <sz val="11"/>
      <color theme="0" tint="-0.499984740745262"/>
      <name val="Cambria"/>
      <family val="1"/>
      <scheme val="major"/>
    </font>
    <font>
      <sz val="2"/>
      <color theme="0" tint="-0.499984740745262"/>
      <name val="Cambria"/>
      <family val="1"/>
      <scheme val="major"/>
    </font>
    <font>
      <b/>
      <sz val="10"/>
      <color theme="0" tint="-0.499984740745262"/>
      <name val="Georgia"/>
      <family val="1"/>
    </font>
    <font>
      <sz val="11"/>
      <color theme="0" tint="-0.499984740745262"/>
      <name val="Georgia"/>
      <family val="1"/>
    </font>
    <font>
      <b/>
      <sz val="10"/>
      <color theme="0" tint="-0.499984740745262"/>
      <name val="Cambria"/>
      <family val="1"/>
      <scheme val="major"/>
    </font>
    <font>
      <b/>
      <sz val="15"/>
      <color rgb="FFC00000"/>
      <name val="Verdana"/>
      <family val="2"/>
    </font>
    <font>
      <b/>
      <sz val="26"/>
      <name val="Verdana"/>
      <family val="2"/>
    </font>
    <font>
      <b/>
      <sz val="16"/>
      <name val="Verdana"/>
      <family val="2"/>
    </font>
    <font>
      <b/>
      <sz val="15"/>
      <name val="Verdana"/>
      <family val="2"/>
    </font>
    <font>
      <b/>
      <sz val="18"/>
      <name val="Verdana"/>
      <family val="2"/>
    </font>
    <font>
      <b/>
      <sz val="10"/>
      <name val="Verdana"/>
      <family val="2"/>
    </font>
    <font>
      <b/>
      <sz val="11"/>
      <color theme="0" tint="-0.499984740745262"/>
      <name val="Georgia"/>
      <family val="1"/>
    </font>
    <font>
      <b/>
      <sz val="2"/>
      <color theme="0" tint="-0.499984740745262"/>
      <name val="Cambria"/>
      <family val="1"/>
      <scheme val="major"/>
    </font>
    <font>
      <b/>
      <sz val="11"/>
      <color rgb="FFC00000"/>
      <name val="Georgia"/>
      <family val="1"/>
    </font>
    <font>
      <b/>
      <u/>
      <sz val="11"/>
      <name val="Georgia"/>
      <family val="1"/>
    </font>
    <font>
      <sz val="10"/>
      <color theme="0"/>
      <name val="Cambria"/>
      <family val="1"/>
      <scheme val="major"/>
    </font>
    <font>
      <sz val="11"/>
      <color theme="0"/>
      <name val="Cambria"/>
      <family val="1"/>
      <scheme val="major"/>
    </font>
    <font>
      <b/>
      <sz val="11"/>
      <color theme="0" tint="-0.499984740745262"/>
      <name val="Verdana"/>
      <family val="2"/>
    </font>
    <font>
      <b/>
      <sz val="24"/>
      <name val="Tw Cen MT"/>
      <family val="2"/>
    </font>
    <font>
      <b/>
      <sz val="18"/>
      <name val="Tw Cen MT"/>
      <family val="2"/>
    </font>
    <font>
      <b/>
      <sz val="12"/>
      <color rgb="FFC00000"/>
      <name val="Georgia"/>
      <family val="1"/>
    </font>
    <font>
      <b/>
      <sz val="10"/>
      <color rgb="FFC00000"/>
      <name val="Georgia"/>
      <family val="1"/>
    </font>
    <font>
      <i/>
      <sz val="12"/>
      <name val="Georgia"/>
      <family val="1"/>
    </font>
    <font>
      <i/>
      <sz val="10"/>
      <name val="Georgia"/>
      <family val="1"/>
    </font>
    <font>
      <b/>
      <i/>
      <sz val="10"/>
      <color theme="9"/>
      <name val="Georgia"/>
      <family val="1"/>
    </font>
  </fonts>
  <fills count="43">
    <fill>
      <patternFill patternType="none"/>
    </fill>
    <fill>
      <patternFill patternType="gray125"/>
    </fill>
    <fill>
      <patternFill patternType="solid">
        <fgColor rgb="FFFFEB9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9"/>
      </patternFill>
    </fill>
    <fill>
      <patternFill patternType="solid">
        <fgColor indexed="55"/>
      </patternFill>
    </fill>
    <fill>
      <patternFill patternType="solid">
        <fgColor indexed="56"/>
      </patternFill>
    </fill>
    <fill>
      <patternFill patternType="solid">
        <fgColor indexed="54"/>
      </patternFill>
    </fill>
    <fill>
      <patternFill patternType="solid">
        <fgColor theme="0" tint="-4.9989318521683403E-2"/>
        <bgColor indexed="64"/>
      </patternFill>
    </fill>
    <fill>
      <patternFill patternType="solid">
        <fgColor rgb="FFFFE161"/>
        <bgColor indexed="64"/>
      </patternFill>
    </fill>
    <fill>
      <patternFill patternType="solid">
        <fgColor theme="0" tint="-0.14999847407452621"/>
        <bgColor indexed="64"/>
      </patternFill>
    </fill>
    <fill>
      <patternFill patternType="solid">
        <fgColor theme="0"/>
        <bgColor indexed="64"/>
      </patternFill>
    </fill>
    <fill>
      <patternFill patternType="solid">
        <fgColor theme="3"/>
        <bgColor indexed="64"/>
      </patternFill>
    </fill>
    <fill>
      <patternFill patternType="solid">
        <fgColor rgb="FF94141F"/>
        <bgColor indexed="64"/>
      </patternFill>
    </fill>
    <fill>
      <gradientFill type="path" left="0.5" right="0.5" top="0.5" bottom="0.5">
        <stop position="0">
          <color theme="0"/>
        </stop>
        <stop position="1">
          <color theme="0" tint="-0.1490218817712943"/>
        </stop>
      </gradientFill>
    </fill>
    <fill>
      <patternFill patternType="solid">
        <fgColor theme="0" tint="-0.14996795556505021"/>
        <bgColor indexed="64"/>
      </patternFill>
    </fill>
    <fill>
      <gradientFill type="path">
        <stop position="0">
          <color theme="0"/>
        </stop>
        <stop position="1">
          <color theme="4"/>
        </stop>
      </gradientFill>
    </fill>
    <fill>
      <gradientFill type="path">
        <stop position="0">
          <color theme="0"/>
        </stop>
        <stop position="1">
          <color theme="0" tint="-0.1490218817712943"/>
        </stop>
      </gradientFill>
    </fill>
    <fill>
      <gradientFill type="path">
        <stop position="0">
          <color theme="0"/>
        </stop>
        <stop position="1">
          <color theme="4" tint="0.40000610370189521"/>
        </stop>
      </gradientFill>
    </fill>
    <fill>
      <patternFill patternType="solid">
        <fgColor theme="3" tint="0.79998168889431442"/>
        <bgColor auto="1"/>
      </patternFill>
    </fill>
    <fill>
      <patternFill patternType="solid">
        <fgColor theme="0" tint="-0.499984740745262"/>
        <bgColor indexed="64"/>
      </patternFill>
    </fill>
    <fill>
      <patternFill patternType="solid">
        <fgColor theme="8" tint="0.79998168889431442"/>
        <bgColor indexed="64"/>
      </patternFill>
    </fill>
    <fill>
      <patternFill patternType="solid">
        <fgColor rgb="FFFFFF00"/>
        <bgColor indexed="64"/>
      </patternFill>
    </fill>
  </fills>
  <borders count="89">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right/>
      <top/>
      <bottom style="double">
        <color indexed="10"/>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62"/>
      </top>
      <bottom style="double">
        <color indexed="62"/>
      </bottom>
      <diagonal/>
    </border>
    <border>
      <left/>
      <right/>
      <top style="thin">
        <color indexed="56"/>
      </top>
      <bottom style="double">
        <color indexed="56"/>
      </bottom>
      <diagonal/>
    </border>
    <border>
      <left/>
      <right/>
      <top/>
      <bottom style="double">
        <color theme="0" tint="-0.499984740745262"/>
      </bottom>
      <diagonal/>
    </border>
    <border>
      <left style="medium">
        <color indexed="23"/>
      </left>
      <right/>
      <top style="thin">
        <color indexed="63"/>
      </top>
      <bottom style="thin">
        <color indexed="55"/>
      </bottom>
      <diagonal/>
    </border>
    <border>
      <left/>
      <right/>
      <top style="thin">
        <color indexed="63"/>
      </top>
      <bottom style="thin">
        <color indexed="55"/>
      </bottom>
      <diagonal/>
    </border>
    <border>
      <left/>
      <right/>
      <top/>
      <bottom style="double">
        <color theme="0" tint="-0.34998626667073579"/>
      </bottom>
      <diagonal/>
    </border>
    <border>
      <left/>
      <right/>
      <top style="hair">
        <color auto="1"/>
      </top>
      <bottom/>
      <diagonal/>
    </border>
    <border>
      <left/>
      <right/>
      <top/>
      <bottom style="double">
        <color indexed="9"/>
      </bottom>
      <diagonal/>
    </border>
    <border>
      <left/>
      <right/>
      <top style="thin">
        <color indexed="64"/>
      </top>
      <bottom style="thin">
        <color indexed="64"/>
      </bottom>
      <diagonal/>
    </border>
    <border>
      <left/>
      <right/>
      <top style="thin">
        <color auto="1"/>
      </top>
      <bottom style="medium">
        <color auto="1"/>
      </bottom>
      <diagonal/>
    </border>
    <border>
      <left/>
      <right/>
      <top style="thin">
        <color indexed="64"/>
      </top>
      <bottom/>
      <diagonal/>
    </border>
    <border>
      <left/>
      <right/>
      <top style="double">
        <color auto="1"/>
      </top>
      <bottom/>
      <diagonal/>
    </border>
    <border>
      <left/>
      <right/>
      <top/>
      <bottom style="hair">
        <color auto="1"/>
      </bottom>
      <diagonal/>
    </border>
    <border>
      <left style="double">
        <color theme="0" tint="-0.34998626667073579"/>
      </left>
      <right style="double">
        <color theme="0" tint="-0.34998626667073579"/>
      </right>
      <top style="double">
        <color theme="0" tint="-0.34998626667073579"/>
      </top>
      <bottom style="double">
        <color theme="0" tint="-0.34998626667073579"/>
      </bottom>
      <diagonal/>
    </border>
    <border>
      <left style="double">
        <color theme="0" tint="-0.34998626667073579"/>
      </left>
      <right/>
      <top style="double">
        <color theme="0" tint="-0.34998626667073579"/>
      </top>
      <bottom style="double">
        <color theme="0" tint="-0.34998626667073579"/>
      </bottom>
      <diagonal/>
    </border>
    <border>
      <left/>
      <right/>
      <top style="double">
        <color theme="0" tint="-0.34998626667073579"/>
      </top>
      <bottom style="double">
        <color theme="0" tint="-0.34998626667073579"/>
      </bottom>
      <diagonal/>
    </border>
    <border>
      <left/>
      <right style="double">
        <color theme="0" tint="-0.34998626667073579"/>
      </right>
      <top style="double">
        <color theme="0" tint="-0.34998626667073579"/>
      </top>
      <bottom style="double">
        <color theme="0" tint="-0.34998626667073579"/>
      </bottom>
      <diagonal/>
    </border>
    <border>
      <left/>
      <right/>
      <top style="double">
        <color theme="0" tint="-0.34998626667073579"/>
      </top>
      <bottom/>
      <diagonal/>
    </border>
    <border>
      <left style="double">
        <color theme="0" tint="-0.34998626667073579"/>
      </left>
      <right/>
      <top/>
      <bottom/>
      <diagonal/>
    </border>
    <border>
      <left/>
      <right style="double">
        <color theme="0" tint="-0.34998626667073579"/>
      </right>
      <top/>
      <bottom/>
      <diagonal/>
    </border>
    <border>
      <left style="double">
        <color theme="0" tint="-0.34998626667073579"/>
      </left>
      <right style="double">
        <color theme="0" tint="-0.34998626667073579"/>
      </right>
      <top/>
      <bottom/>
      <diagonal/>
    </border>
    <border>
      <left style="double">
        <color theme="0" tint="-0.34998626667073579"/>
      </left>
      <right/>
      <top style="thin">
        <color indexed="63"/>
      </top>
      <bottom style="thin">
        <color indexed="55"/>
      </bottom>
      <diagonal/>
    </border>
    <border>
      <left/>
      <right style="double">
        <color theme="0" tint="-0.34998626667073579"/>
      </right>
      <top style="thin">
        <color indexed="63"/>
      </top>
      <bottom style="thin">
        <color indexed="55"/>
      </bottom>
      <diagonal/>
    </border>
    <border>
      <left/>
      <right/>
      <top style="double">
        <color indexed="9"/>
      </top>
      <bottom/>
      <diagonal/>
    </border>
    <border>
      <left/>
      <right/>
      <top/>
      <bottom style="thin">
        <color indexed="64"/>
      </bottom>
      <diagonal/>
    </border>
    <border>
      <left style="medium">
        <color indexed="23"/>
      </left>
      <right/>
      <top style="thin">
        <color indexed="63"/>
      </top>
      <bottom style="thin">
        <color indexed="55"/>
      </bottom>
      <diagonal/>
    </border>
    <border>
      <left/>
      <right/>
      <top style="thin">
        <color indexed="63"/>
      </top>
      <bottom style="thin">
        <color indexed="55"/>
      </bottom>
      <diagonal/>
    </border>
    <border>
      <left/>
      <right/>
      <top style="thin">
        <color indexed="64"/>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bottom style="dotted">
        <color indexed="64"/>
      </bottom>
      <diagonal/>
    </border>
    <border>
      <left/>
      <right/>
      <top style="dotted">
        <color indexed="64"/>
      </top>
      <bottom style="dotted">
        <color indexed="64"/>
      </bottom>
      <diagonal/>
    </border>
    <border>
      <left/>
      <right/>
      <top style="dotted">
        <color indexed="64"/>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medium">
        <color indexed="23"/>
      </left>
      <right/>
      <top style="thin">
        <color indexed="63"/>
      </top>
      <bottom style="thin">
        <color indexed="55"/>
      </bottom>
      <diagonal/>
    </border>
    <border>
      <left style="medium">
        <color indexed="23"/>
      </left>
      <right/>
      <top style="thin">
        <color indexed="63"/>
      </top>
      <bottom style="thin">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double">
        <color theme="0" tint="-0.14996795556505021"/>
      </left>
      <right style="double">
        <color theme="0" tint="-0.14996795556505021"/>
      </right>
      <top style="double">
        <color theme="0" tint="-0.14996795556505021"/>
      </top>
      <bottom style="double">
        <color theme="0" tint="-0.14996795556505021"/>
      </bottom>
      <diagonal/>
    </border>
    <border>
      <left style="double">
        <color theme="0" tint="-0.14996795556505021"/>
      </left>
      <right/>
      <top style="double">
        <color theme="0" tint="-0.14996795556505021"/>
      </top>
      <bottom/>
      <diagonal/>
    </border>
    <border>
      <left/>
      <right/>
      <top style="double">
        <color theme="0" tint="-0.14996795556505021"/>
      </top>
      <bottom/>
      <diagonal/>
    </border>
    <border>
      <left/>
      <right style="double">
        <color theme="0" tint="-0.14996795556505021"/>
      </right>
      <top style="double">
        <color theme="0" tint="-0.14996795556505021"/>
      </top>
      <bottom/>
      <diagonal/>
    </border>
    <border>
      <left style="double">
        <color theme="0" tint="-0.14996795556505021"/>
      </left>
      <right/>
      <top/>
      <bottom style="double">
        <color theme="0" tint="-0.14996795556505021"/>
      </bottom>
      <diagonal/>
    </border>
    <border>
      <left/>
      <right/>
      <top/>
      <bottom style="double">
        <color theme="0" tint="-0.14996795556505021"/>
      </bottom>
      <diagonal/>
    </border>
    <border>
      <left/>
      <right style="double">
        <color theme="0" tint="-0.14996795556505021"/>
      </right>
      <top/>
      <bottom style="double">
        <color theme="0" tint="-0.1499679555650502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indexed="64"/>
      </right>
      <top style="hair">
        <color auto="1"/>
      </top>
      <bottom/>
      <diagonal/>
    </border>
    <border>
      <left style="thick">
        <color theme="1" tint="0.499984740745262"/>
      </left>
      <right style="thin">
        <color theme="1" tint="0.499984740745262"/>
      </right>
      <top style="thick">
        <color theme="1" tint="0.499984740745262"/>
      </top>
      <bottom style="thin">
        <color theme="1" tint="0.499984740745262"/>
      </bottom>
      <diagonal/>
    </border>
    <border>
      <left style="thick">
        <color theme="1" tint="0.499984740745262"/>
      </left>
      <right/>
      <top style="thick">
        <color theme="1" tint="0.499984740745262"/>
      </top>
      <bottom style="thin">
        <color theme="1" tint="0.499984740745262"/>
      </bottom>
      <diagonal/>
    </border>
    <border>
      <left/>
      <right/>
      <top style="thick">
        <color theme="1" tint="0.499984740745262"/>
      </top>
      <bottom style="thin">
        <color theme="1" tint="0.499984740745262"/>
      </bottom>
      <diagonal/>
    </border>
    <border>
      <left/>
      <right style="thin">
        <color theme="1" tint="0.499984740745262"/>
      </right>
      <top style="thick">
        <color theme="1" tint="0.499984740745262"/>
      </top>
      <bottom style="thin">
        <color theme="1" tint="0.499984740745262"/>
      </bottom>
      <diagonal/>
    </border>
    <border>
      <left style="thin">
        <color indexed="64"/>
      </left>
      <right/>
      <top/>
      <bottom style="double">
        <color theme="0" tint="-0.499984740745262"/>
      </bottom>
      <diagonal/>
    </border>
    <border>
      <left/>
      <right style="thin">
        <color indexed="64"/>
      </right>
      <top/>
      <bottom style="double">
        <color theme="0" tint="-0.499984740745262"/>
      </bottom>
      <diagonal/>
    </border>
    <border>
      <left style="thick">
        <color theme="0"/>
      </left>
      <right style="thick">
        <color theme="0"/>
      </right>
      <top style="thick">
        <color theme="0"/>
      </top>
      <bottom style="thick">
        <color theme="0"/>
      </bottom>
      <diagonal/>
    </border>
  </borders>
  <cellStyleXfs count="1952">
    <xf numFmtId="0" fontId="0" fillId="0" borderId="0"/>
    <xf numFmtId="175" fontId="2" fillId="0" borderId="0"/>
    <xf numFmtId="175" fontId="3" fillId="3" borderId="0" applyNumberFormat="0" applyBorder="0" applyAlignment="0" applyProtection="0"/>
    <xf numFmtId="175" fontId="3" fillId="4" borderId="0" applyNumberFormat="0" applyBorder="0" applyAlignment="0" applyProtection="0"/>
    <xf numFmtId="175" fontId="3" fillId="5" borderId="0" applyNumberFormat="0" applyBorder="0" applyAlignment="0" applyProtection="0"/>
    <xf numFmtId="175" fontId="3" fillId="6" borderId="0" applyNumberFormat="0" applyBorder="0" applyAlignment="0" applyProtection="0"/>
    <xf numFmtId="175" fontId="3" fillId="7" borderId="0" applyNumberFormat="0" applyBorder="0" applyAlignment="0" applyProtection="0"/>
    <xf numFmtId="175" fontId="3" fillId="8" borderId="0" applyNumberFormat="0" applyBorder="0" applyAlignment="0" applyProtection="0"/>
    <xf numFmtId="175" fontId="3" fillId="9" borderId="0" applyNumberFormat="0" applyBorder="0" applyAlignment="0" applyProtection="0"/>
    <xf numFmtId="175" fontId="3" fillId="3" borderId="0" applyNumberFormat="0" applyBorder="0" applyAlignment="0" applyProtection="0"/>
    <xf numFmtId="175" fontId="3" fillId="10" borderId="0" applyNumberFormat="0" applyBorder="0" applyAlignment="0" applyProtection="0"/>
    <xf numFmtId="175" fontId="3" fillId="4" borderId="0" applyNumberFormat="0" applyBorder="0" applyAlignment="0" applyProtection="0"/>
    <xf numFmtId="175" fontId="3" fillId="11" borderId="0" applyNumberFormat="0" applyBorder="0" applyAlignment="0" applyProtection="0"/>
    <xf numFmtId="175" fontId="3" fillId="5" borderId="0" applyNumberFormat="0" applyBorder="0" applyAlignment="0" applyProtection="0"/>
    <xf numFmtId="175" fontId="3" fillId="8" borderId="0" applyNumberFormat="0" applyBorder="0" applyAlignment="0" applyProtection="0"/>
    <xf numFmtId="175" fontId="3" fillId="6" borderId="0" applyNumberFormat="0" applyBorder="0" applyAlignment="0" applyProtection="0"/>
    <xf numFmtId="175" fontId="3" fillId="7" borderId="0" applyNumberFormat="0" applyBorder="0" applyAlignment="0" applyProtection="0"/>
    <xf numFmtId="175" fontId="3" fillId="11" borderId="0" applyNumberFormat="0" applyBorder="0" applyAlignment="0" applyProtection="0"/>
    <xf numFmtId="175" fontId="3" fillId="8" borderId="0" applyNumberFormat="0" applyBorder="0" applyAlignment="0" applyProtection="0"/>
    <xf numFmtId="175" fontId="3" fillId="9" borderId="0" applyNumberFormat="0" applyBorder="0" applyAlignment="0" applyProtection="0"/>
    <xf numFmtId="175" fontId="3" fillId="10" borderId="0" applyNumberFormat="0" applyBorder="0" applyAlignment="0" applyProtection="0"/>
    <xf numFmtId="175" fontId="3" fillId="12" borderId="0" applyNumberFormat="0" applyBorder="0" applyAlignment="0" applyProtection="0"/>
    <xf numFmtId="175" fontId="3" fillId="6" borderId="0" applyNumberFormat="0" applyBorder="0" applyAlignment="0" applyProtection="0"/>
    <xf numFmtId="175" fontId="3" fillId="9" borderId="0" applyNumberFormat="0" applyBorder="0" applyAlignment="0" applyProtection="0"/>
    <xf numFmtId="175" fontId="3" fillId="13" borderId="0" applyNumberFormat="0" applyBorder="0" applyAlignment="0" applyProtection="0"/>
    <xf numFmtId="175" fontId="3" fillId="7" borderId="0" applyNumberFormat="0" applyBorder="0" applyAlignment="0" applyProtection="0"/>
    <xf numFmtId="175" fontId="3" fillId="9" borderId="0" applyNumberFormat="0" applyBorder="0" applyAlignment="0" applyProtection="0"/>
    <xf numFmtId="175" fontId="3" fillId="10" borderId="0" applyNumberFormat="0" applyBorder="0" applyAlignment="0" applyProtection="0"/>
    <xf numFmtId="175" fontId="3" fillId="14" borderId="0" applyNumberFormat="0" applyBorder="0" applyAlignment="0" applyProtection="0"/>
    <xf numFmtId="175" fontId="3" fillId="12" borderId="0" applyNumberFormat="0" applyBorder="0" applyAlignment="0" applyProtection="0"/>
    <xf numFmtId="175" fontId="3" fillId="4" borderId="0" applyNumberFormat="0" applyBorder="0" applyAlignment="0" applyProtection="0"/>
    <xf numFmtId="175" fontId="3" fillId="6" borderId="0" applyNumberFormat="0" applyBorder="0" applyAlignment="0" applyProtection="0"/>
    <xf numFmtId="175" fontId="3" fillId="7" borderId="0" applyNumberFormat="0" applyBorder="0" applyAlignment="0" applyProtection="0"/>
    <xf numFmtId="175" fontId="3" fillId="9" borderId="0" applyNumberFormat="0" applyBorder="0" applyAlignment="0" applyProtection="0"/>
    <xf numFmtId="175" fontId="3" fillId="11" borderId="0" applyNumberFormat="0" applyBorder="0" applyAlignment="0" applyProtection="0"/>
    <xf numFmtId="175" fontId="3" fillId="13" borderId="0" applyNumberFormat="0" applyBorder="0" applyAlignment="0" applyProtection="0"/>
    <xf numFmtId="175" fontId="17" fillId="15" borderId="0" applyNumberFormat="0" applyBorder="0" applyAlignment="0" applyProtection="0"/>
    <xf numFmtId="175" fontId="17" fillId="10" borderId="0" applyNumberFormat="0" applyBorder="0" applyAlignment="0" applyProtection="0"/>
    <xf numFmtId="175" fontId="17" fillId="12"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18" borderId="0" applyNumberFormat="0" applyBorder="0" applyAlignment="0" applyProtection="0"/>
    <xf numFmtId="175" fontId="17" fillId="7" borderId="0" applyNumberFormat="0" applyBorder="0" applyAlignment="0" applyProtection="0"/>
    <xf numFmtId="175" fontId="17" fillId="15" borderId="0" applyNumberFormat="0" applyBorder="0" applyAlignment="0" applyProtection="0"/>
    <xf numFmtId="175" fontId="17" fillId="19" borderId="0" applyNumberFormat="0" applyBorder="0" applyAlignment="0" applyProtection="0"/>
    <xf numFmtId="175" fontId="17" fillId="10" borderId="0" applyNumberFormat="0" applyBorder="0" applyAlignment="0" applyProtection="0"/>
    <xf numFmtId="175" fontId="17" fillId="13" borderId="0" applyNumberFormat="0" applyBorder="0" applyAlignment="0" applyProtection="0"/>
    <xf numFmtId="175" fontId="17" fillId="12" borderId="0" applyNumberFormat="0" applyBorder="0" applyAlignment="0" applyProtection="0"/>
    <xf numFmtId="175" fontId="17" fillId="4" borderId="0" applyNumberFormat="0" applyBorder="0" applyAlignment="0" applyProtection="0"/>
    <xf numFmtId="175" fontId="17" fillId="16" borderId="0" applyNumberFormat="0" applyBorder="0" applyAlignment="0" applyProtection="0"/>
    <xf numFmtId="175" fontId="17" fillId="7" borderId="0" applyNumberFormat="0" applyBorder="0" applyAlignment="0" applyProtection="0"/>
    <xf numFmtId="175" fontId="17" fillId="17" borderId="0" applyNumberFormat="0" applyBorder="0" applyAlignment="0" applyProtection="0"/>
    <xf numFmtId="175" fontId="17" fillId="10" borderId="0" applyNumberFormat="0" applyBorder="0" applyAlignment="0" applyProtection="0"/>
    <xf numFmtId="175" fontId="17" fillId="18" borderId="0" applyNumberFormat="0" applyBorder="0" applyAlignment="0" applyProtection="0"/>
    <xf numFmtId="175" fontId="17" fillId="20" borderId="0" applyNumberFormat="0" applyBorder="0" applyAlignment="0" applyProtection="0"/>
    <xf numFmtId="175" fontId="17" fillId="21" borderId="0" applyNumberFormat="0" applyBorder="0" applyAlignment="0" applyProtection="0"/>
    <xf numFmtId="175" fontId="17" fillId="22"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19" borderId="0" applyNumberFormat="0" applyBorder="0" applyAlignment="0" applyProtection="0"/>
    <xf numFmtId="175" fontId="28" fillId="4" borderId="0" applyNumberFormat="0" applyBorder="0" applyAlignment="0" applyProtection="0"/>
    <xf numFmtId="175" fontId="18" fillId="24" borderId="1" applyNumberFormat="0" applyAlignment="0" applyProtection="0"/>
    <xf numFmtId="175" fontId="32" fillId="23" borderId="1" applyNumberFormat="0" applyAlignment="0" applyProtection="0"/>
    <xf numFmtId="175" fontId="32" fillId="23" borderId="1" applyNumberFormat="0" applyAlignment="0" applyProtection="0"/>
    <xf numFmtId="175" fontId="19" fillId="0" borderId="3" applyNumberFormat="0" applyFill="0" applyAlignment="0" applyProtection="0"/>
    <xf numFmtId="175" fontId="33" fillId="0" borderId="2" applyNumberFormat="0" applyFill="0" applyAlignment="0" applyProtection="0"/>
    <xf numFmtId="175" fontId="20" fillId="25" borderId="4" applyNumberFormat="0" applyAlignment="0" applyProtection="0"/>
    <xf numFmtId="175" fontId="20" fillId="25" borderId="4" applyNumberFormat="0" applyAlignment="0" applyProtection="0"/>
    <xf numFmtId="175" fontId="6" fillId="0" borderId="0" applyNumberFormat="0" applyFill="0" applyBorder="0" applyAlignment="0" applyProtection="0">
      <alignment vertical="top"/>
      <protection locked="0"/>
    </xf>
    <xf numFmtId="175" fontId="6" fillId="0" borderId="0" applyNumberFormat="0" applyFill="0" applyBorder="0" applyAlignment="0" applyProtection="0">
      <alignment vertical="top"/>
      <protection locked="0"/>
    </xf>
    <xf numFmtId="175" fontId="7" fillId="0" borderId="0" applyNumberFormat="0" applyFill="0" applyBorder="0" applyAlignment="0" applyProtection="0">
      <alignment vertical="top"/>
      <protection locked="0"/>
    </xf>
    <xf numFmtId="175" fontId="6" fillId="0" borderId="0" applyNumberFormat="0" applyFill="0" applyBorder="0" applyAlignment="0" applyProtection="0">
      <alignment vertical="top"/>
      <protection locked="0"/>
    </xf>
    <xf numFmtId="175" fontId="17" fillId="26" borderId="0" applyNumberFormat="0" applyBorder="0" applyAlignment="0" applyProtection="0"/>
    <xf numFmtId="175" fontId="17" fillId="20" borderId="0" applyNumberFormat="0" applyBorder="0" applyAlignment="0" applyProtection="0"/>
    <xf numFmtId="175" fontId="17" fillId="19" borderId="0" applyNumberFormat="0" applyBorder="0" applyAlignment="0" applyProtection="0"/>
    <xf numFmtId="175" fontId="17" fillId="21" borderId="0" applyNumberFormat="0" applyBorder="0" applyAlignment="0" applyProtection="0"/>
    <xf numFmtId="175" fontId="17" fillId="13" borderId="0" applyNumberFormat="0" applyBorder="0" applyAlignment="0" applyProtection="0"/>
    <xf numFmtId="175" fontId="17" fillId="22" borderId="0" applyNumberFormat="0" applyBorder="0" applyAlignment="0" applyProtection="0"/>
    <xf numFmtId="175" fontId="17" fillId="27"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21" borderId="0" applyNumberFormat="0" applyBorder="0" applyAlignment="0" applyProtection="0"/>
    <xf numFmtId="175" fontId="17" fillId="19" borderId="0" applyNumberFormat="0" applyBorder="0" applyAlignment="0" applyProtection="0"/>
    <xf numFmtId="17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5" fontId="10"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5" fontId="8"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8" fontId="9" fillId="0" borderId="0" applyFont="0" applyFill="0" applyBorder="0" applyAlignment="0" applyProtection="0"/>
    <xf numFmtId="175" fontId="23" fillId="0" borderId="0" applyNumberFormat="0" applyFill="0" applyBorder="0" applyAlignment="0" applyProtection="0"/>
    <xf numFmtId="175" fontId="29" fillId="5" borderId="0" applyNumberFormat="0" applyBorder="0" applyAlignment="0" applyProtection="0"/>
    <xf numFmtId="175" fontId="35" fillId="0" borderId="5" applyNumberFormat="0" applyFill="0" applyAlignment="0" applyProtection="0"/>
    <xf numFmtId="175" fontId="36" fillId="0" borderId="6" applyNumberFormat="0" applyFill="0" applyAlignment="0" applyProtection="0"/>
    <xf numFmtId="175" fontId="37" fillId="0" borderId="7" applyNumberFormat="0" applyFill="0" applyAlignment="0" applyProtection="0"/>
    <xf numFmtId="175" fontId="37" fillId="0" borderId="0" applyNumberFormat="0" applyFill="0" applyBorder="0" applyAlignment="0" applyProtection="0"/>
    <xf numFmtId="175" fontId="21" fillId="14" borderId="1" applyNumberFormat="0" applyAlignment="0" applyProtection="0"/>
    <xf numFmtId="175" fontId="21" fillId="8" borderId="1" applyNumberFormat="0" applyAlignment="0" applyProtection="0"/>
    <xf numFmtId="175" fontId="33" fillId="0" borderId="2" applyNumberFormat="0" applyFill="0" applyAlignment="0" applyProtection="0"/>
    <xf numFmtId="43" fontId="3" fillId="0" borderId="0" applyFont="0" applyFill="0" applyBorder="0" applyAlignment="0" applyProtection="0"/>
    <xf numFmtId="41"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11"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0"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175" fontId="14" fillId="14" borderId="0" applyNumberFormat="0" applyBorder="0" applyAlignment="0" applyProtection="0"/>
    <xf numFmtId="175" fontId="38" fillId="2" borderId="0" applyNumberFormat="0" applyBorder="0" applyAlignment="0" applyProtection="0"/>
    <xf numFmtId="173" fontId="38" fillId="2" borderId="0" applyNumberFormat="0" applyBorder="0" applyAlignment="0" applyProtection="0"/>
    <xf numFmtId="175" fontId="14" fillId="14" borderId="0" applyNumberFormat="0" applyBorder="0" applyAlignment="0" applyProtection="0"/>
    <xf numFmtId="175" fontId="14" fillId="14" borderId="0" applyNumberFormat="0" applyBorder="0" applyAlignment="0" applyProtection="0"/>
    <xf numFmtId="175" fontId="15" fillId="14" borderId="0" applyNumberFormat="0" applyBorder="0" applyAlignment="0" applyProtection="0"/>
    <xf numFmtId="175" fontId="14" fillId="14" borderId="0" applyNumberFormat="0" applyBorder="0" applyAlignment="0" applyProtection="0"/>
    <xf numFmtId="171" fontId="12" fillId="0" borderId="0"/>
    <xf numFmtId="175" fontId="5" fillId="0" borderId="0">
      <alignment vertical="top"/>
    </xf>
    <xf numFmtId="175" fontId="4"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39"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alignment vertical="top"/>
    </xf>
    <xf numFmtId="175" fontId="4" fillId="0" borderId="0"/>
    <xf numFmtId="175" fontId="4" fillId="0" borderId="0"/>
    <xf numFmtId="175" fontId="2" fillId="0" borderId="0"/>
    <xf numFmtId="175" fontId="2" fillId="0" borderId="0"/>
    <xf numFmtId="175" fontId="2" fillId="0" borderId="0"/>
    <xf numFmtId="175" fontId="2" fillId="0" borderId="0"/>
    <xf numFmtId="175" fontId="2" fillId="0" borderId="0"/>
    <xf numFmtId="175" fontId="5" fillId="0" borderId="0"/>
    <xf numFmtId="175" fontId="5" fillId="0" borderId="0"/>
    <xf numFmtId="175" fontId="4" fillId="0" borderId="0"/>
    <xf numFmtId="175" fontId="10" fillId="0" borderId="0"/>
    <xf numFmtId="175" fontId="13" fillId="0" borderId="0"/>
    <xf numFmtId="175" fontId="13" fillId="0" borderId="0"/>
    <xf numFmtId="175" fontId="13" fillId="0" borderId="0"/>
    <xf numFmtId="175" fontId="13"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alignment vertical="top"/>
    </xf>
    <xf numFmtId="175" fontId="4" fillId="0" borderId="0"/>
    <xf numFmtId="175" fontId="10"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alignment vertical="top"/>
    </xf>
    <xf numFmtId="175" fontId="13" fillId="0" borderId="0"/>
    <xf numFmtId="174" fontId="4" fillId="0" borderId="0"/>
    <xf numFmtId="174" fontId="4" fillId="0" borderId="0"/>
    <xf numFmtId="175" fontId="3"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1" fillId="0" borderId="0"/>
    <xf numFmtId="175" fontId="11"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3" fillId="0" borderId="0"/>
    <xf numFmtId="173" fontId="13"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2" fillId="0" borderId="0"/>
    <xf numFmtId="175" fontId="2"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5"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alignment vertical="top"/>
    </xf>
    <xf numFmtId="175" fontId="10"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4" fillId="11" borderId="8" applyNumberFormat="0" applyFont="0" applyAlignment="0" applyProtection="0"/>
    <xf numFmtId="175" fontId="3" fillId="11" borderId="8" applyNumberFormat="0" applyFont="0" applyAlignment="0" applyProtection="0"/>
    <xf numFmtId="175" fontId="22" fillId="24" borderId="9" applyNumberFormat="0" applyAlignment="0" applyProtection="0"/>
    <xf numFmtId="175" fontId="22" fillId="23" borderId="9" applyNumberFormat="0" applyAlignment="0" applyProtection="0"/>
    <xf numFmtId="9" fontId="3"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ill="0" applyBorder="0" applyAlignment="0" applyProtection="0"/>
    <xf numFmtId="9" fontId="5" fillId="0" borderId="0" applyFont="0" applyFill="0" applyBorder="0" applyAlignment="0" applyProtection="0">
      <alignment vertical="top"/>
    </xf>
    <xf numFmtId="9" fontId="4" fillId="0" borderId="0" applyFont="0" applyFill="0" applyBorder="0" applyAlignment="0" applyProtection="0"/>
    <xf numFmtId="9" fontId="4"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0" fillId="0" borderId="0" applyFont="0" applyFill="0" applyBorder="0" applyAlignment="0" applyProtection="0"/>
    <xf numFmtId="9" fontId="4" fillId="0" borderId="0" applyFont="0" applyFill="0" applyBorder="0" applyAlignment="0" applyProtection="0"/>
    <xf numFmtId="9" fontId="1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10"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5" fontId="19" fillId="0" borderId="0" applyNumberFormat="0" applyFill="0" applyBorder="0" applyAlignment="0" applyProtection="0"/>
    <xf numFmtId="175" fontId="23" fillId="0" borderId="0" applyNumberFormat="0" applyFill="0" applyBorder="0" applyAlignment="0" applyProtection="0"/>
    <xf numFmtId="175" fontId="34" fillId="0" borderId="0" applyNumberFormat="0" applyFill="0" applyBorder="0" applyAlignment="0" applyProtection="0"/>
    <xf numFmtId="175" fontId="24" fillId="0" borderId="10" applyNumberFormat="0" applyFill="0" applyAlignment="0" applyProtection="0"/>
    <xf numFmtId="175" fontId="35" fillId="0" borderId="5" applyNumberFormat="0" applyFill="0" applyAlignment="0" applyProtection="0"/>
    <xf numFmtId="175" fontId="25" fillId="0" borderId="11" applyNumberFormat="0" applyFill="0" applyAlignment="0" applyProtection="0"/>
    <xf numFmtId="175" fontId="36" fillId="0" borderId="6" applyNumberFormat="0" applyFill="0" applyAlignment="0" applyProtection="0"/>
    <xf numFmtId="175" fontId="26" fillId="0" borderId="12" applyNumberFormat="0" applyFill="0" applyAlignment="0" applyProtection="0"/>
    <xf numFmtId="175" fontId="37" fillId="0" borderId="7" applyNumberFormat="0" applyFill="0" applyAlignment="0" applyProtection="0"/>
    <xf numFmtId="175" fontId="26" fillId="0" borderId="0" applyNumberFormat="0" applyFill="0" applyBorder="0" applyAlignment="0" applyProtection="0"/>
    <xf numFmtId="175" fontId="37" fillId="0" borderId="0" applyNumberFormat="0" applyFill="0" applyBorder="0" applyAlignment="0" applyProtection="0"/>
    <xf numFmtId="175" fontId="27" fillId="0" borderId="0" applyNumberFormat="0" applyFill="0" applyBorder="0" applyAlignment="0" applyProtection="0"/>
    <xf numFmtId="175" fontId="34" fillId="0" borderId="0" applyNumberFormat="0" applyFill="0" applyBorder="0" applyAlignment="0" applyProtection="0"/>
    <xf numFmtId="175" fontId="16" fillId="0" borderId="13" applyNumberFormat="0" applyFill="0" applyAlignment="0" applyProtection="0"/>
    <xf numFmtId="175" fontId="16" fillId="0" borderId="14" applyNumberFormat="0" applyFill="0" applyAlignment="0" applyProtection="0"/>
    <xf numFmtId="175" fontId="16" fillId="0" borderId="13" applyNumberFormat="0" applyFill="0" applyAlignment="0" applyProtection="0"/>
    <xf numFmtId="175" fontId="28" fillId="6" borderId="0" applyNumberFormat="0" applyBorder="0" applyAlignment="0" applyProtection="0"/>
    <xf numFmtId="175" fontId="28" fillId="4" borderId="0" applyNumberFormat="0" applyBorder="0" applyAlignment="0" applyProtection="0"/>
    <xf numFmtId="175" fontId="29" fillId="7" borderId="0" applyNumberFormat="0" applyBorder="0" applyAlignment="0" applyProtection="0"/>
    <xf numFmtId="175" fontId="29" fillId="5" borderId="0" applyNumberFormat="0" applyBorder="0" applyAlignment="0" applyProtection="0"/>
    <xf numFmtId="172" fontId="4" fillId="0" borderId="0" applyFont="0" applyFill="0" applyBorder="0" applyAlignment="0" applyProtection="0"/>
    <xf numFmtId="175"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5" fontId="4"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75" fontId="19" fillId="0" borderId="0" applyNumberFormat="0" applyFill="0" applyBorder="0" applyAlignment="0" applyProtection="0"/>
    <xf numFmtId="165" fontId="4" fillId="0" borderId="0" applyFont="0" applyFill="0" applyBorder="0" applyAlignment="0" applyProtection="0"/>
    <xf numFmtId="175" fontId="4" fillId="0" borderId="0" applyFont="0" applyFill="0" applyBorder="0" applyAlignment="0" applyProtection="0"/>
    <xf numFmtId="175"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3" fillId="0" borderId="0" applyFont="0" applyFill="0" applyBorder="0" applyAlignment="0" applyProtection="0"/>
    <xf numFmtId="175" fontId="4" fillId="0" borderId="0"/>
    <xf numFmtId="175" fontId="4" fillId="0" borderId="0"/>
    <xf numFmtId="175" fontId="4" fillId="0" borderId="0"/>
    <xf numFmtId="175" fontId="4" fillId="0" borderId="0"/>
    <xf numFmtId="175" fontId="8" fillId="0" borderId="0"/>
    <xf numFmtId="43" fontId="2" fillId="0" borderId="0" applyFont="0" applyFill="0" applyBorder="0" applyAlignment="0" applyProtection="0"/>
    <xf numFmtId="0" fontId="4" fillId="0" borderId="0"/>
    <xf numFmtId="0" fontId="8" fillId="0" borderId="0"/>
    <xf numFmtId="0" fontId="28" fillId="4" borderId="0" applyNumberFormat="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alignment vertical="top"/>
    </xf>
    <xf numFmtId="0" fontId="5" fillId="0" borderId="0"/>
    <xf numFmtId="0" fontId="11" fillId="0" borderId="0"/>
    <xf numFmtId="0" fontId="5" fillId="0" borderId="0"/>
    <xf numFmtId="0" fontId="5" fillId="0" borderId="0"/>
    <xf numFmtId="0" fontId="5" fillId="0" borderId="0">
      <alignment vertical="top"/>
    </xf>
    <xf numFmtId="0" fontId="5" fillId="0" borderId="0">
      <alignment vertical="top"/>
    </xf>
    <xf numFmtId="9" fontId="5" fillId="0" borderId="0" applyFont="0" applyFill="0" applyBorder="0" applyAlignment="0" applyProtection="0">
      <alignment vertical="top"/>
    </xf>
    <xf numFmtId="165" fontId="4" fillId="0" borderId="0" applyFont="0" applyFill="0" applyBorder="0" applyAlignment="0" applyProtection="0"/>
    <xf numFmtId="0" fontId="2" fillId="0" borderId="0"/>
    <xf numFmtId="0" fontId="4" fillId="0" borderId="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13" borderId="0" applyNumberFormat="0" applyBorder="0" applyAlignment="0" applyProtection="0"/>
    <xf numFmtId="0" fontId="3" fillId="9"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2"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7" borderId="0" applyNumberFormat="0" applyBorder="0" applyAlignment="0" applyProtection="0"/>
    <xf numFmtId="0" fontId="3" fillId="9" borderId="0" applyNumberFormat="0" applyBorder="0" applyAlignment="0" applyProtection="0"/>
    <xf numFmtId="0" fontId="3" fillId="13" borderId="0" applyNumberFormat="0" applyBorder="0" applyAlignment="0" applyProtection="0"/>
    <xf numFmtId="0" fontId="3" fillId="11" borderId="0" applyNumberFormat="0" applyBorder="0" applyAlignment="0" applyProtection="0"/>
    <xf numFmtId="0" fontId="3" fillId="13" borderId="0" applyNumberFormat="0" applyBorder="0" applyAlignment="0" applyProtection="0"/>
    <xf numFmtId="0" fontId="17" fillId="15" borderId="0" applyNumberFormat="0" applyBorder="0" applyAlignment="0" applyProtection="0"/>
    <xf numFmtId="0" fontId="17" fillId="10"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5" borderId="0" applyNumberFormat="0" applyBorder="0" applyAlignment="0" applyProtection="0"/>
    <xf numFmtId="0" fontId="17" fillId="7" borderId="0" applyNumberFormat="0" applyBorder="0" applyAlignment="0" applyProtection="0"/>
    <xf numFmtId="0" fontId="17" fillId="15" borderId="0" applyNumberFormat="0" applyBorder="0" applyAlignment="0" applyProtection="0"/>
    <xf numFmtId="0" fontId="17" fillId="10" borderId="0" applyNumberFormat="0" applyBorder="0" applyAlignment="0" applyProtection="0"/>
    <xf numFmtId="0" fontId="17" fillId="19" borderId="0" applyNumberFormat="0" applyBorder="0" applyAlignment="0" applyProtection="0"/>
    <xf numFmtId="0" fontId="17" fillId="10"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4"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7"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0" borderId="0" applyNumberFormat="0" applyBorder="0" applyAlignment="0" applyProtection="0"/>
    <xf numFmtId="0" fontId="17" fillId="18"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9" borderId="0" applyNumberFormat="0" applyBorder="0" applyAlignment="0" applyProtection="0"/>
    <xf numFmtId="0" fontId="28" fillId="4" borderId="0" applyNumberFormat="0" applyBorder="0" applyAlignment="0" applyProtection="0"/>
    <xf numFmtId="0" fontId="32" fillId="23" borderId="1" applyNumberFormat="0" applyAlignment="0" applyProtection="0"/>
    <xf numFmtId="0" fontId="18" fillId="24" borderId="1" applyNumberFormat="0" applyAlignment="0" applyProtection="0"/>
    <xf numFmtId="0" fontId="32" fillId="23" borderId="1" applyNumberFormat="0" applyAlignment="0" applyProtection="0"/>
    <xf numFmtId="0" fontId="32" fillId="23" borderId="1" applyNumberFormat="0" applyAlignment="0" applyProtection="0"/>
    <xf numFmtId="0" fontId="33" fillId="0" borderId="2" applyNumberFormat="0" applyFill="0" applyAlignment="0" applyProtection="0"/>
    <xf numFmtId="0" fontId="19" fillId="0" borderId="3" applyNumberFormat="0" applyFill="0" applyAlignment="0" applyProtection="0"/>
    <xf numFmtId="0" fontId="33" fillId="0" borderId="2" applyNumberFormat="0" applyFill="0" applyAlignment="0" applyProtection="0"/>
    <xf numFmtId="0" fontId="20" fillId="25" borderId="4" applyNumberFormat="0" applyAlignment="0" applyProtection="0"/>
    <xf numFmtId="0" fontId="20" fillId="25" borderId="4" applyNumberFormat="0" applyAlignment="0" applyProtection="0"/>
    <xf numFmtId="0" fontId="20" fillId="25" borderId="4" applyNumberFormat="0" applyAlignment="0" applyProtection="0"/>
    <xf numFmtId="43" fontId="4" fillId="0" borderId="0" applyFont="0" applyFill="0" applyBorder="0" applyAlignment="0" applyProtection="0"/>
    <xf numFmtId="0" fontId="7" fillId="0" borderId="0" applyNumberFormat="0" applyFill="0" applyBorder="0" applyAlignment="0" applyProtection="0">
      <alignment vertical="top"/>
      <protection locked="0"/>
    </xf>
    <xf numFmtId="43" fontId="4" fillId="0" borderId="0" applyFont="0" applyFill="0" applyBorder="0" applyAlignment="0" applyProtection="0"/>
    <xf numFmtId="0" fontId="17" fillId="20" borderId="0" applyNumberFormat="0" applyBorder="0" applyAlignment="0" applyProtection="0"/>
    <xf numFmtId="0" fontId="17" fillId="26"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19"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13" borderId="0" applyNumberFormat="0" applyBorder="0" applyAlignment="0" applyProtection="0"/>
    <xf numFmtId="0" fontId="17" fillId="22" borderId="0" applyNumberFormat="0" applyBorder="0" applyAlignment="0" applyProtection="0"/>
    <xf numFmtId="0" fontId="17" fillId="16" borderId="0" applyNumberFormat="0" applyBorder="0" applyAlignment="0" applyProtection="0"/>
    <xf numFmtId="0" fontId="17" fillId="27"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9" borderId="0" applyNumberFormat="0" applyBorder="0" applyAlignment="0" applyProtection="0"/>
    <xf numFmtId="0" fontId="17" fillId="21" borderId="0" applyNumberFormat="0" applyBorder="0" applyAlignment="0" applyProtection="0"/>
    <xf numFmtId="0" fontId="17" fillId="19" borderId="0" applyNumberFormat="0" applyBorder="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175" fontId="3" fillId="11" borderId="8" applyNumberFormat="0" applyFont="0" applyAlignment="0" applyProtection="0"/>
    <xf numFmtId="0" fontId="4" fillId="0" borderId="0" applyFont="0" applyFill="0" applyBorder="0" applyAlignment="0" applyProtection="0"/>
    <xf numFmtId="0" fontId="8" fillId="0" borderId="0"/>
    <xf numFmtId="0" fontId="23" fillId="0" borderId="0" applyNumberFormat="0" applyFill="0" applyBorder="0" applyAlignment="0" applyProtection="0"/>
    <xf numFmtId="0" fontId="29" fillId="5" borderId="0" applyNumberFormat="0" applyBorder="0" applyAlignment="0" applyProtection="0"/>
    <xf numFmtId="0" fontId="35" fillId="0" borderId="5" applyNumberFormat="0" applyFill="0" applyAlignment="0" applyProtection="0"/>
    <xf numFmtId="0" fontId="36" fillId="0" borderId="6" applyNumberFormat="0" applyFill="0" applyAlignment="0" applyProtection="0"/>
    <xf numFmtId="0" fontId="37" fillId="0" borderId="7" applyNumberFormat="0" applyFill="0" applyAlignment="0" applyProtection="0"/>
    <xf numFmtId="0" fontId="37" fillId="0" borderId="0" applyNumberFormat="0" applyFill="0" applyBorder="0" applyAlignment="0" applyProtection="0"/>
    <xf numFmtId="0" fontId="21" fillId="8" borderId="1" applyNumberFormat="0" applyAlignment="0" applyProtection="0"/>
    <xf numFmtId="0" fontId="21" fillId="14" borderId="1" applyNumberFormat="0" applyAlignment="0" applyProtection="0"/>
    <xf numFmtId="0" fontId="21" fillId="8" borderId="1" applyNumberFormat="0" applyAlignment="0" applyProtection="0"/>
    <xf numFmtId="0" fontId="33" fillId="0" borderId="2" applyNumberFormat="0" applyFill="0" applyAlignment="0" applyProtection="0"/>
    <xf numFmtId="43" fontId="4" fillId="0" borderId="0" applyFont="0" applyFill="0" applyBorder="0" applyAlignment="0" applyProtection="0"/>
    <xf numFmtId="0" fontId="4" fillId="11" borderId="8"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6" fillId="0" borderId="14" applyNumberFormat="0" applyFill="0" applyAlignment="0" applyProtection="0"/>
    <xf numFmtId="175" fontId="16" fillId="0" borderId="13" applyNumberFormat="0" applyFill="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173" fontId="14" fillId="14" borderId="0" applyNumberFormat="0" applyBorder="0" applyAlignment="0" applyProtection="0"/>
    <xf numFmtId="0" fontId="14" fillId="14" borderId="0" applyNumberFormat="0" applyBorder="0" applyAlignment="0" applyProtection="0"/>
    <xf numFmtId="0" fontId="15" fillId="14" borderId="0" applyNumberFormat="0" applyBorder="0" applyAlignment="0" applyProtection="0"/>
    <xf numFmtId="0" fontId="14" fillId="14" borderId="0" applyNumberFormat="0" applyBorder="0" applyAlignment="0" applyProtection="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4" fillId="0" borderId="0"/>
    <xf numFmtId="0" fontId="10" fillId="0" borderId="0"/>
    <xf numFmtId="0" fontId="13" fillId="0" borderId="0"/>
    <xf numFmtId="0" fontId="13" fillId="0" borderId="0"/>
    <xf numFmtId="0" fontId="13" fillId="0" borderId="0"/>
    <xf numFmtId="0" fontId="13"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3" fillId="11" borderId="8" applyNumberFormat="0" applyFont="0" applyAlignment="0" applyProtection="0"/>
    <xf numFmtId="0" fontId="4" fillId="11" borderId="8" applyNumberFormat="0" applyFont="0" applyAlignment="0" applyProtection="0"/>
    <xf numFmtId="0" fontId="3" fillId="11" borderId="8" applyNumberFormat="0" applyFont="0" applyAlignment="0" applyProtection="0"/>
    <xf numFmtId="0" fontId="22" fillId="23" borderId="9" applyNumberFormat="0" applyAlignment="0" applyProtection="0"/>
    <xf numFmtId="0" fontId="22" fillId="24" borderId="9" applyNumberFormat="0" applyAlignment="0" applyProtection="0"/>
    <xf numFmtId="0" fontId="22" fillId="23" borderId="9"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5" applyNumberFormat="0" applyFill="0" applyAlignment="0" applyProtection="0"/>
    <xf numFmtId="0" fontId="24" fillId="0" borderId="10" applyNumberFormat="0" applyFill="0" applyAlignment="0" applyProtection="0"/>
    <xf numFmtId="0" fontId="35" fillId="0" borderId="5" applyNumberFormat="0" applyFill="0" applyAlignment="0" applyProtection="0"/>
    <xf numFmtId="0" fontId="36" fillId="0" borderId="6" applyNumberFormat="0" applyFill="0" applyAlignment="0" applyProtection="0"/>
    <xf numFmtId="0" fontId="25" fillId="0" borderId="11" applyNumberFormat="0" applyFill="0" applyAlignment="0" applyProtection="0"/>
    <xf numFmtId="0" fontId="36" fillId="0" borderId="6" applyNumberFormat="0" applyFill="0" applyAlignment="0" applyProtection="0"/>
    <xf numFmtId="0" fontId="37" fillId="0" borderId="7" applyNumberFormat="0" applyFill="0" applyAlignment="0" applyProtection="0"/>
    <xf numFmtId="0" fontId="26" fillId="0" borderId="12" applyNumberFormat="0" applyFill="0" applyAlignment="0" applyProtection="0"/>
    <xf numFmtId="0" fontId="37" fillId="0" borderId="7" applyNumberFormat="0" applyFill="0" applyAlignment="0" applyProtection="0"/>
    <xf numFmtId="0" fontId="37" fillId="0" borderId="0" applyNumberFormat="0" applyFill="0" applyBorder="0" applyAlignment="0" applyProtection="0"/>
    <xf numFmtId="0" fontId="26" fillId="0" borderId="0" applyNumberFormat="0" applyFill="0" applyBorder="0" applyAlignment="0" applyProtection="0"/>
    <xf numFmtId="0" fontId="37" fillId="0" borderId="0" applyNumberFormat="0" applyFill="0" applyBorder="0" applyAlignment="0" applyProtection="0"/>
    <xf numFmtId="0" fontId="27" fillId="0" borderId="0" applyNumberFormat="0" applyFill="0" applyBorder="0" applyAlignment="0" applyProtection="0"/>
    <xf numFmtId="0" fontId="34" fillId="0" borderId="0" applyNumberFormat="0" applyFill="0" applyBorder="0" applyAlignment="0" applyProtection="0"/>
    <xf numFmtId="0" fontId="16" fillId="0" borderId="13" applyNumberFormat="0" applyFill="0" applyAlignment="0" applyProtection="0"/>
    <xf numFmtId="0" fontId="16" fillId="0" borderId="13" applyNumberFormat="0" applyFill="0" applyAlignment="0" applyProtection="0"/>
    <xf numFmtId="0" fontId="16" fillId="0" borderId="14" applyNumberFormat="0" applyFill="0" applyAlignment="0" applyProtection="0"/>
    <xf numFmtId="0" fontId="16" fillId="0" borderId="13" applyNumberFormat="0" applyFill="0" applyAlignment="0" applyProtection="0"/>
    <xf numFmtId="0" fontId="28" fillId="6" borderId="0" applyNumberFormat="0" applyBorder="0" applyAlignment="0" applyProtection="0"/>
    <xf numFmtId="0" fontId="28" fillId="4" borderId="0" applyNumberFormat="0" applyBorder="0" applyAlignment="0" applyProtection="0"/>
    <xf numFmtId="0" fontId="29" fillId="5" borderId="0" applyNumberFormat="0" applyBorder="0" applyAlignment="0" applyProtection="0"/>
    <xf numFmtId="0" fontId="29" fillId="7" borderId="0" applyNumberFormat="0" applyBorder="0" applyAlignment="0" applyProtection="0"/>
    <xf numFmtId="0" fontId="29" fillId="5" borderId="0" applyNumberFormat="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4" fillId="0" borderId="0" applyFont="0" applyFill="0" applyBorder="0" applyAlignment="0" applyProtection="0"/>
    <xf numFmtId="0" fontId="19" fillId="0" borderId="0" applyNumberFormat="0" applyFill="0" applyBorder="0" applyAlignment="0" applyProtection="0"/>
    <xf numFmtId="175" fontId="3" fillId="0" borderId="0"/>
    <xf numFmtId="175" fontId="14" fillId="14" borderId="0" applyNumberFormat="0" applyBorder="0" applyAlignment="0" applyProtection="0"/>
    <xf numFmtId="175" fontId="15" fillId="14" borderId="0" applyNumberFormat="0" applyBorder="0" applyAlignment="0" applyProtection="0"/>
    <xf numFmtId="175" fontId="14" fillId="14" borderId="0" applyNumberFormat="0" applyBorder="0" applyAlignment="0" applyProtection="0"/>
    <xf numFmtId="43" fontId="4" fillId="0" borderId="0" applyFont="0" applyFill="0" applyBorder="0" applyAlignment="0" applyProtection="0"/>
    <xf numFmtId="0" fontId="8" fillId="0" borderId="0"/>
    <xf numFmtId="0" fontId="8" fillId="0" borderId="0"/>
    <xf numFmtId="43" fontId="3" fillId="0" borderId="0" applyFont="0" applyFill="0" applyBorder="0" applyAlignment="0" applyProtection="0"/>
    <xf numFmtId="0" fontId="4" fillId="11" borderId="8" applyNumberFormat="0" applyFont="0" applyAlignment="0" applyProtection="0"/>
    <xf numFmtId="0" fontId="4" fillId="11" borderId="8" applyNumberFormat="0" applyFont="0" applyAlignment="0" applyProtection="0"/>
    <xf numFmtId="175" fontId="17" fillId="19" borderId="0" applyNumberFormat="0" applyBorder="0" applyAlignment="0" applyProtection="0"/>
    <xf numFmtId="175" fontId="17" fillId="21" borderId="0" applyNumberFormat="0" applyBorder="0" applyAlignment="0" applyProtection="0"/>
    <xf numFmtId="175" fontId="17" fillId="17" borderId="0" applyNumberFormat="0" applyBorder="0" applyAlignment="0" applyProtection="0"/>
    <xf numFmtId="175" fontId="17" fillId="16" borderId="0" applyNumberFormat="0" applyBorder="0" applyAlignment="0" applyProtection="0"/>
    <xf numFmtId="175" fontId="17" fillId="27" borderId="0" applyNumberFormat="0" applyBorder="0" applyAlignment="0" applyProtection="0"/>
    <xf numFmtId="175" fontId="17" fillId="22" borderId="0" applyNumberFormat="0" applyBorder="0" applyAlignment="0" applyProtection="0"/>
    <xf numFmtId="175" fontId="17" fillId="13" borderId="0" applyNumberFormat="0" applyBorder="0" applyAlignment="0" applyProtection="0"/>
    <xf numFmtId="175" fontId="17" fillId="21" borderId="0" applyNumberFormat="0" applyBorder="0" applyAlignment="0" applyProtection="0"/>
    <xf numFmtId="175" fontId="17" fillId="19" borderId="0" applyNumberFormat="0" applyBorder="0" applyAlignment="0" applyProtection="0"/>
    <xf numFmtId="175" fontId="17" fillId="20" borderId="0" applyNumberFormat="0" applyBorder="0" applyAlignment="0" applyProtection="0"/>
    <xf numFmtId="175" fontId="17" fillId="26" borderId="0" applyNumberFormat="0" applyBorder="0" applyAlignment="0" applyProtection="0"/>
    <xf numFmtId="175" fontId="17" fillId="18" borderId="0" applyNumberFormat="0" applyBorder="0" applyAlignment="0" applyProtection="0"/>
    <xf numFmtId="175" fontId="17" fillId="10" borderId="0" applyNumberFormat="0" applyBorder="0" applyAlignment="0" applyProtection="0"/>
    <xf numFmtId="175" fontId="17" fillId="17" borderId="0" applyNumberFormat="0" applyBorder="0" applyAlignment="0" applyProtection="0"/>
    <xf numFmtId="175" fontId="17" fillId="7" borderId="0" applyNumberFormat="0" applyBorder="0" applyAlignment="0" applyProtection="0"/>
    <xf numFmtId="175" fontId="17" fillId="16" borderId="0" applyNumberFormat="0" applyBorder="0" applyAlignment="0" applyProtection="0"/>
    <xf numFmtId="175" fontId="17" fillId="4" borderId="0" applyNumberFormat="0" applyBorder="0" applyAlignment="0" applyProtection="0"/>
    <xf numFmtId="175" fontId="17" fillId="12" borderId="0" applyNumberFormat="0" applyBorder="0" applyAlignment="0" applyProtection="0"/>
    <xf numFmtId="175" fontId="17" fillId="13" borderId="0" applyNumberFormat="0" applyBorder="0" applyAlignment="0" applyProtection="0"/>
    <xf numFmtId="175" fontId="17" fillId="10" borderId="0" applyNumberFormat="0" applyBorder="0" applyAlignment="0" applyProtection="0"/>
    <xf numFmtId="175" fontId="17" fillId="19" borderId="0" applyNumberFormat="0" applyBorder="0" applyAlignment="0" applyProtection="0"/>
    <xf numFmtId="175" fontId="17" fillId="15" borderId="0" applyNumberFormat="0" applyBorder="0" applyAlignment="0" applyProtection="0"/>
    <xf numFmtId="175" fontId="17" fillId="7" borderId="0" applyNumberFormat="0" applyBorder="0" applyAlignment="0" applyProtection="0"/>
    <xf numFmtId="175" fontId="3" fillId="13" borderId="0" applyNumberFormat="0" applyBorder="0" applyAlignment="0" applyProtection="0"/>
    <xf numFmtId="175" fontId="3" fillId="11" borderId="0" applyNumberFormat="0" applyBorder="0" applyAlignment="0" applyProtection="0"/>
    <xf numFmtId="175" fontId="3" fillId="9" borderId="0" applyNumberFormat="0" applyBorder="0" applyAlignment="0" applyProtection="0"/>
    <xf numFmtId="175" fontId="3" fillId="7" borderId="0" applyNumberFormat="0" applyBorder="0" applyAlignment="0" applyProtection="0"/>
    <xf numFmtId="175" fontId="3" fillId="6" borderId="0" applyNumberFormat="0" applyBorder="0" applyAlignment="0" applyProtection="0"/>
    <xf numFmtId="175" fontId="3" fillId="4" borderId="0" applyNumberFormat="0" applyBorder="0" applyAlignment="0" applyProtection="0"/>
    <xf numFmtId="175" fontId="3" fillId="12" borderId="0" applyNumberFormat="0" applyBorder="0" applyAlignment="0" applyProtection="0"/>
    <xf numFmtId="175" fontId="3" fillId="14" borderId="0" applyNumberFormat="0" applyBorder="0" applyAlignment="0" applyProtection="0"/>
    <xf numFmtId="175" fontId="3" fillId="10" borderId="0" applyNumberFormat="0" applyBorder="0" applyAlignment="0" applyProtection="0"/>
    <xf numFmtId="175" fontId="3" fillId="9" borderId="0" applyNumberFormat="0" applyBorder="0" applyAlignment="0" applyProtection="0"/>
    <xf numFmtId="175" fontId="3" fillId="7" borderId="0" applyNumberFormat="0" applyBorder="0" applyAlignment="0" applyProtection="0"/>
    <xf numFmtId="175" fontId="3" fillId="8" borderId="0" applyNumberFormat="0" applyBorder="0" applyAlignment="0" applyProtection="0"/>
    <xf numFmtId="175" fontId="3" fillId="11" borderId="0" applyNumberFormat="0" applyBorder="0" applyAlignment="0" applyProtection="0"/>
    <xf numFmtId="165" fontId="4" fillId="0" borderId="0" applyFont="0" applyFill="0" applyBorder="0" applyAlignment="0" applyProtection="0"/>
    <xf numFmtId="175" fontId="3" fillId="7" borderId="0" applyNumberFormat="0" applyBorder="0" applyAlignment="0" applyProtection="0"/>
    <xf numFmtId="175" fontId="3" fillId="6" borderId="0" applyNumberFormat="0" applyBorder="0" applyAlignment="0" applyProtection="0"/>
    <xf numFmtId="175" fontId="3" fillId="8" borderId="0" applyNumberFormat="0" applyBorder="0" applyAlignment="0" applyProtection="0"/>
    <xf numFmtId="175" fontId="3" fillId="5" borderId="0" applyNumberFormat="0" applyBorder="0" applyAlignment="0" applyProtection="0"/>
    <xf numFmtId="165" fontId="4" fillId="0" borderId="0" applyFont="0" applyFill="0" applyBorder="0" applyAlignment="0" applyProtection="0"/>
    <xf numFmtId="175" fontId="3" fillId="11" borderId="0" applyNumberFormat="0" applyBorder="0" applyAlignment="0" applyProtection="0"/>
    <xf numFmtId="175" fontId="3" fillId="4" borderId="0" applyNumberFormat="0" applyBorder="0" applyAlignment="0" applyProtection="0"/>
    <xf numFmtId="175" fontId="3" fillId="10" borderId="0" applyNumberFormat="0" applyBorder="0" applyAlignment="0" applyProtection="0"/>
    <xf numFmtId="175" fontId="3" fillId="3" borderId="0" applyNumberFormat="0" applyBorder="0" applyAlignment="0" applyProtection="0"/>
    <xf numFmtId="175" fontId="3" fillId="9" borderId="0" applyNumberFormat="0" applyBorder="0" applyAlignment="0" applyProtection="0"/>
    <xf numFmtId="175" fontId="10" fillId="0" borderId="0" applyFont="0" applyFill="0" applyBorder="0" applyAlignment="0" applyProtection="0"/>
    <xf numFmtId="176" fontId="4" fillId="0" borderId="0" applyFont="0" applyFill="0" applyBorder="0" applyAlignment="0" applyProtection="0"/>
    <xf numFmtId="176"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40" fillId="0" borderId="0"/>
    <xf numFmtId="164" fontId="40" fillId="0" borderId="0" applyFont="0" applyFill="0" applyBorder="0" applyAlignment="0" applyProtection="0"/>
    <xf numFmtId="9" fontId="40" fillId="0" borderId="0" applyFont="0" applyFill="0" applyBorder="0" applyAlignment="0" applyProtection="0"/>
    <xf numFmtId="175" fontId="3" fillId="3" borderId="0" applyNumberFormat="0" applyBorder="0" applyAlignment="0" applyProtection="0"/>
    <xf numFmtId="175" fontId="3" fillId="4" borderId="0" applyNumberFormat="0" applyBorder="0" applyAlignment="0" applyProtection="0"/>
    <xf numFmtId="175" fontId="3" fillId="5" borderId="0" applyNumberFormat="0" applyBorder="0" applyAlignment="0" applyProtection="0"/>
    <xf numFmtId="175" fontId="3" fillId="6" borderId="0" applyNumberFormat="0" applyBorder="0" applyAlignment="0" applyProtection="0"/>
    <xf numFmtId="175" fontId="3" fillId="7" borderId="0" applyNumberFormat="0" applyBorder="0" applyAlignment="0" applyProtection="0"/>
    <xf numFmtId="175" fontId="3" fillId="8" borderId="0" applyNumberFormat="0" applyBorder="0" applyAlignment="0" applyProtection="0"/>
    <xf numFmtId="175" fontId="3" fillId="9" borderId="0" applyNumberFormat="0" applyBorder="0" applyAlignment="0" applyProtection="0"/>
    <xf numFmtId="175" fontId="3" fillId="10" borderId="0" applyNumberFormat="0" applyBorder="0" applyAlignment="0" applyProtection="0"/>
    <xf numFmtId="175" fontId="3" fillId="12" borderId="0" applyNumberFormat="0" applyBorder="0" applyAlignment="0" applyProtection="0"/>
    <xf numFmtId="175" fontId="3" fillId="6" borderId="0" applyNumberFormat="0" applyBorder="0" applyAlignment="0" applyProtection="0"/>
    <xf numFmtId="175" fontId="3" fillId="9" borderId="0" applyNumberFormat="0" applyBorder="0" applyAlignment="0" applyProtection="0"/>
    <xf numFmtId="175" fontId="3" fillId="13" borderId="0" applyNumberFormat="0" applyBorder="0" applyAlignment="0" applyProtection="0"/>
    <xf numFmtId="175" fontId="17" fillId="15" borderId="0" applyNumberFormat="0" applyBorder="0" applyAlignment="0" applyProtection="0"/>
    <xf numFmtId="175" fontId="17" fillId="10" borderId="0" applyNumberFormat="0" applyBorder="0" applyAlignment="0" applyProtection="0"/>
    <xf numFmtId="175" fontId="17" fillId="12"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18" borderId="0" applyNumberFormat="0" applyBorder="0" applyAlignment="0" applyProtection="0"/>
    <xf numFmtId="175" fontId="17" fillId="20" borderId="0" applyNumberFormat="0" applyBorder="0" applyAlignment="0" applyProtection="0"/>
    <xf numFmtId="175" fontId="17" fillId="21" borderId="0" applyNumberFormat="0" applyBorder="0" applyAlignment="0" applyProtection="0"/>
    <xf numFmtId="175" fontId="17" fillId="22" borderId="0" applyNumberFormat="0" applyBorder="0" applyAlignment="0" applyProtection="0"/>
    <xf numFmtId="175" fontId="17" fillId="16" borderId="0" applyNumberFormat="0" applyBorder="0" applyAlignment="0" applyProtection="0"/>
    <xf numFmtId="175" fontId="17" fillId="17" borderId="0" applyNumberFormat="0" applyBorder="0" applyAlignment="0" applyProtection="0"/>
    <xf numFmtId="175" fontId="17" fillId="19" borderId="0" applyNumberFormat="0" applyBorder="0" applyAlignment="0" applyProtection="0"/>
    <xf numFmtId="175" fontId="28" fillId="4" borderId="0" applyNumberFormat="0" applyBorder="0" applyAlignment="0" applyProtection="0"/>
    <xf numFmtId="175" fontId="18" fillId="24" borderId="1" applyNumberFormat="0" applyAlignment="0" applyProtection="0"/>
    <xf numFmtId="175" fontId="32" fillId="23" borderId="1" applyNumberFormat="0" applyAlignment="0" applyProtection="0"/>
    <xf numFmtId="175" fontId="32" fillId="23" borderId="1" applyNumberFormat="0" applyAlignment="0" applyProtection="0"/>
    <xf numFmtId="175" fontId="19" fillId="0" borderId="3" applyNumberFormat="0" applyFill="0" applyAlignment="0" applyProtection="0"/>
    <xf numFmtId="175" fontId="33" fillId="0" borderId="2" applyNumberFormat="0" applyFill="0" applyAlignment="0" applyProtection="0"/>
    <xf numFmtId="175" fontId="20" fillId="25" borderId="4" applyNumberFormat="0" applyAlignment="0" applyProtection="0"/>
    <xf numFmtId="175" fontId="20" fillId="25" borderId="4" applyNumberFormat="0" applyAlignment="0" applyProtection="0"/>
    <xf numFmtId="175" fontId="6" fillId="0" borderId="0" applyNumberFormat="0" applyFill="0" applyBorder="0" applyAlignment="0" applyProtection="0">
      <alignment vertical="top"/>
      <protection locked="0"/>
    </xf>
    <xf numFmtId="175" fontId="6" fillId="0" borderId="0" applyNumberFormat="0" applyFill="0" applyBorder="0" applyAlignment="0" applyProtection="0">
      <alignment vertical="top"/>
      <protection locked="0"/>
    </xf>
    <xf numFmtId="175" fontId="7" fillId="0" borderId="0" applyNumberFormat="0" applyFill="0" applyBorder="0" applyAlignment="0" applyProtection="0">
      <alignment vertical="top"/>
      <protection locked="0"/>
    </xf>
    <xf numFmtId="175" fontId="6" fillId="0" borderId="0" applyNumberFormat="0" applyFill="0" applyBorder="0" applyAlignment="0" applyProtection="0">
      <alignment vertical="top"/>
      <protection locked="0"/>
    </xf>
    <xf numFmtId="175" fontId="41" fillId="0" borderId="0" applyNumberFormat="0" applyFill="0" applyBorder="0" applyAlignment="0" applyProtection="0"/>
    <xf numFmtId="175" fontId="41" fillId="0" borderId="0" applyNumberFormat="0" applyFill="0" applyBorder="0" applyAlignment="0" applyProtection="0"/>
    <xf numFmtId="175" fontId="4" fillId="0" borderId="0" applyFont="0" applyFill="0" applyBorder="0" applyAlignment="0" applyProtection="0"/>
    <xf numFmtId="165" fontId="4" fillId="0" borderId="0" applyFont="0" applyFill="0" applyBorder="0" applyAlignment="0" applyProtection="0"/>
    <xf numFmtId="175" fontId="4" fillId="0" borderId="0" applyFont="0" applyFill="0" applyBorder="0" applyAlignment="0" applyProtection="0"/>
    <xf numFmtId="175" fontId="8" fillId="0" borderId="0" applyFont="0" applyFill="0" applyBorder="0" applyAlignment="0" applyProtection="0"/>
    <xf numFmtId="176" fontId="8" fillId="0" borderId="0" applyFont="0" applyFill="0" applyBorder="0" applyAlignment="0" applyProtection="0"/>
    <xf numFmtId="175" fontId="23" fillId="0" borderId="0" applyNumberFormat="0" applyFill="0" applyBorder="0" applyAlignment="0" applyProtection="0"/>
    <xf numFmtId="175" fontId="29" fillId="5" borderId="0" applyNumberFormat="0" applyBorder="0" applyAlignment="0" applyProtection="0"/>
    <xf numFmtId="175" fontId="35" fillId="0" borderId="5" applyNumberFormat="0" applyFill="0" applyAlignment="0" applyProtection="0"/>
    <xf numFmtId="175" fontId="36" fillId="0" borderId="6" applyNumberFormat="0" applyFill="0" applyAlignment="0" applyProtection="0"/>
    <xf numFmtId="175" fontId="37" fillId="0" borderId="7" applyNumberFormat="0" applyFill="0" applyAlignment="0" applyProtection="0"/>
    <xf numFmtId="175" fontId="37" fillId="0" borderId="0" applyNumberFormat="0" applyFill="0" applyBorder="0" applyAlignment="0" applyProtection="0"/>
    <xf numFmtId="175" fontId="21" fillId="14" borderId="1" applyNumberFormat="0" applyAlignment="0" applyProtection="0"/>
    <xf numFmtId="175" fontId="21" fillId="8" borderId="1" applyNumberFormat="0" applyAlignment="0" applyProtection="0"/>
    <xf numFmtId="175" fontId="33" fillId="0" borderId="2" applyNumberFormat="0" applyFill="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5" fontId="14" fillId="14" borderId="0" applyNumberFormat="0" applyBorder="0" applyAlignment="0" applyProtection="0"/>
    <xf numFmtId="173" fontId="38" fillId="2" borderId="0" applyNumberFormat="0" applyBorder="0" applyAlignment="0" applyProtection="0"/>
    <xf numFmtId="175" fontId="38" fillId="2" borderId="0" applyNumberFormat="0" applyBorder="0" applyAlignment="0" applyProtection="0"/>
    <xf numFmtId="175" fontId="4" fillId="0" borderId="0"/>
    <xf numFmtId="175" fontId="8"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39"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8" fillId="0" borderId="0"/>
    <xf numFmtId="175" fontId="4" fillId="0" borderId="0"/>
    <xf numFmtId="175" fontId="4" fillId="0" borderId="0"/>
    <xf numFmtId="175" fontId="4" fillId="0" borderId="0"/>
    <xf numFmtId="175" fontId="4" fillId="0" borderId="0"/>
    <xf numFmtId="0" fontId="4" fillId="0" borderId="0"/>
    <xf numFmtId="175" fontId="4" fillId="0" borderId="0"/>
    <xf numFmtId="175" fontId="4" fillId="0" borderId="0"/>
    <xf numFmtId="0" fontId="2"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2" fillId="0" borderId="0"/>
    <xf numFmtId="175" fontId="2" fillId="0" borderId="0"/>
    <xf numFmtId="175" fontId="4" fillId="0" borderId="0"/>
    <xf numFmtId="175" fontId="4" fillId="0" borderId="0"/>
    <xf numFmtId="175" fontId="4" fillId="0" borderId="0"/>
    <xf numFmtId="175" fontId="5" fillId="0" borderId="0">
      <alignment vertical="top"/>
    </xf>
    <xf numFmtId="175" fontId="4" fillId="0" borderId="0"/>
    <xf numFmtId="175" fontId="4" fillId="0" borderId="0"/>
    <xf numFmtId="175" fontId="2" fillId="0" borderId="0"/>
    <xf numFmtId="175" fontId="2" fillId="0" borderId="0"/>
    <xf numFmtId="175" fontId="2" fillId="0" borderId="0"/>
    <xf numFmtId="175" fontId="2" fillId="0" borderId="0"/>
    <xf numFmtId="175" fontId="2" fillId="0" borderId="0"/>
    <xf numFmtId="175" fontId="5" fillId="0" borderId="0"/>
    <xf numFmtId="175" fontId="5" fillId="0" borderId="0"/>
    <xf numFmtId="175" fontId="10" fillId="0" borderId="0"/>
    <xf numFmtId="175" fontId="4" fillId="0" borderId="0"/>
    <xf numFmtId="175" fontId="13" fillId="0" borderId="0"/>
    <xf numFmtId="175" fontId="13" fillId="0" borderId="0"/>
    <xf numFmtId="175" fontId="13" fillId="0" borderId="0"/>
    <xf numFmtId="175" fontId="13"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0"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3"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1" fillId="0" borderId="0"/>
    <xf numFmtId="175" fontId="11"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3"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2" fillId="0" borderId="0"/>
    <xf numFmtId="175" fontId="2"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5" fillId="0" borderId="0"/>
    <xf numFmtId="175" fontId="8" fillId="0" borderId="0"/>
    <xf numFmtId="175" fontId="8"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10" fillId="0" borderId="0"/>
    <xf numFmtId="175" fontId="4" fillId="0" borderId="0"/>
    <xf numFmtId="175" fontId="5" fillId="0" borderId="0">
      <alignment vertical="top"/>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11" borderId="8" applyNumberFormat="0" applyFont="0" applyAlignment="0" applyProtection="0"/>
    <xf numFmtId="175" fontId="3" fillId="11" borderId="8" applyNumberFormat="0" applyFont="0" applyAlignment="0" applyProtection="0"/>
    <xf numFmtId="175" fontId="22" fillId="24" borderId="9" applyNumberFormat="0" applyAlignment="0" applyProtection="0"/>
    <xf numFmtId="175" fontId="22" fillId="23" borderId="9" applyNumberFormat="0" applyAlignment="0" applyProtection="0"/>
    <xf numFmtId="9" fontId="4" fillId="0" borderId="0" applyFont="0" applyFill="0" applyBorder="0" applyAlignment="0" applyProtection="0"/>
    <xf numFmtId="9" fontId="8" fillId="0" borderId="0" applyFont="0" applyFill="0" applyBorder="0" applyAlignment="0" applyProtection="0"/>
    <xf numFmtId="175" fontId="19" fillId="0" borderId="0" applyNumberFormat="0" applyFill="0" applyBorder="0" applyAlignment="0" applyProtection="0"/>
    <xf numFmtId="175" fontId="23" fillId="0" borderId="0" applyNumberFormat="0" applyFill="0" applyBorder="0" applyAlignment="0" applyProtection="0"/>
    <xf numFmtId="175" fontId="34" fillId="0" borderId="0" applyNumberFormat="0" applyFill="0" applyBorder="0" applyAlignment="0" applyProtection="0"/>
    <xf numFmtId="175" fontId="24" fillId="0" borderId="10" applyNumberFormat="0" applyFill="0" applyAlignment="0" applyProtection="0"/>
    <xf numFmtId="175" fontId="35" fillId="0" borderId="5" applyNumberFormat="0" applyFill="0" applyAlignment="0" applyProtection="0"/>
    <xf numFmtId="175" fontId="25" fillId="0" borderId="11" applyNumberFormat="0" applyFill="0" applyAlignment="0" applyProtection="0"/>
    <xf numFmtId="175" fontId="36" fillId="0" borderId="6" applyNumberFormat="0" applyFill="0" applyAlignment="0" applyProtection="0"/>
    <xf numFmtId="175" fontId="26" fillId="0" borderId="12" applyNumberFormat="0" applyFill="0" applyAlignment="0" applyProtection="0"/>
    <xf numFmtId="175" fontId="37" fillId="0" borderId="7" applyNumberFormat="0" applyFill="0" applyAlignment="0" applyProtection="0"/>
    <xf numFmtId="175" fontId="26" fillId="0" borderId="0" applyNumberFormat="0" applyFill="0" applyBorder="0" applyAlignment="0" applyProtection="0"/>
    <xf numFmtId="175" fontId="37" fillId="0" borderId="0" applyNumberFormat="0" applyFill="0" applyBorder="0" applyAlignment="0" applyProtection="0"/>
    <xf numFmtId="175" fontId="27" fillId="0" borderId="0" applyNumberFormat="0" applyFill="0" applyBorder="0" applyAlignment="0" applyProtection="0"/>
    <xf numFmtId="175" fontId="34" fillId="0" borderId="0" applyNumberFormat="0" applyFill="0" applyBorder="0" applyAlignment="0" applyProtection="0"/>
    <xf numFmtId="175" fontId="16" fillId="0" borderId="13" applyNumberFormat="0" applyFill="0" applyAlignment="0" applyProtection="0"/>
    <xf numFmtId="175" fontId="28" fillId="6" borderId="0" applyNumberFormat="0" applyBorder="0" applyAlignment="0" applyProtection="0"/>
    <xf numFmtId="175" fontId="28" fillId="4" borderId="0" applyNumberFormat="0" applyBorder="0" applyAlignment="0" applyProtection="0"/>
    <xf numFmtId="175" fontId="29" fillId="7" borderId="0" applyNumberFormat="0" applyBorder="0" applyAlignment="0" applyProtection="0"/>
    <xf numFmtId="175" fontId="29" fillId="5" borderId="0" applyNumberFormat="0" applyBorder="0" applyAlignment="0" applyProtection="0"/>
    <xf numFmtId="175" fontId="4"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5" fontId="19" fillId="0" borderId="0" applyNumberForma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175" fontId="2" fillId="0" borderId="0"/>
    <xf numFmtId="175" fontId="2" fillId="0" borderId="0"/>
    <xf numFmtId="43" fontId="3" fillId="0" borderId="0" applyFont="0" applyFill="0" applyBorder="0" applyAlignment="0" applyProtection="0"/>
    <xf numFmtId="43" fontId="3" fillId="0" borderId="0" applyFont="0" applyFill="0" applyBorder="0" applyAlignment="0" applyProtection="0"/>
    <xf numFmtId="175" fontId="2" fillId="0" borderId="0"/>
    <xf numFmtId="43" fontId="3" fillId="0" borderId="0" applyFont="0" applyFill="0" applyBorder="0" applyAlignment="0" applyProtection="0"/>
    <xf numFmtId="43" fontId="3" fillId="0" borderId="0" applyFont="0" applyFill="0" applyBorder="0" applyAlignment="0" applyProtection="0"/>
    <xf numFmtId="175" fontId="2" fillId="0" borderId="0"/>
    <xf numFmtId="0" fontId="4" fillId="0" borderId="0"/>
    <xf numFmtId="43" fontId="2" fillId="0" borderId="0" applyFont="0" applyFill="0" applyBorder="0" applyAlignment="0" applyProtection="0"/>
    <xf numFmtId="9" fontId="2" fillId="0" borderId="0" applyFont="0" applyFill="0" applyBorder="0" applyAlignment="0" applyProtection="0"/>
    <xf numFmtId="0" fontId="41" fillId="0" borderId="0" applyNumberFormat="0" applyFill="0" applyBorder="0" applyAlignment="0" applyProtection="0"/>
    <xf numFmtId="175" fontId="18" fillId="24" borderId="42" applyNumberFormat="0" applyAlignment="0" applyProtection="0"/>
    <xf numFmtId="175" fontId="32" fillId="23" borderId="42" applyNumberFormat="0" applyAlignment="0" applyProtection="0"/>
    <xf numFmtId="175" fontId="32" fillId="23" borderId="42" applyNumberFormat="0" applyAlignment="0" applyProtection="0"/>
    <xf numFmtId="175" fontId="21" fillId="14" borderId="42" applyNumberFormat="0" applyAlignment="0" applyProtection="0"/>
    <xf numFmtId="175" fontId="21" fillId="8" borderId="42" applyNumberForma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4" fillId="11" borderId="43" applyNumberFormat="0" applyFont="0" applyAlignment="0" applyProtection="0"/>
    <xf numFmtId="175" fontId="3" fillId="11" borderId="43" applyNumberFormat="0" applyFont="0" applyAlignment="0" applyProtection="0"/>
    <xf numFmtId="175" fontId="22" fillId="24" borderId="44" applyNumberFormat="0" applyAlignment="0" applyProtection="0"/>
    <xf numFmtId="175" fontId="22" fillId="23" borderId="44" applyNumberFormat="0" applyAlignment="0" applyProtection="0"/>
    <xf numFmtId="175" fontId="16" fillId="0" borderId="45" applyNumberFormat="0" applyFill="0" applyAlignment="0" applyProtection="0"/>
    <xf numFmtId="175" fontId="16" fillId="0" borderId="46" applyNumberFormat="0" applyFill="0" applyAlignment="0" applyProtection="0"/>
    <xf numFmtId="175" fontId="16" fillId="0" borderId="45" applyNumberFormat="0" applyFill="0" applyAlignment="0" applyProtection="0"/>
    <xf numFmtId="0" fontId="32" fillId="23" borderId="42" applyNumberFormat="0" applyAlignment="0" applyProtection="0"/>
    <xf numFmtId="0" fontId="18" fillId="24" borderId="42" applyNumberFormat="0" applyAlignment="0" applyProtection="0"/>
    <xf numFmtId="0" fontId="32" fillId="23" borderId="42" applyNumberFormat="0" applyAlignment="0" applyProtection="0"/>
    <xf numFmtId="0" fontId="32" fillId="23" borderId="42" applyNumberForma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175" fontId="3" fillId="11" borderId="43" applyNumberFormat="0" applyFont="0" applyAlignment="0" applyProtection="0"/>
    <xf numFmtId="0" fontId="21" fillId="8" borderId="42" applyNumberFormat="0" applyAlignment="0" applyProtection="0"/>
    <xf numFmtId="0" fontId="21" fillId="14" borderId="42" applyNumberFormat="0" applyAlignment="0" applyProtection="0"/>
    <xf numFmtId="0" fontId="21" fillId="8" borderId="42" applyNumberFormat="0" applyAlignment="0" applyProtection="0"/>
    <xf numFmtId="0" fontId="4" fillId="11" borderId="43" applyNumberFormat="0" applyFont="0" applyAlignment="0" applyProtection="0"/>
    <xf numFmtId="175" fontId="16" fillId="0" borderId="46" applyNumberFormat="0" applyFill="0" applyAlignment="0" applyProtection="0"/>
    <xf numFmtId="175" fontId="16" fillId="0" borderId="45" applyNumberFormat="0" applyFill="0" applyAlignment="0" applyProtection="0"/>
    <xf numFmtId="0" fontId="4"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3" fillId="11" borderId="43" applyNumberFormat="0" applyFont="0" applyAlignment="0" applyProtection="0"/>
    <xf numFmtId="0" fontId="4" fillId="11" borderId="43" applyNumberFormat="0" applyFont="0" applyAlignment="0" applyProtection="0"/>
    <xf numFmtId="0" fontId="3" fillId="11" borderId="43" applyNumberFormat="0" applyFont="0" applyAlignment="0" applyProtection="0"/>
    <xf numFmtId="0" fontId="22" fillId="23" borderId="44" applyNumberFormat="0" applyAlignment="0" applyProtection="0"/>
    <xf numFmtId="0" fontId="22" fillId="24" borderId="44" applyNumberFormat="0" applyAlignment="0" applyProtection="0"/>
    <xf numFmtId="0" fontId="22" fillId="23" borderId="44" applyNumberFormat="0" applyAlignment="0" applyProtection="0"/>
    <xf numFmtId="0" fontId="16" fillId="0" borderId="45" applyNumberFormat="0" applyFill="0" applyAlignment="0" applyProtection="0"/>
    <xf numFmtId="0" fontId="16" fillId="0" borderId="45" applyNumberFormat="0" applyFill="0" applyAlignment="0" applyProtection="0"/>
    <xf numFmtId="0" fontId="16" fillId="0" borderId="46" applyNumberFormat="0" applyFill="0" applyAlignment="0" applyProtection="0"/>
    <xf numFmtId="0" fontId="16" fillId="0" borderId="45" applyNumberFormat="0" applyFill="0" applyAlignment="0" applyProtection="0"/>
    <xf numFmtId="0" fontId="4" fillId="11" borderId="43" applyNumberFormat="0" applyFont="0" applyAlignment="0" applyProtection="0"/>
    <xf numFmtId="0" fontId="4" fillId="11" borderId="43" applyNumberFormat="0" applyFont="0" applyAlignment="0" applyProtection="0"/>
    <xf numFmtId="175" fontId="18" fillId="24" borderId="42" applyNumberFormat="0" applyAlignment="0" applyProtection="0"/>
    <xf numFmtId="175" fontId="32" fillId="23" borderId="42" applyNumberFormat="0" applyAlignment="0" applyProtection="0"/>
    <xf numFmtId="175" fontId="32" fillId="23" borderId="42" applyNumberFormat="0" applyAlignment="0" applyProtection="0"/>
    <xf numFmtId="175" fontId="21" fillId="14" borderId="42" applyNumberFormat="0" applyAlignment="0" applyProtection="0"/>
    <xf numFmtId="175" fontId="21" fillId="8" borderId="42" applyNumberFormat="0" applyAlignment="0" applyProtection="0"/>
    <xf numFmtId="175" fontId="4" fillId="11" borderId="43" applyNumberFormat="0" applyFont="0" applyAlignment="0" applyProtection="0"/>
    <xf numFmtId="175" fontId="3" fillId="11" borderId="43" applyNumberFormat="0" applyFont="0" applyAlignment="0" applyProtection="0"/>
    <xf numFmtId="175" fontId="22" fillId="24" borderId="44" applyNumberFormat="0" applyAlignment="0" applyProtection="0"/>
    <xf numFmtId="175" fontId="22" fillId="23" borderId="44" applyNumberFormat="0" applyAlignment="0" applyProtection="0"/>
    <xf numFmtId="175" fontId="16" fillId="0" borderId="45" applyNumberFormat="0" applyFill="0" applyAlignment="0" applyProtection="0"/>
    <xf numFmtId="0" fontId="32" fillId="23" borderId="56" applyNumberFormat="0" applyAlignment="0" applyProtection="0"/>
    <xf numFmtId="0" fontId="3" fillId="11" borderId="57" applyNumberFormat="0" applyFont="0" applyAlignment="0" applyProtection="0"/>
    <xf numFmtId="0" fontId="16" fillId="0" borderId="59" applyNumberFormat="0" applyFill="0" applyAlignment="0" applyProtection="0"/>
    <xf numFmtId="0" fontId="21" fillId="8" borderId="56" applyNumberFormat="0" applyAlignment="0" applyProtection="0"/>
    <xf numFmtId="175" fontId="22" fillId="24" borderId="58" applyNumberFormat="0" applyAlignment="0" applyProtection="0"/>
    <xf numFmtId="175" fontId="3" fillId="11" borderId="57" applyNumberFormat="0" applyFont="0" applyAlignment="0" applyProtection="0"/>
    <xf numFmtId="175" fontId="18" fillId="24" borderId="51" applyNumberFormat="0" applyAlignment="0" applyProtection="0"/>
    <xf numFmtId="175" fontId="32" fillId="23" borderId="51" applyNumberFormat="0" applyAlignment="0" applyProtection="0"/>
    <xf numFmtId="175" fontId="32" fillId="23" borderId="51" applyNumberFormat="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8" fillId="0" borderId="0" applyFont="0" applyFill="0" applyBorder="0" applyAlignment="0" applyProtection="0"/>
    <xf numFmtId="175" fontId="21" fillId="14" borderId="51" applyNumberFormat="0" applyAlignment="0" applyProtection="0"/>
    <xf numFmtId="175" fontId="21" fillId="8" borderId="51" applyNumberFormat="0" applyAlignment="0" applyProtection="0"/>
    <xf numFmtId="43" fontId="3"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11" fillId="0" borderId="0" applyFont="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4"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175" fontId="3" fillId="11" borderId="57" applyNumberFormat="0" applyFont="0" applyAlignment="0" applyProtection="0"/>
    <xf numFmtId="175" fontId="3" fillId="11" borderId="57" applyNumberFormat="0" applyFont="0" applyAlignment="0" applyProtection="0"/>
    <xf numFmtId="175" fontId="1" fillId="0" borderId="0"/>
    <xf numFmtId="0" fontId="3" fillId="11" borderId="57" applyNumberFormat="0" applyFont="0" applyAlignment="0" applyProtection="0"/>
    <xf numFmtId="0" fontId="22" fillId="23" borderId="58" applyNumberFormat="0" applyAlignment="0" applyProtection="0"/>
    <xf numFmtId="0" fontId="16" fillId="0" borderId="59" applyNumberFormat="0" applyFill="0" applyAlignment="0" applyProtection="0"/>
    <xf numFmtId="175" fontId="3" fillId="11" borderId="57" applyNumberFormat="0" applyFont="0" applyAlignment="0" applyProtection="0"/>
    <xf numFmtId="175" fontId="21" fillId="8" borderId="56" applyNumberFormat="0" applyAlignment="0" applyProtection="0"/>
    <xf numFmtId="175" fontId="3" fillId="11" borderId="57" applyNumberFormat="0" applyFont="0" applyAlignment="0" applyProtection="0"/>
    <xf numFmtId="0" fontId="3" fillId="11" borderId="57" applyNumberFormat="0" applyFont="0" applyAlignment="0" applyProtection="0"/>
    <xf numFmtId="0" fontId="16" fillId="0" borderId="59" applyNumberFormat="0" applyFill="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4" fillId="11" borderId="52" applyNumberFormat="0" applyFont="0" applyAlignment="0" applyProtection="0"/>
    <xf numFmtId="175" fontId="3" fillId="11" borderId="52" applyNumberFormat="0" applyFont="0" applyAlignment="0" applyProtection="0"/>
    <xf numFmtId="175" fontId="22" fillId="24" borderId="53" applyNumberFormat="0" applyAlignment="0" applyProtection="0"/>
    <xf numFmtId="175" fontId="22" fillId="23" borderId="53" applyNumberFormat="0" applyAlignment="0" applyProtection="0"/>
    <xf numFmtId="175" fontId="22" fillId="24" borderId="58" applyNumberFormat="0" applyAlignment="0" applyProtection="0"/>
    <xf numFmtId="175" fontId="21" fillId="8" borderId="56" applyNumberFormat="0" applyAlignment="0" applyProtection="0"/>
    <xf numFmtId="0" fontId="32" fillId="23" borderId="56" applyNumberFormat="0" applyAlignment="0" applyProtection="0"/>
    <xf numFmtId="0" fontId="21" fillId="14" borderId="56" applyNumberFormat="0" applyAlignment="0" applyProtection="0"/>
    <xf numFmtId="0" fontId="3" fillId="11" borderId="57" applyNumberFormat="0" applyFont="0" applyAlignment="0" applyProtection="0"/>
    <xf numFmtId="0" fontId="4" fillId="11" borderId="57" applyNumberFormat="0" applyFont="0" applyAlignment="0" applyProtection="0"/>
    <xf numFmtId="175" fontId="16" fillId="0" borderId="54" applyNumberFormat="0" applyFill="0" applyAlignment="0" applyProtection="0"/>
    <xf numFmtId="175" fontId="16" fillId="0" borderId="55" applyNumberFormat="0" applyFill="0" applyAlignment="0" applyProtection="0"/>
    <xf numFmtId="175" fontId="16" fillId="0" borderId="54" applyNumberFormat="0" applyFill="0" applyAlignment="0" applyProtection="0"/>
    <xf numFmtId="165" fontId="4"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21" fillId="14" borderId="56" applyNumberFormat="0" applyAlignment="0" applyProtection="0"/>
    <xf numFmtId="0" fontId="16" fillId="0" borderId="60" applyNumberFormat="0" applyFill="0" applyAlignment="0" applyProtection="0"/>
    <xf numFmtId="43" fontId="2" fillId="0" borderId="0" applyFont="0" applyFill="0" applyBorder="0" applyAlignment="0" applyProtection="0"/>
    <xf numFmtId="175" fontId="3" fillId="11" borderId="57" applyNumberFormat="0" applyFont="0" applyAlignment="0" applyProtection="0"/>
    <xf numFmtId="175" fontId="4" fillId="11" borderId="57" applyNumberFormat="0" applyFont="0" applyAlignment="0" applyProtection="0"/>
    <xf numFmtId="0" fontId="16" fillId="0" borderId="59" applyNumberFormat="0" applyFill="0" applyAlignment="0" applyProtection="0"/>
    <xf numFmtId="165" fontId="4" fillId="0" borderId="0" applyFont="0" applyFill="0" applyBorder="0" applyAlignment="0" applyProtection="0"/>
    <xf numFmtId="175" fontId="16" fillId="0" borderId="59" applyNumberFormat="0" applyFill="0" applyAlignment="0" applyProtection="0"/>
    <xf numFmtId="0" fontId="3" fillId="11" borderId="57" applyNumberFormat="0" applyFont="0" applyAlignment="0" applyProtection="0"/>
    <xf numFmtId="0" fontId="4" fillId="11" borderId="57" applyNumberFormat="0" applyFont="0" applyAlignment="0" applyProtection="0"/>
    <xf numFmtId="175" fontId="32" fillId="23" borderId="56" applyNumberFormat="0" applyAlignment="0" applyProtection="0"/>
    <xf numFmtId="0" fontId="16" fillId="0" borderId="59" applyNumberFormat="0" applyFill="0" applyAlignment="0" applyProtection="0"/>
    <xf numFmtId="0" fontId="3" fillId="11" borderId="57" applyNumberFormat="0" applyFont="0" applyAlignment="0" applyProtection="0"/>
    <xf numFmtId="175" fontId="18" fillId="24" borderId="56" applyNumberFormat="0" applyAlignment="0" applyProtection="0"/>
    <xf numFmtId="0" fontId="3" fillId="11" borderId="57" applyNumberFormat="0" applyFont="0" applyAlignment="0" applyProtection="0"/>
    <xf numFmtId="175" fontId="3" fillId="11" borderId="57" applyNumberFormat="0" applyFont="0" applyAlignment="0" applyProtection="0"/>
    <xf numFmtId="0" fontId="32" fillId="23" borderId="56" applyNumberFormat="0" applyAlignment="0" applyProtection="0"/>
    <xf numFmtId="175" fontId="3" fillId="11" borderId="57" applyNumberFormat="0" applyFont="0" applyAlignment="0" applyProtection="0"/>
    <xf numFmtId="175" fontId="32" fillId="23" borderId="56" applyNumberFormat="0" applyAlignment="0" applyProtection="0"/>
    <xf numFmtId="0" fontId="32" fillId="23" borderId="51" applyNumberFormat="0" applyAlignment="0" applyProtection="0"/>
    <xf numFmtId="0" fontId="18" fillId="24" borderId="51" applyNumberFormat="0" applyAlignment="0" applyProtection="0"/>
    <xf numFmtId="0" fontId="32" fillId="23" borderId="51" applyNumberFormat="0" applyAlignment="0" applyProtection="0"/>
    <xf numFmtId="0" fontId="32" fillId="23" borderId="51"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175" fontId="32" fillId="23" borderId="56" applyNumberForma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175" fontId="3" fillId="11" borderId="52" applyNumberFormat="0" applyFont="0" applyAlignment="0" applyProtection="0"/>
    <xf numFmtId="0" fontId="21" fillId="8" borderId="51" applyNumberFormat="0" applyAlignment="0" applyProtection="0"/>
    <xf numFmtId="0" fontId="21" fillId="14" borderId="51" applyNumberFormat="0" applyAlignment="0" applyProtection="0"/>
    <xf numFmtId="0" fontId="21" fillId="8" borderId="51" applyNumberFormat="0" applyAlignment="0" applyProtection="0"/>
    <xf numFmtId="43" fontId="4" fillId="0" borderId="0" applyFont="0" applyFill="0" applyBorder="0" applyAlignment="0" applyProtection="0"/>
    <xf numFmtId="0" fontId="4" fillId="11" borderId="52" applyNumberFormat="0" applyFon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6" fillId="0" borderId="55" applyNumberFormat="0" applyFill="0" applyAlignment="0" applyProtection="0"/>
    <xf numFmtId="175" fontId="16" fillId="0" borderId="54" applyNumberFormat="0" applyFill="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2" fillId="23" borderId="56" applyNumberFormat="0" applyAlignment="0" applyProtection="0"/>
    <xf numFmtId="0" fontId="3" fillId="11" borderId="57" applyNumberFormat="0" applyFont="0" applyAlignment="0" applyProtection="0"/>
    <xf numFmtId="0" fontId="18" fillId="24" borderId="56" applyNumberFormat="0" applyAlignment="0" applyProtection="0"/>
    <xf numFmtId="0" fontId="18" fillId="24" borderId="56" applyNumberFormat="0" applyAlignment="0" applyProtection="0"/>
    <xf numFmtId="175" fontId="21" fillId="8" borderId="56" applyNumberFormat="0" applyAlignment="0" applyProtection="0"/>
    <xf numFmtId="175" fontId="16" fillId="0" borderId="59" applyNumberFormat="0" applyFill="0" applyAlignment="0" applyProtection="0"/>
    <xf numFmtId="43" fontId="2" fillId="0" borderId="0" applyFont="0" applyFill="0" applyBorder="0" applyAlignment="0" applyProtection="0"/>
    <xf numFmtId="0" fontId="3" fillId="11" borderId="57" applyNumberFormat="0" applyFont="0" applyAlignment="0" applyProtection="0"/>
    <xf numFmtId="0" fontId="4"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3" fillId="11" borderId="52" applyNumberFormat="0" applyFont="0" applyAlignment="0" applyProtection="0"/>
    <xf numFmtId="0" fontId="4" fillId="11" borderId="52" applyNumberFormat="0" applyFont="0" applyAlignment="0" applyProtection="0"/>
    <xf numFmtId="0" fontId="3" fillId="11" borderId="52" applyNumberFormat="0" applyFont="0" applyAlignment="0" applyProtection="0"/>
    <xf numFmtId="0" fontId="22" fillId="23" borderId="53" applyNumberFormat="0" applyAlignment="0" applyProtection="0"/>
    <xf numFmtId="0" fontId="22" fillId="24" borderId="53" applyNumberFormat="0" applyAlignment="0" applyProtection="0"/>
    <xf numFmtId="0" fontId="22" fillId="23" borderId="53" applyNumberFormat="0" applyAlignment="0" applyProtection="0"/>
    <xf numFmtId="43" fontId="2" fillId="0" borderId="0" applyFont="0" applyFill="0" applyBorder="0" applyAlignment="0" applyProtection="0"/>
    <xf numFmtId="175" fontId="16" fillId="0" borderId="59" applyNumberFormat="0" applyFill="0" applyAlignment="0" applyProtection="0"/>
    <xf numFmtId="43" fontId="2" fillId="0" borderId="0" applyFont="0" applyFill="0" applyBorder="0" applyAlignment="0" applyProtection="0"/>
    <xf numFmtId="175" fontId="3" fillId="11" borderId="57" applyNumberFormat="0" applyFont="0" applyAlignment="0" applyProtection="0"/>
    <xf numFmtId="0" fontId="3" fillId="11" borderId="57" applyNumberFormat="0" applyFont="0" applyAlignment="0" applyProtection="0"/>
    <xf numFmtId="175" fontId="3" fillId="11" borderId="57" applyNumberFormat="0" applyFont="0" applyAlignment="0" applyProtection="0"/>
    <xf numFmtId="175" fontId="16" fillId="0" borderId="60" applyNumberFormat="0" applyFill="0" applyAlignment="0" applyProtection="0"/>
    <xf numFmtId="0" fontId="22" fillId="23" borderId="58" applyNumberFormat="0" applyAlignment="0" applyProtection="0"/>
    <xf numFmtId="175" fontId="32" fillId="23" borderId="56" applyNumberFormat="0" applyAlignment="0" applyProtection="0"/>
    <xf numFmtId="0" fontId="16" fillId="0" borderId="54" applyNumberFormat="0" applyFill="0" applyAlignment="0" applyProtection="0"/>
    <xf numFmtId="0" fontId="16" fillId="0" borderId="54" applyNumberFormat="0" applyFill="0" applyAlignment="0" applyProtection="0"/>
    <xf numFmtId="0" fontId="16" fillId="0" borderId="55" applyNumberFormat="0" applyFill="0" applyAlignment="0" applyProtection="0"/>
    <xf numFmtId="0" fontId="16" fillId="0" borderId="54" applyNumberFormat="0" applyFill="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0" fontId="4" fillId="11" borderId="52" applyNumberFormat="0" applyFont="0" applyAlignment="0" applyProtection="0"/>
    <xf numFmtId="0" fontId="4" fillId="11" borderId="52" applyNumberFormat="0" applyFont="0" applyAlignment="0" applyProtection="0"/>
    <xf numFmtId="175" fontId="18" fillId="24" borderId="56" applyNumberFormat="0" applyAlignment="0" applyProtection="0"/>
    <xf numFmtId="175" fontId="21" fillId="14" borderId="56" applyNumberFormat="0" applyAlignment="0" applyProtection="0"/>
    <xf numFmtId="0" fontId="22" fillId="23" borderId="58" applyNumberFormat="0" applyAlignment="0" applyProtection="0"/>
    <xf numFmtId="0" fontId="22" fillId="24" borderId="58" applyNumberFormat="0" applyAlignment="0" applyProtection="0"/>
    <xf numFmtId="165" fontId="4" fillId="0" borderId="0" applyFont="0" applyFill="0" applyBorder="0" applyAlignment="0" applyProtection="0"/>
    <xf numFmtId="165" fontId="4"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175" fontId="32" fillId="23" borderId="56" applyNumberFormat="0" applyAlignment="0" applyProtection="0"/>
    <xf numFmtId="0" fontId="4" fillId="11" borderId="57" applyNumberFormat="0" applyFont="0" applyAlignment="0" applyProtection="0"/>
    <xf numFmtId="175" fontId="3" fillId="11" borderId="57" applyNumberFormat="0" applyFont="0" applyAlignment="0" applyProtection="0"/>
    <xf numFmtId="175" fontId="16" fillId="0" borderId="60" applyNumberFormat="0" applyFill="0" applyAlignment="0" applyProtection="0"/>
    <xf numFmtId="175" fontId="18" fillId="24" borderId="51" applyNumberFormat="0" applyAlignment="0" applyProtection="0"/>
    <xf numFmtId="175" fontId="32" fillId="23" borderId="51" applyNumberFormat="0" applyAlignment="0" applyProtection="0"/>
    <xf numFmtId="175" fontId="32" fillId="23" borderId="51" applyNumberFormat="0" applyAlignment="0" applyProtection="0"/>
    <xf numFmtId="165" fontId="4" fillId="0" borderId="0" applyFont="0" applyFill="0" applyBorder="0" applyAlignment="0" applyProtection="0"/>
    <xf numFmtId="175" fontId="21" fillId="14" borderId="51" applyNumberFormat="0" applyAlignment="0" applyProtection="0"/>
    <xf numFmtId="175" fontId="21" fillId="8" borderId="51" applyNumberFormat="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5" fontId="3" fillId="11" borderId="57" applyNumberFormat="0" applyFont="0" applyAlignment="0" applyProtection="0"/>
    <xf numFmtId="175" fontId="1" fillId="0" borderId="0"/>
    <xf numFmtId="0" fontId="3" fillId="11" borderId="57" applyNumberFormat="0" applyFont="0" applyAlignment="0" applyProtection="0"/>
    <xf numFmtId="175" fontId="22" fillId="23" borderId="58" applyNumberFormat="0" applyAlignment="0" applyProtection="0"/>
    <xf numFmtId="0" fontId="21" fillId="8" borderId="56" applyNumberFormat="0" applyAlignment="0" applyProtection="0"/>
    <xf numFmtId="0" fontId="32" fillId="23" borderId="56" applyNumberFormat="0" applyAlignment="0" applyProtection="0"/>
    <xf numFmtId="175" fontId="3" fillId="11" borderId="57" applyNumberFormat="0" applyFont="0" applyAlignment="0" applyProtection="0"/>
    <xf numFmtId="175" fontId="22" fillId="24" borderId="58" applyNumberFormat="0" applyAlignment="0" applyProtection="0"/>
    <xf numFmtId="175" fontId="16" fillId="0" borderId="60" applyNumberFormat="0" applyFill="0" applyAlignment="0" applyProtection="0"/>
    <xf numFmtId="0" fontId="4" fillId="11" borderId="57" applyNumberFormat="0" applyFont="0" applyAlignment="0" applyProtection="0"/>
    <xf numFmtId="0" fontId="22" fillId="23" borderId="58" applyNumberFormat="0" applyAlignment="0" applyProtection="0"/>
    <xf numFmtId="175" fontId="4" fillId="11" borderId="52" applyNumberFormat="0" applyFont="0" applyAlignment="0" applyProtection="0"/>
    <xf numFmtId="175" fontId="3" fillId="11" borderId="52" applyNumberFormat="0" applyFont="0" applyAlignment="0" applyProtection="0"/>
    <xf numFmtId="175" fontId="22" fillId="24" borderId="53" applyNumberFormat="0" applyAlignment="0" applyProtection="0"/>
    <xf numFmtId="175" fontId="22" fillId="23" borderId="53" applyNumberFormat="0" applyAlignment="0" applyProtection="0"/>
    <xf numFmtId="175" fontId="18" fillId="24" borderId="56" applyNumberFormat="0" applyAlignment="0" applyProtection="0"/>
    <xf numFmtId="175" fontId="4" fillId="11" borderId="57" applyNumberFormat="0" applyFont="0" applyAlignment="0" applyProtection="0"/>
    <xf numFmtId="175" fontId="3" fillId="11" borderId="57" applyNumberFormat="0" applyFont="0" applyAlignment="0" applyProtection="0"/>
    <xf numFmtId="0" fontId="3" fillId="11" borderId="57" applyNumberFormat="0" applyFont="0" applyAlignment="0" applyProtection="0"/>
    <xf numFmtId="0" fontId="16" fillId="0" borderId="60" applyNumberFormat="0" applyFill="0" applyAlignment="0" applyProtection="0"/>
    <xf numFmtId="175" fontId="4" fillId="11" borderId="57" applyNumberFormat="0" applyFont="0" applyAlignment="0" applyProtection="0"/>
    <xf numFmtId="175" fontId="16" fillId="0" borderId="54" applyNumberFormat="0" applyFill="0" applyAlignment="0" applyProtection="0"/>
    <xf numFmtId="165" fontId="3" fillId="0" borderId="0" applyFont="0" applyFill="0" applyBorder="0" applyAlignment="0" applyProtection="0"/>
    <xf numFmtId="165"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5" fontId="21" fillId="14" borderId="56" applyNumberFormat="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175" fontId="32" fillId="23" borderId="56" applyNumberFormat="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175" fontId="22" fillId="23" borderId="58" applyNumberFormat="0" applyAlignment="0" applyProtection="0"/>
    <xf numFmtId="43" fontId="2" fillId="0" borderId="0" applyFont="0" applyFill="0" applyBorder="0" applyAlignment="0" applyProtection="0"/>
    <xf numFmtId="175" fontId="16" fillId="0" borderId="59" applyNumberFormat="0" applyFill="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0" fontId="32" fillId="23" borderId="56" applyNumberFormat="0" applyAlignment="0" applyProtection="0"/>
    <xf numFmtId="43" fontId="2" fillId="0" borderId="0" applyFont="0" applyFill="0" applyBorder="0" applyAlignment="0" applyProtection="0"/>
    <xf numFmtId="0" fontId="4" fillId="11" borderId="57" applyNumberFormat="0" applyFont="0" applyAlignment="0" applyProtection="0"/>
    <xf numFmtId="43" fontId="2" fillId="0" borderId="0" applyFont="0" applyFill="0" applyBorder="0" applyAlignment="0" applyProtection="0"/>
    <xf numFmtId="175" fontId="3" fillId="11" borderId="57" applyNumberFormat="0" applyFont="0" applyAlignment="0" applyProtection="0"/>
    <xf numFmtId="43" fontId="2" fillId="0" borderId="0" applyFont="0" applyFill="0" applyBorder="0" applyAlignment="0" applyProtection="0"/>
    <xf numFmtId="0" fontId="3" fillId="11" borderId="57" applyNumberFormat="0" applyFont="0" applyAlignment="0" applyProtection="0"/>
    <xf numFmtId="0" fontId="3" fillId="11" borderId="57" applyNumberFormat="0" applyFont="0" applyAlignment="0" applyProtection="0"/>
    <xf numFmtId="43" fontId="2" fillId="0" borderId="0" applyFont="0" applyFill="0" applyBorder="0" applyAlignment="0" applyProtection="0"/>
    <xf numFmtId="175" fontId="16" fillId="0" borderId="59" applyNumberFormat="0" applyFill="0" applyAlignment="0" applyProtection="0"/>
    <xf numFmtId="43" fontId="2" fillId="0" borderId="0" applyFont="0" applyFill="0" applyBorder="0" applyAlignment="0" applyProtection="0"/>
    <xf numFmtId="0" fontId="4" fillId="11" borderId="57" applyNumberFormat="0" applyFont="0" applyAlignment="0" applyProtection="0"/>
    <xf numFmtId="43" fontId="2" fillId="0" borderId="0" applyFont="0" applyFill="0" applyBorder="0" applyAlignment="0" applyProtection="0"/>
    <xf numFmtId="0" fontId="22" fillId="24" borderId="58" applyNumberFormat="0" applyAlignment="0" applyProtection="0"/>
    <xf numFmtId="43" fontId="2" fillId="0" borderId="0" applyFont="0" applyFill="0" applyBorder="0" applyAlignment="0" applyProtection="0"/>
    <xf numFmtId="0" fontId="16" fillId="0" borderId="59" applyNumberFormat="0" applyFill="0" applyAlignment="0" applyProtection="0"/>
    <xf numFmtId="43" fontId="2" fillId="0" borderId="0" applyFont="0" applyFill="0" applyBorder="0" applyAlignment="0" applyProtection="0"/>
    <xf numFmtId="0" fontId="4" fillId="11" borderId="57" applyNumberFormat="0" applyFont="0" applyAlignment="0" applyProtection="0"/>
    <xf numFmtId="43" fontId="2" fillId="0" borderId="0" applyFont="0" applyFill="0" applyBorder="0" applyAlignment="0" applyProtection="0"/>
    <xf numFmtId="175" fontId="32" fillId="23" borderId="5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5" fontId="32" fillId="23" borderId="5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5" fontId="21" fillId="14" borderId="56" applyNumberFormat="0" applyAlignment="0" applyProtection="0"/>
    <xf numFmtId="43" fontId="2" fillId="0" borderId="0" applyFont="0" applyFill="0" applyBorder="0" applyAlignment="0" applyProtection="0"/>
    <xf numFmtId="175" fontId="21" fillId="8" borderId="5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175" fontId="22" fillId="24" borderId="53" applyNumberFormat="0" applyAlignment="0" applyProtection="0"/>
    <xf numFmtId="175" fontId="22" fillId="23" borderId="53" applyNumberFormat="0" applyAlignment="0" applyProtection="0"/>
    <xf numFmtId="175" fontId="16" fillId="0" borderId="54" applyNumberFormat="0" applyFill="0" applyAlignment="0" applyProtection="0"/>
    <xf numFmtId="175" fontId="16" fillId="0" borderId="55" applyNumberFormat="0" applyFill="0" applyAlignment="0" applyProtection="0"/>
    <xf numFmtId="175" fontId="16" fillId="0" borderId="54" applyNumberFormat="0" applyFill="0" applyAlignment="0" applyProtection="0"/>
    <xf numFmtId="175" fontId="16" fillId="0" borderId="55" applyNumberFormat="0" applyFill="0" applyAlignment="0" applyProtection="0"/>
    <xf numFmtId="175" fontId="16" fillId="0" borderId="54" applyNumberFormat="0" applyFill="0" applyAlignment="0" applyProtection="0"/>
    <xf numFmtId="0" fontId="22" fillId="23" borderId="53" applyNumberFormat="0" applyAlignment="0" applyProtection="0"/>
    <xf numFmtId="0" fontId="22" fillId="24" borderId="53" applyNumberFormat="0" applyAlignment="0" applyProtection="0"/>
    <xf numFmtId="0" fontId="22" fillId="23" borderId="53" applyNumberFormat="0" applyAlignment="0" applyProtection="0"/>
    <xf numFmtId="0" fontId="16" fillId="0" borderId="54" applyNumberFormat="0" applyFill="0" applyAlignment="0" applyProtection="0"/>
    <xf numFmtId="0" fontId="16" fillId="0" borderId="54" applyNumberFormat="0" applyFill="0" applyAlignment="0" applyProtection="0"/>
    <xf numFmtId="0" fontId="16" fillId="0" borderId="55" applyNumberFormat="0" applyFill="0" applyAlignment="0" applyProtection="0"/>
    <xf numFmtId="0" fontId="16" fillId="0" borderId="54" applyNumberFormat="0" applyFill="0" applyAlignment="0" applyProtection="0"/>
    <xf numFmtId="175" fontId="22" fillId="24" borderId="53" applyNumberFormat="0" applyAlignment="0" applyProtection="0"/>
    <xf numFmtId="175" fontId="22" fillId="23" borderId="53" applyNumberFormat="0" applyAlignment="0" applyProtection="0"/>
    <xf numFmtId="175" fontId="16" fillId="0" borderId="54" applyNumberFormat="0" applyFill="0" applyAlignment="0" applyProtection="0"/>
    <xf numFmtId="175" fontId="16" fillId="0" borderId="59" applyNumberFormat="0" applyFill="0" applyAlignment="0" applyProtection="0"/>
    <xf numFmtId="175" fontId="22" fillId="23" borderId="58" applyNumberFormat="0" applyAlignment="0" applyProtection="0"/>
    <xf numFmtId="175" fontId="4"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175" fontId="18" fillId="24" borderId="56" applyNumberFormat="0" applyAlignment="0" applyProtection="0"/>
    <xf numFmtId="0" fontId="4" fillId="11" borderId="57" applyNumberFormat="0" applyFont="0" applyAlignment="0" applyProtection="0"/>
    <xf numFmtId="0" fontId="4" fillId="11" borderId="57" applyNumberFormat="0" applyFont="0" applyAlignment="0" applyProtection="0"/>
    <xf numFmtId="175" fontId="16" fillId="0" borderId="59" applyNumberFormat="0" applyFill="0" applyAlignment="0" applyProtection="0"/>
    <xf numFmtId="175" fontId="16" fillId="0" borderId="60" applyNumberFormat="0" applyFill="0" applyAlignment="0" applyProtection="0"/>
    <xf numFmtId="0" fontId="4" fillId="11" borderId="57" applyNumberFormat="0" applyFont="0" applyAlignment="0" applyProtection="0"/>
    <xf numFmtId="0" fontId="21" fillId="8" borderId="56" applyNumberFormat="0" applyAlignment="0" applyProtection="0"/>
    <xf numFmtId="0" fontId="21" fillId="14" borderId="56" applyNumberFormat="0" applyAlignment="0" applyProtection="0"/>
    <xf numFmtId="0" fontId="21" fillId="8" borderId="56" applyNumberFormat="0" applyAlignment="0" applyProtection="0"/>
    <xf numFmtId="175" fontId="3"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175" fontId="3" fillId="11" borderId="57" applyNumberFormat="0" applyFont="0" applyAlignment="0" applyProtection="0"/>
    <xf numFmtId="43" fontId="2" fillId="0" borderId="0" applyFont="0" applyFill="0" applyBorder="0" applyAlignment="0" applyProtection="0"/>
    <xf numFmtId="175" fontId="3" fillId="11" borderId="57" applyNumberFormat="0" applyFont="0" applyAlignment="0" applyProtection="0"/>
    <xf numFmtId="175" fontId="22" fillId="24" borderId="58" applyNumberFormat="0" applyAlignment="0" applyProtection="0"/>
    <xf numFmtId="175" fontId="22" fillId="23" borderId="58" applyNumberFormat="0" applyAlignment="0" applyProtection="0"/>
    <xf numFmtId="175" fontId="16" fillId="0" borderId="59" applyNumberFormat="0" applyFill="0" applyAlignment="0" applyProtection="0"/>
    <xf numFmtId="43" fontId="2" fillId="0" borderId="0" applyFont="0" applyFill="0" applyBorder="0" applyAlignment="0" applyProtection="0"/>
    <xf numFmtId="0" fontId="61" fillId="0" borderId="0" applyNumberFormat="0" applyFill="0" applyBorder="0" applyAlignment="0" applyProtection="0"/>
    <xf numFmtId="0" fontId="62" fillId="0" borderId="0"/>
    <xf numFmtId="0" fontId="63" fillId="0" borderId="0" applyNumberFormat="0" applyFill="0" applyBorder="0" applyAlignment="0" applyProtection="0"/>
    <xf numFmtId="186" fontId="4" fillId="0" borderId="0" applyFill="0" applyBorder="0" applyAlignment="0" applyProtection="0"/>
    <xf numFmtId="185" fontId="4" fillId="0" borderId="0" applyFill="0" applyBorder="0" applyAlignment="0" applyProtection="0"/>
    <xf numFmtId="187" fontId="4" fillId="0" borderId="0" applyFill="0" applyBorder="0" applyAlignment="0" applyProtection="0"/>
    <xf numFmtId="186" fontId="4" fillId="0" borderId="0" applyFill="0" applyBorder="0" applyAlignment="0" applyProtection="0"/>
    <xf numFmtId="9" fontId="4" fillId="0" borderId="0" applyFill="0" applyBorder="0" applyAlignment="0" applyProtection="0"/>
  </cellStyleXfs>
  <cellXfs count="732">
    <xf numFmtId="0" fontId="0" fillId="0" borderId="0" xfId="0"/>
    <xf numFmtId="0" fontId="42" fillId="0" borderId="0" xfId="0" applyFont="1"/>
    <xf numFmtId="0" fontId="43" fillId="29" borderId="0" xfId="0" applyFont="1" applyFill="1" applyAlignment="1">
      <alignment horizontal="center" vertical="top"/>
    </xf>
    <xf numFmtId="0" fontId="43" fillId="0" borderId="0" xfId="0" applyFont="1" applyAlignment="1">
      <alignment vertical="top"/>
    </xf>
    <xf numFmtId="4" fontId="43" fillId="29" borderId="0" xfId="0" applyNumberFormat="1" applyFont="1" applyFill="1" applyAlignment="1">
      <alignment vertical="top"/>
    </xf>
    <xf numFmtId="43" fontId="44" fillId="29" borderId="0" xfId="0" applyNumberFormat="1" applyFont="1" applyFill="1"/>
    <xf numFmtId="43" fontId="43" fillId="29" borderId="0" xfId="0" applyNumberFormat="1" applyFont="1" applyFill="1" applyAlignment="1">
      <alignment vertical="top"/>
    </xf>
    <xf numFmtId="0" fontId="43" fillId="29" borderId="0" xfId="0" applyFont="1" applyFill="1" applyAlignment="1">
      <alignment horizontal="right" vertical="top"/>
    </xf>
    <xf numFmtId="14" fontId="46" fillId="29" borderId="18" xfId="0" applyNumberFormat="1" applyFont="1" applyFill="1" applyBorder="1" applyAlignment="1">
      <alignment horizontal="center" vertical="center"/>
    </xf>
    <xf numFmtId="0" fontId="46" fillId="29" borderId="18" xfId="0" applyFont="1" applyFill="1" applyBorder="1" applyAlignment="1">
      <alignment horizontal="center" vertical="top"/>
    </xf>
    <xf numFmtId="0" fontId="46" fillId="29" borderId="18" xfId="0" applyFont="1" applyFill="1" applyBorder="1" applyAlignment="1">
      <alignment horizontal="left" vertical="center"/>
    </xf>
    <xf numFmtId="43" fontId="47" fillId="29" borderId="18" xfId="0" applyNumberFormat="1" applyFont="1" applyFill="1" applyBorder="1" applyAlignment="1">
      <alignment vertical="top"/>
    </xf>
    <xf numFmtId="0" fontId="45" fillId="29" borderId="0" xfId="0" applyFont="1" applyFill="1" applyAlignment="1">
      <alignment horizontal="left" vertical="center"/>
    </xf>
    <xf numFmtId="43" fontId="49" fillId="29" borderId="0" xfId="0" applyNumberFormat="1" applyFont="1" applyFill="1" applyAlignment="1">
      <alignment horizontal="right"/>
    </xf>
    <xf numFmtId="0" fontId="48" fillId="29" borderId="0" xfId="0" applyFont="1" applyFill="1" applyAlignment="1">
      <alignment horizontal="left" vertical="top"/>
    </xf>
    <xf numFmtId="0" fontId="43" fillId="29" borderId="18" xfId="0" applyFont="1" applyFill="1" applyBorder="1"/>
    <xf numFmtId="0" fontId="42" fillId="29" borderId="18" xfId="0" applyFont="1" applyFill="1" applyBorder="1"/>
    <xf numFmtId="43" fontId="0" fillId="0" borderId="0" xfId="1426" applyFont="1"/>
    <xf numFmtId="43" fontId="0" fillId="0" borderId="0" xfId="1426" applyFont="1" applyFill="1"/>
    <xf numFmtId="43" fontId="0" fillId="0" borderId="0" xfId="0" applyNumberFormat="1"/>
    <xf numFmtId="10" fontId="0" fillId="0" borderId="0" xfId="1427" applyNumberFormat="1" applyFont="1"/>
    <xf numFmtId="0" fontId="50" fillId="30" borderId="0" xfId="0" applyFont="1" applyFill="1" applyAlignment="1">
      <alignment horizontal="left" vertical="top"/>
    </xf>
    <xf numFmtId="0" fontId="51" fillId="30" borderId="0" xfId="0" applyFont="1" applyFill="1" applyAlignment="1">
      <alignment horizontal="center" vertical="top"/>
    </xf>
    <xf numFmtId="4" fontId="51" fillId="30" borderId="0" xfId="0" applyNumberFormat="1" applyFont="1" applyFill="1" applyAlignment="1">
      <alignment vertical="top"/>
    </xf>
    <xf numFmtId="43" fontId="51" fillId="30" borderId="0" xfId="0" applyNumberFormat="1" applyFont="1" applyFill="1" applyAlignment="1">
      <alignment vertical="top"/>
    </xf>
    <xf numFmtId="0" fontId="51" fillId="30" borderId="0" xfId="0" applyFont="1" applyFill="1" applyAlignment="1">
      <alignment horizontal="right" vertical="top"/>
    </xf>
    <xf numFmtId="0" fontId="51" fillId="30" borderId="0" xfId="0" applyFont="1" applyFill="1"/>
    <xf numFmtId="0" fontId="51" fillId="30" borderId="18" xfId="0" applyFont="1" applyFill="1" applyBorder="1"/>
    <xf numFmtId="43" fontId="52" fillId="30" borderId="0" xfId="0" applyNumberFormat="1" applyFont="1" applyFill="1" applyAlignment="1">
      <alignment horizontal="right"/>
    </xf>
    <xf numFmtId="43" fontId="53" fillId="30" borderId="18" xfId="0" applyNumberFormat="1" applyFont="1" applyFill="1" applyBorder="1" applyAlignment="1">
      <alignment vertical="top"/>
    </xf>
    <xf numFmtId="0" fontId="56" fillId="0" borderId="0" xfId="0" applyFont="1"/>
    <xf numFmtId="0" fontId="51" fillId="0" borderId="0" xfId="0" applyFont="1"/>
    <xf numFmtId="0" fontId="56" fillId="0" borderId="0" xfId="0" applyFont="1" applyAlignment="1">
      <alignment vertical="center"/>
    </xf>
    <xf numFmtId="0" fontId="65" fillId="33" borderId="0" xfId="0" applyFont="1" applyFill="1"/>
    <xf numFmtId="0" fontId="67" fillId="33" borderId="0" xfId="0" applyFont="1" applyFill="1"/>
    <xf numFmtId="0" fontId="67" fillId="30" borderId="18" xfId="0" applyFont="1" applyFill="1" applyBorder="1" applyAlignment="1" applyProtection="1">
      <alignment horizontal="center" vertical="top"/>
      <protection locked="0"/>
    </xf>
    <xf numFmtId="4" fontId="67" fillId="30" borderId="18" xfId="0" applyNumberFormat="1" applyFont="1" applyFill="1" applyBorder="1" applyAlignment="1" applyProtection="1">
      <alignment vertical="top"/>
      <protection locked="0"/>
    </xf>
    <xf numFmtId="43" fontId="67" fillId="30" borderId="18" xfId="0" applyNumberFormat="1" applyFont="1" applyFill="1" applyBorder="1" applyAlignment="1" applyProtection="1">
      <alignment vertical="top"/>
      <protection locked="0"/>
    </xf>
    <xf numFmtId="0" fontId="67" fillId="30" borderId="18" xfId="0" applyFont="1" applyFill="1" applyBorder="1" applyAlignment="1" applyProtection="1">
      <alignment vertical="top"/>
      <protection locked="0"/>
    </xf>
    <xf numFmtId="0" fontId="67" fillId="30" borderId="18" xfId="0" applyFont="1" applyFill="1" applyBorder="1" applyAlignment="1" applyProtection="1">
      <alignment horizontal="right" vertical="top"/>
      <protection locked="0"/>
    </xf>
    <xf numFmtId="0" fontId="67" fillId="30" borderId="18" xfId="0" applyFont="1" applyFill="1" applyBorder="1" applyAlignment="1" applyProtection="1">
      <alignment horizontal="right" vertical="top"/>
      <protection hidden="1"/>
    </xf>
    <xf numFmtId="0" fontId="67" fillId="30" borderId="18" xfId="0" applyFont="1" applyFill="1" applyBorder="1" applyAlignment="1" applyProtection="1">
      <alignment vertical="top"/>
      <protection hidden="1"/>
    </xf>
    <xf numFmtId="0" fontId="67" fillId="28" borderId="18" xfId="0" applyFont="1" applyFill="1" applyBorder="1" applyAlignment="1" applyProtection="1">
      <alignment horizontal="left" vertical="top"/>
      <protection hidden="1"/>
    </xf>
    <xf numFmtId="0" fontId="67" fillId="28" borderId="18" xfId="0" applyFont="1" applyFill="1" applyBorder="1" applyAlignment="1" applyProtection="1">
      <alignment horizontal="center" vertical="top"/>
      <protection hidden="1"/>
    </xf>
    <xf numFmtId="4" fontId="67" fillId="28" borderId="18" xfId="0" applyNumberFormat="1" applyFont="1" applyFill="1" applyBorder="1" applyAlignment="1" applyProtection="1">
      <alignment vertical="top"/>
      <protection hidden="1"/>
    </xf>
    <xf numFmtId="43" fontId="67" fillId="28" borderId="18" xfId="0" applyNumberFormat="1" applyFont="1" applyFill="1" applyBorder="1" applyAlignment="1" applyProtection="1">
      <alignment vertical="top"/>
      <protection hidden="1"/>
    </xf>
    <xf numFmtId="0" fontId="67" fillId="28" borderId="18" xfId="0" applyFont="1" applyFill="1" applyBorder="1" applyAlignment="1" applyProtection="1">
      <alignment vertical="top"/>
      <protection hidden="1"/>
    </xf>
    <xf numFmtId="0" fontId="67" fillId="28" borderId="18" xfId="0" applyFont="1" applyFill="1" applyBorder="1" applyAlignment="1" applyProtection="1">
      <alignment horizontal="right" vertical="top"/>
      <protection hidden="1"/>
    </xf>
    <xf numFmtId="0" fontId="67" fillId="0" borderId="0" xfId="0" applyFont="1" applyAlignment="1" applyProtection="1">
      <alignment vertical="top"/>
      <protection hidden="1"/>
    </xf>
    <xf numFmtId="0" fontId="67" fillId="0" borderId="0" xfId="0" applyFont="1" applyAlignment="1">
      <alignment vertical="top"/>
    </xf>
    <xf numFmtId="0" fontId="67" fillId="30" borderId="0" xfId="0" applyFont="1" applyFill="1" applyAlignment="1" applyProtection="1">
      <alignment horizontal="left" vertical="top"/>
      <protection locked="0"/>
    </xf>
    <xf numFmtId="0" fontId="67" fillId="30" borderId="0" xfId="0" applyFont="1" applyFill="1" applyAlignment="1" applyProtection="1">
      <alignment horizontal="center" vertical="top"/>
      <protection locked="0"/>
    </xf>
    <xf numFmtId="43" fontId="70" fillId="30" borderId="0" xfId="0" applyNumberFormat="1" applyFont="1" applyFill="1" applyProtection="1">
      <protection locked="0"/>
    </xf>
    <xf numFmtId="0" fontId="67" fillId="30" borderId="0" xfId="0" applyFont="1" applyFill="1" applyAlignment="1" applyProtection="1">
      <alignment vertical="top"/>
      <protection locked="0"/>
    </xf>
    <xf numFmtId="0" fontId="67" fillId="30" borderId="0" xfId="0" applyFont="1" applyFill="1" applyAlignment="1" applyProtection="1">
      <alignment vertical="top"/>
      <protection hidden="1"/>
    </xf>
    <xf numFmtId="0" fontId="67" fillId="28" borderId="0" xfId="0" applyFont="1" applyFill="1" applyAlignment="1" applyProtection="1">
      <alignment horizontal="left" vertical="top"/>
      <protection hidden="1"/>
    </xf>
    <xf numFmtId="0" fontId="67" fillId="28" borderId="0" xfId="0" applyFont="1" applyFill="1" applyAlignment="1" applyProtection="1">
      <alignment horizontal="center" vertical="top"/>
      <protection hidden="1"/>
    </xf>
    <xf numFmtId="4" fontId="67" fillId="28" borderId="0" xfId="0" applyNumberFormat="1" applyFont="1" applyFill="1" applyAlignment="1" applyProtection="1">
      <alignment vertical="top"/>
      <protection hidden="1"/>
    </xf>
    <xf numFmtId="43" fontId="70" fillId="28" borderId="0" xfId="0" applyNumberFormat="1" applyFont="1" applyFill="1" applyProtection="1">
      <protection hidden="1"/>
    </xf>
    <xf numFmtId="0" fontId="67" fillId="28" borderId="0" xfId="0" applyFont="1" applyFill="1" applyAlignment="1" applyProtection="1">
      <alignment vertical="top"/>
      <protection hidden="1"/>
    </xf>
    <xf numFmtId="0" fontId="67" fillId="30" borderId="0" xfId="0" applyFont="1" applyFill="1" applyAlignment="1" applyProtection="1">
      <alignment horizontal="left"/>
      <protection locked="0"/>
    </xf>
    <xf numFmtId="0" fontId="67" fillId="30" borderId="0" xfId="0" applyFont="1" applyFill="1" applyAlignment="1" applyProtection="1">
      <alignment horizontal="center"/>
      <protection locked="0"/>
    </xf>
    <xf numFmtId="4" fontId="67" fillId="30" borderId="0" xfId="0" applyNumberFormat="1" applyFont="1" applyFill="1" applyProtection="1">
      <protection locked="0"/>
    </xf>
    <xf numFmtId="43" fontId="67" fillId="30" borderId="0" xfId="0" applyNumberFormat="1" applyFont="1" applyFill="1" applyProtection="1">
      <protection locked="0"/>
    </xf>
    <xf numFmtId="0" fontId="67" fillId="30" borderId="0" xfId="0" applyFont="1" applyFill="1" applyProtection="1">
      <protection locked="0"/>
    </xf>
    <xf numFmtId="0" fontId="67" fillId="30" borderId="0" xfId="0" applyFont="1" applyFill="1" applyProtection="1">
      <protection hidden="1"/>
    </xf>
    <xf numFmtId="0" fontId="67" fillId="28" borderId="0" xfId="0" applyFont="1" applyFill="1" applyAlignment="1" applyProtection="1">
      <alignment horizontal="left"/>
      <protection hidden="1"/>
    </xf>
    <xf numFmtId="0" fontId="67" fillId="28" borderId="0" xfId="0" applyFont="1" applyFill="1" applyAlignment="1" applyProtection="1">
      <alignment horizontal="center"/>
      <protection hidden="1"/>
    </xf>
    <xf numFmtId="4" fontId="67" fillId="28" borderId="0" xfId="0" applyNumberFormat="1" applyFont="1" applyFill="1" applyProtection="1">
      <protection hidden="1"/>
    </xf>
    <xf numFmtId="43" fontId="67" fillId="28" borderId="0" xfId="0" applyNumberFormat="1" applyFont="1" applyFill="1" applyProtection="1">
      <protection hidden="1"/>
    </xf>
    <xf numFmtId="0" fontId="67" fillId="28" borderId="0" xfId="0" applyFont="1" applyFill="1" applyProtection="1">
      <protection hidden="1"/>
    </xf>
    <xf numFmtId="0" fontId="67" fillId="0" borderId="0" xfId="0" applyFont="1" applyProtection="1">
      <protection hidden="1"/>
    </xf>
    <xf numFmtId="0" fontId="67" fillId="0" borderId="0" xfId="0" applyFont="1"/>
    <xf numFmtId="0" fontId="71" fillId="30" borderId="0" xfId="0" applyFont="1" applyFill="1" applyAlignment="1" applyProtection="1">
      <alignment horizontal="center"/>
      <protection locked="0"/>
    </xf>
    <xf numFmtId="4" fontId="71" fillId="30" borderId="0" xfId="0" applyNumberFormat="1" applyFont="1" applyFill="1" applyAlignment="1" applyProtection="1">
      <alignment horizontal="center"/>
      <protection locked="0"/>
    </xf>
    <xf numFmtId="0" fontId="71" fillId="30" borderId="0" xfId="0" applyFont="1" applyFill="1" applyAlignment="1" applyProtection="1">
      <alignment horizontal="center" vertical="center"/>
      <protection hidden="1"/>
    </xf>
    <xf numFmtId="0" fontId="71" fillId="30" borderId="0" xfId="0" applyFont="1" applyFill="1" applyProtection="1">
      <protection hidden="1"/>
    </xf>
    <xf numFmtId="0" fontId="71" fillId="30" borderId="0" xfId="0" applyFont="1" applyFill="1" applyAlignment="1" applyProtection="1">
      <alignment horizontal="center"/>
      <protection hidden="1"/>
    </xf>
    <xf numFmtId="0" fontId="69" fillId="28" borderId="19" xfId="0" applyFont="1" applyFill="1" applyBorder="1" applyAlignment="1" applyProtection="1">
      <alignment horizontal="center"/>
      <protection hidden="1"/>
    </xf>
    <xf numFmtId="0" fontId="69" fillId="32" borderId="19" xfId="0" applyFont="1" applyFill="1" applyBorder="1" applyAlignment="1" applyProtection="1">
      <alignment horizontal="center"/>
      <protection hidden="1"/>
    </xf>
    <xf numFmtId="4" fontId="69" fillId="32" borderId="19" xfId="0" applyNumberFormat="1" applyFont="1" applyFill="1" applyBorder="1" applyAlignment="1" applyProtection="1">
      <alignment horizontal="left"/>
      <protection hidden="1"/>
    </xf>
    <xf numFmtId="0" fontId="69" fillId="32" borderId="0" xfId="0" applyFont="1" applyFill="1" applyProtection="1">
      <protection hidden="1"/>
    </xf>
    <xf numFmtId="0" fontId="69" fillId="0" borderId="0" xfId="0" applyFont="1"/>
    <xf numFmtId="0" fontId="72" fillId="0" borderId="0" xfId="1317" applyFont="1" applyProtection="1">
      <protection locked="0"/>
    </xf>
    <xf numFmtId="0" fontId="65" fillId="0" borderId="0" xfId="0" applyFont="1" applyProtection="1">
      <protection locked="0"/>
    </xf>
    <xf numFmtId="43" fontId="73" fillId="0" borderId="0" xfId="1426" applyFont="1" applyBorder="1" applyAlignment="1" applyProtection="1">
      <alignment horizontal="center"/>
      <protection locked="0"/>
    </xf>
    <xf numFmtId="14" fontId="73" fillId="0" borderId="0" xfId="0" applyNumberFormat="1" applyFont="1" applyAlignment="1" applyProtection="1">
      <alignment horizontal="center"/>
      <protection locked="0"/>
    </xf>
    <xf numFmtId="0" fontId="73" fillId="0" borderId="0" xfId="0" applyFont="1" applyAlignment="1" applyProtection="1">
      <alignment horizontal="center"/>
      <protection hidden="1"/>
    </xf>
    <xf numFmtId="0" fontId="73" fillId="0" borderId="0" xfId="0" applyFont="1" applyAlignment="1" applyProtection="1">
      <alignment horizontal="center"/>
      <protection locked="0"/>
    </xf>
    <xf numFmtId="0" fontId="73" fillId="0" borderId="0" xfId="0" applyFont="1" applyAlignment="1" applyProtection="1">
      <alignment horizontal="left"/>
      <protection hidden="1"/>
    </xf>
    <xf numFmtId="0" fontId="73" fillId="0" borderId="0" xfId="0" applyFont="1" applyProtection="1">
      <protection hidden="1"/>
    </xf>
    <xf numFmtId="0" fontId="65" fillId="0" borderId="0" xfId="0" applyFont="1"/>
    <xf numFmtId="0" fontId="74" fillId="0" borderId="0" xfId="0" applyFont="1" applyProtection="1">
      <protection locked="0"/>
    </xf>
    <xf numFmtId="43" fontId="73" fillId="0" borderId="0" xfId="1426" applyFont="1" applyBorder="1" applyAlignment="1" applyProtection="1">
      <alignment horizontal="right"/>
      <protection locked="0"/>
    </xf>
    <xf numFmtId="0" fontId="75" fillId="0" borderId="0" xfId="0" applyFont="1" applyProtection="1">
      <protection locked="0"/>
    </xf>
    <xf numFmtId="0" fontId="65" fillId="0" borderId="0" xfId="0" applyFont="1" applyProtection="1">
      <protection hidden="1"/>
    </xf>
    <xf numFmtId="0" fontId="65" fillId="0" borderId="0" xfId="0" applyFont="1" applyAlignment="1" applyProtection="1">
      <alignment horizontal="center"/>
      <protection hidden="1"/>
    </xf>
    <xf numFmtId="4" fontId="73" fillId="0" borderId="0" xfId="0" applyNumberFormat="1" applyFont="1" applyAlignment="1" applyProtection="1">
      <alignment horizontal="right"/>
      <protection locked="0"/>
    </xf>
    <xf numFmtId="0" fontId="72" fillId="0" borderId="0" xfId="1317" applyFont="1" applyAlignment="1" applyProtection="1">
      <alignment horizontal="center"/>
      <protection locked="0"/>
    </xf>
    <xf numFmtId="4" fontId="73" fillId="0" borderId="0" xfId="1426" applyNumberFormat="1" applyFont="1" applyBorder="1" applyAlignment="1" applyProtection="1">
      <alignment horizontal="right"/>
      <protection locked="0"/>
    </xf>
    <xf numFmtId="0" fontId="76" fillId="0" borderId="0" xfId="0" applyFont="1" applyAlignment="1" applyProtection="1">
      <alignment horizontal="center"/>
      <protection hidden="1"/>
    </xf>
    <xf numFmtId="0" fontId="65" fillId="0" borderId="0" xfId="0" applyFont="1" applyAlignment="1" applyProtection="1">
      <alignment horizontal="center"/>
      <protection locked="0"/>
    </xf>
    <xf numFmtId="4" fontId="65" fillId="0" borderId="0" xfId="0" applyNumberFormat="1" applyFont="1" applyProtection="1">
      <protection locked="0"/>
    </xf>
    <xf numFmtId="0" fontId="67" fillId="0" borderId="0" xfId="0" applyFont="1" applyAlignment="1">
      <alignment vertical="center"/>
    </xf>
    <xf numFmtId="0" fontId="69" fillId="30" borderId="0" xfId="0" applyFont="1" applyFill="1" applyAlignment="1">
      <alignment horizontal="right" vertical="top"/>
    </xf>
    <xf numFmtId="0" fontId="69" fillId="30" borderId="0" xfId="0" applyFont="1" applyFill="1"/>
    <xf numFmtId="43" fontId="69" fillId="30" borderId="0" xfId="0" applyNumberFormat="1" applyFont="1" applyFill="1" applyAlignment="1">
      <alignment horizontal="right"/>
    </xf>
    <xf numFmtId="0" fontId="77" fillId="30" borderId="18" xfId="0" applyFont="1" applyFill="1" applyBorder="1" applyAlignment="1">
      <alignment horizontal="left" vertical="center"/>
    </xf>
    <xf numFmtId="14" fontId="77" fillId="30" borderId="18" xfId="0" applyNumberFormat="1" applyFont="1" applyFill="1" applyBorder="1" applyAlignment="1">
      <alignment horizontal="center" vertical="center"/>
    </xf>
    <xf numFmtId="0" fontId="78" fillId="0" borderId="0" xfId="0" applyFont="1"/>
    <xf numFmtId="0" fontId="80" fillId="0" borderId="0" xfId="0" applyFont="1" applyAlignment="1">
      <alignment vertical="center"/>
    </xf>
    <xf numFmtId="178" fontId="80" fillId="0" borderId="0" xfId="0" applyNumberFormat="1" applyFont="1"/>
    <xf numFmtId="0" fontId="80" fillId="0" borderId="0" xfId="0" applyFont="1"/>
    <xf numFmtId="166" fontId="80" fillId="0" borderId="0" xfId="0" applyNumberFormat="1" applyFont="1"/>
    <xf numFmtId="166" fontId="78" fillId="0" borderId="0" xfId="0" applyNumberFormat="1" applyFont="1"/>
    <xf numFmtId="178" fontId="78" fillId="0" borderId="0" xfId="0" applyNumberFormat="1" applyFont="1"/>
    <xf numFmtId="0" fontId="65" fillId="0" borderId="0" xfId="0" applyFont="1" applyAlignment="1" applyProtection="1">
      <alignment vertical="top"/>
      <protection locked="0"/>
    </xf>
    <xf numFmtId="0" fontId="65" fillId="30" borderId="0" xfId="0" applyFont="1" applyFill="1" applyAlignment="1" applyProtection="1">
      <alignment horizontal="center" vertical="top"/>
      <protection hidden="1"/>
    </xf>
    <xf numFmtId="2" fontId="65" fillId="30" borderId="0" xfId="0" applyNumberFormat="1" applyFont="1" applyFill="1" applyAlignment="1" applyProtection="1">
      <alignment vertical="top"/>
      <protection hidden="1"/>
    </xf>
    <xf numFmtId="43" fontId="65" fillId="30" borderId="0" xfId="0" applyNumberFormat="1" applyFont="1" applyFill="1" applyAlignment="1" applyProtection="1">
      <alignment vertical="top"/>
      <protection hidden="1"/>
    </xf>
    <xf numFmtId="0" fontId="65" fillId="30" borderId="0" xfId="0" applyFont="1" applyFill="1" applyAlignment="1" applyProtection="1">
      <alignment horizontal="right" vertical="top"/>
      <protection hidden="1"/>
    </xf>
    <xf numFmtId="0" fontId="65" fillId="0" borderId="0" xfId="0" applyFont="1" applyAlignment="1">
      <alignment vertical="top"/>
    </xf>
    <xf numFmtId="2" fontId="86" fillId="30" borderId="18" xfId="0" applyNumberFormat="1" applyFont="1" applyFill="1" applyBorder="1" applyAlignment="1" applyProtection="1">
      <alignment horizontal="center" vertical="top"/>
      <protection hidden="1"/>
    </xf>
    <xf numFmtId="9" fontId="80" fillId="0" borderId="25" xfId="1427" applyFont="1" applyBorder="1" applyProtection="1">
      <protection hidden="1"/>
    </xf>
    <xf numFmtId="0" fontId="88" fillId="0" borderId="0" xfId="0" applyFont="1" applyProtection="1">
      <protection locked="0"/>
    </xf>
    <xf numFmtId="0" fontId="88" fillId="0" borderId="25" xfId="0" applyFont="1" applyBorder="1" applyProtection="1">
      <protection hidden="1"/>
    </xf>
    <xf numFmtId="2" fontId="89" fillId="0" borderId="25" xfId="0" applyNumberFormat="1" applyFont="1" applyBorder="1" applyProtection="1">
      <protection hidden="1"/>
    </xf>
    <xf numFmtId="0" fontId="88" fillId="0" borderId="0" xfId="0" applyFont="1"/>
    <xf numFmtId="0" fontId="65" fillId="0" borderId="0" xfId="0" applyFont="1" applyAlignment="1" applyProtection="1">
      <alignment horizontal="center" vertical="center"/>
      <protection locked="0"/>
    </xf>
    <xf numFmtId="43" fontId="87" fillId="0" borderId="25" xfId="1426" applyFont="1" applyBorder="1" applyProtection="1">
      <protection hidden="1"/>
    </xf>
    <xf numFmtId="43" fontId="80" fillId="0" borderId="25" xfId="1426" applyFont="1" applyBorder="1" applyProtection="1">
      <protection hidden="1"/>
    </xf>
    <xf numFmtId="2" fontId="87" fillId="0" borderId="25" xfId="1426" applyNumberFormat="1" applyFont="1" applyBorder="1" applyProtection="1">
      <protection hidden="1"/>
    </xf>
    <xf numFmtId="0" fontId="86" fillId="29" borderId="0" xfId="0" applyFont="1" applyFill="1" applyAlignment="1" applyProtection="1">
      <alignment vertical="center"/>
      <protection hidden="1"/>
    </xf>
    <xf numFmtId="0" fontId="86" fillId="30" borderId="0" xfId="0" applyFont="1" applyFill="1" applyAlignment="1" applyProtection="1">
      <alignment vertical="center"/>
      <protection hidden="1"/>
    </xf>
    <xf numFmtId="0" fontId="86" fillId="35" borderId="0" xfId="0" applyFont="1" applyFill="1" applyAlignment="1" applyProtection="1">
      <alignment vertical="center"/>
      <protection hidden="1"/>
    </xf>
    <xf numFmtId="2" fontId="80" fillId="0" borderId="25" xfId="1427" applyNumberFormat="1" applyFont="1" applyBorder="1" applyProtection="1">
      <protection hidden="1"/>
    </xf>
    <xf numFmtId="9" fontId="87" fillId="0" borderId="25" xfId="1427" applyFont="1" applyBorder="1" applyProtection="1">
      <protection hidden="1"/>
    </xf>
    <xf numFmtId="182" fontId="65" fillId="0" borderId="0" xfId="1426" applyNumberFormat="1" applyFont="1" applyProtection="1">
      <protection hidden="1"/>
    </xf>
    <xf numFmtId="43" fontId="87" fillId="0" borderId="0" xfId="1426" applyFont="1" applyProtection="1">
      <protection hidden="1"/>
    </xf>
    <xf numFmtId="0" fontId="67" fillId="0" borderId="0" xfId="0" applyFont="1" applyAlignment="1">
      <alignment horizontal="center"/>
    </xf>
    <xf numFmtId="2" fontId="67" fillId="0" borderId="0" xfId="0" applyNumberFormat="1" applyFont="1" applyAlignment="1">
      <alignment horizontal="center"/>
    </xf>
    <xf numFmtId="182" fontId="65" fillId="0" borderId="0" xfId="0" applyNumberFormat="1" applyFont="1"/>
    <xf numFmtId="2" fontId="65" fillId="0" borderId="0" xfId="0" applyNumberFormat="1" applyFont="1"/>
    <xf numFmtId="43" fontId="65" fillId="0" borderId="0" xfId="1426" applyFont="1"/>
    <xf numFmtId="4" fontId="67" fillId="30" borderId="0" xfId="0" applyNumberFormat="1" applyFont="1" applyFill="1" applyAlignment="1">
      <alignment vertical="top"/>
    </xf>
    <xf numFmtId="0" fontId="67" fillId="30" borderId="0" xfId="0" applyFont="1" applyFill="1" applyAlignment="1">
      <alignment horizontal="center" vertical="top"/>
    </xf>
    <xf numFmtId="43" fontId="67" fillId="30" borderId="0" xfId="0" applyNumberFormat="1" applyFont="1" applyFill="1" applyAlignment="1">
      <alignment vertical="top"/>
    </xf>
    <xf numFmtId="0" fontId="91" fillId="30" borderId="0" xfId="0" applyFont="1" applyFill="1" applyAlignment="1">
      <alignment horizontal="left" vertical="center"/>
    </xf>
    <xf numFmtId="43" fontId="70" fillId="30" borderId="0" xfId="0" applyNumberFormat="1" applyFont="1" applyFill="1"/>
    <xf numFmtId="0" fontId="80" fillId="0" borderId="0" xfId="0" applyFont="1" applyProtection="1">
      <protection hidden="1"/>
    </xf>
    <xf numFmtId="0" fontId="67" fillId="30" borderId="0" xfId="0" applyFont="1" applyFill="1"/>
    <xf numFmtId="0" fontId="67" fillId="29" borderId="0" xfId="0" applyFont="1" applyFill="1" applyAlignment="1">
      <alignment horizontal="center" vertical="top"/>
    </xf>
    <xf numFmtId="4" fontId="95" fillId="30" borderId="0" xfId="0" applyNumberFormat="1" applyFont="1" applyFill="1" applyAlignment="1">
      <alignment vertical="top"/>
    </xf>
    <xf numFmtId="3" fontId="67" fillId="30" borderId="0" xfId="0" applyNumberFormat="1" applyFont="1" applyFill="1" applyAlignment="1">
      <alignment horizontal="center" vertical="top"/>
    </xf>
    <xf numFmtId="0" fontId="67" fillId="29" borderId="18" xfId="0" applyFont="1" applyFill="1" applyBorder="1"/>
    <xf numFmtId="14" fontId="84" fillId="29" borderId="18" xfId="0" applyNumberFormat="1" applyFont="1" applyFill="1" applyBorder="1" applyAlignment="1">
      <alignment horizontal="center" vertical="center"/>
    </xf>
    <xf numFmtId="0" fontId="96" fillId="33" borderId="30" xfId="0" applyFont="1" applyFill="1" applyBorder="1" applyAlignment="1">
      <alignment horizontal="left" vertical="center" wrapText="1"/>
    </xf>
    <xf numFmtId="0" fontId="97" fillId="33" borderId="30" xfId="0" applyFont="1" applyFill="1" applyBorder="1"/>
    <xf numFmtId="178" fontId="97" fillId="33" borderId="30" xfId="0" applyNumberFormat="1" applyFont="1" applyFill="1" applyBorder="1" applyAlignment="1">
      <alignment vertical="center"/>
    </xf>
    <xf numFmtId="178" fontId="97" fillId="33" borderId="0" xfId="0" applyNumberFormat="1" applyFont="1" applyFill="1" applyAlignment="1">
      <alignment vertical="center"/>
    </xf>
    <xf numFmtId="0" fontId="97" fillId="33" borderId="0" xfId="0" applyFont="1" applyFill="1"/>
    <xf numFmtId="0" fontId="78" fillId="30" borderId="0" xfId="0" applyFont="1" applyFill="1"/>
    <xf numFmtId="0" fontId="79" fillId="33" borderId="0" xfId="1425" applyFont="1" applyFill="1" applyAlignment="1" applyProtection="1">
      <alignment horizontal="left"/>
      <protection locked="0" hidden="1"/>
    </xf>
    <xf numFmtId="0" fontId="81" fillId="33" borderId="0" xfId="1425" applyFont="1" applyFill="1" applyAlignment="1" applyProtection="1">
      <alignment horizontal="left"/>
      <protection locked="0" hidden="1"/>
    </xf>
    <xf numFmtId="0" fontId="81" fillId="33" borderId="32" xfId="1425" applyFont="1" applyFill="1" applyBorder="1" applyAlignment="1" applyProtection="1">
      <alignment horizontal="left"/>
      <protection locked="0" hidden="1"/>
    </xf>
    <xf numFmtId="0" fontId="81" fillId="33" borderId="33" xfId="1425" applyFont="1" applyFill="1" applyBorder="1" applyAlignment="1" applyProtection="1">
      <alignment horizontal="left"/>
      <protection locked="0" hidden="1"/>
    </xf>
    <xf numFmtId="0" fontId="81" fillId="33" borderId="31" xfId="1425" applyFont="1" applyFill="1" applyBorder="1" applyAlignment="1" applyProtection="1">
      <alignment horizontal="left"/>
      <protection locked="0" hidden="1"/>
    </xf>
    <xf numFmtId="0" fontId="80" fillId="33" borderId="0" xfId="0" applyFont="1" applyFill="1"/>
    <xf numFmtId="0" fontId="68" fillId="33" borderId="0" xfId="0" applyFont="1" applyFill="1" applyAlignment="1">
      <alignment horizontal="left" vertical="center" wrapText="1"/>
    </xf>
    <xf numFmtId="178" fontId="82" fillId="33" borderId="0" xfId="0" applyNumberFormat="1" applyFont="1" applyFill="1" applyAlignment="1">
      <alignment vertical="center"/>
    </xf>
    <xf numFmtId="0" fontId="82" fillId="33" borderId="0" xfId="0" applyFont="1" applyFill="1"/>
    <xf numFmtId="178" fontId="81" fillId="0" borderId="16" xfId="0" applyNumberFormat="1" applyFont="1" applyBorder="1" applyAlignment="1" applyProtection="1">
      <alignment horizontal="center" vertical="center"/>
      <protection locked="0"/>
    </xf>
    <xf numFmtId="0" fontId="98" fillId="33" borderId="0" xfId="0" applyFont="1" applyFill="1" applyAlignment="1">
      <alignment horizontal="center" vertical="center" wrapText="1"/>
    </xf>
    <xf numFmtId="0" fontId="99" fillId="33" borderId="0" xfId="0" applyFont="1" applyFill="1" applyAlignment="1">
      <alignment horizontal="center" vertical="center" wrapText="1"/>
    </xf>
    <xf numFmtId="0" fontId="100" fillId="33" borderId="0" xfId="0" applyFont="1" applyFill="1" applyAlignment="1">
      <alignment horizontal="center" vertical="center" wrapText="1"/>
    </xf>
    <xf numFmtId="0" fontId="99" fillId="33" borderId="0" xfId="0" applyFont="1" applyFill="1"/>
    <xf numFmtId="178" fontId="75" fillId="0" borderId="61" xfId="0" applyNumberFormat="1" applyFont="1" applyBorder="1" applyAlignment="1" applyProtection="1">
      <alignment vertical="center"/>
      <protection locked="0"/>
    </xf>
    <xf numFmtId="184" fontId="75" fillId="0" borderId="61" xfId="0" applyNumberFormat="1" applyFont="1" applyBorder="1" applyAlignment="1" applyProtection="1">
      <alignment vertical="center"/>
      <protection locked="0"/>
    </xf>
    <xf numFmtId="3" fontId="97" fillId="30" borderId="0" xfId="0" applyNumberFormat="1" applyFont="1" applyFill="1" applyAlignment="1">
      <alignment horizontal="right" vertical="center" wrapText="1"/>
    </xf>
    <xf numFmtId="178" fontId="75" fillId="0" borderId="62" xfId="0" applyNumberFormat="1" applyFont="1" applyBorder="1" applyAlignment="1" applyProtection="1">
      <alignment vertical="center"/>
      <protection locked="0"/>
    </xf>
    <xf numFmtId="180" fontId="75" fillId="0" borderId="16" xfId="0" applyNumberFormat="1" applyFont="1" applyBorder="1" applyAlignment="1" applyProtection="1">
      <alignment vertical="center"/>
      <protection locked="0"/>
    </xf>
    <xf numFmtId="178" fontId="75" fillId="0" borderId="16" xfId="0" applyNumberFormat="1" applyFont="1" applyBorder="1" applyAlignment="1" applyProtection="1">
      <alignment vertical="center"/>
      <protection locked="0"/>
    </xf>
    <xf numFmtId="178" fontId="97" fillId="30" borderId="0" xfId="0" applyNumberFormat="1" applyFont="1" applyFill="1" applyAlignment="1">
      <alignment vertical="center"/>
    </xf>
    <xf numFmtId="3" fontId="97" fillId="33" borderId="0" xfId="0" applyNumberFormat="1" applyFont="1" applyFill="1" applyAlignment="1">
      <alignment horizontal="right" vertical="center" wrapText="1"/>
    </xf>
    <xf numFmtId="0" fontId="101" fillId="33" borderId="0" xfId="0" applyFont="1" applyFill="1"/>
    <xf numFmtId="0" fontId="101" fillId="30" borderId="0" xfId="0" applyFont="1" applyFill="1"/>
    <xf numFmtId="178" fontId="75" fillId="30" borderId="16" xfId="0" applyNumberFormat="1" applyFont="1" applyFill="1" applyBorder="1" applyAlignment="1" applyProtection="1">
      <alignment vertical="center"/>
      <protection hidden="1"/>
    </xf>
    <xf numFmtId="0" fontId="97" fillId="30" borderId="0" xfId="0" applyFont="1" applyFill="1"/>
    <xf numFmtId="0" fontId="82" fillId="30" borderId="0" xfId="0" applyFont="1" applyFill="1"/>
    <xf numFmtId="178" fontId="85" fillId="33" borderId="0" xfId="1425" applyNumberFormat="1" applyFont="1" applyFill="1" applyAlignment="1" applyProtection="1">
      <alignment horizontal="left"/>
      <protection locked="0" hidden="1"/>
    </xf>
    <xf numFmtId="0" fontId="97" fillId="33" borderId="0" xfId="0" applyFont="1" applyFill="1" applyAlignment="1">
      <alignment horizontal="left" vertical="center" wrapText="1"/>
    </xf>
    <xf numFmtId="0" fontId="102" fillId="33" borderId="0" xfId="0" applyFont="1" applyFill="1"/>
    <xf numFmtId="9" fontId="75" fillId="0" borderId="16" xfId="1427" applyFont="1" applyFill="1" applyBorder="1" applyAlignment="1" applyProtection="1">
      <alignment vertical="center"/>
      <protection locked="0"/>
    </xf>
    <xf numFmtId="9" fontId="97" fillId="30" borderId="0" xfId="1427" applyFont="1" applyFill="1" applyAlignment="1">
      <alignment horizontal="right" vertical="center" wrapText="1"/>
    </xf>
    <xf numFmtId="0" fontId="103" fillId="33" borderId="0" xfId="0" applyFont="1" applyFill="1"/>
    <xf numFmtId="0" fontId="81" fillId="30" borderId="0" xfId="1425" applyFont="1" applyFill="1" applyAlignment="1" applyProtection="1">
      <alignment horizontal="left"/>
      <protection locked="0" hidden="1"/>
    </xf>
    <xf numFmtId="178" fontId="93" fillId="30" borderId="0" xfId="0" applyNumberFormat="1" applyFont="1" applyFill="1" applyAlignment="1">
      <alignment vertical="center"/>
    </xf>
    <xf numFmtId="0" fontId="73" fillId="33" borderId="0" xfId="0" applyFont="1" applyFill="1"/>
    <xf numFmtId="43" fontId="75" fillId="0" borderId="62" xfId="1426" applyFont="1" applyFill="1" applyBorder="1" applyAlignment="1" applyProtection="1">
      <alignment vertical="center"/>
      <protection locked="0"/>
    </xf>
    <xf numFmtId="178" fontId="73" fillId="33" borderId="0" xfId="0" applyNumberFormat="1" applyFont="1" applyFill="1" applyAlignment="1">
      <alignment vertical="center"/>
    </xf>
    <xf numFmtId="3" fontId="73" fillId="33" borderId="0" xfId="0" applyNumberFormat="1" applyFont="1" applyFill="1" applyAlignment="1">
      <alignment horizontal="right" vertical="center" wrapText="1"/>
    </xf>
    <xf numFmtId="0" fontId="82" fillId="33" borderId="0" xfId="0" applyFont="1" applyFill="1" applyAlignment="1">
      <alignment horizontal="left" vertical="center" wrapText="1"/>
    </xf>
    <xf numFmtId="0" fontId="99" fillId="30" borderId="0" xfId="0" applyFont="1" applyFill="1" applyAlignment="1">
      <alignment horizontal="left" vertical="top" wrapText="1"/>
    </xf>
    <xf numFmtId="0" fontId="99" fillId="33" borderId="0" xfId="0" applyFont="1" applyFill="1" applyAlignment="1">
      <alignment horizontal="left" vertical="top" wrapText="1"/>
    </xf>
    <xf numFmtId="0" fontId="105" fillId="33" borderId="77" xfId="0" applyFont="1" applyFill="1" applyBorder="1" applyAlignment="1">
      <alignment horizontal="center" vertical="center" wrapText="1"/>
    </xf>
    <xf numFmtId="0" fontId="99" fillId="33" borderId="0" xfId="0" applyFont="1" applyFill="1" applyAlignment="1">
      <alignment vertical="top" wrapText="1"/>
    </xf>
    <xf numFmtId="0" fontId="98" fillId="33" borderId="77" xfId="0" applyFont="1" applyFill="1" applyBorder="1" applyAlignment="1">
      <alignment horizontal="center" vertical="center" wrapText="1"/>
    </xf>
    <xf numFmtId="0" fontId="98" fillId="33" borderId="77" xfId="0" applyFont="1" applyFill="1" applyBorder="1" applyAlignment="1">
      <alignment vertical="center" wrapText="1"/>
    </xf>
    <xf numFmtId="0" fontId="65" fillId="33" borderId="0" xfId="0" applyFont="1" applyFill="1" applyAlignment="1">
      <alignment vertical="top"/>
    </xf>
    <xf numFmtId="3" fontId="97" fillId="33" borderId="0" xfId="0" applyNumberFormat="1" applyFont="1" applyFill="1" applyAlignment="1">
      <alignment vertical="center" wrapText="1"/>
    </xf>
    <xf numFmtId="0" fontId="97" fillId="33" borderId="0" xfId="0" applyFont="1" applyFill="1" applyAlignment="1">
      <alignment horizontal="right"/>
    </xf>
    <xf numFmtId="178" fontId="75" fillId="31" borderId="16" xfId="0" applyNumberFormat="1" applyFont="1" applyFill="1" applyBorder="1" applyAlignment="1" applyProtection="1">
      <alignment vertical="center"/>
      <protection locked="0"/>
    </xf>
    <xf numFmtId="0" fontId="65" fillId="33" borderId="0" xfId="0" applyFont="1" applyFill="1" applyProtection="1">
      <protection locked="0"/>
    </xf>
    <xf numFmtId="178" fontId="75" fillId="30" borderId="0" xfId="0" applyNumberFormat="1" applyFont="1" applyFill="1" applyAlignment="1" applyProtection="1">
      <alignment vertical="center"/>
      <protection hidden="1"/>
    </xf>
    <xf numFmtId="0" fontId="93" fillId="33" borderId="0" xfId="0" applyFont="1" applyFill="1" applyAlignment="1">
      <alignment wrapText="1"/>
    </xf>
    <xf numFmtId="181" fontId="66" fillId="33" borderId="0" xfId="1427" applyNumberFormat="1" applyFont="1" applyFill="1" applyBorder="1" applyAlignment="1" applyProtection="1">
      <alignment vertical="center" wrapText="1"/>
      <protection hidden="1"/>
    </xf>
    <xf numFmtId="3" fontId="99" fillId="33" borderId="0" xfId="0" applyNumberFormat="1" applyFont="1" applyFill="1" applyAlignment="1">
      <alignment vertical="center" wrapText="1"/>
    </xf>
    <xf numFmtId="0" fontId="99" fillId="33" borderId="0" xfId="0" applyFont="1" applyFill="1" applyAlignment="1">
      <alignment wrapText="1"/>
    </xf>
    <xf numFmtId="178" fontId="66" fillId="33" borderId="0" xfId="0" applyNumberFormat="1" applyFont="1" applyFill="1" applyAlignment="1" applyProtection="1">
      <alignment vertical="center" wrapText="1"/>
      <protection hidden="1"/>
    </xf>
    <xf numFmtId="181" fontId="75" fillId="30" borderId="0" xfId="1427" applyNumberFormat="1" applyFont="1" applyFill="1" applyBorder="1" applyAlignment="1" applyProtection="1">
      <alignment vertical="center"/>
      <protection hidden="1"/>
    </xf>
    <xf numFmtId="10" fontId="75" fillId="0" borderId="16" xfId="1427" applyNumberFormat="1" applyFont="1" applyFill="1" applyBorder="1" applyAlignment="1" applyProtection="1">
      <alignment vertical="center"/>
      <protection locked="0"/>
    </xf>
    <xf numFmtId="178" fontId="75" fillId="33" borderId="0" xfId="0" applyNumberFormat="1" applyFont="1" applyFill="1" applyAlignment="1" applyProtection="1">
      <alignment vertical="center"/>
      <protection hidden="1"/>
    </xf>
    <xf numFmtId="10" fontId="75" fillId="30" borderId="0" xfId="1427" applyNumberFormat="1" applyFont="1" applyFill="1" applyBorder="1" applyAlignment="1" applyProtection="1">
      <alignment vertical="center"/>
      <protection hidden="1"/>
    </xf>
    <xf numFmtId="0" fontId="97" fillId="30" borderId="0" xfId="0" applyFont="1" applyFill="1" applyAlignment="1">
      <alignment horizontal="left" vertical="center" wrapText="1"/>
    </xf>
    <xf numFmtId="3" fontId="81" fillId="33" borderId="0" xfId="1425" applyNumberFormat="1" applyFont="1" applyFill="1" applyProtection="1">
      <protection locked="0" hidden="1"/>
    </xf>
    <xf numFmtId="0" fontId="98" fillId="33" borderId="0" xfId="1425" applyFont="1" applyFill="1" applyAlignment="1" applyProtection="1">
      <alignment horizontal="left"/>
      <protection locked="0" hidden="1"/>
    </xf>
    <xf numFmtId="0" fontId="100" fillId="33" borderId="0" xfId="0" applyFont="1" applyFill="1" applyAlignment="1">
      <alignment horizontal="left" vertical="center" wrapText="1"/>
    </xf>
    <xf numFmtId="0" fontId="97" fillId="33" borderId="0" xfId="0" applyFont="1" applyFill="1" applyAlignment="1">
      <alignment horizontal="center" vertical="center" wrapText="1"/>
    </xf>
    <xf numFmtId="0" fontId="82" fillId="33" borderId="0" xfId="0" applyFont="1" applyFill="1" applyAlignment="1">
      <alignment vertical="center" wrapText="1"/>
    </xf>
    <xf numFmtId="0" fontId="97" fillId="33" borderId="0" xfId="0" applyFont="1" applyFill="1" applyAlignment="1">
      <alignment vertical="center" wrapText="1"/>
    </xf>
    <xf numFmtId="0" fontId="98" fillId="33" borderId="77" xfId="0" applyFont="1" applyFill="1" applyBorder="1" applyAlignment="1">
      <alignment horizontal="left" vertical="center" wrapText="1"/>
    </xf>
    <xf numFmtId="0" fontId="99" fillId="33" borderId="0" xfId="0" applyFont="1" applyFill="1" applyAlignment="1">
      <alignment horizontal="left" vertical="center" wrapText="1"/>
    </xf>
    <xf numFmtId="0" fontId="98" fillId="33" borderId="0" xfId="0" applyFont="1" applyFill="1" applyAlignment="1">
      <alignment vertical="center" wrapText="1"/>
    </xf>
    <xf numFmtId="0" fontId="99" fillId="33" borderId="0" xfId="0" applyFont="1" applyFill="1" applyAlignment="1">
      <alignment vertical="center" wrapText="1"/>
    </xf>
    <xf numFmtId="0" fontId="93" fillId="33" borderId="0" xfId="0" applyFont="1" applyFill="1" applyAlignment="1">
      <alignment vertical="center" wrapText="1"/>
    </xf>
    <xf numFmtId="3" fontId="97" fillId="33" borderId="0" xfId="0" applyNumberFormat="1" applyFont="1" applyFill="1" applyAlignment="1">
      <alignment horizontal="left" vertical="center" wrapText="1"/>
    </xf>
    <xf numFmtId="3" fontId="97" fillId="30" borderId="0" xfId="0" applyNumberFormat="1" applyFont="1" applyFill="1" applyAlignment="1">
      <alignment vertical="center" wrapText="1"/>
    </xf>
    <xf numFmtId="0" fontId="97" fillId="33" borderId="0" xfId="0" applyFont="1" applyFill="1" applyAlignment="1">
      <alignment horizontal="center"/>
    </xf>
    <xf numFmtId="0" fontId="93" fillId="30" borderId="0" xfId="0" applyFont="1" applyFill="1" applyAlignment="1">
      <alignment horizontal="left" vertical="center" wrapText="1"/>
    </xf>
    <xf numFmtId="0" fontId="93" fillId="33" borderId="0" xfId="0" applyFont="1" applyFill="1" applyAlignment="1">
      <alignment horizontal="left" vertical="center" wrapText="1"/>
    </xf>
    <xf numFmtId="0" fontId="93" fillId="0" borderId="0" xfId="0" applyFont="1" applyAlignment="1">
      <alignment horizontal="left" vertical="center" wrapText="1"/>
    </xf>
    <xf numFmtId="178" fontId="97" fillId="33" borderId="0" xfId="0" applyNumberFormat="1" applyFont="1" applyFill="1" applyAlignment="1">
      <alignment horizontal="center"/>
    </xf>
    <xf numFmtId="0" fontId="93" fillId="33" borderId="0" xfId="0" applyFont="1" applyFill="1"/>
    <xf numFmtId="178" fontId="106" fillId="30" borderId="16" xfId="0" applyNumberFormat="1" applyFont="1" applyFill="1" applyBorder="1" applyAlignment="1" applyProtection="1">
      <alignment vertical="center"/>
      <protection hidden="1"/>
    </xf>
    <xf numFmtId="178" fontId="103" fillId="33" borderId="0" xfId="0" applyNumberFormat="1" applyFont="1" applyFill="1" applyAlignment="1" applyProtection="1">
      <alignment vertical="center"/>
      <protection hidden="1"/>
    </xf>
    <xf numFmtId="9" fontId="75" fillId="0" borderId="16" xfId="1427" applyFont="1" applyFill="1" applyBorder="1" applyAlignment="1" applyProtection="1">
      <alignment horizontal="center" vertical="center"/>
      <protection locked="0"/>
    </xf>
    <xf numFmtId="178" fontId="106" fillId="30" borderId="0" xfId="0" applyNumberFormat="1" applyFont="1" applyFill="1" applyAlignment="1" applyProtection="1">
      <alignment vertical="center"/>
      <protection hidden="1"/>
    </xf>
    <xf numFmtId="178" fontId="81" fillId="30" borderId="0" xfId="1425" applyNumberFormat="1" applyFont="1" applyFill="1" applyAlignment="1" applyProtection="1">
      <alignment horizontal="left"/>
      <protection locked="0" hidden="1"/>
    </xf>
    <xf numFmtId="0" fontId="99" fillId="30" borderId="18" xfId="0" applyFont="1" applyFill="1" applyBorder="1" applyAlignment="1">
      <alignment horizontal="left" vertical="center"/>
    </xf>
    <xf numFmtId="14" fontId="99" fillId="30" borderId="18" xfId="0" applyNumberFormat="1" applyFont="1" applyFill="1" applyBorder="1" applyAlignment="1">
      <alignment horizontal="center" vertical="center"/>
    </xf>
    <xf numFmtId="14" fontId="99" fillId="30" borderId="18" xfId="0" applyNumberFormat="1" applyFont="1" applyFill="1" applyBorder="1" applyAlignment="1">
      <alignment horizontal="left" vertical="center"/>
    </xf>
    <xf numFmtId="14" fontId="99" fillId="30" borderId="18" xfId="0" applyNumberFormat="1" applyFont="1" applyFill="1" applyBorder="1" applyAlignment="1">
      <alignment vertical="center"/>
    </xf>
    <xf numFmtId="43" fontId="99" fillId="30" borderId="18" xfId="1426" applyFont="1" applyFill="1" applyBorder="1" applyAlignment="1">
      <alignment vertical="center"/>
    </xf>
    <xf numFmtId="0" fontId="64" fillId="33" borderId="20" xfId="1425" applyFont="1" applyFill="1" applyBorder="1" applyAlignment="1" applyProtection="1">
      <alignment horizontal="left"/>
      <protection locked="0" hidden="1"/>
    </xf>
    <xf numFmtId="0" fontId="108" fillId="33" borderId="20" xfId="1425" applyFont="1" applyFill="1" applyBorder="1" applyAlignment="1" applyProtection="1">
      <alignment horizontal="left"/>
      <protection locked="0" hidden="1"/>
    </xf>
    <xf numFmtId="43" fontId="108" fillId="33" borderId="20" xfId="1425" applyNumberFormat="1" applyFont="1" applyFill="1" applyBorder="1" applyAlignment="1" applyProtection="1">
      <alignment horizontal="left"/>
      <protection locked="0" hidden="1"/>
    </xf>
    <xf numFmtId="0" fontId="67" fillId="0" borderId="37" xfId="0" applyFont="1" applyBorder="1"/>
    <xf numFmtId="0" fontId="65" fillId="0" borderId="37" xfId="0" applyFont="1" applyBorder="1"/>
    <xf numFmtId="43" fontId="73" fillId="0" borderId="37" xfId="0" applyNumberFormat="1" applyFont="1" applyBorder="1"/>
    <xf numFmtId="0" fontId="73" fillId="0" borderId="37" xfId="0" applyFont="1" applyBorder="1"/>
    <xf numFmtId="0" fontId="65" fillId="0" borderId="63" xfId="0" applyFont="1" applyBorder="1"/>
    <xf numFmtId="0" fontId="65" fillId="0" borderId="64" xfId="0" applyFont="1" applyBorder="1"/>
    <xf numFmtId="0" fontId="99" fillId="0" borderId="0" xfId="0" applyFont="1"/>
    <xf numFmtId="0" fontId="73" fillId="0" borderId="0" xfId="0" applyFont="1"/>
    <xf numFmtId="178" fontId="73" fillId="0" borderId="0" xfId="0" applyNumberFormat="1" applyFont="1"/>
    <xf numFmtId="178" fontId="97" fillId="0" borderId="0" xfId="0" applyNumberFormat="1" applyFont="1"/>
    <xf numFmtId="178" fontId="65" fillId="0" borderId="0" xfId="0" applyNumberFormat="1" applyFont="1"/>
    <xf numFmtId="0" fontId="98" fillId="33" borderId="40" xfId="0" applyFont="1" applyFill="1" applyBorder="1"/>
    <xf numFmtId="0" fontId="64" fillId="33" borderId="40" xfId="0" applyFont="1" applyFill="1" applyBorder="1"/>
    <xf numFmtId="0" fontId="94" fillId="33" borderId="40" xfId="0" applyFont="1" applyFill="1" applyBorder="1"/>
    <xf numFmtId="2" fontId="65" fillId="0" borderId="0" xfId="1426" applyNumberFormat="1" applyFont="1" applyFill="1" applyBorder="1" applyAlignment="1">
      <alignment wrapText="1"/>
    </xf>
    <xf numFmtId="166" fontId="98" fillId="33" borderId="21" xfId="0" applyNumberFormat="1" applyFont="1" applyFill="1" applyBorder="1" applyAlignment="1" applyProtection="1">
      <alignment vertical="center" wrapText="1"/>
      <protection locked="0" hidden="1"/>
    </xf>
    <xf numFmtId="166" fontId="104" fillId="33" borderId="21" xfId="0" applyNumberFormat="1" applyFont="1" applyFill="1" applyBorder="1" applyAlignment="1" applyProtection="1">
      <alignment vertical="center" wrapText="1"/>
      <protection locked="0" hidden="1"/>
    </xf>
    <xf numFmtId="0" fontId="67" fillId="0" borderId="40" xfId="0" applyFont="1" applyBorder="1"/>
    <xf numFmtId="0" fontId="65" fillId="0" borderId="40" xfId="0" applyFont="1" applyBorder="1"/>
    <xf numFmtId="166" fontId="108" fillId="33" borderId="21" xfId="0" applyNumberFormat="1" applyFont="1" applyFill="1" applyBorder="1" applyAlignment="1" applyProtection="1">
      <alignment vertical="center" wrapText="1"/>
      <protection locked="0" hidden="1"/>
    </xf>
    <xf numFmtId="0" fontId="65" fillId="33" borderId="40" xfId="0" applyFont="1" applyFill="1" applyBorder="1"/>
    <xf numFmtId="0" fontId="71" fillId="0" borderId="0" xfId="0" applyFont="1"/>
    <xf numFmtId="166" fontId="65" fillId="0" borderId="0" xfId="0" applyNumberFormat="1" applyFont="1"/>
    <xf numFmtId="9" fontId="65" fillId="0" borderId="65" xfId="1427" applyFont="1" applyBorder="1" applyAlignment="1"/>
    <xf numFmtId="9" fontId="65" fillId="0" borderId="37" xfId="1427" applyFont="1" applyBorder="1" applyAlignment="1"/>
    <xf numFmtId="0" fontId="65" fillId="0" borderId="66" xfId="0" applyFont="1" applyBorder="1"/>
    <xf numFmtId="0" fontId="65" fillId="0" borderId="65" xfId="0" applyFont="1" applyBorder="1"/>
    <xf numFmtId="0" fontId="90" fillId="30" borderId="0" xfId="0" applyFont="1" applyFill="1" applyAlignment="1" applyProtection="1">
      <alignment horizontal="left" vertical="top"/>
      <protection hidden="1"/>
    </xf>
    <xf numFmtId="0" fontId="91" fillId="30" borderId="0" xfId="0" applyFont="1" applyFill="1" applyAlignment="1" applyProtection="1">
      <alignment horizontal="left" vertical="center"/>
      <protection hidden="1"/>
    </xf>
    <xf numFmtId="4" fontId="109" fillId="30" borderId="0" xfId="0" applyNumberFormat="1" applyFont="1" applyFill="1" applyAlignment="1" applyProtection="1">
      <alignment vertical="top"/>
      <protection hidden="1"/>
    </xf>
    <xf numFmtId="0" fontId="110" fillId="30" borderId="18" xfId="0" applyFont="1" applyFill="1" applyBorder="1" applyAlignment="1" applyProtection="1">
      <alignment horizontal="center" vertical="top"/>
      <protection hidden="1"/>
    </xf>
    <xf numFmtId="0" fontId="114" fillId="0" borderId="25" xfId="0" applyFont="1" applyBorder="1" applyProtection="1">
      <protection hidden="1"/>
    </xf>
    <xf numFmtId="43" fontId="113" fillId="0" borderId="25" xfId="1426" applyFont="1" applyBorder="1" applyProtection="1">
      <protection hidden="1"/>
    </xf>
    <xf numFmtId="2" fontId="113" fillId="0" borderId="25" xfId="1426" applyNumberFormat="1" applyFont="1" applyBorder="1" applyProtection="1">
      <protection hidden="1"/>
    </xf>
    <xf numFmtId="9" fontId="113" fillId="0" borderId="25" xfId="1427" applyFont="1" applyBorder="1" applyProtection="1">
      <protection hidden="1"/>
    </xf>
    <xf numFmtId="43" fontId="113" fillId="0" borderId="0" xfId="1426" applyFont="1" applyBorder="1" applyProtection="1">
      <protection hidden="1"/>
    </xf>
    <xf numFmtId="43" fontId="113" fillId="0" borderId="0" xfId="1426" applyFont="1" applyProtection="1">
      <protection hidden="1"/>
    </xf>
    <xf numFmtId="2" fontId="115" fillId="0" borderId="0" xfId="0" applyNumberFormat="1" applyFont="1" applyAlignment="1">
      <alignment horizontal="center"/>
    </xf>
    <xf numFmtId="182" fontId="109" fillId="0" borderId="0" xfId="0" applyNumberFormat="1" applyFont="1"/>
    <xf numFmtId="0" fontId="109" fillId="0" borderId="0" xfId="0" applyFont="1"/>
    <xf numFmtId="43" fontId="109" fillId="30" borderId="0" xfId="0" applyNumberFormat="1" applyFont="1" applyFill="1" applyAlignment="1" applyProtection="1">
      <alignment vertical="top"/>
      <protection hidden="1"/>
    </xf>
    <xf numFmtId="43" fontId="116" fillId="30" borderId="0" xfId="0" applyNumberFormat="1" applyFont="1" applyFill="1" applyProtection="1">
      <protection hidden="1"/>
    </xf>
    <xf numFmtId="0" fontId="110" fillId="29" borderId="0" xfId="0" applyFont="1" applyFill="1" applyAlignment="1" applyProtection="1">
      <alignment vertical="center"/>
      <protection hidden="1"/>
    </xf>
    <xf numFmtId="0" fontId="110" fillId="35" borderId="0" xfId="0" applyFont="1" applyFill="1" applyAlignment="1" applyProtection="1">
      <alignment vertical="center"/>
      <protection hidden="1"/>
    </xf>
    <xf numFmtId="0" fontId="109" fillId="30" borderId="0" xfId="0" applyFont="1" applyFill="1" applyAlignment="1" applyProtection="1">
      <alignment horizontal="right" vertical="top"/>
      <protection hidden="1"/>
    </xf>
    <xf numFmtId="43" fontId="117" fillId="30" borderId="0" xfId="0" applyNumberFormat="1" applyFont="1" applyFill="1" applyAlignment="1" applyProtection="1">
      <alignment horizontal="right"/>
      <protection hidden="1"/>
    </xf>
    <xf numFmtId="0" fontId="110" fillId="30" borderId="0" xfId="0" applyFont="1" applyFill="1" applyAlignment="1" applyProtection="1">
      <alignment vertical="center"/>
      <protection hidden="1"/>
    </xf>
    <xf numFmtId="14" fontId="118" fillId="30" borderId="18" xfId="0" applyNumberFormat="1" applyFont="1" applyFill="1" applyBorder="1" applyAlignment="1">
      <alignment horizontal="center" vertical="center"/>
    </xf>
    <xf numFmtId="0" fontId="119" fillId="33" borderId="77" xfId="0" applyFont="1" applyFill="1" applyBorder="1" applyAlignment="1">
      <alignment horizontal="center" vertical="center" wrapText="1"/>
    </xf>
    <xf numFmtId="0" fontId="120" fillId="30" borderId="0" xfId="0" applyFont="1" applyFill="1" applyAlignment="1" applyProtection="1">
      <alignment horizontal="left" vertical="top"/>
      <protection hidden="1"/>
    </xf>
    <xf numFmtId="4" fontId="95" fillId="30" borderId="0" xfId="0" applyNumberFormat="1" applyFont="1" applyFill="1" applyAlignment="1" applyProtection="1">
      <alignment vertical="top"/>
      <protection hidden="1"/>
    </xf>
    <xf numFmtId="14" fontId="79" fillId="33" borderId="0" xfId="1425" applyNumberFormat="1" applyFont="1" applyFill="1" applyAlignment="1" applyProtection="1">
      <alignment horizontal="center"/>
      <protection hidden="1"/>
    </xf>
    <xf numFmtId="9" fontId="82" fillId="30" borderId="0" xfId="1427" applyFont="1" applyFill="1" applyProtection="1">
      <protection hidden="1"/>
    </xf>
    <xf numFmtId="0" fontId="68" fillId="33" borderId="0" xfId="0" applyFont="1" applyFill="1" applyAlignment="1" applyProtection="1">
      <alignment horizontal="left" vertical="center" wrapText="1"/>
      <protection hidden="1"/>
    </xf>
    <xf numFmtId="3" fontId="97" fillId="30" borderId="0" xfId="0" applyNumberFormat="1" applyFont="1" applyFill="1" applyAlignment="1" applyProtection="1">
      <alignment horizontal="right" vertical="center" wrapText="1"/>
      <protection hidden="1"/>
    </xf>
    <xf numFmtId="0" fontId="97" fillId="33" borderId="0" xfId="0" applyFont="1" applyFill="1" applyProtection="1">
      <protection hidden="1"/>
    </xf>
    <xf numFmtId="178" fontId="97" fillId="30" borderId="0" xfId="0" applyNumberFormat="1" applyFont="1" applyFill="1" applyAlignment="1" applyProtection="1">
      <alignment vertical="center"/>
      <protection hidden="1"/>
    </xf>
    <xf numFmtId="9" fontId="97" fillId="30" borderId="0" xfId="1427" applyFont="1" applyFill="1" applyAlignment="1" applyProtection="1">
      <alignment horizontal="right" vertical="center" wrapText="1"/>
      <protection hidden="1"/>
    </xf>
    <xf numFmtId="0" fontId="103" fillId="33" borderId="0" xfId="0" applyFont="1" applyFill="1" applyProtection="1">
      <protection hidden="1"/>
    </xf>
    <xf numFmtId="0" fontId="73" fillId="33" borderId="0" xfId="0" applyFont="1" applyFill="1" applyProtection="1">
      <protection hidden="1"/>
    </xf>
    <xf numFmtId="3" fontId="73" fillId="30" borderId="0" xfId="0" applyNumberFormat="1" applyFont="1" applyFill="1" applyAlignment="1" applyProtection="1">
      <alignment horizontal="right" vertical="center" wrapText="1"/>
      <protection hidden="1"/>
    </xf>
    <xf numFmtId="3" fontId="97" fillId="33" borderId="0" xfId="0" applyNumberFormat="1" applyFont="1" applyFill="1" applyAlignment="1" applyProtection="1">
      <alignment horizontal="right" vertical="center" wrapText="1"/>
      <protection hidden="1"/>
    </xf>
    <xf numFmtId="0" fontId="97" fillId="33" borderId="0" xfId="0" applyFont="1" applyFill="1" applyAlignment="1" applyProtection="1">
      <alignment horizontal="right"/>
      <protection hidden="1"/>
    </xf>
    <xf numFmtId="3" fontId="75" fillId="30" borderId="26" xfId="1425" applyNumberFormat="1" applyFont="1" applyFill="1" applyBorder="1" applyProtection="1">
      <protection hidden="1"/>
    </xf>
    <xf numFmtId="178" fontId="97" fillId="30" borderId="0" xfId="0" applyNumberFormat="1" applyFont="1" applyFill="1" applyAlignment="1" applyProtection="1">
      <alignment horizontal="center" vertical="center"/>
      <protection hidden="1"/>
    </xf>
    <xf numFmtId="3" fontId="97" fillId="30" borderId="0" xfId="0" applyNumberFormat="1" applyFont="1" applyFill="1" applyAlignment="1" applyProtection="1">
      <alignment vertical="center" wrapText="1"/>
      <protection hidden="1"/>
    </xf>
    <xf numFmtId="3" fontId="97" fillId="33" borderId="0" xfId="0" applyNumberFormat="1" applyFont="1" applyFill="1" applyAlignment="1" applyProtection="1">
      <alignment vertical="center" wrapText="1"/>
      <protection hidden="1"/>
    </xf>
    <xf numFmtId="9" fontId="82" fillId="33" borderId="0" xfId="1427" applyFont="1" applyFill="1" applyProtection="1">
      <protection hidden="1"/>
    </xf>
    <xf numFmtId="178" fontId="97" fillId="30" borderId="0" xfId="0" applyNumberFormat="1" applyFont="1" applyFill="1" applyAlignment="1" applyProtection="1">
      <alignment horizontal="center"/>
      <protection hidden="1"/>
    </xf>
    <xf numFmtId="0" fontId="99" fillId="30" borderId="18" xfId="0" applyFont="1" applyFill="1" applyBorder="1" applyAlignment="1" applyProtection="1">
      <alignment horizontal="left" vertical="center"/>
      <protection hidden="1"/>
    </xf>
    <xf numFmtId="14" fontId="99" fillId="30" borderId="18" xfId="0" applyNumberFormat="1" applyFont="1" applyFill="1" applyBorder="1" applyAlignment="1" applyProtection="1">
      <alignment horizontal="center" vertical="center"/>
      <protection hidden="1"/>
    </xf>
    <xf numFmtId="9" fontId="73" fillId="0" borderId="0" xfId="1427" applyFont="1" applyProtection="1">
      <protection hidden="1"/>
    </xf>
    <xf numFmtId="9" fontId="104" fillId="33" borderId="21" xfId="1427" applyFont="1" applyFill="1" applyBorder="1" applyAlignment="1" applyProtection="1">
      <alignment vertical="center" wrapText="1"/>
      <protection hidden="1"/>
    </xf>
    <xf numFmtId="9" fontId="108" fillId="33" borderId="21" xfId="1427" applyFont="1" applyFill="1" applyBorder="1" applyAlignment="1" applyProtection="1">
      <alignment vertical="center" wrapText="1"/>
      <protection hidden="1"/>
    </xf>
    <xf numFmtId="2" fontId="65" fillId="0" borderId="0" xfId="0" applyNumberFormat="1" applyFont="1" applyProtection="1">
      <protection hidden="1"/>
    </xf>
    <xf numFmtId="2" fontId="65" fillId="0" borderId="0" xfId="1426" applyNumberFormat="1" applyFont="1" applyFill="1" applyBorder="1" applyAlignment="1" applyProtection="1">
      <alignment wrapText="1"/>
      <protection hidden="1"/>
    </xf>
    <xf numFmtId="43" fontId="73" fillId="0" borderId="37" xfId="0" applyNumberFormat="1" applyFont="1" applyBorder="1" applyProtection="1">
      <protection hidden="1"/>
    </xf>
    <xf numFmtId="0" fontId="73" fillId="0" borderId="37" xfId="0" applyFont="1" applyBorder="1" applyProtection="1">
      <protection hidden="1"/>
    </xf>
    <xf numFmtId="178" fontId="97" fillId="0" borderId="0" xfId="0" applyNumberFormat="1" applyFont="1" applyProtection="1">
      <protection hidden="1"/>
    </xf>
    <xf numFmtId="2" fontId="71" fillId="0" borderId="0" xfId="0" applyNumberFormat="1" applyFont="1" applyProtection="1">
      <protection hidden="1"/>
    </xf>
    <xf numFmtId="0" fontId="71" fillId="0" borderId="0" xfId="0" applyFont="1" applyProtection="1">
      <protection hidden="1"/>
    </xf>
    <xf numFmtId="178" fontId="73" fillId="0" borderId="0" xfId="0" applyNumberFormat="1" applyFont="1" applyProtection="1">
      <protection hidden="1"/>
    </xf>
    <xf numFmtId="166" fontId="104" fillId="33" borderId="21" xfId="0" applyNumberFormat="1" applyFont="1" applyFill="1" applyBorder="1" applyAlignment="1" applyProtection="1">
      <alignment vertical="center" wrapText="1"/>
      <protection hidden="1"/>
    </xf>
    <xf numFmtId="166" fontId="65" fillId="0" borderId="0" xfId="0" applyNumberFormat="1" applyFont="1" applyProtection="1">
      <protection hidden="1"/>
    </xf>
    <xf numFmtId="178" fontId="73" fillId="33" borderId="0" xfId="0" applyNumberFormat="1" applyFont="1" applyFill="1" applyProtection="1">
      <protection hidden="1"/>
    </xf>
    <xf numFmtId="0" fontId="65" fillId="30" borderId="0" xfId="0" applyFont="1" applyFill="1" applyAlignment="1" applyProtection="1">
      <alignment wrapText="1"/>
      <protection locked="0" hidden="1"/>
    </xf>
    <xf numFmtId="0" fontId="65" fillId="30" borderId="47" xfId="0" applyFont="1" applyFill="1" applyBorder="1" applyAlignment="1" applyProtection="1">
      <alignment wrapText="1"/>
      <protection locked="0" hidden="1"/>
    </xf>
    <xf numFmtId="0" fontId="65" fillId="30" borderId="0" xfId="0" applyFont="1" applyFill="1" applyProtection="1">
      <protection locked="0" hidden="1"/>
    </xf>
    <xf numFmtId="0" fontId="65" fillId="30" borderId="47" xfId="0" applyFont="1" applyFill="1" applyBorder="1" applyProtection="1">
      <protection locked="0" hidden="1"/>
    </xf>
    <xf numFmtId="0" fontId="50" fillId="30" borderId="0" xfId="0" applyFont="1" applyFill="1" applyAlignment="1" applyProtection="1">
      <alignment horizontal="left" vertical="top"/>
      <protection hidden="1"/>
    </xf>
    <xf numFmtId="0" fontId="67" fillId="30" borderId="18" xfId="0" applyFont="1" applyFill="1" applyBorder="1" applyAlignment="1" applyProtection="1">
      <alignment horizontal="left" vertical="top"/>
      <protection hidden="1"/>
    </xf>
    <xf numFmtId="4" fontId="65" fillId="30" borderId="0" xfId="0" applyNumberFormat="1" applyFont="1" applyFill="1" applyAlignment="1" applyProtection="1">
      <alignment vertical="top"/>
      <protection hidden="1"/>
    </xf>
    <xf numFmtId="0" fontId="78" fillId="0" borderId="0" xfId="0" applyFont="1" applyProtection="1">
      <protection hidden="1"/>
    </xf>
    <xf numFmtId="0" fontId="56" fillId="31" borderId="0" xfId="0" applyFont="1" applyFill="1"/>
    <xf numFmtId="0" fontId="56" fillId="31" borderId="15" xfId="0" applyFont="1" applyFill="1" applyBorder="1"/>
    <xf numFmtId="0" fontId="56" fillId="31" borderId="68" xfId="0" applyFont="1" applyFill="1" applyBorder="1"/>
    <xf numFmtId="0" fontId="56" fillId="31" borderId="41" xfId="0" applyFont="1" applyFill="1" applyBorder="1"/>
    <xf numFmtId="0" fontId="56" fillId="31" borderId="69" xfId="0" applyFont="1" applyFill="1" applyBorder="1"/>
    <xf numFmtId="0" fontId="56" fillId="31" borderId="63" xfId="0" applyFont="1" applyFill="1" applyBorder="1"/>
    <xf numFmtId="0" fontId="59" fillId="31" borderId="0" xfId="0" applyFont="1" applyFill="1"/>
    <xf numFmtId="0" fontId="60" fillId="31" borderId="0" xfId="0" applyFont="1" applyFill="1"/>
    <xf numFmtId="0" fontId="56" fillId="31" borderId="64" xfId="0" applyFont="1" applyFill="1" applyBorder="1"/>
    <xf numFmtId="0" fontId="51" fillId="31" borderId="0" xfId="0" applyFont="1" applyFill="1"/>
    <xf numFmtId="0" fontId="57" fillId="31" borderId="86" xfId="0" applyFont="1" applyFill="1" applyBorder="1"/>
    <xf numFmtId="0" fontId="56" fillId="31" borderId="87" xfId="0" applyFont="1" applyFill="1" applyBorder="1"/>
    <xf numFmtId="0" fontId="65" fillId="31" borderId="0" xfId="0" applyFont="1" applyFill="1"/>
    <xf numFmtId="0" fontId="83" fillId="31" borderId="0" xfId="0" applyFont="1" applyFill="1"/>
    <xf numFmtId="0" fontId="56" fillId="31" borderId="37" xfId="0" applyFont="1" applyFill="1" applyBorder="1"/>
    <xf numFmtId="0" fontId="56" fillId="31" borderId="65" xfId="0" applyFont="1" applyFill="1" applyBorder="1"/>
    <xf numFmtId="0" fontId="56" fillId="31" borderId="41" xfId="0" applyFont="1" applyFill="1" applyBorder="1" applyProtection="1">
      <protection locked="0"/>
    </xf>
    <xf numFmtId="0" fontId="56" fillId="31" borderId="0" xfId="0" applyFont="1" applyFill="1" applyProtection="1">
      <protection locked="0"/>
    </xf>
    <xf numFmtId="0" fontId="56" fillId="31" borderId="37" xfId="0" applyFont="1" applyFill="1" applyBorder="1" applyProtection="1">
      <protection locked="0"/>
    </xf>
    <xf numFmtId="0" fontId="56" fillId="31" borderId="66" xfId="0" applyFont="1" applyFill="1" applyBorder="1"/>
    <xf numFmtId="0" fontId="56" fillId="31" borderId="68" xfId="0" applyFont="1" applyFill="1" applyBorder="1" applyProtection="1">
      <protection locked="0"/>
    </xf>
    <xf numFmtId="0" fontId="56" fillId="31" borderId="69" xfId="0" applyFont="1" applyFill="1" applyBorder="1" applyProtection="1">
      <protection locked="0"/>
    </xf>
    <xf numFmtId="0" fontId="56" fillId="31" borderId="63" xfId="0" applyFont="1" applyFill="1" applyBorder="1" applyProtection="1">
      <protection locked="0"/>
    </xf>
    <xf numFmtId="0" fontId="56" fillId="31" borderId="64" xfId="0" applyFont="1" applyFill="1" applyBorder="1" applyProtection="1">
      <protection locked="0"/>
    </xf>
    <xf numFmtId="0" fontId="56" fillId="31" borderId="65" xfId="0" applyFont="1" applyFill="1" applyBorder="1" applyProtection="1">
      <protection locked="0"/>
    </xf>
    <xf numFmtId="0" fontId="56" fillId="31" borderId="66" xfId="0" applyFont="1" applyFill="1" applyBorder="1" applyProtection="1">
      <protection locked="0"/>
    </xf>
    <xf numFmtId="0" fontId="121" fillId="31" borderId="0" xfId="0" applyFont="1" applyFill="1"/>
    <xf numFmtId="177" fontId="121" fillId="39" borderId="82" xfId="0" applyNumberFormat="1" applyFont="1" applyFill="1" applyBorder="1" applyAlignment="1" applyProtection="1">
      <alignment vertical="center"/>
      <protection locked="0"/>
    </xf>
    <xf numFmtId="0" fontId="123" fillId="31" borderId="0" xfId="0" applyFont="1" applyFill="1"/>
    <xf numFmtId="0" fontId="124" fillId="31" borderId="0" xfId="0" applyFont="1" applyFill="1"/>
    <xf numFmtId="0" fontId="126" fillId="30" borderId="0" xfId="0" applyFont="1" applyFill="1" applyAlignment="1">
      <alignment horizontal="left" vertical="center" wrapText="1"/>
    </xf>
    <xf numFmtId="43" fontId="126" fillId="30" borderId="0" xfId="0" applyNumberFormat="1" applyFont="1" applyFill="1"/>
    <xf numFmtId="43" fontId="127" fillId="30" borderId="0" xfId="0" applyNumberFormat="1" applyFont="1" applyFill="1" applyAlignment="1">
      <alignment horizontal="right"/>
    </xf>
    <xf numFmtId="14" fontId="128" fillId="30" borderId="18" xfId="0" applyNumberFormat="1" applyFont="1" applyFill="1" applyBorder="1" applyAlignment="1" applyProtection="1">
      <alignment horizontal="center" vertical="center"/>
      <protection hidden="1"/>
    </xf>
    <xf numFmtId="43" fontId="129" fillId="30" borderId="18" xfId="0" applyNumberFormat="1" applyFont="1" applyFill="1" applyBorder="1" applyAlignment="1">
      <alignment vertical="top"/>
    </xf>
    <xf numFmtId="14" fontId="130" fillId="30" borderId="18" xfId="0" applyNumberFormat="1" applyFont="1" applyFill="1" applyBorder="1" applyAlignment="1" applyProtection="1">
      <alignment horizontal="center" vertical="center"/>
      <protection hidden="1"/>
    </xf>
    <xf numFmtId="43" fontId="131" fillId="30" borderId="18" xfId="0" applyNumberFormat="1" applyFont="1" applyFill="1" applyBorder="1" applyAlignment="1">
      <alignment vertical="top"/>
    </xf>
    <xf numFmtId="43" fontId="132" fillId="30" borderId="18" xfId="0" applyNumberFormat="1" applyFont="1" applyFill="1" applyBorder="1" applyAlignment="1">
      <alignment vertical="top"/>
    </xf>
    <xf numFmtId="0" fontId="133" fillId="30" borderId="0" xfId="0" applyFont="1" applyFill="1" applyAlignment="1" applyProtection="1">
      <alignment horizontal="left" vertical="top"/>
      <protection hidden="1"/>
    </xf>
    <xf numFmtId="0" fontId="133" fillId="30" borderId="0" xfId="0" applyFont="1" applyFill="1"/>
    <xf numFmtId="178" fontId="138" fillId="37" borderId="70" xfId="0" applyNumberFormat="1" applyFont="1" applyFill="1" applyBorder="1" applyAlignment="1" applyProtection="1">
      <alignment vertical="center"/>
      <protection locked="0"/>
    </xf>
    <xf numFmtId="178" fontId="139" fillId="36" borderId="70" xfId="0" applyNumberFormat="1" applyFont="1" applyFill="1" applyBorder="1" applyAlignment="1" applyProtection="1">
      <alignment vertical="center"/>
      <protection hidden="1"/>
    </xf>
    <xf numFmtId="0" fontId="135" fillId="36" borderId="70" xfId="0" applyFont="1" applyFill="1" applyBorder="1"/>
    <xf numFmtId="178" fontId="139" fillId="36" borderId="70" xfId="0" applyNumberFormat="1" applyFont="1" applyFill="1" applyBorder="1" applyAlignment="1">
      <alignment vertical="center"/>
    </xf>
    <xf numFmtId="0" fontId="143" fillId="30" borderId="0" xfId="0" applyFont="1" applyFill="1" applyAlignment="1">
      <alignment horizontal="left" vertical="center" wrapText="1"/>
    </xf>
    <xf numFmtId="43" fontId="130" fillId="30" borderId="18" xfId="0" applyNumberFormat="1" applyFont="1" applyFill="1" applyBorder="1" applyAlignment="1">
      <alignment vertical="top"/>
    </xf>
    <xf numFmtId="43" fontId="144" fillId="30" borderId="18" xfId="0" applyNumberFormat="1" applyFont="1" applyFill="1" applyBorder="1" applyAlignment="1">
      <alignment vertical="top"/>
    </xf>
    <xf numFmtId="178" fontId="137" fillId="38" borderId="70" xfId="0" applyNumberFormat="1" applyFont="1" applyFill="1" applyBorder="1" applyAlignment="1" applyProtection="1">
      <alignment vertical="center"/>
      <protection hidden="1"/>
    </xf>
    <xf numFmtId="178" fontId="137" fillId="38" borderId="70" xfId="0" applyNumberFormat="1" applyFont="1" applyFill="1" applyBorder="1" applyAlignment="1">
      <alignment vertical="center"/>
    </xf>
    <xf numFmtId="43" fontId="138" fillId="37" borderId="70" xfId="1426" applyFont="1" applyFill="1" applyBorder="1" applyAlignment="1" applyProtection="1">
      <alignment vertical="center"/>
      <protection locked="0"/>
    </xf>
    <xf numFmtId="178" fontId="139" fillId="38" borderId="70" xfId="0" applyNumberFormat="1" applyFont="1" applyFill="1" applyBorder="1" applyAlignment="1" applyProtection="1">
      <alignment vertical="center"/>
      <protection hidden="1"/>
    </xf>
    <xf numFmtId="178" fontId="139" fillId="38" borderId="70" xfId="0" applyNumberFormat="1" applyFont="1" applyFill="1" applyBorder="1" applyAlignment="1">
      <alignment vertical="center"/>
    </xf>
    <xf numFmtId="0" fontId="126" fillId="30" borderId="0" xfId="0" applyFont="1" applyFill="1" applyAlignment="1">
      <alignment wrapText="1"/>
    </xf>
    <xf numFmtId="14" fontId="146" fillId="30" borderId="18" xfId="0" applyNumberFormat="1" applyFont="1" applyFill="1" applyBorder="1" applyAlignment="1">
      <alignment horizontal="center" vertical="center"/>
    </xf>
    <xf numFmtId="178" fontId="142" fillId="38" borderId="70" xfId="0" applyNumberFormat="1" applyFont="1" applyFill="1" applyBorder="1" applyAlignment="1">
      <alignment vertical="center"/>
    </xf>
    <xf numFmtId="0" fontId="135" fillId="38" borderId="70" xfId="0" applyFont="1" applyFill="1" applyBorder="1" applyAlignment="1">
      <alignment vertical="center"/>
    </xf>
    <xf numFmtId="178" fontId="135" fillId="38" borderId="70" xfId="1426" applyNumberFormat="1" applyFont="1" applyFill="1" applyBorder="1" applyAlignment="1">
      <alignment vertical="center"/>
    </xf>
    <xf numFmtId="178" fontId="135" fillId="38" borderId="70" xfId="0" applyNumberFormat="1" applyFont="1" applyFill="1" applyBorder="1" applyAlignment="1">
      <alignment vertical="center"/>
    </xf>
    <xf numFmtId="43" fontId="128" fillId="30" borderId="18" xfId="0" applyNumberFormat="1" applyFont="1" applyFill="1" applyBorder="1" applyAlignment="1" applyProtection="1">
      <alignment vertical="top"/>
      <protection hidden="1"/>
    </xf>
    <xf numFmtId="0" fontId="147" fillId="0" borderId="0" xfId="0" applyFont="1" applyAlignment="1">
      <alignment vertical="center"/>
    </xf>
    <xf numFmtId="0" fontId="150" fillId="0" borderId="0" xfId="0" applyFont="1" applyAlignment="1">
      <alignment vertical="center"/>
    </xf>
    <xf numFmtId="166" fontId="151" fillId="0" borderId="0" xfId="0" applyNumberFormat="1" applyFont="1" applyAlignment="1" applyProtection="1">
      <alignment vertical="center" wrapText="1"/>
      <protection locked="0" hidden="1"/>
    </xf>
    <xf numFmtId="178" fontId="150" fillId="0" borderId="0" xfId="0" applyNumberFormat="1" applyFont="1" applyProtection="1">
      <protection hidden="1"/>
    </xf>
    <xf numFmtId="9" fontId="137" fillId="0" borderId="0" xfId="1427" applyFont="1" applyFill="1" applyProtection="1">
      <protection hidden="1"/>
    </xf>
    <xf numFmtId="9" fontId="137" fillId="0" borderId="0" xfId="1427" applyFont="1" applyProtection="1">
      <protection hidden="1"/>
    </xf>
    <xf numFmtId="0" fontId="148" fillId="0" borderId="0" xfId="0" applyFont="1" applyAlignment="1">
      <alignment vertical="center"/>
    </xf>
    <xf numFmtId="0" fontId="152" fillId="0" borderId="0" xfId="0" applyFont="1" applyAlignment="1">
      <alignment vertical="center"/>
    </xf>
    <xf numFmtId="166" fontId="151" fillId="0" borderId="21" xfId="0" applyNumberFormat="1" applyFont="1" applyBorder="1" applyAlignment="1" applyProtection="1">
      <alignment vertical="center" wrapText="1"/>
      <protection locked="0" hidden="1"/>
    </xf>
    <xf numFmtId="178" fontId="150" fillId="0" borderId="21" xfId="0" applyNumberFormat="1" applyFont="1" applyBorder="1" applyProtection="1">
      <protection hidden="1"/>
    </xf>
    <xf numFmtId="9" fontId="137" fillId="0" borderId="21" xfId="1427" applyFont="1" applyFill="1" applyBorder="1" applyProtection="1">
      <protection hidden="1"/>
    </xf>
    <xf numFmtId="9" fontId="137" fillId="0" borderId="21" xfId="1427" applyFont="1" applyBorder="1" applyProtection="1">
      <protection hidden="1"/>
    </xf>
    <xf numFmtId="166" fontId="153" fillId="30" borderId="22" xfId="0" applyNumberFormat="1" applyFont="1" applyFill="1" applyBorder="1" applyAlignment="1" applyProtection="1">
      <alignment vertical="center" wrapText="1"/>
      <protection locked="0" hidden="1"/>
    </xf>
    <xf numFmtId="166" fontId="149" fillId="30" borderId="22" xfId="0" applyNumberFormat="1" applyFont="1" applyFill="1" applyBorder="1" applyAlignment="1" applyProtection="1">
      <alignment vertical="center" wrapText="1"/>
      <protection locked="0" hidden="1"/>
    </xf>
    <xf numFmtId="178" fontId="149" fillId="30" borderId="22" xfId="0" applyNumberFormat="1" applyFont="1" applyFill="1" applyBorder="1" applyAlignment="1" applyProtection="1">
      <alignment vertical="center" wrapText="1"/>
      <protection hidden="1"/>
    </xf>
    <xf numFmtId="9" fontId="121" fillId="30" borderId="22" xfId="1427" applyFont="1" applyFill="1" applyBorder="1" applyAlignment="1" applyProtection="1">
      <alignment vertical="center" wrapText="1"/>
      <protection hidden="1"/>
    </xf>
    <xf numFmtId="178" fontId="150" fillId="0" borderId="0" xfId="0" applyNumberFormat="1" applyFont="1"/>
    <xf numFmtId="0" fontId="151" fillId="0" borderId="0" xfId="0" applyFont="1"/>
    <xf numFmtId="0" fontId="150" fillId="0" borderId="0" xfId="0" applyFont="1"/>
    <xf numFmtId="0" fontId="142" fillId="0" borderId="0" xfId="0" applyFont="1" applyAlignment="1">
      <alignment vertical="center"/>
    </xf>
    <xf numFmtId="0" fontId="151" fillId="0" borderId="0" xfId="0" applyFont="1" applyProtection="1">
      <protection locked="0" hidden="1"/>
    </xf>
    <xf numFmtId="9" fontId="137" fillId="0" borderId="0" xfId="1427" applyFont="1"/>
    <xf numFmtId="166" fontId="150" fillId="0" borderId="0" xfId="0" applyNumberFormat="1" applyFont="1" applyProtection="1">
      <protection hidden="1"/>
    </xf>
    <xf numFmtId="166" fontId="151" fillId="0" borderId="0" xfId="0" applyNumberFormat="1" applyFont="1" applyAlignment="1" applyProtection="1">
      <alignment vertical="center"/>
      <protection locked="0" hidden="1"/>
    </xf>
    <xf numFmtId="166" fontId="151" fillId="0" borderId="23" xfId="0" applyNumberFormat="1" applyFont="1" applyBorder="1" applyAlignment="1" applyProtection="1">
      <alignment vertical="center"/>
      <protection locked="0" hidden="1"/>
    </xf>
    <xf numFmtId="166" fontId="151" fillId="0" borderId="21" xfId="0" applyNumberFormat="1" applyFont="1" applyBorder="1" applyAlignment="1" applyProtection="1">
      <alignment vertical="center" wrapText="1"/>
      <protection hidden="1"/>
    </xf>
    <xf numFmtId="9" fontId="138" fillId="0" borderId="21" xfId="1427" applyFont="1" applyFill="1" applyBorder="1" applyAlignment="1" applyProtection="1">
      <alignment vertical="center" wrapText="1"/>
      <protection hidden="1"/>
    </xf>
    <xf numFmtId="0" fontId="154" fillId="0" borderId="0" xfId="0" applyFont="1" applyAlignment="1">
      <alignment horizontal="left"/>
    </xf>
    <xf numFmtId="0" fontId="142" fillId="0" borderId="0" xfId="0" applyFont="1" applyAlignment="1">
      <alignment horizontal="left" indent="2"/>
    </xf>
    <xf numFmtId="178" fontId="150" fillId="0" borderId="0" xfId="0" applyNumberFormat="1" applyFont="1" applyAlignment="1" applyProtection="1">
      <alignment vertical="center"/>
      <protection hidden="1"/>
    </xf>
    <xf numFmtId="178" fontId="150" fillId="0" borderId="0" xfId="0" applyNumberFormat="1" applyFont="1" applyAlignment="1">
      <alignment vertical="center"/>
    </xf>
    <xf numFmtId="0" fontId="135" fillId="0" borderId="0" xfId="0" applyFont="1" applyAlignment="1">
      <alignment horizontal="left" indent="4"/>
    </xf>
    <xf numFmtId="0" fontId="155" fillId="0" borderId="0" xfId="0" applyFont="1" applyAlignment="1">
      <alignment horizontal="left" indent="4"/>
    </xf>
    <xf numFmtId="0" fontId="156" fillId="0" borderId="0" xfId="0" applyFont="1" applyAlignment="1">
      <alignment horizontal="left" wrapText="1" indent="2"/>
    </xf>
    <xf numFmtId="0" fontId="135" fillId="0" borderId="0" xfId="0" applyFont="1" applyAlignment="1">
      <alignment horizontal="left" indent="2"/>
    </xf>
    <xf numFmtId="0" fontId="155" fillId="0" borderId="0" xfId="0" applyFont="1" applyAlignment="1">
      <alignment horizontal="left" indent="2"/>
    </xf>
    <xf numFmtId="0" fontId="157" fillId="0" borderId="0" xfId="0" applyFont="1" applyAlignment="1">
      <alignment horizontal="right"/>
    </xf>
    <xf numFmtId="166" fontId="158" fillId="0" borderId="0" xfId="0" applyNumberFormat="1" applyFont="1" applyAlignment="1" applyProtection="1">
      <alignment vertical="center"/>
      <protection hidden="1"/>
    </xf>
    <xf numFmtId="166" fontId="158" fillId="0" borderId="0" xfId="0" applyNumberFormat="1" applyFont="1" applyAlignment="1">
      <alignment vertical="center"/>
    </xf>
    <xf numFmtId="178" fontId="159" fillId="0" borderId="0" xfId="0" applyNumberFormat="1" applyFont="1" applyAlignment="1" applyProtection="1">
      <alignment vertical="center"/>
      <protection hidden="1"/>
    </xf>
    <xf numFmtId="0" fontId="157" fillId="0" borderId="41" xfId="0" applyFont="1" applyBorder="1" applyAlignment="1">
      <alignment horizontal="right"/>
    </xf>
    <xf numFmtId="0" fontId="158" fillId="0" borderId="41" xfId="0" applyFont="1" applyBorder="1"/>
    <xf numFmtId="178" fontId="158" fillId="0" borderId="41" xfId="0" applyNumberFormat="1" applyFont="1" applyBorder="1" applyAlignment="1" applyProtection="1">
      <alignment vertical="center"/>
      <protection hidden="1"/>
    </xf>
    <xf numFmtId="178" fontId="158" fillId="0" borderId="41" xfId="0" applyNumberFormat="1" applyFont="1" applyBorder="1" applyAlignment="1">
      <alignment vertical="center"/>
    </xf>
    <xf numFmtId="0" fontId="156" fillId="0" borderId="0" xfId="0" applyFont="1" applyAlignment="1">
      <alignment horizontal="left" wrapText="1" indent="1"/>
    </xf>
    <xf numFmtId="0" fontId="135" fillId="0" borderId="0" xfId="0" applyFont="1"/>
    <xf numFmtId="0" fontId="140" fillId="0" borderId="0" xfId="0" applyFont="1"/>
    <xf numFmtId="178" fontId="140" fillId="0" borderId="0" xfId="0" applyNumberFormat="1" applyFont="1" applyAlignment="1" applyProtection="1">
      <alignment vertical="center"/>
      <protection hidden="1"/>
    </xf>
    <xf numFmtId="178" fontId="140" fillId="0" borderId="0" xfId="0" applyNumberFormat="1" applyFont="1" applyAlignment="1">
      <alignment vertical="center"/>
    </xf>
    <xf numFmtId="0" fontId="156" fillId="0" borderId="0" xfId="0" applyFont="1"/>
    <xf numFmtId="0" fontId="160" fillId="0" borderId="0" xfId="0" applyFont="1"/>
    <xf numFmtId="178" fontId="160" fillId="0" borderId="0" xfId="0" applyNumberFormat="1" applyFont="1" applyAlignment="1" applyProtection="1">
      <alignment vertical="center"/>
      <protection hidden="1"/>
    </xf>
    <xf numFmtId="178" fontId="160" fillId="0" borderId="0" xfId="0" applyNumberFormat="1" applyFont="1" applyAlignment="1">
      <alignment vertical="center"/>
    </xf>
    <xf numFmtId="178" fontId="150" fillId="0" borderId="0" xfId="0" applyNumberFormat="1" applyFont="1" applyAlignment="1" applyProtection="1">
      <alignment horizontal="center" vertical="center"/>
      <protection hidden="1"/>
    </xf>
    <xf numFmtId="178" fontId="150" fillId="0" borderId="0" xfId="0" applyNumberFormat="1" applyFont="1" applyAlignment="1">
      <alignment horizontal="center" vertical="center"/>
    </xf>
    <xf numFmtId="0" fontId="161" fillId="30" borderId="0" xfId="0" applyFont="1" applyFill="1" applyAlignment="1" applyProtection="1">
      <alignment horizontal="left" vertical="center"/>
      <protection hidden="1"/>
    </xf>
    <xf numFmtId="43" fontId="123" fillId="30" borderId="0" xfId="1426" applyFont="1" applyFill="1" applyBorder="1" applyAlignment="1" applyProtection="1">
      <alignment horizontal="center" vertical="top"/>
      <protection hidden="1"/>
    </xf>
    <xf numFmtId="43" fontId="162" fillId="30" borderId="0" xfId="0" applyNumberFormat="1" applyFont="1" applyFill="1" applyAlignment="1" applyProtection="1">
      <alignment horizontal="right"/>
      <protection hidden="1"/>
    </xf>
    <xf numFmtId="0" fontId="163" fillId="30" borderId="18" xfId="0" applyFont="1" applyFill="1" applyBorder="1" applyAlignment="1" applyProtection="1">
      <alignment horizontal="left" vertical="center"/>
      <protection hidden="1"/>
    </xf>
    <xf numFmtId="43" fontId="163" fillId="30" borderId="18" xfId="0" applyNumberFormat="1" applyFont="1" applyFill="1" applyBorder="1" applyAlignment="1" applyProtection="1">
      <alignment vertical="top"/>
      <protection hidden="1"/>
    </xf>
    <xf numFmtId="0" fontId="164" fillId="0" borderId="0" xfId="0" applyFont="1" applyProtection="1">
      <protection hidden="1"/>
    </xf>
    <xf numFmtId="0" fontId="165" fillId="0" borderId="25" xfId="0" applyFont="1" applyBorder="1" applyProtection="1">
      <protection hidden="1"/>
    </xf>
    <xf numFmtId="0" fontId="165" fillId="0" borderId="67" xfId="0" applyFont="1" applyBorder="1" applyProtection="1">
      <protection hidden="1"/>
    </xf>
    <xf numFmtId="0" fontId="167" fillId="30" borderId="0" xfId="0" applyFont="1" applyFill="1" applyAlignment="1" applyProtection="1">
      <alignment horizontal="left" vertical="center"/>
      <protection hidden="1"/>
    </xf>
    <xf numFmtId="0" fontId="130" fillId="30" borderId="18" xfId="0" applyFont="1" applyFill="1" applyBorder="1" applyAlignment="1" applyProtection="1">
      <alignment horizontal="left" vertical="center"/>
      <protection hidden="1"/>
    </xf>
    <xf numFmtId="0" fontId="121" fillId="31" borderId="0" xfId="0" applyFont="1" applyFill="1" applyAlignment="1">
      <alignment horizontal="left" vertical="center" wrapText="1"/>
    </xf>
    <xf numFmtId="0" fontId="58" fillId="31" borderId="0" xfId="0" applyFont="1" applyFill="1" applyAlignment="1">
      <alignment horizontal="left" vertical="center" wrapText="1"/>
    </xf>
    <xf numFmtId="0" fontId="168" fillId="31" borderId="0" xfId="0" applyFont="1" applyFill="1" applyAlignment="1">
      <alignment horizontal="left" vertical="center" wrapText="1"/>
    </xf>
    <xf numFmtId="0" fontId="136" fillId="31" borderId="0" xfId="0" applyFont="1" applyFill="1" applyAlignment="1">
      <alignment horizontal="left" vertical="center" wrapText="1"/>
    </xf>
    <xf numFmtId="0" fontId="169" fillId="31" borderId="0" xfId="0" applyFont="1" applyFill="1"/>
    <xf numFmtId="0" fontId="121" fillId="31" borderId="0" xfId="0" applyFont="1" applyFill="1" applyAlignment="1" applyProtection="1">
      <alignment horizontal="left" vertical="center" wrapText="1"/>
      <protection hidden="1"/>
    </xf>
    <xf numFmtId="178" fontId="55" fillId="31" borderId="0" xfId="0" applyNumberFormat="1" applyFont="1" applyFill="1" applyAlignment="1">
      <alignment vertical="center"/>
    </xf>
    <xf numFmtId="0" fontId="134" fillId="31" borderId="0" xfId="0" applyFont="1" applyFill="1" applyAlignment="1" applyProtection="1">
      <alignment wrapText="1"/>
      <protection hidden="1"/>
    </xf>
    <xf numFmtId="0" fontId="135" fillId="31" borderId="0" xfId="0" applyFont="1" applyFill="1"/>
    <xf numFmtId="178" fontId="137" fillId="31" borderId="0" xfId="0" applyNumberFormat="1" applyFont="1" applyFill="1" applyAlignment="1">
      <alignment vertical="center"/>
    </xf>
    <xf numFmtId="0" fontId="171" fillId="31" borderId="24" xfId="0" applyFont="1" applyFill="1" applyBorder="1" applyAlignment="1">
      <alignment horizontal="left" vertical="center" wrapText="1"/>
    </xf>
    <xf numFmtId="0" fontId="172" fillId="31" borderId="0" xfId="0" applyFont="1" applyFill="1" applyAlignment="1">
      <alignment horizontal="left" vertical="center" wrapText="1"/>
    </xf>
    <xf numFmtId="0" fontId="135" fillId="31" borderId="24" xfId="0" applyFont="1" applyFill="1" applyBorder="1"/>
    <xf numFmtId="178" fontId="139" fillId="31" borderId="0" xfId="0" applyNumberFormat="1" applyFont="1" applyFill="1" applyAlignment="1">
      <alignment vertical="center"/>
    </xf>
    <xf numFmtId="178" fontId="140" fillId="31" borderId="0" xfId="0" applyNumberFormat="1" applyFont="1" applyFill="1" applyAlignment="1" applyProtection="1">
      <alignment vertical="center"/>
      <protection hidden="1"/>
    </xf>
    <xf numFmtId="178" fontId="140" fillId="31" borderId="0" xfId="0" applyNumberFormat="1" applyFont="1" applyFill="1" applyAlignment="1">
      <alignment vertical="center"/>
    </xf>
    <xf numFmtId="0" fontId="166" fillId="31" borderId="0" xfId="0" applyFont="1" applyFill="1"/>
    <xf numFmtId="0" fontId="142" fillId="31" borderId="0" xfId="0" applyFont="1" applyFill="1"/>
    <xf numFmtId="0" fontId="142" fillId="31" borderId="24" xfId="0" applyFont="1" applyFill="1" applyBorder="1"/>
    <xf numFmtId="0" fontId="173" fillId="40" borderId="0" xfId="0" applyFont="1" applyFill="1" applyAlignment="1">
      <alignment horizontal="right" vertical="top"/>
    </xf>
    <xf numFmtId="0" fontId="173" fillId="40" borderId="0" xfId="0" applyFont="1" applyFill="1" applyAlignment="1">
      <alignment vertical="top"/>
    </xf>
    <xf numFmtId="0" fontId="173" fillId="40" borderId="0" xfId="0" applyFont="1" applyFill="1"/>
    <xf numFmtId="43" fontId="174" fillId="40" borderId="0" xfId="0" applyNumberFormat="1" applyFont="1" applyFill="1" applyAlignment="1">
      <alignment horizontal="right"/>
    </xf>
    <xf numFmtId="0" fontId="174" fillId="40" borderId="0" xfId="0" applyFont="1" applyFill="1" applyAlignment="1">
      <alignment vertical="top"/>
    </xf>
    <xf numFmtId="0" fontId="174" fillId="40" borderId="0" xfId="0" applyFont="1" applyFill="1"/>
    <xf numFmtId="0" fontId="176" fillId="40" borderId="0" xfId="0" applyFont="1" applyFill="1" applyAlignment="1">
      <alignment horizontal="left" vertical="center" wrapText="1"/>
    </xf>
    <xf numFmtId="0" fontId="177" fillId="40" borderId="0" xfId="0" applyFont="1" applyFill="1"/>
    <xf numFmtId="0" fontId="178" fillId="40" borderId="0" xfId="0" applyFont="1" applyFill="1" applyAlignment="1">
      <alignment horizontal="left" vertical="center" wrapText="1"/>
    </xf>
    <xf numFmtId="14" fontId="179" fillId="30" borderId="18" xfId="0" applyNumberFormat="1" applyFont="1" applyFill="1" applyBorder="1" applyAlignment="1" applyProtection="1">
      <alignment horizontal="center" vertical="center"/>
      <protection hidden="1"/>
    </xf>
    <xf numFmtId="0" fontId="180" fillId="30" borderId="0" xfId="0" applyFont="1" applyFill="1" applyAlignment="1">
      <alignment vertical="center"/>
    </xf>
    <xf numFmtId="0" fontId="127" fillId="30" borderId="0" xfId="0" applyFont="1" applyFill="1" applyAlignment="1">
      <alignment horizontal="left" vertical="center" wrapText="1"/>
    </xf>
    <xf numFmtId="0" fontId="127" fillId="30" borderId="0" xfId="0" applyFont="1" applyFill="1" applyAlignment="1">
      <alignment horizontal="center" vertical="top"/>
    </xf>
    <xf numFmtId="4" fontId="127" fillId="30" borderId="0" xfId="0" applyNumberFormat="1" applyFont="1" applyFill="1" applyAlignment="1">
      <alignment vertical="top"/>
    </xf>
    <xf numFmtId="14" fontId="182" fillId="30" borderId="18" xfId="0" applyNumberFormat="1" applyFont="1" applyFill="1" applyBorder="1" applyAlignment="1" applyProtection="1">
      <alignment horizontal="center" vertical="center"/>
      <protection hidden="1"/>
    </xf>
    <xf numFmtId="0" fontId="182" fillId="30" borderId="18" xfId="0" applyFont="1" applyFill="1" applyBorder="1" applyAlignment="1">
      <alignment horizontal="center" vertical="top"/>
    </xf>
    <xf numFmtId="4" fontId="182" fillId="30" borderId="18" xfId="0" applyNumberFormat="1" applyFont="1" applyFill="1" applyBorder="1" applyAlignment="1">
      <alignment vertical="top"/>
    </xf>
    <xf numFmtId="0" fontId="184" fillId="30" borderId="0" xfId="0" applyFont="1" applyFill="1" applyAlignment="1">
      <alignment horizontal="left" vertical="center" wrapText="1"/>
    </xf>
    <xf numFmtId="0" fontId="134" fillId="31" borderId="0" xfId="0" applyFont="1" applyFill="1" applyAlignment="1" applyProtection="1">
      <alignment horizontal="center" vertical="center" wrapText="1"/>
      <protection hidden="1"/>
    </xf>
    <xf numFmtId="0" fontId="141" fillId="31" borderId="0" xfId="0" applyFont="1" applyFill="1"/>
    <xf numFmtId="0" fontId="185" fillId="40" borderId="0" xfId="0" applyFont="1" applyFill="1"/>
    <xf numFmtId="0" fontId="135" fillId="31" borderId="0" xfId="0" applyFont="1" applyFill="1" applyProtection="1">
      <protection locked="0"/>
    </xf>
    <xf numFmtId="177" fontId="145" fillId="31" borderId="0" xfId="0" applyNumberFormat="1" applyFont="1" applyFill="1" applyProtection="1">
      <protection locked="0"/>
    </xf>
    <xf numFmtId="43" fontId="173" fillId="40" borderId="0" xfId="0" applyNumberFormat="1" applyFont="1" applyFill="1" applyAlignment="1">
      <alignment horizontal="right"/>
    </xf>
    <xf numFmtId="0" fontId="169" fillId="31" borderId="0" xfId="0" applyFont="1" applyFill="1" applyAlignment="1">
      <alignment vertical="center" wrapText="1"/>
    </xf>
    <xf numFmtId="0" fontId="169" fillId="31" borderId="0" xfId="0" applyFont="1" applyFill="1" applyAlignment="1">
      <alignment vertical="center"/>
    </xf>
    <xf numFmtId="0" fontId="169" fillId="31" borderId="0" xfId="0" applyFont="1" applyFill="1" applyAlignment="1">
      <alignment horizontal="left" vertical="center" wrapText="1"/>
    </xf>
    <xf numFmtId="0" fontId="170" fillId="31" borderId="0" xfId="0" applyFont="1" applyFill="1" applyAlignment="1">
      <alignment horizontal="left" vertical="center" wrapText="1"/>
    </xf>
    <xf numFmtId="0" fontId="187" fillId="31" borderId="0" xfId="0" applyFont="1" applyFill="1" applyAlignment="1">
      <alignment vertical="center" wrapText="1"/>
    </xf>
    <xf numFmtId="0" fontId="188" fillId="31" borderId="0" xfId="0" applyFont="1" applyFill="1" applyAlignment="1">
      <alignment vertical="center" wrapText="1"/>
    </xf>
    <xf numFmtId="0" fontId="135" fillId="31" borderId="0" xfId="0" applyFont="1" applyFill="1" applyAlignment="1">
      <alignment vertical="center"/>
    </xf>
    <xf numFmtId="0" fontId="54" fillId="31" borderId="0" xfId="0" applyFont="1" applyFill="1" applyAlignment="1">
      <alignment horizontal="left" vertical="center" wrapText="1"/>
    </xf>
    <xf numFmtId="179" fontId="135" fillId="31" borderId="0" xfId="1426" applyNumberFormat="1" applyFont="1" applyFill="1" applyAlignment="1">
      <alignment vertical="center"/>
    </xf>
    <xf numFmtId="179" fontId="135" fillId="31" borderId="0" xfId="1426" applyNumberFormat="1" applyFont="1" applyFill="1"/>
    <xf numFmtId="0" fontId="51" fillId="30" borderId="0" xfId="0" applyFont="1" applyFill="1" applyAlignment="1">
      <alignment vertical="top"/>
    </xf>
    <xf numFmtId="178" fontId="189" fillId="31" borderId="0" xfId="0" applyNumberFormat="1" applyFont="1" applyFill="1" applyAlignment="1">
      <alignment vertical="center"/>
    </xf>
    <xf numFmtId="0" fontId="190" fillId="31" borderId="0" xfId="0" applyFont="1" applyFill="1"/>
    <xf numFmtId="0" fontId="190" fillId="31" borderId="0" xfId="0" applyFont="1" applyFill="1" applyAlignment="1">
      <alignment vertical="center"/>
    </xf>
    <xf numFmtId="178" fontId="135" fillId="31" borderId="0" xfId="0" applyNumberFormat="1" applyFont="1" applyFill="1" applyAlignment="1">
      <alignment vertical="center"/>
    </xf>
    <xf numFmtId="0" fontId="134" fillId="31" borderId="0" xfId="0" applyFont="1" applyFill="1" applyAlignment="1">
      <alignment wrapText="1"/>
    </xf>
    <xf numFmtId="179" fontId="137" fillId="31" borderId="0" xfId="1426" applyNumberFormat="1" applyFont="1" applyFill="1" applyAlignment="1">
      <alignment vertical="center"/>
    </xf>
    <xf numFmtId="0" fontId="174" fillId="40" borderId="0" xfId="0" applyFont="1" applyFill="1" applyAlignment="1">
      <alignment vertical="center"/>
    </xf>
    <xf numFmtId="14" fontId="191" fillId="30" borderId="18" xfId="0" applyNumberFormat="1" applyFont="1" applyFill="1" applyBorder="1" applyAlignment="1">
      <alignment horizontal="center" vertical="center"/>
    </xf>
    <xf numFmtId="43" fontId="186" fillId="30" borderId="18" xfId="0" applyNumberFormat="1" applyFont="1" applyFill="1" applyBorder="1" applyAlignment="1">
      <alignment vertical="top"/>
    </xf>
    <xf numFmtId="43" fontId="173" fillId="40" borderId="0" xfId="1426" applyFont="1" applyFill="1" applyBorder="1" applyAlignment="1">
      <alignment vertical="top"/>
    </xf>
    <xf numFmtId="0" fontId="127" fillId="30" borderId="0" xfId="0" applyFont="1" applyFill="1" applyAlignment="1">
      <alignment wrapText="1"/>
    </xf>
    <xf numFmtId="14" fontId="182" fillId="30" borderId="18" xfId="0" applyNumberFormat="1" applyFont="1" applyFill="1" applyBorder="1" applyAlignment="1">
      <alignment horizontal="center" vertical="center"/>
    </xf>
    <xf numFmtId="43" fontId="182" fillId="30" borderId="18" xfId="0" applyNumberFormat="1" applyFont="1" applyFill="1" applyBorder="1" applyAlignment="1">
      <alignment vertical="top"/>
    </xf>
    <xf numFmtId="14" fontId="179" fillId="30" borderId="18" xfId="0" applyNumberFormat="1" applyFont="1" applyFill="1" applyBorder="1" applyAlignment="1">
      <alignment horizontal="center" vertical="center"/>
    </xf>
    <xf numFmtId="0" fontId="192" fillId="30" borderId="0" xfId="0" applyFont="1" applyFill="1" applyAlignment="1" applyProtection="1">
      <alignment horizontal="left" vertical="top"/>
      <protection hidden="1"/>
    </xf>
    <xf numFmtId="0" fontId="92" fillId="30" borderId="0" xfId="0" applyFont="1" applyFill="1" applyAlignment="1">
      <alignment horizontal="center" vertical="top"/>
    </xf>
    <xf numFmtId="4" fontId="92" fillId="30" borderId="0" xfId="0" applyNumberFormat="1" applyFont="1" applyFill="1" applyAlignment="1">
      <alignment vertical="top"/>
    </xf>
    <xf numFmtId="43" fontId="92" fillId="30" borderId="0" xfId="0" applyNumberFormat="1" applyFont="1" applyFill="1" applyAlignment="1">
      <alignment vertical="top"/>
    </xf>
    <xf numFmtId="0" fontId="92" fillId="30" borderId="0" xfId="0" applyFont="1" applyFill="1"/>
    <xf numFmtId="0" fontId="193" fillId="30" borderId="0" xfId="0" applyFont="1" applyFill="1" applyAlignment="1">
      <alignment horizontal="left" vertical="center"/>
    </xf>
    <xf numFmtId="43" fontId="92" fillId="30" borderId="0" xfId="0" applyNumberFormat="1" applyFont="1" applyFill="1"/>
    <xf numFmtId="0" fontId="182" fillId="30" borderId="18" xfId="0" applyFont="1" applyFill="1" applyBorder="1" applyAlignment="1" applyProtection="1">
      <alignment horizontal="left" vertical="center"/>
      <protection hidden="1"/>
    </xf>
    <xf numFmtId="0" fontId="182" fillId="30" borderId="18" xfId="0" applyFont="1" applyFill="1" applyBorder="1" applyAlignment="1">
      <alignment horizontal="left" vertical="center"/>
    </xf>
    <xf numFmtId="0" fontId="149" fillId="40" borderId="20" xfId="1425" applyFont="1" applyFill="1" applyBorder="1" applyAlignment="1" applyProtection="1">
      <alignment horizontal="left"/>
      <protection locked="0" hidden="1"/>
    </xf>
    <xf numFmtId="166" fontId="148" fillId="40" borderId="21" xfId="0" applyNumberFormat="1" applyFont="1" applyFill="1" applyBorder="1" applyAlignment="1" applyProtection="1">
      <alignment vertical="center" wrapText="1"/>
      <protection locked="0" hidden="1"/>
    </xf>
    <xf numFmtId="178" fontId="148" fillId="40" borderId="21" xfId="0" applyNumberFormat="1" applyFont="1" applyFill="1" applyBorder="1" applyAlignment="1" applyProtection="1">
      <alignment vertical="center" wrapText="1"/>
      <protection hidden="1"/>
    </xf>
    <xf numFmtId="9" fontId="136" fillId="40" borderId="21" xfId="1427" applyFont="1" applyFill="1" applyBorder="1" applyAlignment="1" applyProtection="1">
      <alignment vertical="center" wrapText="1"/>
      <protection hidden="1"/>
    </xf>
    <xf numFmtId="0" fontId="148" fillId="40" borderId="20" xfId="1425" applyFont="1" applyFill="1" applyBorder="1" applyAlignment="1" applyProtection="1">
      <alignment horizontal="left"/>
      <protection locked="0" hidden="1"/>
    </xf>
    <xf numFmtId="178" fontId="148" fillId="40" borderId="20" xfId="1425" applyNumberFormat="1" applyFont="1" applyFill="1" applyBorder="1" applyAlignment="1" applyProtection="1">
      <alignment horizontal="left"/>
      <protection locked="0" hidden="1"/>
    </xf>
    <xf numFmtId="166" fontId="194" fillId="30" borderId="22" xfId="0" applyNumberFormat="1" applyFont="1" applyFill="1" applyBorder="1" applyAlignment="1" applyProtection="1">
      <alignment vertical="center" wrapText="1"/>
      <protection locked="0" hidden="1"/>
    </xf>
    <xf numFmtId="178" fontId="194" fillId="30" borderId="22" xfId="0" applyNumberFormat="1" applyFont="1" applyFill="1" applyBorder="1" applyAlignment="1" applyProtection="1">
      <alignment vertical="center" wrapText="1"/>
      <protection hidden="1"/>
    </xf>
    <xf numFmtId="9" fontId="195" fillId="30" borderId="22" xfId="1427" applyFont="1" applyFill="1" applyBorder="1" applyAlignment="1" applyProtection="1">
      <alignment vertical="center" wrapText="1"/>
      <protection hidden="1"/>
    </xf>
    <xf numFmtId="166" fontId="148" fillId="40" borderId="21" xfId="0" applyNumberFormat="1" applyFont="1" applyFill="1" applyBorder="1" applyAlignment="1" applyProtection="1">
      <alignment vertical="center" wrapText="1"/>
      <protection hidden="1"/>
    </xf>
    <xf numFmtId="0" fontId="149" fillId="40" borderId="20" xfId="1425" applyFont="1" applyFill="1" applyBorder="1" applyAlignment="1" applyProtection="1">
      <alignment horizontal="left"/>
      <protection hidden="1"/>
    </xf>
    <xf numFmtId="0" fontId="152" fillId="40" borderId="50" xfId="0" applyFont="1" applyFill="1" applyBorder="1"/>
    <xf numFmtId="43" fontId="186" fillId="40" borderId="0" xfId="0" applyNumberFormat="1" applyFont="1" applyFill="1" applyAlignment="1">
      <alignment vertical="top"/>
    </xf>
    <xf numFmtId="43" fontId="175" fillId="40" borderId="0" xfId="0" applyNumberFormat="1" applyFont="1" applyFill="1" applyAlignment="1">
      <alignment vertical="top"/>
    </xf>
    <xf numFmtId="0" fontId="65" fillId="30" borderId="0" xfId="0" applyFont="1" applyFill="1" applyProtection="1">
      <protection hidden="1"/>
    </xf>
    <xf numFmtId="2" fontId="65" fillId="30" borderId="0" xfId="0" applyNumberFormat="1" applyFont="1" applyFill="1" applyProtection="1">
      <protection hidden="1"/>
    </xf>
    <xf numFmtId="0" fontId="109" fillId="30" borderId="0" xfId="0" applyFont="1" applyFill="1" applyProtection="1">
      <protection hidden="1"/>
    </xf>
    <xf numFmtId="0" fontId="65" fillId="31" borderId="0" xfId="0" applyFont="1" applyFill="1" applyAlignment="1" applyProtection="1">
      <alignment vertical="top"/>
      <protection locked="0"/>
    </xf>
    <xf numFmtId="0" fontId="86" fillId="31" borderId="0" xfId="0" applyFont="1" applyFill="1" applyAlignment="1" applyProtection="1">
      <alignment horizontal="left" vertical="center"/>
      <protection hidden="1"/>
    </xf>
    <xf numFmtId="14" fontId="86" fillId="31" borderId="0" xfId="0" applyNumberFormat="1" applyFont="1" applyFill="1" applyAlignment="1" applyProtection="1">
      <alignment horizontal="center" vertical="center"/>
      <protection hidden="1"/>
    </xf>
    <xf numFmtId="2" fontId="86" fillId="31" borderId="0" xfId="0" applyNumberFormat="1" applyFont="1" applyFill="1" applyAlignment="1" applyProtection="1">
      <alignment horizontal="center" vertical="top"/>
      <protection hidden="1"/>
    </xf>
    <xf numFmtId="0" fontId="110" fillId="31" borderId="0" xfId="0" applyFont="1" applyFill="1" applyAlignment="1" applyProtection="1">
      <alignment horizontal="center" vertical="top"/>
      <protection hidden="1"/>
    </xf>
    <xf numFmtId="43" fontId="86" fillId="31" borderId="0" xfId="0" applyNumberFormat="1" applyFont="1" applyFill="1" applyAlignment="1" applyProtection="1">
      <alignment vertical="top"/>
      <protection hidden="1"/>
    </xf>
    <xf numFmtId="0" fontId="65" fillId="31" borderId="0" xfId="0" applyFont="1" applyFill="1" applyAlignment="1">
      <alignment vertical="top"/>
    </xf>
    <xf numFmtId="0" fontId="155" fillId="0" borderId="0" xfId="0" applyFont="1"/>
    <xf numFmtId="0" fontId="121" fillId="0" borderId="0" xfId="0" applyFont="1" applyAlignment="1">
      <alignment horizontal="left" vertical="center" wrapText="1"/>
    </xf>
    <xf numFmtId="178" fontId="138" fillId="0" borderId="0" xfId="0" applyNumberFormat="1" applyFont="1" applyAlignment="1">
      <alignment vertical="center"/>
    </xf>
    <xf numFmtId="0" fontId="169" fillId="0" borderId="0" xfId="0" applyFont="1"/>
    <xf numFmtId="4" fontId="169" fillId="0" borderId="0" xfId="1426" applyNumberFormat="1" applyFont="1"/>
    <xf numFmtId="4" fontId="135" fillId="0" borderId="0" xfId="1426" applyNumberFormat="1" applyFont="1"/>
    <xf numFmtId="0" fontId="155" fillId="0" borderId="0" xfId="0" applyFont="1" applyProtection="1">
      <protection hidden="1"/>
    </xf>
    <xf numFmtId="4" fontId="155" fillId="0" borderId="0" xfId="1426" applyNumberFormat="1" applyFont="1" applyAlignment="1" applyProtection="1">
      <protection hidden="1"/>
    </xf>
    <xf numFmtId="0" fontId="196" fillId="0" borderId="0" xfId="0" applyFont="1" applyAlignment="1">
      <alignment horizontal="left" vertical="center"/>
    </xf>
    <xf numFmtId="0" fontId="135" fillId="41" borderId="88" xfId="0" applyFont="1" applyFill="1" applyBorder="1" applyProtection="1">
      <protection locked="0"/>
    </xf>
    <xf numFmtId="4" fontId="135" fillId="41" borderId="88" xfId="0" applyNumberFormat="1" applyFont="1" applyFill="1" applyBorder="1" applyProtection="1">
      <protection locked="0"/>
    </xf>
    <xf numFmtId="14" fontId="135" fillId="41" borderId="88" xfId="0" applyNumberFormat="1" applyFont="1" applyFill="1" applyBorder="1" applyProtection="1">
      <protection locked="0"/>
    </xf>
    <xf numFmtId="178" fontId="197" fillId="0" borderId="0" xfId="0" applyNumberFormat="1" applyFont="1" applyAlignment="1">
      <alignment vertical="center"/>
    </xf>
    <xf numFmtId="188" fontId="198" fillId="0" borderId="0" xfId="1426" applyNumberFormat="1" applyFont="1" applyAlignment="1">
      <alignment horizontal="center" vertical="center"/>
    </xf>
    <xf numFmtId="0" fontId="157" fillId="0" borderId="0" xfId="0" applyFont="1"/>
    <xf numFmtId="0" fontId="135" fillId="30" borderId="0" xfId="0" applyFont="1" applyFill="1"/>
    <xf numFmtId="4" fontId="135" fillId="30" borderId="0" xfId="1426" applyNumberFormat="1" applyFont="1" applyFill="1"/>
    <xf numFmtId="0" fontId="169" fillId="30" borderId="0" xfId="0" applyFont="1" applyFill="1" applyAlignment="1">
      <alignment horizontal="left" vertical="center" wrapText="1"/>
    </xf>
    <xf numFmtId="4" fontId="169" fillId="30" borderId="0" xfId="1426" applyNumberFormat="1" applyFont="1" applyFill="1" applyAlignment="1">
      <alignment horizontal="left" vertical="center" wrapText="1"/>
    </xf>
    <xf numFmtId="43" fontId="169" fillId="30" borderId="0" xfId="0" applyNumberFormat="1" applyFont="1" applyFill="1" applyAlignment="1">
      <alignment horizontal="right"/>
    </xf>
    <xf numFmtId="43" fontId="155" fillId="30" borderId="0" xfId="0" applyNumberFormat="1" applyFont="1" applyFill="1" applyAlignment="1">
      <alignment horizontal="right"/>
    </xf>
    <xf numFmtId="0" fontId="196" fillId="30" borderId="0" xfId="0" applyFont="1" applyFill="1" applyAlignment="1">
      <alignment horizontal="left" vertical="center"/>
    </xf>
    <xf numFmtId="0" fontId="155" fillId="30" borderId="0" xfId="0" applyFont="1" applyFill="1" applyProtection="1">
      <protection hidden="1"/>
    </xf>
    <xf numFmtId="4" fontId="155" fillId="30" borderId="0" xfId="1426" applyNumberFormat="1" applyFont="1" applyFill="1" applyAlignment="1" applyProtection="1">
      <protection hidden="1"/>
    </xf>
    <xf numFmtId="0" fontId="155" fillId="30" borderId="0" xfId="0" applyFont="1" applyFill="1"/>
    <xf numFmtId="0" fontId="135" fillId="37" borderId="70" xfId="0" applyFont="1" applyFill="1" applyBorder="1" applyAlignment="1" applyProtection="1">
      <alignment vertical="center"/>
      <protection locked="0"/>
    </xf>
    <xf numFmtId="0" fontId="135" fillId="42" borderId="88" xfId="0" applyFont="1" applyFill="1" applyBorder="1" applyProtection="1">
      <protection locked="0"/>
    </xf>
    <xf numFmtId="177" fontId="121" fillId="39" borderId="83" xfId="0" applyNumberFormat="1" applyFont="1" applyFill="1" applyBorder="1" applyAlignment="1" applyProtection="1">
      <alignment horizontal="center" vertical="center"/>
      <protection locked="0"/>
    </xf>
    <xf numFmtId="177" fontId="121" fillId="39" borderId="84" xfId="0" applyNumberFormat="1" applyFont="1" applyFill="1" applyBorder="1" applyAlignment="1" applyProtection="1">
      <alignment horizontal="center" vertical="center"/>
      <protection locked="0"/>
    </xf>
    <xf numFmtId="177" fontId="121" fillId="39" borderId="85" xfId="0" applyNumberFormat="1" applyFont="1" applyFill="1" applyBorder="1" applyAlignment="1" applyProtection="1">
      <alignment horizontal="center" vertical="center"/>
      <protection locked="0"/>
    </xf>
    <xf numFmtId="0" fontId="122" fillId="34" borderId="71" xfId="1428" applyFont="1" applyFill="1" applyBorder="1" applyAlignment="1" applyProtection="1">
      <alignment horizontal="center" vertical="center" wrapText="1"/>
      <protection locked="0"/>
    </xf>
    <xf numFmtId="0" fontId="122" fillId="34" borderId="72" xfId="1428" applyFont="1" applyFill="1" applyBorder="1" applyAlignment="1" applyProtection="1">
      <alignment horizontal="center" vertical="center" wrapText="1"/>
      <protection locked="0"/>
    </xf>
    <xf numFmtId="0" fontId="122" fillId="34" borderId="73" xfId="1428" applyFont="1" applyFill="1" applyBorder="1" applyAlignment="1" applyProtection="1">
      <alignment horizontal="center" vertical="center" wrapText="1"/>
      <protection locked="0"/>
    </xf>
    <xf numFmtId="0" fontId="122" fillId="34" borderId="74" xfId="1428" applyFont="1" applyFill="1" applyBorder="1" applyAlignment="1" applyProtection="1">
      <alignment horizontal="center" vertical="center" wrapText="1"/>
      <protection locked="0"/>
    </xf>
    <xf numFmtId="0" fontId="122" fillId="34" borderId="75" xfId="1428" applyFont="1" applyFill="1" applyBorder="1" applyAlignment="1" applyProtection="1">
      <alignment horizontal="center" vertical="center" wrapText="1"/>
      <protection locked="0"/>
    </xf>
    <xf numFmtId="0" fontId="122" fillId="34" borderId="76" xfId="1428" applyFont="1" applyFill="1" applyBorder="1" applyAlignment="1" applyProtection="1">
      <alignment horizontal="center" vertical="center" wrapText="1"/>
      <protection locked="0"/>
    </xf>
    <xf numFmtId="1" fontId="121" fillId="39" borderId="83" xfId="0" applyNumberFormat="1" applyFont="1" applyFill="1" applyBorder="1" applyAlignment="1" applyProtection="1">
      <alignment horizontal="center" vertical="center"/>
      <protection locked="0"/>
    </xf>
    <xf numFmtId="1" fontId="121" fillId="39" borderId="84" xfId="0" applyNumberFormat="1" applyFont="1" applyFill="1" applyBorder="1" applyAlignment="1" applyProtection="1">
      <alignment horizontal="center" vertical="center"/>
      <protection locked="0"/>
    </xf>
    <xf numFmtId="1" fontId="121" fillId="39" borderId="85" xfId="0" applyNumberFormat="1" applyFont="1" applyFill="1" applyBorder="1" applyAlignment="1" applyProtection="1">
      <alignment horizontal="center" vertical="center"/>
      <protection locked="0"/>
    </xf>
    <xf numFmtId="14" fontId="121" fillId="39" borderId="83" xfId="0" applyNumberFormat="1" applyFont="1" applyFill="1" applyBorder="1" applyAlignment="1" applyProtection="1">
      <alignment horizontal="center" vertical="center"/>
      <protection locked="0"/>
    </xf>
    <xf numFmtId="14" fontId="121" fillId="39" borderId="84" xfId="0" applyNumberFormat="1" applyFont="1" applyFill="1" applyBorder="1" applyAlignment="1" applyProtection="1">
      <alignment horizontal="center" vertical="center"/>
      <protection locked="0"/>
    </xf>
    <xf numFmtId="14" fontId="121" fillId="39" borderId="85" xfId="0" applyNumberFormat="1" applyFont="1" applyFill="1" applyBorder="1" applyAlignment="1" applyProtection="1">
      <alignment horizontal="center" vertical="center"/>
      <protection locked="0"/>
    </xf>
    <xf numFmtId="0" fontId="122" fillId="34" borderId="71" xfId="0" applyFont="1" applyFill="1" applyBorder="1" applyAlignment="1" applyProtection="1">
      <alignment horizontal="center" vertical="center" wrapText="1"/>
      <protection locked="0"/>
    </xf>
    <xf numFmtId="0" fontId="122" fillId="34" borderId="72" xfId="0" applyFont="1" applyFill="1" applyBorder="1" applyAlignment="1" applyProtection="1">
      <alignment horizontal="center" vertical="center"/>
      <protection locked="0"/>
    </xf>
    <xf numFmtId="0" fontId="122" fillId="34" borderId="73" xfId="0" applyFont="1" applyFill="1" applyBorder="1" applyAlignment="1" applyProtection="1">
      <alignment horizontal="center" vertical="center"/>
      <protection locked="0"/>
    </xf>
    <xf numFmtId="0" fontId="122" fillId="34" borderId="74" xfId="0" applyFont="1" applyFill="1" applyBorder="1" applyAlignment="1" applyProtection="1">
      <alignment horizontal="center" vertical="center"/>
      <protection locked="0"/>
    </xf>
    <xf numFmtId="0" fontId="122" fillId="34" borderId="75" xfId="0" applyFont="1" applyFill="1" applyBorder="1" applyAlignment="1" applyProtection="1">
      <alignment horizontal="center" vertical="center"/>
      <protection locked="0"/>
    </xf>
    <xf numFmtId="0" fontId="122" fillId="34" borderId="76" xfId="0" applyFont="1" applyFill="1" applyBorder="1" applyAlignment="1" applyProtection="1">
      <alignment horizontal="center" vertical="center"/>
      <protection locked="0"/>
    </xf>
    <xf numFmtId="0" fontId="69" fillId="0" borderId="0" xfId="0" applyFont="1" applyAlignment="1" applyProtection="1">
      <alignment horizontal="center" vertical="center" wrapText="1"/>
      <protection locked="0"/>
    </xf>
    <xf numFmtId="0" fontId="69" fillId="0" borderId="0" xfId="0" applyFont="1" applyAlignment="1" applyProtection="1">
      <alignment horizontal="center" vertical="center"/>
      <protection locked="0"/>
    </xf>
    <xf numFmtId="0" fontId="122" fillId="34" borderId="71" xfId="0" applyFont="1" applyFill="1" applyBorder="1" applyAlignment="1" applyProtection="1">
      <alignment horizontal="center" vertical="center"/>
      <protection locked="0"/>
    </xf>
    <xf numFmtId="0" fontId="125" fillId="31" borderId="0" xfId="0" applyFont="1" applyFill="1" applyAlignment="1">
      <alignment horizontal="center"/>
    </xf>
    <xf numFmtId="0" fontId="183" fillId="30" borderId="0" xfId="0" applyFont="1" applyFill="1" applyAlignment="1" applyProtection="1">
      <alignment horizontal="center" vertical="center"/>
      <protection hidden="1"/>
    </xf>
    <xf numFmtId="0" fontId="183" fillId="30" borderId="18" xfId="0" applyFont="1" applyFill="1" applyBorder="1" applyAlignment="1" applyProtection="1">
      <alignment horizontal="center" vertical="center"/>
      <protection hidden="1"/>
    </xf>
    <xf numFmtId="0" fontId="183" fillId="30" borderId="0" xfId="0" applyFont="1" applyFill="1" applyAlignment="1">
      <alignment horizontal="center" vertical="center"/>
    </xf>
    <xf numFmtId="0" fontId="183" fillId="30" borderId="18" xfId="0" applyFont="1" applyFill="1" applyBorder="1" applyAlignment="1">
      <alignment horizontal="center" vertical="center"/>
    </xf>
    <xf numFmtId="0" fontId="141" fillId="40" borderId="50" xfId="0" applyFont="1" applyFill="1" applyBorder="1" applyAlignment="1">
      <alignment horizontal="left" vertical="top" wrapText="1" indent="6"/>
    </xf>
    <xf numFmtId="0" fontId="156" fillId="0" borderId="0" xfId="0" applyFont="1" applyAlignment="1">
      <alignment horizontal="left" wrapText="1"/>
    </xf>
    <xf numFmtId="183" fontId="67" fillId="0" borderId="0" xfId="0" applyNumberFormat="1" applyFont="1" applyAlignment="1">
      <alignment horizontal="center"/>
    </xf>
    <xf numFmtId="0" fontId="86" fillId="35" borderId="19" xfId="0" applyFont="1" applyFill="1" applyBorder="1" applyAlignment="1" applyProtection="1">
      <alignment horizontal="center" vertical="center"/>
      <protection hidden="1"/>
    </xf>
    <xf numFmtId="0" fontId="86" fillId="35" borderId="0" xfId="0" applyFont="1" applyFill="1" applyAlignment="1" applyProtection="1">
      <alignment horizontal="center" vertical="center"/>
      <protection hidden="1"/>
    </xf>
    <xf numFmtId="0" fontId="150" fillId="30" borderId="19" xfId="0" applyFont="1" applyFill="1" applyBorder="1" applyAlignment="1" applyProtection="1">
      <alignment horizontal="left" vertical="top" wrapText="1" shrinkToFit="1"/>
      <protection hidden="1"/>
    </xf>
    <xf numFmtId="0" fontId="150" fillId="30" borderId="0" xfId="0" applyFont="1" applyFill="1" applyAlignment="1" applyProtection="1">
      <alignment horizontal="left" vertical="top" wrapText="1" shrinkToFit="1"/>
      <protection hidden="1"/>
    </xf>
    <xf numFmtId="0" fontId="135" fillId="0" borderId="0" xfId="0" applyFont="1" applyAlignment="1" applyProtection="1">
      <alignment horizontal="left" vertical="center" wrapText="1"/>
      <protection hidden="1"/>
    </xf>
    <xf numFmtId="0" fontId="135" fillId="30" borderId="0" xfId="0" applyFont="1" applyFill="1" applyAlignment="1" applyProtection="1">
      <alignment horizontal="left" vertical="center" wrapText="1"/>
      <protection hidden="1"/>
    </xf>
    <xf numFmtId="0" fontId="135" fillId="30" borderId="0" xfId="0" applyFont="1" applyFill="1" applyAlignment="1" applyProtection="1">
      <alignment horizontal="left" vertical="center"/>
      <protection hidden="1"/>
    </xf>
    <xf numFmtId="0" fontId="135" fillId="0" borderId="0" xfId="0" applyFont="1" applyAlignment="1" applyProtection="1">
      <alignment horizontal="left" vertical="center"/>
      <protection hidden="1"/>
    </xf>
    <xf numFmtId="0" fontId="135" fillId="30" borderId="0" xfId="0" applyFont="1" applyFill="1" applyAlignment="1" applyProtection="1">
      <alignment vertical="center"/>
      <protection hidden="1"/>
    </xf>
    <xf numFmtId="0" fontId="150" fillId="30" borderId="19" xfId="0" applyFont="1" applyFill="1" applyBorder="1" applyAlignment="1" applyProtection="1">
      <alignment horizontal="left" vertical="center" wrapText="1" shrinkToFit="1"/>
      <protection hidden="1"/>
    </xf>
    <xf numFmtId="0" fontId="150" fillId="30" borderId="0" xfId="0" applyFont="1" applyFill="1" applyAlignment="1" applyProtection="1">
      <alignment horizontal="left" vertical="center" wrapText="1" shrinkToFit="1"/>
      <protection hidden="1"/>
    </xf>
    <xf numFmtId="0" fontId="150" fillId="30" borderId="19" xfId="0" applyFont="1" applyFill="1" applyBorder="1" applyAlignment="1" applyProtection="1">
      <alignment horizontal="left" vertical="center" wrapText="1"/>
      <protection hidden="1"/>
    </xf>
    <xf numFmtId="0" fontId="150" fillId="30" borderId="0" xfId="0" applyFont="1" applyFill="1" applyAlignment="1" applyProtection="1">
      <alignment horizontal="left" vertical="center" wrapText="1"/>
      <protection hidden="1"/>
    </xf>
    <xf numFmtId="0" fontId="135" fillId="30" borderId="0" xfId="0" applyFont="1" applyFill="1" applyAlignment="1" applyProtection="1">
      <alignment vertical="center" wrapText="1"/>
      <protection hidden="1"/>
    </xf>
    <xf numFmtId="0" fontId="86" fillId="30" borderId="0" xfId="0" applyFont="1" applyFill="1" applyAlignment="1" applyProtection="1">
      <alignment horizontal="center" vertical="center"/>
      <protection hidden="1"/>
    </xf>
    <xf numFmtId="0" fontId="65" fillId="0" borderId="0" xfId="0" applyFont="1" applyAlignment="1" applyProtection="1">
      <alignment horizontal="left" vertical="center" wrapText="1"/>
      <protection hidden="1"/>
    </xf>
    <xf numFmtId="0" fontId="65" fillId="30" borderId="0" xfId="0" applyFont="1" applyFill="1" applyAlignment="1" applyProtection="1">
      <alignment horizontal="left" vertical="center" wrapText="1"/>
      <protection hidden="1"/>
    </xf>
    <xf numFmtId="0" fontId="150" fillId="30" borderId="0" xfId="0" applyFont="1" applyFill="1" applyAlignment="1" applyProtection="1">
      <alignment vertical="center" wrapText="1" shrinkToFit="1"/>
      <protection hidden="1"/>
    </xf>
    <xf numFmtId="0" fontId="150" fillId="30" borderId="19" xfId="0" applyFont="1" applyFill="1" applyBorder="1" applyAlignment="1" applyProtection="1">
      <alignment vertical="center" wrapText="1" shrinkToFit="1"/>
      <protection hidden="1"/>
    </xf>
    <xf numFmtId="0" fontId="150" fillId="30" borderId="81" xfId="0" applyFont="1" applyFill="1" applyBorder="1" applyAlignment="1" applyProtection="1">
      <alignment vertical="center" wrapText="1" shrinkToFit="1"/>
      <protection hidden="1"/>
    </xf>
    <xf numFmtId="0" fontId="150" fillId="30" borderId="64" xfId="0" applyFont="1" applyFill="1" applyBorder="1" applyAlignment="1" applyProtection="1">
      <alignment vertical="center" wrapText="1" shrinkToFit="1"/>
      <protection hidden="1"/>
    </xf>
    <xf numFmtId="0" fontId="65" fillId="30" borderId="0" xfId="0" applyFont="1" applyFill="1" applyAlignment="1" applyProtection="1">
      <alignment horizontal="left" vertical="center"/>
      <protection hidden="1"/>
    </xf>
    <xf numFmtId="0" fontId="67" fillId="0" borderId="0" xfId="0" applyFont="1" applyAlignment="1">
      <alignment horizontal="center"/>
    </xf>
    <xf numFmtId="3" fontId="73" fillId="33" borderId="0" xfId="0" applyNumberFormat="1" applyFont="1" applyFill="1" applyAlignment="1" applyProtection="1">
      <alignment horizontal="center"/>
      <protection hidden="1"/>
    </xf>
    <xf numFmtId="0" fontId="73" fillId="33" borderId="0" xfId="0" applyFont="1" applyFill="1" applyAlignment="1" applyProtection="1">
      <alignment horizontal="center"/>
      <protection hidden="1"/>
    </xf>
    <xf numFmtId="0" fontId="65" fillId="30" borderId="49" xfId="0" applyFont="1" applyFill="1" applyBorder="1" applyAlignment="1" applyProtection="1">
      <alignment horizontal="center" wrapText="1"/>
      <protection locked="0" hidden="1"/>
    </xf>
    <xf numFmtId="0" fontId="65" fillId="30" borderId="47" xfId="0" applyFont="1" applyFill="1" applyBorder="1" applyAlignment="1" applyProtection="1">
      <alignment horizontal="center" wrapText="1"/>
      <protection locked="0" hidden="1"/>
    </xf>
    <xf numFmtId="0" fontId="65" fillId="30" borderId="30" xfId="0" applyFont="1" applyFill="1" applyBorder="1" applyAlignment="1" applyProtection="1">
      <alignment horizontal="center"/>
      <protection locked="0" hidden="1"/>
    </xf>
    <xf numFmtId="0" fontId="65" fillId="30" borderId="0" xfId="0" applyFont="1" applyFill="1" applyAlignment="1" applyProtection="1">
      <alignment horizontal="center"/>
      <protection locked="0" hidden="1"/>
    </xf>
    <xf numFmtId="0" fontId="65" fillId="30" borderId="47" xfId="0" applyFont="1" applyFill="1" applyBorder="1" applyAlignment="1" applyProtection="1">
      <alignment horizontal="center"/>
      <protection locked="0" hidden="1"/>
    </xf>
    <xf numFmtId="0" fontId="65" fillId="30" borderId="49" xfId="0" applyFont="1" applyFill="1" applyBorder="1" applyAlignment="1" applyProtection="1">
      <alignment horizontal="center"/>
      <protection locked="0" hidden="1"/>
    </xf>
    <xf numFmtId="0" fontId="65" fillId="30" borderId="48" xfId="0" applyFont="1" applyFill="1" applyBorder="1" applyAlignment="1" applyProtection="1">
      <alignment horizontal="center"/>
      <protection locked="0" hidden="1"/>
    </xf>
    <xf numFmtId="3" fontId="65" fillId="30" borderId="49" xfId="0" applyNumberFormat="1" applyFont="1" applyFill="1" applyBorder="1" applyAlignment="1" applyProtection="1">
      <alignment horizontal="center" wrapText="1"/>
      <protection locked="0" hidden="1"/>
    </xf>
    <xf numFmtId="178" fontId="75" fillId="30" borderId="0" xfId="0" applyNumberFormat="1" applyFont="1" applyFill="1" applyAlignment="1" applyProtection="1">
      <alignment horizontal="center" vertical="center"/>
      <protection hidden="1"/>
    </xf>
    <xf numFmtId="178" fontId="75" fillId="33" borderId="0" xfId="0" applyNumberFormat="1" applyFont="1" applyFill="1" applyAlignment="1" applyProtection="1">
      <alignment horizontal="center" vertical="center"/>
      <protection hidden="1"/>
    </xf>
    <xf numFmtId="3" fontId="81" fillId="30" borderId="27" xfId="1425" applyNumberFormat="1" applyFont="1" applyFill="1" applyBorder="1" applyAlignment="1" applyProtection="1">
      <alignment horizontal="center"/>
      <protection hidden="1"/>
    </xf>
    <xf numFmtId="3" fontId="81" fillId="30" borderId="28" xfId="1425" applyNumberFormat="1" applyFont="1" applyFill="1" applyBorder="1" applyAlignment="1" applyProtection="1">
      <alignment horizontal="center"/>
      <protection hidden="1"/>
    </xf>
    <xf numFmtId="3" fontId="81" fillId="30" borderId="29" xfId="1425" applyNumberFormat="1" applyFont="1" applyFill="1" applyBorder="1" applyAlignment="1" applyProtection="1">
      <alignment horizontal="center"/>
      <protection hidden="1"/>
    </xf>
    <xf numFmtId="178" fontId="73" fillId="0" borderId="0" xfId="0" applyNumberFormat="1" applyFont="1" applyAlignment="1" applyProtection="1">
      <alignment horizontal="right"/>
      <protection hidden="1"/>
    </xf>
    <xf numFmtId="0" fontId="73" fillId="0" borderId="0" xfId="0" applyFont="1" applyAlignment="1" applyProtection="1">
      <alignment horizontal="right"/>
      <protection hidden="1"/>
    </xf>
    <xf numFmtId="14" fontId="99" fillId="30" borderId="18" xfId="0" applyNumberFormat="1" applyFont="1" applyFill="1" applyBorder="1" applyAlignment="1">
      <alignment horizontal="center" vertical="center"/>
    </xf>
    <xf numFmtId="14" fontId="107" fillId="33" borderId="68" xfId="0" applyNumberFormat="1" applyFont="1" applyFill="1" applyBorder="1" applyAlignment="1" applyProtection="1">
      <alignment horizontal="center"/>
      <protection hidden="1"/>
    </xf>
    <xf numFmtId="0" fontId="107" fillId="33" borderId="41" xfId="0" applyFont="1" applyFill="1" applyBorder="1" applyAlignment="1" applyProtection="1">
      <alignment horizontal="center"/>
      <protection hidden="1"/>
    </xf>
    <xf numFmtId="0" fontId="107" fillId="33" borderId="69" xfId="0" applyFont="1" applyFill="1" applyBorder="1" applyAlignment="1" applyProtection="1">
      <alignment horizontal="center"/>
      <protection hidden="1"/>
    </xf>
    <xf numFmtId="0" fontId="98" fillId="33" borderId="78" xfId="0" applyFont="1" applyFill="1" applyBorder="1" applyAlignment="1">
      <alignment horizontal="center" vertical="center" wrapText="1"/>
    </xf>
    <xf numFmtId="0" fontId="98" fillId="33" borderId="79" xfId="0" applyFont="1" applyFill="1" applyBorder="1" applyAlignment="1">
      <alignment horizontal="center" vertical="center" wrapText="1"/>
    </xf>
    <xf numFmtId="0" fontId="98" fillId="33" borderId="80" xfId="0" applyFont="1" applyFill="1" applyBorder="1" applyAlignment="1">
      <alignment horizontal="center" vertical="center" wrapText="1"/>
    </xf>
    <xf numFmtId="178" fontId="75" fillId="33" borderId="0" xfId="0" applyNumberFormat="1" applyFont="1" applyFill="1" applyAlignment="1" applyProtection="1">
      <alignment horizontal="right" vertical="center"/>
      <protection hidden="1"/>
    </xf>
    <xf numFmtId="178" fontId="73" fillId="0" borderId="23" xfId="0" applyNumberFormat="1" applyFont="1" applyBorder="1" applyAlignment="1" applyProtection="1">
      <alignment horizontal="right"/>
      <protection hidden="1"/>
    </xf>
    <xf numFmtId="166" fontId="108" fillId="33" borderId="21" xfId="0" applyNumberFormat="1" applyFont="1" applyFill="1" applyBorder="1" applyAlignment="1" applyProtection="1">
      <alignment horizontal="right" vertical="center" wrapText="1"/>
      <protection hidden="1"/>
    </xf>
    <xf numFmtId="3" fontId="103" fillId="33" borderId="0" xfId="0" applyNumberFormat="1" applyFont="1" applyFill="1" applyAlignment="1">
      <alignment horizontal="center" vertical="center" wrapText="1"/>
    </xf>
    <xf numFmtId="178" fontId="103" fillId="33" borderId="0" xfId="0" applyNumberFormat="1" applyFont="1" applyFill="1" applyAlignment="1" applyProtection="1">
      <alignment horizontal="right" vertical="center"/>
      <protection hidden="1"/>
    </xf>
    <xf numFmtId="178" fontId="75" fillId="31" borderId="16" xfId="0" applyNumberFormat="1" applyFont="1" applyFill="1" applyBorder="1" applyAlignment="1" applyProtection="1">
      <alignment horizontal="center" vertical="center"/>
      <protection hidden="1"/>
    </xf>
    <xf numFmtId="178" fontId="75" fillId="31" borderId="17" xfId="0" applyNumberFormat="1" applyFont="1" applyFill="1" applyBorder="1" applyAlignment="1" applyProtection="1">
      <alignment horizontal="center" vertical="center"/>
      <protection hidden="1"/>
    </xf>
    <xf numFmtId="178" fontId="104" fillId="33" borderId="40" xfId="0" applyNumberFormat="1" applyFont="1" applyFill="1" applyBorder="1" applyAlignment="1" applyProtection="1">
      <alignment horizontal="right"/>
      <protection hidden="1"/>
    </xf>
    <xf numFmtId="0" fontId="104" fillId="33" borderId="40" xfId="0" applyFont="1" applyFill="1" applyBorder="1" applyAlignment="1" applyProtection="1">
      <alignment horizontal="right"/>
      <protection hidden="1"/>
    </xf>
    <xf numFmtId="178" fontId="65" fillId="0" borderId="41" xfId="0" applyNumberFormat="1" applyFont="1" applyBorder="1" applyAlignment="1" applyProtection="1">
      <alignment horizontal="center"/>
      <protection hidden="1"/>
    </xf>
    <xf numFmtId="178" fontId="103" fillId="33" borderId="0" xfId="0" applyNumberFormat="1" applyFont="1" applyFill="1" applyAlignment="1" applyProtection="1">
      <alignment horizontal="center" vertical="center"/>
      <protection hidden="1"/>
    </xf>
    <xf numFmtId="178" fontId="75" fillId="0" borderId="16" xfId="0" applyNumberFormat="1" applyFont="1" applyBorder="1" applyAlignment="1" applyProtection="1">
      <alignment horizontal="center" vertical="center"/>
      <protection locked="0"/>
    </xf>
    <xf numFmtId="178" fontId="75" fillId="0" borderId="17" xfId="0" applyNumberFormat="1" applyFont="1" applyBorder="1" applyAlignment="1" applyProtection="1">
      <alignment horizontal="center" vertical="center"/>
      <protection locked="0"/>
    </xf>
    <xf numFmtId="3" fontId="75" fillId="30" borderId="27" xfId="1425" applyNumberFormat="1" applyFont="1" applyFill="1" applyBorder="1" applyAlignment="1" applyProtection="1">
      <alignment horizontal="right"/>
      <protection hidden="1"/>
    </xf>
    <xf numFmtId="3" fontId="75" fillId="30" borderId="28" xfId="1425" applyNumberFormat="1" applyFont="1" applyFill="1" applyBorder="1" applyAlignment="1" applyProtection="1">
      <alignment horizontal="right"/>
      <protection hidden="1"/>
    </xf>
    <xf numFmtId="3" fontId="75" fillId="30" borderId="29" xfId="1425" applyNumberFormat="1" applyFont="1" applyFill="1" applyBorder="1" applyAlignment="1" applyProtection="1">
      <alignment horizontal="right"/>
      <protection hidden="1"/>
    </xf>
    <xf numFmtId="178" fontId="103" fillId="33" borderId="78" xfId="0" applyNumberFormat="1" applyFont="1" applyFill="1" applyBorder="1" applyAlignment="1" applyProtection="1">
      <alignment horizontal="center" vertical="center"/>
      <protection hidden="1"/>
    </xf>
    <xf numFmtId="178" fontId="103" fillId="33" borderId="79" xfId="0" applyNumberFormat="1" applyFont="1" applyFill="1" applyBorder="1" applyAlignment="1" applyProtection="1">
      <alignment horizontal="center" vertical="center"/>
      <protection hidden="1"/>
    </xf>
    <xf numFmtId="178" fontId="103" fillId="33" borderId="80" xfId="0" applyNumberFormat="1" applyFont="1" applyFill="1" applyBorder="1" applyAlignment="1" applyProtection="1">
      <alignment horizontal="center" vertical="center"/>
      <protection hidden="1"/>
    </xf>
    <xf numFmtId="178" fontId="73" fillId="0" borderId="36" xfId="0" applyNumberFormat="1" applyFont="1" applyBorder="1" applyAlignment="1" applyProtection="1">
      <alignment horizontal="right"/>
      <protection hidden="1"/>
    </xf>
    <xf numFmtId="0" fontId="108" fillId="33" borderId="20" xfId="1425" applyFont="1" applyFill="1" applyBorder="1" applyAlignment="1" applyProtection="1">
      <alignment horizontal="center"/>
      <protection locked="0" hidden="1"/>
    </xf>
    <xf numFmtId="0" fontId="98" fillId="33" borderId="78" xfId="0" applyFont="1" applyFill="1" applyBorder="1" applyAlignment="1">
      <alignment horizontal="center" vertical="center"/>
    </xf>
    <xf numFmtId="0" fontId="98" fillId="33" borderId="79" xfId="0" applyFont="1" applyFill="1" applyBorder="1" applyAlignment="1">
      <alignment horizontal="center" vertical="center"/>
    </xf>
    <xf numFmtId="0" fontId="98" fillId="33" borderId="80" xfId="0" applyFont="1" applyFill="1" applyBorder="1" applyAlignment="1">
      <alignment horizontal="center" vertical="center"/>
    </xf>
    <xf numFmtId="178" fontId="75" fillId="30" borderId="16" xfId="0" applyNumberFormat="1" applyFont="1" applyFill="1" applyBorder="1" applyAlignment="1" applyProtection="1">
      <alignment horizontal="center" vertical="center"/>
      <protection hidden="1"/>
    </xf>
    <xf numFmtId="178" fontId="75" fillId="30" borderId="17" xfId="0" applyNumberFormat="1" applyFont="1" applyFill="1" applyBorder="1" applyAlignment="1" applyProtection="1">
      <alignment horizontal="center" vertical="center"/>
      <protection hidden="1"/>
    </xf>
    <xf numFmtId="178" fontId="75" fillId="0" borderId="34" xfId="0" applyNumberFormat="1" applyFont="1" applyBorder="1" applyAlignment="1" applyProtection="1">
      <alignment horizontal="center" vertical="center"/>
      <protection locked="0"/>
    </xf>
    <xf numFmtId="178" fontId="75" fillId="0" borderId="35" xfId="0" applyNumberFormat="1" applyFont="1" applyBorder="1" applyAlignment="1" applyProtection="1">
      <alignment horizontal="center" vertical="center"/>
      <protection locked="0"/>
    </xf>
    <xf numFmtId="0" fontId="101" fillId="30" borderId="0" xfId="0" applyFont="1" applyFill="1" applyAlignment="1" applyProtection="1">
      <alignment horizontal="center"/>
      <protection hidden="1"/>
    </xf>
    <xf numFmtId="3" fontId="75" fillId="30" borderId="27" xfId="1425" applyNumberFormat="1" applyFont="1" applyFill="1" applyBorder="1" applyAlignment="1" applyProtection="1">
      <alignment horizontal="center"/>
      <protection hidden="1"/>
    </xf>
    <xf numFmtId="3" fontId="75" fillId="30" borderId="28" xfId="1425" applyNumberFormat="1" applyFont="1" applyFill="1" applyBorder="1" applyAlignment="1" applyProtection="1">
      <alignment horizontal="center"/>
      <protection hidden="1"/>
    </xf>
    <xf numFmtId="3" fontId="75" fillId="30" borderId="29" xfId="1425" applyNumberFormat="1" applyFont="1" applyFill="1" applyBorder="1" applyAlignment="1" applyProtection="1">
      <alignment horizontal="center"/>
      <protection hidden="1"/>
    </xf>
    <xf numFmtId="3" fontId="104" fillId="33" borderId="0" xfId="0" applyNumberFormat="1" applyFont="1" applyFill="1" applyAlignment="1">
      <alignment horizontal="center" vertical="center" wrapText="1"/>
    </xf>
    <xf numFmtId="178" fontId="75" fillId="31" borderId="16" xfId="0" applyNumberFormat="1" applyFont="1" applyFill="1" applyBorder="1" applyAlignment="1" applyProtection="1">
      <alignment horizontal="center" vertical="center"/>
      <protection locked="0"/>
    </xf>
    <xf numFmtId="178" fontId="75" fillId="31" borderId="17" xfId="0" applyNumberFormat="1" applyFont="1" applyFill="1" applyBorder="1" applyAlignment="1" applyProtection="1">
      <alignment horizontal="center" vertical="center"/>
      <protection locked="0"/>
    </xf>
    <xf numFmtId="178" fontId="75" fillId="30" borderId="38" xfId="0" applyNumberFormat="1" applyFont="1" applyFill="1" applyBorder="1" applyAlignment="1" applyProtection="1">
      <alignment horizontal="right" vertical="center"/>
      <protection hidden="1"/>
    </xf>
    <xf numFmtId="178" fontId="75" fillId="30" borderId="39" xfId="0" applyNumberFormat="1" applyFont="1" applyFill="1" applyBorder="1" applyAlignment="1" applyProtection="1">
      <alignment horizontal="right" vertical="center"/>
      <protection hidden="1"/>
    </xf>
    <xf numFmtId="9" fontId="66" fillId="30" borderId="0" xfId="1427" applyFont="1" applyFill="1" applyBorder="1" applyAlignment="1" applyProtection="1">
      <alignment horizontal="center" vertical="center" wrapText="1"/>
      <protection hidden="1"/>
    </xf>
    <xf numFmtId="178" fontId="98" fillId="33" borderId="78" xfId="0" applyNumberFormat="1" applyFont="1" applyFill="1" applyBorder="1" applyAlignment="1" applyProtection="1">
      <alignment horizontal="center" vertical="center" wrapText="1"/>
      <protection hidden="1"/>
    </xf>
    <xf numFmtId="178" fontId="98" fillId="33" borderId="79" xfId="0" applyNumberFormat="1" applyFont="1" applyFill="1" applyBorder="1" applyAlignment="1" applyProtection="1">
      <alignment horizontal="center" vertical="center" wrapText="1"/>
      <protection hidden="1"/>
    </xf>
    <xf numFmtId="178" fontId="98" fillId="33" borderId="80" xfId="0" applyNumberFormat="1" applyFont="1" applyFill="1" applyBorder="1" applyAlignment="1" applyProtection="1">
      <alignment horizontal="center" vertical="center" wrapText="1"/>
      <protection hidden="1"/>
    </xf>
    <xf numFmtId="178" fontId="75" fillId="31" borderId="38" xfId="0" applyNumberFormat="1" applyFont="1" applyFill="1" applyBorder="1" applyAlignment="1" applyProtection="1">
      <alignment horizontal="right" vertical="center"/>
      <protection hidden="1"/>
    </xf>
    <xf numFmtId="178" fontId="75" fillId="31" borderId="39" xfId="0" applyNumberFormat="1" applyFont="1" applyFill="1" applyBorder="1" applyAlignment="1" applyProtection="1">
      <alignment horizontal="right" vertical="center"/>
      <protection hidden="1"/>
    </xf>
    <xf numFmtId="178" fontId="75" fillId="0" borderId="16" xfId="0" applyNumberFormat="1" applyFont="1" applyBorder="1" applyAlignment="1" applyProtection="1">
      <alignment horizontal="center" vertical="center"/>
      <protection hidden="1"/>
    </xf>
    <xf numFmtId="178" fontId="75" fillId="0" borderId="17" xfId="0" applyNumberFormat="1" applyFont="1" applyBorder="1" applyAlignment="1" applyProtection="1">
      <alignment horizontal="center" vertical="center"/>
      <protection hidden="1"/>
    </xf>
    <xf numFmtId="43" fontId="77" fillId="30" borderId="18" xfId="0" applyNumberFormat="1" applyFont="1" applyFill="1" applyBorder="1" applyAlignment="1">
      <alignment horizontal="center" vertical="top"/>
    </xf>
    <xf numFmtId="178" fontId="66" fillId="33" borderId="0" xfId="0" applyNumberFormat="1" applyFont="1" applyFill="1" applyAlignment="1" applyProtection="1">
      <alignment horizontal="center" vertical="center" wrapText="1"/>
      <protection hidden="1"/>
    </xf>
    <xf numFmtId="9" fontId="66" fillId="33" borderId="0" xfId="1427" applyFont="1" applyFill="1" applyBorder="1" applyAlignment="1" applyProtection="1">
      <alignment horizontal="center" vertical="center" wrapText="1"/>
      <protection hidden="1"/>
    </xf>
    <xf numFmtId="14" fontId="77" fillId="30" borderId="18" xfId="0" applyNumberFormat="1" applyFont="1" applyFill="1" applyBorder="1" applyAlignment="1" applyProtection="1">
      <alignment horizontal="left" vertical="center"/>
      <protection locked="0" hidden="1"/>
    </xf>
    <xf numFmtId="178" fontId="73" fillId="0" borderId="37" xfId="0" applyNumberFormat="1" applyFont="1" applyBorder="1" applyAlignment="1" applyProtection="1">
      <alignment horizontal="right"/>
      <protection hidden="1"/>
    </xf>
    <xf numFmtId="166" fontId="104" fillId="33" borderId="21" xfId="0" applyNumberFormat="1" applyFont="1" applyFill="1" applyBorder="1" applyAlignment="1" applyProtection="1">
      <alignment horizontal="right" vertical="center" wrapText="1"/>
      <protection hidden="1"/>
    </xf>
    <xf numFmtId="3" fontId="73" fillId="33" borderId="0" xfId="0" applyNumberFormat="1" applyFont="1" applyFill="1" applyAlignment="1">
      <alignment horizontal="center" vertical="center" wrapText="1"/>
    </xf>
  </cellXfs>
  <cellStyles count="1952">
    <cellStyle name="20% - Accent1" xfId="2" xr:uid="{00000000-0005-0000-0000-000000000000}"/>
    <cellStyle name="20% - Accent1 2" xfId="506" xr:uid="{00000000-0005-0000-0000-000001000000}"/>
    <cellStyle name="20% - Accent1 3" xfId="960" xr:uid="{00000000-0005-0000-0000-000002000000}"/>
    <cellStyle name="20% - Accent2" xfId="3" xr:uid="{00000000-0005-0000-0000-000003000000}"/>
    <cellStyle name="20% - Accent2 2" xfId="507" xr:uid="{00000000-0005-0000-0000-000004000000}"/>
    <cellStyle name="20% - Accent2 3" xfId="961" xr:uid="{00000000-0005-0000-0000-000005000000}"/>
    <cellStyle name="20% - Accent3" xfId="4" xr:uid="{00000000-0005-0000-0000-000006000000}"/>
    <cellStyle name="20% - Accent3 2" xfId="508" xr:uid="{00000000-0005-0000-0000-000007000000}"/>
    <cellStyle name="20% - Accent3 3" xfId="962" xr:uid="{00000000-0005-0000-0000-000008000000}"/>
    <cellStyle name="20% - Accent4" xfId="5" xr:uid="{00000000-0005-0000-0000-000009000000}"/>
    <cellStyle name="20% - Accent4 2" xfId="509" xr:uid="{00000000-0005-0000-0000-00000A000000}"/>
    <cellStyle name="20% - Accent4 3" xfId="963" xr:uid="{00000000-0005-0000-0000-00000B000000}"/>
    <cellStyle name="20% - Accent5" xfId="6" xr:uid="{00000000-0005-0000-0000-00000C000000}"/>
    <cellStyle name="20% - Accent5 2" xfId="510" xr:uid="{00000000-0005-0000-0000-00000D000000}"/>
    <cellStyle name="20% - Accent5 3" xfId="964" xr:uid="{00000000-0005-0000-0000-00000E000000}"/>
    <cellStyle name="20% - Accent6" xfId="7" xr:uid="{00000000-0005-0000-0000-00000F000000}"/>
    <cellStyle name="20% - Accent6 2" xfId="511" xr:uid="{00000000-0005-0000-0000-000010000000}"/>
    <cellStyle name="20% - Accent6 3" xfId="965" xr:uid="{00000000-0005-0000-0000-000011000000}"/>
    <cellStyle name="20% - Colore 1 2" xfId="8" xr:uid="{00000000-0005-0000-0000-000012000000}"/>
    <cellStyle name="20% - Colore 1 2 2" xfId="513" xr:uid="{00000000-0005-0000-0000-000013000000}"/>
    <cellStyle name="20% - Colore 1 2 3" xfId="951" xr:uid="{00000000-0005-0000-0000-000014000000}"/>
    <cellStyle name="20% - Colore 1 3" xfId="9" xr:uid="{00000000-0005-0000-0000-000015000000}"/>
    <cellStyle name="20% - Colore 1 3 2" xfId="514" xr:uid="{00000000-0005-0000-0000-000016000000}"/>
    <cellStyle name="20% - Colore 1 3 3" xfId="950" xr:uid="{00000000-0005-0000-0000-000017000000}"/>
    <cellStyle name="20% - Colore 1 4" xfId="512" xr:uid="{00000000-0005-0000-0000-000018000000}"/>
    <cellStyle name="20% - Colore 2 2" xfId="10" xr:uid="{00000000-0005-0000-0000-000019000000}"/>
    <cellStyle name="20% - Colore 2 2 2" xfId="516" xr:uid="{00000000-0005-0000-0000-00001A000000}"/>
    <cellStyle name="20% - Colore 2 2 3" xfId="949" xr:uid="{00000000-0005-0000-0000-00001B000000}"/>
    <cellStyle name="20% - Colore 2 3" xfId="11" xr:uid="{00000000-0005-0000-0000-00001C000000}"/>
    <cellStyle name="20% - Colore 2 3 2" xfId="517" xr:uid="{00000000-0005-0000-0000-00001D000000}"/>
    <cellStyle name="20% - Colore 2 3 3" xfId="948" xr:uid="{00000000-0005-0000-0000-00001E000000}"/>
    <cellStyle name="20% - Colore 2 4" xfId="515" xr:uid="{00000000-0005-0000-0000-00001F000000}"/>
    <cellStyle name="20% - Colore 3 2" xfId="12" xr:uid="{00000000-0005-0000-0000-000020000000}"/>
    <cellStyle name="20% - Colore 3 2 2" xfId="519" xr:uid="{00000000-0005-0000-0000-000021000000}"/>
    <cellStyle name="20% - Colore 3 2 3" xfId="947" xr:uid="{00000000-0005-0000-0000-000022000000}"/>
    <cellStyle name="20% - Colore 3 3" xfId="13" xr:uid="{00000000-0005-0000-0000-000023000000}"/>
    <cellStyle name="20% - Colore 3 3 2" xfId="520" xr:uid="{00000000-0005-0000-0000-000024000000}"/>
    <cellStyle name="20% - Colore 3 3 3" xfId="945" xr:uid="{00000000-0005-0000-0000-000025000000}"/>
    <cellStyle name="20% - Colore 3 4" xfId="518" xr:uid="{00000000-0005-0000-0000-000026000000}"/>
    <cellStyle name="20% - Colore 4 2" xfId="14" xr:uid="{00000000-0005-0000-0000-000027000000}"/>
    <cellStyle name="20% - Colore 4 2 2" xfId="522" xr:uid="{00000000-0005-0000-0000-000028000000}"/>
    <cellStyle name="20% - Colore 4 2 3" xfId="944" xr:uid="{00000000-0005-0000-0000-000029000000}"/>
    <cellStyle name="20% - Colore 4 3" xfId="15" xr:uid="{00000000-0005-0000-0000-00002A000000}"/>
    <cellStyle name="20% - Colore 4 3 2" xfId="523" xr:uid="{00000000-0005-0000-0000-00002B000000}"/>
    <cellStyle name="20% - Colore 4 3 3" xfId="943" xr:uid="{00000000-0005-0000-0000-00002C000000}"/>
    <cellStyle name="20% - Colore 4 4" xfId="521" xr:uid="{00000000-0005-0000-0000-00002D000000}"/>
    <cellStyle name="20% - Colore 5 2" xfId="16" xr:uid="{00000000-0005-0000-0000-00002E000000}"/>
    <cellStyle name="20% - Colore 5 2 2" xfId="525" xr:uid="{00000000-0005-0000-0000-00002F000000}"/>
    <cellStyle name="20% - Colore 5 2 3" xfId="942" xr:uid="{00000000-0005-0000-0000-000030000000}"/>
    <cellStyle name="20% - Colore 5 3" xfId="524" xr:uid="{00000000-0005-0000-0000-000031000000}"/>
    <cellStyle name="20% - Colore 6 2" xfId="17" xr:uid="{00000000-0005-0000-0000-000032000000}"/>
    <cellStyle name="20% - Colore 6 2 2" xfId="527" xr:uid="{00000000-0005-0000-0000-000033000000}"/>
    <cellStyle name="20% - Colore 6 2 3" xfId="940" xr:uid="{00000000-0005-0000-0000-000034000000}"/>
    <cellStyle name="20% - Colore 6 3" xfId="18" xr:uid="{00000000-0005-0000-0000-000035000000}"/>
    <cellStyle name="20% - Colore 6 3 2" xfId="528" xr:uid="{00000000-0005-0000-0000-000036000000}"/>
    <cellStyle name="20% - Colore 6 3 3" xfId="939" xr:uid="{00000000-0005-0000-0000-000037000000}"/>
    <cellStyle name="20% - Colore 6 4" xfId="526" xr:uid="{00000000-0005-0000-0000-000038000000}"/>
    <cellStyle name="40% - Accent1" xfId="19" xr:uid="{00000000-0005-0000-0000-000039000000}"/>
    <cellStyle name="40% - Accent1 2" xfId="529" xr:uid="{00000000-0005-0000-0000-00003A000000}"/>
    <cellStyle name="40% - Accent1 3" xfId="966" xr:uid="{00000000-0005-0000-0000-00003B000000}"/>
    <cellStyle name="40% - Accent2" xfId="20" xr:uid="{00000000-0005-0000-0000-00003C000000}"/>
    <cellStyle name="40% - Accent2 2" xfId="530" xr:uid="{00000000-0005-0000-0000-00003D000000}"/>
    <cellStyle name="40% - Accent2 3" xfId="967" xr:uid="{00000000-0005-0000-0000-00003E000000}"/>
    <cellStyle name="40% - Accent3" xfId="21" xr:uid="{00000000-0005-0000-0000-00003F000000}"/>
    <cellStyle name="40% - Accent3 2" xfId="531" xr:uid="{00000000-0005-0000-0000-000040000000}"/>
    <cellStyle name="40% - Accent3 3" xfId="968" xr:uid="{00000000-0005-0000-0000-000041000000}"/>
    <cellStyle name="40% - Accent4" xfId="22" xr:uid="{00000000-0005-0000-0000-000042000000}"/>
    <cellStyle name="40% - Accent4 2" xfId="532" xr:uid="{00000000-0005-0000-0000-000043000000}"/>
    <cellStyle name="40% - Accent4 3" xfId="969" xr:uid="{00000000-0005-0000-0000-000044000000}"/>
    <cellStyle name="40% - Accent5" xfId="23" xr:uid="{00000000-0005-0000-0000-000045000000}"/>
    <cellStyle name="40% - Accent5 2" xfId="533" xr:uid="{00000000-0005-0000-0000-000046000000}"/>
    <cellStyle name="40% - Accent5 3" xfId="970" xr:uid="{00000000-0005-0000-0000-000047000000}"/>
    <cellStyle name="40% - Accent6" xfId="24" xr:uid="{00000000-0005-0000-0000-000048000000}"/>
    <cellStyle name="40% - Accent6 2" xfId="534" xr:uid="{00000000-0005-0000-0000-000049000000}"/>
    <cellStyle name="40% - Accent6 3" xfId="971" xr:uid="{00000000-0005-0000-0000-00004A000000}"/>
    <cellStyle name="40% - Colore 1 2" xfId="25" xr:uid="{00000000-0005-0000-0000-00004B000000}"/>
    <cellStyle name="40% - Colore 1 2 2" xfId="536" xr:uid="{00000000-0005-0000-0000-00004C000000}"/>
    <cellStyle name="40% - Colore 1 2 3" xfId="938" xr:uid="{00000000-0005-0000-0000-00004D000000}"/>
    <cellStyle name="40% - Colore 1 3" xfId="26" xr:uid="{00000000-0005-0000-0000-00004E000000}"/>
    <cellStyle name="40% - Colore 1 3 2" xfId="537" xr:uid="{00000000-0005-0000-0000-00004F000000}"/>
    <cellStyle name="40% - Colore 1 3 3" xfId="937" xr:uid="{00000000-0005-0000-0000-000050000000}"/>
    <cellStyle name="40% - Colore 1 4" xfId="535" xr:uid="{00000000-0005-0000-0000-000051000000}"/>
    <cellStyle name="40% - Colore 2 2" xfId="27" xr:uid="{00000000-0005-0000-0000-000052000000}"/>
    <cellStyle name="40% - Colore 2 2 2" xfId="539" xr:uid="{00000000-0005-0000-0000-000053000000}"/>
    <cellStyle name="40% - Colore 2 2 3" xfId="936" xr:uid="{00000000-0005-0000-0000-000054000000}"/>
    <cellStyle name="40% - Colore 2 3" xfId="538" xr:uid="{00000000-0005-0000-0000-000055000000}"/>
    <cellStyle name="40% - Colore 3 2" xfId="28" xr:uid="{00000000-0005-0000-0000-000056000000}"/>
    <cellStyle name="40% - Colore 3 2 2" xfId="541" xr:uid="{00000000-0005-0000-0000-000057000000}"/>
    <cellStyle name="40% - Colore 3 2 3" xfId="935" xr:uid="{00000000-0005-0000-0000-000058000000}"/>
    <cellStyle name="40% - Colore 3 3" xfId="29" xr:uid="{00000000-0005-0000-0000-000059000000}"/>
    <cellStyle name="40% - Colore 3 3 2" xfId="542" xr:uid="{00000000-0005-0000-0000-00005A000000}"/>
    <cellStyle name="40% - Colore 3 3 3" xfId="934" xr:uid="{00000000-0005-0000-0000-00005B000000}"/>
    <cellStyle name="40% - Colore 3 4" xfId="540" xr:uid="{00000000-0005-0000-0000-00005C000000}"/>
    <cellStyle name="40% - Colore 4 2" xfId="30" xr:uid="{00000000-0005-0000-0000-00005D000000}"/>
    <cellStyle name="40% - Colore 4 2 2" xfId="544" xr:uid="{00000000-0005-0000-0000-00005E000000}"/>
    <cellStyle name="40% - Colore 4 2 3" xfId="933" xr:uid="{00000000-0005-0000-0000-00005F000000}"/>
    <cellStyle name="40% - Colore 4 3" xfId="31" xr:uid="{00000000-0005-0000-0000-000060000000}"/>
    <cellStyle name="40% - Colore 4 3 2" xfId="545" xr:uid="{00000000-0005-0000-0000-000061000000}"/>
    <cellStyle name="40% - Colore 4 3 3" xfId="932" xr:uid="{00000000-0005-0000-0000-000062000000}"/>
    <cellStyle name="40% - Colore 4 4" xfId="543" xr:uid="{00000000-0005-0000-0000-000063000000}"/>
    <cellStyle name="40% - Colore 5 2" xfId="32" xr:uid="{00000000-0005-0000-0000-000064000000}"/>
    <cellStyle name="40% - Colore 5 2 2" xfId="547" xr:uid="{00000000-0005-0000-0000-000065000000}"/>
    <cellStyle name="40% - Colore 5 2 3" xfId="931" xr:uid="{00000000-0005-0000-0000-000066000000}"/>
    <cellStyle name="40% - Colore 5 3" xfId="33" xr:uid="{00000000-0005-0000-0000-000067000000}"/>
    <cellStyle name="40% - Colore 5 3 2" xfId="548" xr:uid="{00000000-0005-0000-0000-000068000000}"/>
    <cellStyle name="40% - Colore 5 3 3" xfId="930" xr:uid="{00000000-0005-0000-0000-000069000000}"/>
    <cellStyle name="40% - Colore 5 4" xfId="546" xr:uid="{00000000-0005-0000-0000-00006A000000}"/>
    <cellStyle name="40% - Colore 6 2" xfId="34" xr:uid="{00000000-0005-0000-0000-00006B000000}"/>
    <cellStyle name="40% - Colore 6 2 2" xfId="550" xr:uid="{00000000-0005-0000-0000-00006C000000}"/>
    <cellStyle name="40% - Colore 6 2 3" xfId="929" xr:uid="{00000000-0005-0000-0000-00006D000000}"/>
    <cellStyle name="40% - Colore 6 3" xfId="35" xr:uid="{00000000-0005-0000-0000-00006E000000}"/>
    <cellStyle name="40% - Colore 6 3 2" xfId="551" xr:uid="{00000000-0005-0000-0000-00006F000000}"/>
    <cellStyle name="40% - Colore 6 3 3" xfId="928" xr:uid="{00000000-0005-0000-0000-000070000000}"/>
    <cellStyle name="40% - Colore 6 4" xfId="549" xr:uid="{00000000-0005-0000-0000-000071000000}"/>
    <cellStyle name="60% - Accent1" xfId="36" xr:uid="{00000000-0005-0000-0000-000072000000}"/>
    <cellStyle name="60% - Accent1 2" xfId="552" xr:uid="{00000000-0005-0000-0000-000073000000}"/>
    <cellStyle name="60% - Accent1 3" xfId="972" xr:uid="{00000000-0005-0000-0000-000074000000}"/>
    <cellStyle name="60% - Accent2" xfId="37" xr:uid="{00000000-0005-0000-0000-000075000000}"/>
    <cellStyle name="60% - Accent2 2" xfId="553" xr:uid="{00000000-0005-0000-0000-000076000000}"/>
    <cellStyle name="60% - Accent2 3" xfId="973" xr:uid="{00000000-0005-0000-0000-000077000000}"/>
    <cellStyle name="60% - Accent3" xfId="38" xr:uid="{00000000-0005-0000-0000-000078000000}"/>
    <cellStyle name="60% - Accent3 2" xfId="554" xr:uid="{00000000-0005-0000-0000-000079000000}"/>
    <cellStyle name="60% - Accent3 3" xfId="974" xr:uid="{00000000-0005-0000-0000-00007A000000}"/>
    <cellStyle name="60% - Accent4" xfId="39" xr:uid="{00000000-0005-0000-0000-00007B000000}"/>
    <cellStyle name="60% - Accent4 2" xfId="555" xr:uid="{00000000-0005-0000-0000-00007C000000}"/>
    <cellStyle name="60% - Accent4 3" xfId="975" xr:uid="{00000000-0005-0000-0000-00007D000000}"/>
    <cellStyle name="60% - Accent5" xfId="40" xr:uid="{00000000-0005-0000-0000-00007E000000}"/>
    <cellStyle name="60% - Accent5 2" xfId="556" xr:uid="{00000000-0005-0000-0000-00007F000000}"/>
    <cellStyle name="60% - Accent5 3" xfId="976" xr:uid="{00000000-0005-0000-0000-000080000000}"/>
    <cellStyle name="60% - Accent6" xfId="41" xr:uid="{00000000-0005-0000-0000-000081000000}"/>
    <cellStyle name="60% - Accent6 2" xfId="557" xr:uid="{00000000-0005-0000-0000-000082000000}"/>
    <cellStyle name="60% - Accent6 3" xfId="977" xr:uid="{00000000-0005-0000-0000-000083000000}"/>
    <cellStyle name="60% - Colore 1 2" xfId="42" xr:uid="{00000000-0005-0000-0000-000084000000}"/>
    <cellStyle name="60% - Colore 1 2 2" xfId="559" xr:uid="{00000000-0005-0000-0000-000085000000}"/>
    <cellStyle name="60% - Colore 1 2 3" xfId="927" xr:uid="{00000000-0005-0000-0000-000086000000}"/>
    <cellStyle name="60% - Colore 1 3" xfId="43" xr:uid="{00000000-0005-0000-0000-000087000000}"/>
    <cellStyle name="60% - Colore 1 3 2" xfId="560" xr:uid="{00000000-0005-0000-0000-000088000000}"/>
    <cellStyle name="60% - Colore 1 3 3" xfId="926" xr:uid="{00000000-0005-0000-0000-000089000000}"/>
    <cellStyle name="60% - Colore 1 4" xfId="558" xr:uid="{00000000-0005-0000-0000-00008A000000}"/>
    <cellStyle name="60% - Colore 2 2" xfId="44" xr:uid="{00000000-0005-0000-0000-00008B000000}"/>
    <cellStyle name="60% - Colore 2 2 2" xfId="562" xr:uid="{00000000-0005-0000-0000-00008C000000}"/>
    <cellStyle name="60% - Colore 2 2 3" xfId="925" xr:uid="{00000000-0005-0000-0000-00008D000000}"/>
    <cellStyle name="60% - Colore 2 3" xfId="45" xr:uid="{00000000-0005-0000-0000-00008E000000}"/>
    <cellStyle name="60% - Colore 2 3 2" xfId="563" xr:uid="{00000000-0005-0000-0000-00008F000000}"/>
    <cellStyle name="60% - Colore 2 3 3" xfId="924" xr:uid="{00000000-0005-0000-0000-000090000000}"/>
    <cellStyle name="60% - Colore 2 4" xfId="561" xr:uid="{00000000-0005-0000-0000-000091000000}"/>
    <cellStyle name="60% - Colore 3 2" xfId="46" xr:uid="{00000000-0005-0000-0000-000092000000}"/>
    <cellStyle name="60% - Colore 3 2 2" xfId="565" xr:uid="{00000000-0005-0000-0000-000093000000}"/>
    <cellStyle name="60% - Colore 3 2 3" xfId="923" xr:uid="{00000000-0005-0000-0000-000094000000}"/>
    <cellStyle name="60% - Colore 3 3" xfId="47" xr:uid="{00000000-0005-0000-0000-000095000000}"/>
    <cellStyle name="60% - Colore 3 3 2" xfId="566" xr:uid="{00000000-0005-0000-0000-000096000000}"/>
    <cellStyle name="60% - Colore 3 3 3" xfId="922" xr:uid="{00000000-0005-0000-0000-000097000000}"/>
    <cellStyle name="60% - Colore 3 4" xfId="564" xr:uid="{00000000-0005-0000-0000-000098000000}"/>
    <cellStyle name="60% - Colore 4 2" xfId="48" xr:uid="{00000000-0005-0000-0000-000099000000}"/>
    <cellStyle name="60% - Colore 4 2 2" xfId="568" xr:uid="{00000000-0005-0000-0000-00009A000000}"/>
    <cellStyle name="60% - Colore 4 2 3" xfId="921" xr:uid="{00000000-0005-0000-0000-00009B000000}"/>
    <cellStyle name="60% - Colore 4 3" xfId="49" xr:uid="{00000000-0005-0000-0000-00009C000000}"/>
    <cellStyle name="60% - Colore 4 3 2" xfId="569" xr:uid="{00000000-0005-0000-0000-00009D000000}"/>
    <cellStyle name="60% - Colore 4 3 3" xfId="920" xr:uid="{00000000-0005-0000-0000-00009E000000}"/>
    <cellStyle name="60% - Colore 4 4" xfId="567" xr:uid="{00000000-0005-0000-0000-00009F000000}"/>
    <cellStyle name="60% - Colore 5 2" xfId="50" xr:uid="{00000000-0005-0000-0000-0000A0000000}"/>
    <cellStyle name="60% - Colore 5 2 2" xfId="571" xr:uid="{00000000-0005-0000-0000-0000A1000000}"/>
    <cellStyle name="60% - Colore 5 2 3" xfId="919" xr:uid="{00000000-0005-0000-0000-0000A2000000}"/>
    <cellStyle name="60% - Colore 5 3" xfId="51" xr:uid="{00000000-0005-0000-0000-0000A3000000}"/>
    <cellStyle name="60% - Colore 5 3 2" xfId="572" xr:uid="{00000000-0005-0000-0000-0000A4000000}"/>
    <cellStyle name="60% - Colore 5 3 3" xfId="918" xr:uid="{00000000-0005-0000-0000-0000A5000000}"/>
    <cellStyle name="60% - Colore 5 4" xfId="570" xr:uid="{00000000-0005-0000-0000-0000A6000000}"/>
    <cellStyle name="60% - Colore 6 2" xfId="52" xr:uid="{00000000-0005-0000-0000-0000A7000000}"/>
    <cellStyle name="60% - Colore 6 2 2" xfId="574" xr:uid="{00000000-0005-0000-0000-0000A8000000}"/>
    <cellStyle name="60% - Colore 6 2 3" xfId="917" xr:uid="{00000000-0005-0000-0000-0000A9000000}"/>
    <cellStyle name="60% - Colore 6 3" xfId="53" xr:uid="{00000000-0005-0000-0000-0000AA000000}"/>
    <cellStyle name="60% - Colore 6 3 2" xfId="575" xr:uid="{00000000-0005-0000-0000-0000AB000000}"/>
    <cellStyle name="60% - Colore 6 3 3" xfId="916" xr:uid="{00000000-0005-0000-0000-0000AC000000}"/>
    <cellStyle name="60% - Colore 6 4" xfId="573" xr:uid="{00000000-0005-0000-0000-0000AD000000}"/>
    <cellStyle name="Accent1" xfId="54" xr:uid="{00000000-0005-0000-0000-0000AE000000}"/>
    <cellStyle name="Accent1 2" xfId="576" xr:uid="{00000000-0005-0000-0000-0000AF000000}"/>
    <cellStyle name="Accent1 3" xfId="978" xr:uid="{00000000-0005-0000-0000-0000B0000000}"/>
    <cellStyle name="Accent2" xfId="55" xr:uid="{00000000-0005-0000-0000-0000B1000000}"/>
    <cellStyle name="Accent2 2" xfId="577" xr:uid="{00000000-0005-0000-0000-0000B2000000}"/>
    <cellStyle name="Accent2 3" xfId="979" xr:uid="{00000000-0005-0000-0000-0000B3000000}"/>
    <cellStyle name="Accent3" xfId="56" xr:uid="{00000000-0005-0000-0000-0000B4000000}"/>
    <cellStyle name="Accent3 2" xfId="578" xr:uid="{00000000-0005-0000-0000-0000B5000000}"/>
    <cellStyle name="Accent3 3" xfId="980" xr:uid="{00000000-0005-0000-0000-0000B6000000}"/>
    <cellStyle name="Accent4" xfId="57" xr:uid="{00000000-0005-0000-0000-0000B7000000}"/>
    <cellStyle name="Accent4 2" xfId="579" xr:uid="{00000000-0005-0000-0000-0000B8000000}"/>
    <cellStyle name="Accent4 3" xfId="981" xr:uid="{00000000-0005-0000-0000-0000B9000000}"/>
    <cellStyle name="Accent5" xfId="58" xr:uid="{00000000-0005-0000-0000-0000BA000000}"/>
    <cellStyle name="Accent5 2" xfId="580" xr:uid="{00000000-0005-0000-0000-0000BB000000}"/>
    <cellStyle name="Accent5 3" xfId="982" xr:uid="{00000000-0005-0000-0000-0000BC000000}"/>
    <cellStyle name="Accent6" xfId="59" xr:uid="{00000000-0005-0000-0000-0000BD000000}"/>
    <cellStyle name="Accent6 2" xfId="581" xr:uid="{00000000-0005-0000-0000-0000BE000000}"/>
    <cellStyle name="Accent6 3" xfId="983" xr:uid="{00000000-0005-0000-0000-0000BF000000}"/>
    <cellStyle name="Bad" xfId="60" xr:uid="{00000000-0005-0000-0000-0000C0000000}"/>
    <cellStyle name="Bad 2" xfId="582" xr:uid="{00000000-0005-0000-0000-0000C1000000}"/>
    <cellStyle name="Bad 3" xfId="984" xr:uid="{00000000-0005-0000-0000-0000C2000000}"/>
    <cellStyle name="Calcolo 2" xfId="61" xr:uid="{00000000-0005-0000-0000-0000C3000000}"/>
    <cellStyle name="Calcolo 2 2" xfId="584" xr:uid="{00000000-0005-0000-0000-0000C4000000}"/>
    <cellStyle name="Calcolo 2 2 2" xfId="1448" xr:uid="{00000000-0005-0000-0000-0000C5000000}"/>
    <cellStyle name="Calcolo 2 2 2 2" xfId="1668" xr:uid="{00000000-0005-0000-0000-0000C6000000}"/>
    <cellStyle name="Calcolo 2 2 3" xfId="1630" xr:uid="{00000000-0005-0000-0000-0000C7000000}"/>
    <cellStyle name="Calcolo 2 2 4" xfId="1669" xr:uid="{00000000-0005-0000-0000-0000C8000000}"/>
    <cellStyle name="Calcolo 2 3" xfId="985" xr:uid="{00000000-0005-0000-0000-0000C9000000}"/>
    <cellStyle name="Calcolo 2 3 2" xfId="1481" xr:uid="{00000000-0005-0000-0000-0000CA000000}"/>
    <cellStyle name="Calcolo 2 3 2 2" xfId="1623" xr:uid="{00000000-0005-0000-0000-0000CB000000}"/>
    <cellStyle name="Calcolo 2 3 3" xfId="1717" xr:uid="{00000000-0005-0000-0000-0000CC000000}"/>
    <cellStyle name="Calcolo 2 3 4" xfId="1923" xr:uid="{00000000-0005-0000-0000-0000CD000000}"/>
    <cellStyle name="Calcolo 2 4" xfId="1429" xr:uid="{00000000-0005-0000-0000-0000CE000000}"/>
    <cellStyle name="Calcolo 2 4 2" xfId="1742" xr:uid="{00000000-0005-0000-0000-0000CF000000}"/>
    <cellStyle name="Calcolo 2 5" xfId="1497" xr:uid="{00000000-0005-0000-0000-0000D0000000}"/>
    <cellStyle name="Calcolo 2 6" xfId="1705" xr:uid="{00000000-0005-0000-0000-0000D1000000}"/>
    <cellStyle name="Calcolo 3" xfId="62" xr:uid="{00000000-0005-0000-0000-0000D2000000}"/>
    <cellStyle name="Calcolo 3 2" xfId="585" xr:uid="{00000000-0005-0000-0000-0000D3000000}"/>
    <cellStyle name="Calcolo 3 2 2" xfId="1449" xr:uid="{00000000-0005-0000-0000-0000D4000000}"/>
    <cellStyle name="Calcolo 3 2 2 2" xfId="1626" xr:uid="{00000000-0005-0000-0000-0000D5000000}"/>
    <cellStyle name="Calcolo 3 2 3" xfId="1631" xr:uid="{00000000-0005-0000-0000-0000D6000000}"/>
    <cellStyle name="Calcolo 3 2 4" xfId="1491" xr:uid="{00000000-0005-0000-0000-0000D7000000}"/>
    <cellStyle name="Calcolo 3 3" xfId="986" xr:uid="{00000000-0005-0000-0000-0000D8000000}"/>
    <cellStyle name="Calcolo 3 3 2" xfId="1482" xr:uid="{00000000-0005-0000-0000-0000D9000000}"/>
    <cellStyle name="Calcolo 3 3 2 2" xfId="1871" xr:uid="{00000000-0005-0000-0000-0000DA000000}"/>
    <cellStyle name="Calcolo 3 3 3" xfId="1718" xr:uid="{00000000-0005-0000-0000-0000DB000000}"/>
    <cellStyle name="Calcolo 3 3 4" xfId="1620" xr:uid="{00000000-0005-0000-0000-0000DC000000}"/>
    <cellStyle name="Calcolo 3 4" xfId="1430" xr:uid="{00000000-0005-0000-0000-0000DD000000}"/>
    <cellStyle name="Calcolo 3 4 2" xfId="1840" xr:uid="{00000000-0005-0000-0000-0000DE000000}"/>
    <cellStyle name="Calcolo 3 5" xfId="1498" xr:uid="{00000000-0005-0000-0000-0000DF000000}"/>
    <cellStyle name="Calcolo 3 6" xfId="1875" xr:uid="{00000000-0005-0000-0000-0000E0000000}"/>
    <cellStyle name="Calcolo 4" xfId="583" xr:uid="{00000000-0005-0000-0000-0000E1000000}"/>
    <cellStyle name="Calcolo 4 2" xfId="1447" xr:uid="{00000000-0005-0000-0000-0000E2000000}"/>
    <cellStyle name="Calcolo 4 2 2" xfId="1597" xr:uid="{00000000-0005-0000-0000-0000E3000000}"/>
    <cellStyle name="Calcolo 4 3" xfId="1629" xr:uid="{00000000-0005-0000-0000-0000E4000000}"/>
    <cellStyle name="Calcolo 4 4" xfId="1666" xr:uid="{00000000-0005-0000-0000-0000E5000000}"/>
    <cellStyle name="Calculation" xfId="63" xr:uid="{00000000-0005-0000-0000-0000E6000000}"/>
    <cellStyle name="Calculation 2" xfId="586" xr:uid="{00000000-0005-0000-0000-0000E7000000}"/>
    <cellStyle name="Calculation 2 2" xfId="1450" xr:uid="{00000000-0005-0000-0000-0000E8000000}"/>
    <cellStyle name="Calculation 2 2 2" xfId="1852" xr:uid="{00000000-0005-0000-0000-0000E9000000}"/>
    <cellStyle name="Calculation 2 3" xfId="1632" xr:uid="{00000000-0005-0000-0000-0000EA000000}"/>
    <cellStyle name="Calculation 2 4" xfId="1732" xr:uid="{00000000-0005-0000-0000-0000EB000000}"/>
    <cellStyle name="Calculation 3" xfId="987" xr:uid="{00000000-0005-0000-0000-0000EC000000}"/>
    <cellStyle name="Calculation 3 2" xfId="1483" xr:uid="{00000000-0005-0000-0000-0000ED000000}"/>
    <cellStyle name="Calculation 3 2 2" xfId="1694" xr:uid="{00000000-0005-0000-0000-0000EE000000}"/>
    <cellStyle name="Calculation 3 3" xfId="1719" xr:uid="{00000000-0005-0000-0000-0000EF000000}"/>
    <cellStyle name="Calculation 3 4" xfId="1713" xr:uid="{00000000-0005-0000-0000-0000F0000000}"/>
    <cellStyle name="Calculation 4" xfId="1431" xr:uid="{00000000-0005-0000-0000-0000F1000000}"/>
    <cellStyle name="Calculation 4 2" xfId="1628" xr:uid="{00000000-0005-0000-0000-0000F2000000}"/>
    <cellStyle name="Calculation 5" xfId="1499" xr:uid="{00000000-0005-0000-0000-0000F3000000}"/>
    <cellStyle name="Calculation 6" xfId="1635" xr:uid="{00000000-0005-0000-0000-0000F4000000}"/>
    <cellStyle name="Cella collegata 2" xfId="64" xr:uid="{00000000-0005-0000-0000-0000F5000000}"/>
    <cellStyle name="Cella collegata 2 2" xfId="588" xr:uid="{00000000-0005-0000-0000-0000F6000000}"/>
    <cellStyle name="Cella collegata 2 3" xfId="988" xr:uid="{00000000-0005-0000-0000-0000F7000000}"/>
    <cellStyle name="Cella collegata 3" xfId="65" xr:uid="{00000000-0005-0000-0000-0000F8000000}"/>
    <cellStyle name="Cella collegata 3 2" xfId="589" xr:uid="{00000000-0005-0000-0000-0000F9000000}"/>
    <cellStyle name="Cella collegata 3 3" xfId="989" xr:uid="{00000000-0005-0000-0000-0000FA000000}"/>
    <cellStyle name="Cella collegata 4" xfId="587" xr:uid="{00000000-0005-0000-0000-0000FB000000}"/>
    <cellStyle name="Cella da controllare 2" xfId="66" xr:uid="{00000000-0005-0000-0000-0000FC000000}"/>
    <cellStyle name="Cella da controllare 2 2" xfId="591" xr:uid="{00000000-0005-0000-0000-0000FD000000}"/>
    <cellStyle name="Cella da controllare 2 3" xfId="990" xr:uid="{00000000-0005-0000-0000-0000FE000000}"/>
    <cellStyle name="Cella da controllare 3" xfId="590" xr:uid="{00000000-0005-0000-0000-0000FF000000}"/>
    <cellStyle name="Check Cell" xfId="67" xr:uid="{00000000-0005-0000-0000-000000010000}"/>
    <cellStyle name="Check Cell 2" xfId="592" xr:uid="{00000000-0005-0000-0000-000001010000}"/>
    <cellStyle name="Check Cell 3" xfId="991" xr:uid="{00000000-0005-0000-0000-000002010000}"/>
    <cellStyle name="Collegamento ipertestuale" xfId="1428" builtinId="8"/>
    <cellStyle name="Collegamento ipertestuale 2" xfId="68" xr:uid="{00000000-0005-0000-0000-000004010000}"/>
    <cellStyle name="Collegamento ipertestuale 2 2" xfId="69" xr:uid="{00000000-0005-0000-0000-000005010000}"/>
    <cellStyle name="Collegamento ipertestuale 2 2 2" xfId="482" xr:uid="{00000000-0005-0000-0000-000006010000}"/>
    <cellStyle name="Collegamento ipertestuale 2 2 3" xfId="992" xr:uid="{00000000-0005-0000-0000-000007010000}"/>
    <cellStyle name="Collegamento ipertestuale 2 2_COSTO DIPENDENTE" xfId="483" xr:uid="{00000000-0005-0000-0000-000008010000}"/>
    <cellStyle name="Collegamento ipertestuale 2 3" xfId="484" xr:uid="{00000000-0005-0000-0000-000009010000}"/>
    <cellStyle name="Collegamento ipertestuale 2 4" xfId="993" xr:uid="{00000000-0005-0000-0000-00000A010000}"/>
    <cellStyle name="Collegamento ipertestuale 2 5" xfId="1944" xr:uid="{00000000-0005-0000-0000-00000B010000}"/>
    <cellStyle name="Collegamento ipertestuale 2_COSTO DIPENDENTE" xfId="485" xr:uid="{00000000-0005-0000-0000-00000C010000}"/>
    <cellStyle name="Collegamento ipertestuale 3" xfId="70" xr:uid="{00000000-0005-0000-0000-00000D010000}"/>
    <cellStyle name="Collegamento ipertestuale 3 2" xfId="594" xr:uid="{00000000-0005-0000-0000-00000E010000}"/>
    <cellStyle name="Collegamento ipertestuale 3 3" xfId="994" xr:uid="{00000000-0005-0000-0000-00000F010000}"/>
    <cellStyle name="Collegamento ipertestuale 4" xfId="71" xr:uid="{00000000-0005-0000-0000-000010010000}"/>
    <cellStyle name="Collegamento ipertestuale 4 2" xfId="486" xr:uid="{00000000-0005-0000-0000-000011010000}"/>
    <cellStyle name="Collegamento ipertestuale 4 3" xfId="995" xr:uid="{00000000-0005-0000-0000-000012010000}"/>
    <cellStyle name="Collegamento ipertestuale 4_COSTO DIPENDENTE" xfId="487" xr:uid="{00000000-0005-0000-0000-000013010000}"/>
    <cellStyle name="Collegamento ipertestuale 5" xfId="996" xr:uid="{00000000-0005-0000-0000-000014010000}"/>
    <cellStyle name="Collegamento ipertestuale 6" xfId="997" xr:uid="{00000000-0005-0000-0000-000015010000}"/>
    <cellStyle name="Collegamento ipertestuale 7" xfId="1946" xr:uid="{00000000-0005-0000-0000-000016010000}"/>
    <cellStyle name="Colore 1 2" xfId="72" xr:uid="{00000000-0005-0000-0000-000017010000}"/>
    <cellStyle name="Colore 1 2 2" xfId="597" xr:uid="{00000000-0005-0000-0000-000018010000}"/>
    <cellStyle name="Colore 1 2 3" xfId="915" xr:uid="{00000000-0005-0000-0000-000019010000}"/>
    <cellStyle name="Colore 1 3" xfId="73" xr:uid="{00000000-0005-0000-0000-00001A010000}"/>
    <cellStyle name="Colore 1 3 2" xfId="598" xr:uid="{00000000-0005-0000-0000-00001B010000}"/>
    <cellStyle name="Colore 1 3 3" xfId="914" xr:uid="{00000000-0005-0000-0000-00001C010000}"/>
    <cellStyle name="Colore 1 4" xfId="596" xr:uid="{00000000-0005-0000-0000-00001D010000}"/>
    <cellStyle name="Colore 2 2" xfId="74" xr:uid="{00000000-0005-0000-0000-00001E010000}"/>
    <cellStyle name="Colore 2 2 2" xfId="600" xr:uid="{00000000-0005-0000-0000-00001F010000}"/>
    <cellStyle name="Colore 2 2 3" xfId="913" xr:uid="{00000000-0005-0000-0000-000020010000}"/>
    <cellStyle name="Colore 2 3" xfId="75" xr:uid="{00000000-0005-0000-0000-000021010000}"/>
    <cellStyle name="Colore 2 3 2" xfId="601" xr:uid="{00000000-0005-0000-0000-000022010000}"/>
    <cellStyle name="Colore 2 3 3" xfId="912" xr:uid="{00000000-0005-0000-0000-000023010000}"/>
    <cellStyle name="Colore 2 4" xfId="599" xr:uid="{00000000-0005-0000-0000-000024010000}"/>
    <cellStyle name="Colore 3 2" xfId="76" xr:uid="{00000000-0005-0000-0000-000025010000}"/>
    <cellStyle name="Colore 3 2 2" xfId="603" xr:uid="{00000000-0005-0000-0000-000026010000}"/>
    <cellStyle name="Colore 3 2 3" xfId="911" xr:uid="{00000000-0005-0000-0000-000027010000}"/>
    <cellStyle name="Colore 3 3" xfId="77" xr:uid="{00000000-0005-0000-0000-000028010000}"/>
    <cellStyle name="Colore 3 3 2" xfId="604" xr:uid="{00000000-0005-0000-0000-000029010000}"/>
    <cellStyle name="Colore 3 3 3" xfId="910" xr:uid="{00000000-0005-0000-0000-00002A010000}"/>
    <cellStyle name="Colore 3 4" xfId="602" xr:uid="{00000000-0005-0000-0000-00002B010000}"/>
    <cellStyle name="Colore 4 2" xfId="78" xr:uid="{00000000-0005-0000-0000-00002C010000}"/>
    <cellStyle name="Colore 4 2 2" xfId="606" xr:uid="{00000000-0005-0000-0000-00002D010000}"/>
    <cellStyle name="Colore 4 2 3" xfId="909" xr:uid="{00000000-0005-0000-0000-00002E010000}"/>
    <cellStyle name="Colore 4 3" xfId="79" xr:uid="{00000000-0005-0000-0000-00002F010000}"/>
    <cellStyle name="Colore 4 3 2" xfId="607" xr:uid="{00000000-0005-0000-0000-000030010000}"/>
    <cellStyle name="Colore 4 3 3" xfId="908" xr:uid="{00000000-0005-0000-0000-000031010000}"/>
    <cellStyle name="Colore 4 4" xfId="605" xr:uid="{00000000-0005-0000-0000-000032010000}"/>
    <cellStyle name="Colore 5 2" xfId="80" xr:uid="{00000000-0005-0000-0000-000033010000}"/>
    <cellStyle name="Colore 5 2 2" xfId="609" xr:uid="{00000000-0005-0000-0000-000034010000}"/>
    <cellStyle name="Colore 5 2 3" xfId="907" xr:uid="{00000000-0005-0000-0000-000035010000}"/>
    <cellStyle name="Colore 5 3" xfId="608" xr:uid="{00000000-0005-0000-0000-000036010000}"/>
    <cellStyle name="Colore 6 2" xfId="81" xr:uid="{00000000-0005-0000-0000-000037010000}"/>
    <cellStyle name="Colore 6 2 2" xfId="611" xr:uid="{00000000-0005-0000-0000-000038010000}"/>
    <cellStyle name="Colore 6 2 3" xfId="906" xr:uid="{00000000-0005-0000-0000-000039010000}"/>
    <cellStyle name="Colore 6 3" xfId="82" xr:uid="{00000000-0005-0000-0000-00003A010000}"/>
    <cellStyle name="Colore 6 3 2" xfId="612" xr:uid="{00000000-0005-0000-0000-00003B010000}"/>
    <cellStyle name="Colore 6 3 3" xfId="905" xr:uid="{00000000-0005-0000-0000-00003C010000}"/>
    <cellStyle name="Colore 6 4" xfId="610" xr:uid="{00000000-0005-0000-0000-00003D010000}"/>
    <cellStyle name="Euro" xfId="83" xr:uid="{00000000-0005-0000-0000-00003E010000}"/>
    <cellStyle name="Euro 10" xfId="84" xr:uid="{00000000-0005-0000-0000-00003F010000}"/>
    <cellStyle name="Euro 11" xfId="85" xr:uid="{00000000-0005-0000-0000-000040010000}"/>
    <cellStyle name="Euro 12" xfId="86" xr:uid="{00000000-0005-0000-0000-000041010000}"/>
    <cellStyle name="Euro 12 2" xfId="1500" xr:uid="{00000000-0005-0000-0000-000042010000}"/>
    <cellStyle name="Euro 13" xfId="87" xr:uid="{00000000-0005-0000-0000-000043010000}"/>
    <cellStyle name="Euro 13 2" xfId="1501" xr:uid="{00000000-0005-0000-0000-000044010000}"/>
    <cellStyle name="Euro 14" xfId="88" xr:uid="{00000000-0005-0000-0000-000045010000}"/>
    <cellStyle name="Euro 14 2" xfId="89" xr:uid="{00000000-0005-0000-0000-000046010000}"/>
    <cellStyle name="Euro 14 2 2" xfId="619" xr:uid="{00000000-0005-0000-0000-000047010000}"/>
    <cellStyle name="Euro 14 2 3" xfId="998" xr:uid="{00000000-0005-0000-0000-000048010000}"/>
    <cellStyle name="Euro 14 3" xfId="90" xr:uid="{00000000-0005-0000-0000-000049010000}"/>
    <cellStyle name="Euro 14 4" xfId="999" xr:uid="{00000000-0005-0000-0000-00004A010000}"/>
    <cellStyle name="Euro 14 4 2" xfId="1720" xr:uid="{00000000-0005-0000-0000-00004B010000}"/>
    <cellStyle name="Euro 14 5" xfId="1502" xr:uid="{00000000-0005-0000-0000-00004C010000}"/>
    <cellStyle name="Euro 14_TotCespiti" xfId="466" xr:uid="{00000000-0005-0000-0000-00004D010000}"/>
    <cellStyle name="Euro 15" xfId="91" xr:uid="{00000000-0005-0000-0000-00004E010000}"/>
    <cellStyle name="Euro 15 2" xfId="1503" xr:uid="{00000000-0005-0000-0000-00004F010000}"/>
    <cellStyle name="Euro 16" xfId="92" xr:uid="{00000000-0005-0000-0000-000050010000}"/>
    <cellStyle name="Euro 16 2" xfId="1504" xr:uid="{00000000-0005-0000-0000-000051010000}"/>
    <cellStyle name="Euro 17" xfId="93" xr:uid="{00000000-0005-0000-0000-000052010000}"/>
    <cellStyle name="Euro 17 2" xfId="1505" xr:uid="{00000000-0005-0000-0000-000053010000}"/>
    <cellStyle name="Euro 18" xfId="94" xr:uid="{00000000-0005-0000-0000-000054010000}"/>
    <cellStyle name="Euro 18 2" xfId="1506" xr:uid="{00000000-0005-0000-0000-000055010000}"/>
    <cellStyle name="Euro 19" xfId="95" xr:uid="{00000000-0005-0000-0000-000056010000}"/>
    <cellStyle name="Euro 2" xfId="96" xr:uid="{00000000-0005-0000-0000-000057010000}"/>
    <cellStyle name="Euro 2 2" xfId="1507" xr:uid="{00000000-0005-0000-0000-000058010000}"/>
    <cellStyle name="Euro 20" xfId="467" xr:uid="{00000000-0005-0000-0000-000059010000}"/>
    <cellStyle name="Euro 20 2" xfId="953" xr:uid="{00000000-0005-0000-0000-00005A010000}"/>
    <cellStyle name="Euro 20 3" xfId="1000" xr:uid="{00000000-0005-0000-0000-00005B010000}"/>
    <cellStyle name="Euro 21" xfId="468" xr:uid="{00000000-0005-0000-0000-00005C010000}"/>
    <cellStyle name="Euro 21 2" xfId="954" xr:uid="{00000000-0005-0000-0000-00005D010000}"/>
    <cellStyle name="Euro 21 3" xfId="1001" xr:uid="{00000000-0005-0000-0000-00005E010000}"/>
    <cellStyle name="Euro 22" xfId="952" xr:uid="{00000000-0005-0000-0000-00005F010000}"/>
    <cellStyle name="Euro 23" xfId="1002" xr:uid="{00000000-0005-0000-0000-000060010000}"/>
    <cellStyle name="Euro 24" xfId="1949" xr:uid="{00000000-0005-0000-0000-000061010000}"/>
    <cellStyle name="Euro 3" xfId="97" xr:uid="{00000000-0005-0000-0000-000062010000}"/>
    <cellStyle name="Euro 4" xfId="98" xr:uid="{00000000-0005-0000-0000-000063010000}"/>
    <cellStyle name="Euro 5" xfId="99" xr:uid="{00000000-0005-0000-0000-000064010000}"/>
    <cellStyle name="Euro 6" xfId="100" xr:uid="{00000000-0005-0000-0000-000065010000}"/>
    <cellStyle name="Euro 6 2" xfId="1508" xr:uid="{00000000-0005-0000-0000-000066010000}"/>
    <cellStyle name="Euro 7" xfId="101" xr:uid="{00000000-0005-0000-0000-000067010000}"/>
    <cellStyle name="Euro 8" xfId="102" xr:uid="{00000000-0005-0000-0000-000068010000}"/>
    <cellStyle name="Euro 9" xfId="103" xr:uid="{00000000-0005-0000-0000-000069010000}"/>
    <cellStyle name="Euro_aa1" xfId="104" xr:uid="{00000000-0005-0000-0000-00006A010000}"/>
    <cellStyle name="Explanatory Text" xfId="105" xr:uid="{00000000-0005-0000-0000-00006B010000}"/>
    <cellStyle name="Explanatory Text 2" xfId="621" xr:uid="{00000000-0005-0000-0000-00006C010000}"/>
    <cellStyle name="Explanatory Text 3" xfId="1003" xr:uid="{00000000-0005-0000-0000-00006D010000}"/>
    <cellStyle name="Good" xfId="106" xr:uid="{00000000-0005-0000-0000-00006E010000}"/>
    <cellStyle name="Good 2" xfId="622" xr:uid="{00000000-0005-0000-0000-00006F010000}"/>
    <cellStyle name="Good 3" xfId="1004" xr:uid="{00000000-0005-0000-0000-000070010000}"/>
    <cellStyle name="Heading 1" xfId="107" xr:uid="{00000000-0005-0000-0000-000071010000}"/>
    <cellStyle name="Heading 1 2" xfId="623" xr:uid="{00000000-0005-0000-0000-000072010000}"/>
    <cellStyle name="Heading 1 3" xfId="1005" xr:uid="{00000000-0005-0000-0000-000073010000}"/>
    <cellStyle name="Heading 2" xfId="108" xr:uid="{00000000-0005-0000-0000-000074010000}"/>
    <cellStyle name="Heading 2 2" xfId="624" xr:uid="{00000000-0005-0000-0000-000075010000}"/>
    <cellStyle name="Heading 2 3" xfId="1006" xr:uid="{00000000-0005-0000-0000-000076010000}"/>
    <cellStyle name="Heading 3" xfId="109" xr:uid="{00000000-0005-0000-0000-000077010000}"/>
    <cellStyle name="Heading 3 2" xfId="625" xr:uid="{00000000-0005-0000-0000-000078010000}"/>
    <cellStyle name="Heading 3 3" xfId="1007" xr:uid="{00000000-0005-0000-0000-000079010000}"/>
    <cellStyle name="Heading 4" xfId="110" xr:uid="{00000000-0005-0000-0000-00007A010000}"/>
    <cellStyle name="Heading 4 2" xfId="626" xr:uid="{00000000-0005-0000-0000-00007B010000}"/>
    <cellStyle name="Heading 4 3" xfId="1008" xr:uid="{00000000-0005-0000-0000-00007C010000}"/>
    <cellStyle name="Input 2" xfId="111" xr:uid="{00000000-0005-0000-0000-00007D010000}"/>
    <cellStyle name="Input 2 2" xfId="628" xr:uid="{00000000-0005-0000-0000-00007E010000}"/>
    <cellStyle name="Input 2 2 2" xfId="1458" xr:uid="{00000000-0005-0000-0000-00007F010000}"/>
    <cellStyle name="Input 2 2 2 2" xfId="1598" xr:uid="{00000000-0005-0000-0000-000080010000}"/>
    <cellStyle name="Input 2 2 3" xfId="1643" xr:uid="{00000000-0005-0000-0000-000081010000}"/>
    <cellStyle name="Input 2 2 4" xfId="1930" xr:uid="{00000000-0005-0000-0000-000082010000}"/>
    <cellStyle name="Input 2 3" xfId="1009" xr:uid="{00000000-0005-0000-0000-000083010000}"/>
    <cellStyle name="Input 2 3 2" xfId="1484" xr:uid="{00000000-0005-0000-0000-000084010000}"/>
    <cellStyle name="Input 2 3 2 2" xfId="1706" xr:uid="{00000000-0005-0000-0000-000085010000}"/>
    <cellStyle name="Input 2 3 3" xfId="1721" xr:uid="{00000000-0005-0000-0000-000086010000}"/>
    <cellStyle name="Input 2 3 4" xfId="1610" xr:uid="{00000000-0005-0000-0000-000087010000}"/>
    <cellStyle name="Input 2 4" xfId="1432" xr:uid="{00000000-0005-0000-0000-000088010000}"/>
    <cellStyle name="Input 2 4 2" xfId="1836" xr:uid="{00000000-0005-0000-0000-000089010000}"/>
    <cellStyle name="Input 2 5" xfId="1509" xr:uid="{00000000-0005-0000-0000-00008A010000}"/>
    <cellStyle name="Input 2 6" xfId="1889" xr:uid="{00000000-0005-0000-0000-00008B010000}"/>
    <cellStyle name="Input 3" xfId="112" xr:uid="{00000000-0005-0000-0000-00008C010000}"/>
    <cellStyle name="Input 3 2" xfId="629" xr:uid="{00000000-0005-0000-0000-00008D010000}"/>
    <cellStyle name="Input 3 2 2" xfId="1459" xr:uid="{00000000-0005-0000-0000-00008E010000}"/>
    <cellStyle name="Input 3 2 2 2" xfId="1494" xr:uid="{00000000-0005-0000-0000-00008F010000}"/>
    <cellStyle name="Input 3 2 3" xfId="1644" xr:uid="{00000000-0005-0000-0000-000090010000}"/>
    <cellStyle name="Input 3 2 4" xfId="1929" xr:uid="{00000000-0005-0000-0000-000091010000}"/>
    <cellStyle name="Input 3 3" xfId="1010" xr:uid="{00000000-0005-0000-0000-000092010000}"/>
    <cellStyle name="Input 3 3 2" xfId="1485" xr:uid="{00000000-0005-0000-0000-000093010000}"/>
    <cellStyle name="Input 3 3 2 2" xfId="1581" xr:uid="{00000000-0005-0000-0000-000094010000}"/>
    <cellStyle name="Input 3 3 3" xfId="1722" xr:uid="{00000000-0005-0000-0000-000095010000}"/>
    <cellStyle name="Input 3 3 4" xfId="1670" xr:uid="{00000000-0005-0000-0000-000096010000}"/>
    <cellStyle name="Input 3 4" xfId="1433" xr:uid="{00000000-0005-0000-0000-000097010000}"/>
    <cellStyle name="Input 3 4 2" xfId="1596" xr:uid="{00000000-0005-0000-0000-000098010000}"/>
    <cellStyle name="Input 3 5" xfId="1510" xr:uid="{00000000-0005-0000-0000-000099010000}"/>
    <cellStyle name="Input 3 6" xfId="1891" xr:uid="{00000000-0005-0000-0000-00009A010000}"/>
    <cellStyle name="Input 4" xfId="627" xr:uid="{00000000-0005-0000-0000-00009B010000}"/>
    <cellStyle name="Input 4 2" xfId="1457" xr:uid="{00000000-0005-0000-0000-00009C010000}"/>
    <cellStyle name="Input 4 2 2" xfId="1731" xr:uid="{00000000-0005-0000-0000-00009D010000}"/>
    <cellStyle name="Input 4 3" xfId="1642" xr:uid="{00000000-0005-0000-0000-00009E010000}"/>
    <cellStyle name="Input 4 4" xfId="1931" xr:uid="{00000000-0005-0000-0000-00009F010000}"/>
    <cellStyle name="Linked Cell" xfId="113" xr:uid="{00000000-0005-0000-0000-0000A0010000}"/>
    <cellStyle name="Linked Cell 2" xfId="630" xr:uid="{00000000-0005-0000-0000-0000A1010000}"/>
    <cellStyle name="Linked Cell 3" xfId="1011" xr:uid="{00000000-0005-0000-0000-0000A2010000}"/>
    <cellStyle name="Migliaia" xfId="1426" builtinId="3"/>
    <cellStyle name="Migliaia (0)_1997" xfId="115" xr:uid="{00000000-0005-0000-0000-0000A4010000}"/>
    <cellStyle name="Migliaia [0] 10" xfId="116" xr:uid="{00000000-0005-0000-0000-0000A5010000}"/>
    <cellStyle name="Migliaia [0] 11" xfId="117" xr:uid="{00000000-0005-0000-0000-0000A6010000}"/>
    <cellStyle name="Migliaia [0] 12" xfId="118" xr:uid="{00000000-0005-0000-0000-0000A7010000}"/>
    <cellStyle name="Migliaia [0] 13" xfId="119" xr:uid="{00000000-0005-0000-0000-0000A8010000}"/>
    <cellStyle name="Migliaia [0] 14" xfId="120" xr:uid="{00000000-0005-0000-0000-0000A9010000}"/>
    <cellStyle name="Migliaia [0] 14 2" xfId="1512" xr:uid="{00000000-0005-0000-0000-0000AA010000}"/>
    <cellStyle name="Migliaia [0] 15" xfId="121" xr:uid="{00000000-0005-0000-0000-0000AB010000}"/>
    <cellStyle name="Migliaia [0] 15 2" xfId="122" xr:uid="{00000000-0005-0000-0000-0000AC010000}"/>
    <cellStyle name="Migliaia [0] 15 2 2" xfId="1514" xr:uid="{00000000-0005-0000-0000-0000AD010000}"/>
    <cellStyle name="Migliaia [0] 15 3" xfId="123" xr:uid="{00000000-0005-0000-0000-0000AE010000}"/>
    <cellStyle name="Migliaia [0] 15 3 2" xfId="1515" xr:uid="{00000000-0005-0000-0000-0000AF010000}"/>
    <cellStyle name="Migliaia [0] 15 4" xfId="124" xr:uid="{00000000-0005-0000-0000-0000B0010000}"/>
    <cellStyle name="Migliaia [0] 15 4 2" xfId="1516" xr:uid="{00000000-0005-0000-0000-0000B1010000}"/>
    <cellStyle name="Migliaia [0] 15 5" xfId="125" xr:uid="{00000000-0005-0000-0000-0000B2010000}"/>
    <cellStyle name="Migliaia [0] 15 5 2" xfId="1517" xr:uid="{00000000-0005-0000-0000-0000B3010000}"/>
    <cellStyle name="Migliaia [0] 15 6" xfId="126" xr:uid="{00000000-0005-0000-0000-0000B4010000}"/>
    <cellStyle name="Migliaia [0] 15 6 2" xfId="1518" xr:uid="{00000000-0005-0000-0000-0000B5010000}"/>
    <cellStyle name="Migliaia [0] 15 7" xfId="1513" xr:uid="{00000000-0005-0000-0000-0000B6010000}"/>
    <cellStyle name="Migliaia [0] 16" xfId="127" xr:uid="{00000000-0005-0000-0000-0000B7010000}"/>
    <cellStyle name="Migliaia [0] 16 2" xfId="128" xr:uid="{00000000-0005-0000-0000-0000B8010000}"/>
    <cellStyle name="Migliaia [0] 16 2 2" xfId="1520" xr:uid="{00000000-0005-0000-0000-0000B9010000}"/>
    <cellStyle name="Migliaia [0] 16 3" xfId="1519" xr:uid="{00000000-0005-0000-0000-0000BA010000}"/>
    <cellStyle name="Migliaia [0] 17" xfId="956" xr:uid="{00000000-0005-0000-0000-0000BB010000}"/>
    <cellStyle name="Migliaia [0] 17 2" xfId="1712" xr:uid="{00000000-0005-0000-0000-0000BC010000}"/>
    <cellStyle name="Migliaia [0] 18" xfId="1948" xr:uid="{00000000-0005-0000-0000-0000BD010000}"/>
    <cellStyle name="Migliaia [0] 2" xfId="129" xr:uid="{00000000-0005-0000-0000-0000BE010000}"/>
    <cellStyle name="Migliaia [0] 2 2" xfId="130" xr:uid="{00000000-0005-0000-0000-0000BF010000}"/>
    <cellStyle name="Migliaia [0] 2 2 2" xfId="1522" xr:uid="{00000000-0005-0000-0000-0000C0010000}"/>
    <cellStyle name="Migliaia [0] 2 3" xfId="131" xr:uid="{00000000-0005-0000-0000-0000C1010000}"/>
    <cellStyle name="Migliaia [0] 2 3 2" xfId="1523" xr:uid="{00000000-0005-0000-0000-0000C2010000}"/>
    <cellStyle name="Migliaia [0] 2 4" xfId="132" xr:uid="{00000000-0005-0000-0000-0000C3010000}"/>
    <cellStyle name="Migliaia [0] 2 4 2" xfId="1524" xr:uid="{00000000-0005-0000-0000-0000C4010000}"/>
    <cellStyle name="Migliaia [0] 2 5" xfId="133" xr:uid="{00000000-0005-0000-0000-0000C5010000}"/>
    <cellStyle name="Migliaia [0] 2 5 2" xfId="1525" xr:uid="{00000000-0005-0000-0000-0000C6010000}"/>
    <cellStyle name="Migliaia [0] 2 6" xfId="134" xr:uid="{00000000-0005-0000-0000-0000C7010000}"/>
    <cellStyle name="Migliaia [0] 2 6 2" xfId="1526" xr:uid="{00000000-0005-0000-0000-0000C8010000}"/>
    <cellStyle name="Migliaia [0] 2 7" xfId="1521" xr:uid="{00000000-0005-0000-0000-0000C9010000}"/>
    <cellStyle name="Migliaia [0] 3" xfId="135" xr:uid="{00000000-0005-0000-0000-0000CA010000}"/>
    <cellStyle name="Migliaia [0] 3 2" xfId="1527" xr:uid="{00000000-0005-0000-0000-0000CB010000}"/>
    <cellStyle name="Migliaia [0] 4" xfId="136" xr:uid="{00000000-0005-0000-0000-0000CC010000}"/>
    <cellStyle name="Migliaia [0] 5" xfId="137" xr:uid="{00000000-0005-0000-0000-0000CD010000}"/>
    <cellStyle name="Migliaia [0] 6" xfId="138" xr:uid="{00000000-0005-0000-0000-0000CE010000}"/>
    <cellStyle name="Migliaia [0] 7" xfId="139" xr:uid="{00000000-0005-0000-0000-0000CF010000}"/>
    <cellStyle name="Migliaia [0] 8" xfId="140" xr:uid="{00000000-0005-0000-0000-0000D0010000}"/>
    <cellStyle name="Migliaia [0] 9" xfId="141" xr:uid="{00000000-0005-0000-0000-0000D1010000}"/>
    <cellStyle name="Migliaia 10" xfId="142" xr:uid="{00000000-0005-0000-0000-0000D2010000}"/>
    <cellStyle name="Migliaia 10 2" xfId="1528" xr:uid="{00000000-0005-0000-0000-0000D3010000}"/>
    <cellStyle name="Migliaia 100" xfId="1238" xr:uid="{00000000-0005-0000-0000-0000D4010000}"/>
    <cellStyle name="Migliaia 100 2" xfId="1752" xr:uid="{00000000-0005-0000-0000-0000D5010000}"/>
    <cellStyle name="Migliaia 101" xfId="1239" xr:uid="{00000000-0005-0000-0000-0000D6010000}"/>
    <cellStyle name="Migliaia 101 2" xfId="1753" xr:uid="{00000000-0005-0000-0000-0000D7010000}"/>
    <cellStyle name="Migliaia 102" xfId="1240" xr:uid="{00000000-0005-0000-0000-0000D8010000}"/>
    <cellStyle name="Migliaia 102 2" xfId="1754" xr:uid="{00000000-0005-0000-0000-0000D9010000}"/>
    <cellStyle name="Migliaia 103" xfId="1241" xr:uid="{00000000-0005-0000-0000-0000DA010000}"/>
    <cellStyle name="Migliaia 103 2" xfId="1755" xr:uid="{00000000-0005-0000-0000-0000DB010000}"/>
    <cellStyle name="Migliaia 104" xfId="1308" xr:uid="{00000000-0005-0000-0000-0000DC010000}"/>
    <cellStyle name="Migliaia 104 2" xfId="1820" xr:uid="{00000000-0005-0000-0000-0000DD010000}"/>
    <cellStyle name="Migliaia 105" xfId="1310" xr:uid="{00000000-0005-0000-0000-0000DE010000}"/>
    <cellStyle name="Migliaia 105 2" xfId="1821" xr:uid="{00000000-0005-0000-0000-0000DF010000}"/>
    <cellStyle name="Migliaia 106" xfId="1312" xr:uid="{00000000-0005-0000-0000-0000E0010000}"/>
    <cellStyle name="Migliaia 106 2" xfId="1822" xr:uid="{00000000-0005-0000-0000-0000E1010000}"/>
    <cellStyle name="Migliaia 107" xfId="1314" xr:uid="{00000000-0005-0000-0000-0000E2010000}"/>
    <cellStyle name="Migliaia 107 2" xfId="1823" xr:uid="{00000000-0005-0000-0000-0000E3010000}"/>
    <cellStyle name="Migliaia 108" xfId="1316" xr:uid="{00000000-0005-0000-0000-0000E4010000}"/>
    <cellStyle name="Migliaia 108 2" xfId="1824" xr:uid="{00000000-0005-0000-0000-0000E5010000}"/>
    <cellStyle name="Migliaia 109" xfId="1318" xr:uid="{00000000-0005-0000-0000-0000E6010000}"/>
    <cellStyle name="Migliaia 109 2" xfId="1825" xr:uid="{00000000-0005-0000-0000-0000E7010000}"/>
    <cellStyle name="Migliaia 11" xfId="143" xr:uid="{00000000-0005-0000-0000-0000E8010000}"/>
    <cellStyle name="Migliaia 11 2" xfId="1529" xr:uid="{00000000-0005-0000-0000-0000E9010000}"/>
    <cellStyle name="Migliaia 110" xfId="1320" xr:uid="{00000000-0005-0000-0000-0000EA010000}"/>
    <cellStyle name="Migliaia 110 2" xfId="1826" xr:uid="{00000000-0005-0000-0000-0000EB010000}"/>
    <cellStyle name="Migliaia 111" xfId="1322" xr:uid="{00000000-0005-0000-0000-0000EC010000}"/>
    <cellStyle name="Migliaia 111 2" xfId="1827" xr:uid="{00000000-0005-0000-0000-0000ED010000}"/>
    <cellStyle name="Migliaia 112" xfId="1324" xr:uid="{00000000-0005-0000-0000-0000EE010000}"/>
    <cellStyle name="Migliaia 112 2" xfId="1828" xr:uid="{00000000-0005-0000-0000-0000EF010000}"/>
    <cellStyle name="Migliaia 113" xfId="1326" xr:uid="{00000000-0005-0000-0000-0000F0010000}"/>
    <cellStyle name="Migliaia 113 2" xfId="1829" xr:uid="{00000000-0005-0000-0000-0000F1010000}"/>
    <cellStyle name="Migliaia 114" xfId="1328" xr:uid="{00000000-0005-0000-0000-0000F2010000}"/>
    <cellStyle name="Migliaia 114 2" xfId="1830" xr:uid="{00000000-0005-0000-0000-0000F3010000}"/>
    <cellStyle name="Migliaia 115" xfId="1330" xr:uid="{00000000-0005-0000-0000-0000F4010000}"/>
    <cellStyle name="Migliaia 115 2" xfId="1831" xr:uid="{00000000-0005-0000-0000-0000F5010000}"/>
    <cellStyle name="Migliaia 116" xfId="1332" xr:uid="{00000000-0005-0000-0000-0000F6010000}"/>
    <cellStyle name="Migliaia 116 2" xfId="1832" xr:uid="{00000000-0005-0000-0000-0000F7010000}"/>
    <cellStyle name="Migliaia 117" xfId="1334" xr:uid="{00000000-0005-0000-0000-0000F8010000}"/>
    <cellStyle name="Migliaia 117 2" xfId="1833" xr:uid="{00000000-0005-0000-0000-0000F9010000}"/>
    <cellStyle name="Migliaia 118" xfId="1336" xr:uid="{00000000-0005-0000-0000-0000FA010000}"/>
    <cellStyle name="Migliaia 118 2" xfId="1834" xr:uid="{00000000-0005-0000-0000-0000FB010000}"/>
    <cellStyle name="Migliaia 119" xfId="1338" xr:uid="{00000000-0005-0000-0000-0000FC010000}"/>
    <cellStyle name="Migliaia 119 2" xfId="1835" xr:uid="{00000000-0005-0000-0000-0000FD010000}"/>
    <cellStyle name="Migliaia 12" xfId="144" xr:uid="{00000000-0005-0000-0000-0000FE010000}"/>
    <cellStyle name="Migliaia 12 2" xfId="1530" xr:uid="{00000000-0005-0000-0000-0000FF010000}"/>
    <cellStyle name="Migliaia 120" xfId="1340" xr:uid="{00000000-0005-0000-0000-000000020000}"/>
    <cellStyle name="Migliaia 120 2" xfId="1837" xr:uid="{00000000-0005-0000-0000-000001020000}"/>
    <cellStyle name="Migliaia 121" xfId="1342" xr:uid="{00000000-0005-0000-0000-000002020000}"/>
    <cellStyle name="Migliaia 121 2" xfId="1839" xr:uid="{00000000-0005-0000-0000-000003020000}"/>
    <cellStyle name="Migliaia 122" xfId="1344" xr:uid="{00000000-0005-0000-0000-000004020000}"/>
    <cellStyle name="Migliaia 122 2" xfId="1841" xr:uid="{00000000-0005-0000-0000-000005020000}"/>
    <cellStyle name="Migliaia 123" xfId="1346" xr:uid="{00000000-0005-0000-0000-000006020000}"/>
    <cellStyle name="Migliaia 123 2" xfId="1843" xr:uid="{00000000-0005-0000-0000-000007020000}"/>
    <cellStyle name="Migliaia 124" xfId="1348" xr:uid="{00000000-0005-0000-0000-000008020000}"/>
    <cellStyle name="Migliaia 124 2" xfId="1845" xr:uid="{00000000-0005-0000-0000-000009020000}"/>
    <cellStyle name="Migliaia 125" xfId="1350" xr:uid="{00000000-0005-0000-0000-00000A020000}"/>
    <cellStyle name="Migliaia 125 2" xfId="1847" xr:uid="{00000000-0005-0000-0000-00000B020000}"/>
    <cellStyle name="Migliaia 126" xfId="1352" xr:uid="{00000000-0005-0000-0000-00000C020000}"/>
    <cellStyle name="Migliaia 126 2" xfId="1849" xr:uid="{00000000-0005-0000-0000-00000D020000}"/>
    <cellStyle name="Migliaia 127" xfId="1354" xr:uid="{00000000-0005-0000-0000-00000E020000}"/>
    <cellStyle name="Migliaia 127 2" xfId="1851" xr:uid="{00000000-0005-0000-0000-00000F020000}"/>
    <cellStyle name="Migliaia 128" xfId="1356" xr:uid="{00000000-0005-0000-0000-000010020000}"/>
    <cellStyle name="Migliaia 128 2" xfId="1853" xr:uid="{00000000-0005-0000-0000-000011020000}"/>
    <cellStyle name="Migliaia 129" xfId="1358" xr:uid="{00000000-0005-0000-0000-000012020000}"/>
    <cellStyle name="Migliaia 129 2" xfId="1855" xr:uid="{00000000-0005-0000-0000-000013020000}"/>
    <cellStyle name="Migliaia 13" xfId="145" xr:uid="{00000000-0005-0000-0000-000014020000}"/>
    <cellStyle name="Migliaia 13 2" xfId="1531" xr:uid="{00000000-0005-0000-0000-000015020000}"/>
    <cellStyle name="Migliaia 130" xfId="1360" xr:uid="{00000000-0005-0000-0000-000016020000}"/>
    <cellStyle name="Migliaia 130 2" xfId="1857" xr:uid="{00000000-0005-0000-0000-000017020000}"/>
    <cellStyle name="Migliaia 131" xfId="1363" xr:uid="{00000000-0005-0000-0000-000018020000}"/>
    <cellStyle name="Migliaia 131 2" xfId="1860" xr:uid="{00000000-0005-0000-0000-000019020000}"/>
    <cellStyle name="Migliaia 132" xfId="1365" xr:uid="{00000000-0005-0000-0000-00001A020000}"/>
    <cellStyle name="Migliaia 132 2" xfId="1862" xr:uid="{00000000-0005-0000-0000-00001B020000}"/>
    <cellStyle name="Migliaia 133" xfId="1367" xr:uid="{00000000-0005-0000-0000-00001C020000}"/>
    <cellStyle name="Migliaia 133 2" xfId="1864" xr:uid="{00000000-0005-0000-0000-00001D020000}"/>
    <cellStyle name="Migliaia 134" xfId="1369" xr:uid="{00000000-0005-0000-0000-00001E020000}"/>
    <cellStyle name="Migliaia 134 2" xfId="1866" xr:uid="{00000000-0005-0000-0000-00001F020000}"/>
    <cellStyle name="Migliaia 135" xfId="1371" xr:uid="{00000000-0005-0000-0000-000020020000}"/>
    <cellStyle name="Migliaia 135 2" xfId="1868" xr:uid="{00000000-0005-0000-0000-000021020000}"/>
    <cellStyle name="Migliaia 136" xfId="1373" xr:uid="{00000000-0005-0000-0000-000022020000}"/>
    <cellStyle name="Migliaia 136 2" xfId="1870" xr:uid="{00000000-0005-0000-0000-000023020000}"/>
    <cellStyle name="Migliaia 137" xfId="1375" xr:uid="{00000000-0005-0000-0000-000024020000}"/>
    <cellStyle name="Migliaia 137 2" xfId="1872" xr:uid="{00000000-0005-0000-0000-000025020000}"/>
    <cellStyle name="Migliaia 138" xfId="1377" xr:uid="{00000000-0005-0000-0000-000026020000}"/>
    <cellStyle name="Migliaia 138 2" xfId="1873" xr:uid="{00000000-0005-0000-0000-000027020000}"/>
    <cellStyle name="Migliaia 139" xfId="1379" xr:uid="{00000000-0005-0000-0000-000028020000}"/>
    <cellStyle name="Migliaia 139 2" xfId="1874" xr:uid="{00000000-0005-0000-0000-000029020000}"/>
    <cellStyle name="Migliaia 14" xfId="146" xr:uid="{00000000-0005-0000-0000-00002A020000}"/>
    <cellStyle name="Migliaia 14 2" xfId="1532" xr:uid="{00000000-0005-0000-0000-00002B020000}"/>
    <cellStyle name="Migliaia 140" xfId="1381" xr:uid="{00000000-0005-0000-0000-00002C020000}"/>
    <cellStyle name="Migliaia 140 2" xfId="1876" xr:uid="{00000000-0005-0000-0000-00002D020000}"/>
    <cellStyle name="Migliaia 141" xfId="1383" xr:uid="{00000000-0005-0000-0000-00002E020000}"/>
    <cellStyle name="Migliaia 141 2" xfId="1877" xr:uid="{00000000-0005-0000-0000-00002F020000}"/>
    <cellStyle name="Migliaia 142" xfId="1385" xr:uid="{00000000-0005-0000-0000-000030020000}"/>
    <cellStyle name="Migliaia 142 2" xfId="1878" xr:uid="{00000000-0005-0000-0000-000031020000}"/>
    <cellStyle name="Migliaia 143" xfId="1387" xr:uid="{00000000-0005-0000-0000-000032020000}"/>
    <cellStyle name="Migliaia 143 2" xfId="1879" xr:uid="{00000000-0005-0000-0000-000033020000}"/>
    <cellStyle name="Migliaia 144" xfId="1389" xr:uid="{00000000-0005-0000-0000-000034020000}"/>
    <cellStyle name="Migliaia 144 2" xfId="1880" xr:uid="{00000000-0005-0000-0000-000035020000}"/>
    <cellStyle name="Migliaia 145" xfId="1391" xr:uid="{00000000-0005-0000-0000-000036020000}"/>
    <cellStyle name="Migliaia 145 2" xfId="1881" xr:uid="{00000000-0005-0000-0000-000037020000}"/>
    <cellStyle name="Migliaia 146" xfId="1393" xr:uid="{00000000-0005-0000-0000-000038020000}"/>
    <cellStyle name="Migliaia 146 2" xfId="1882" xr:uid="{00000000-0005-0000-0000-000039020000}"/>
    <cellStyle name="Migliaia 147" xfId="1395" xr:uid="{00000000-0005-0000-0000-00003A020000}"/>
    <cellStyle name="Migliaia 147 2" xfId="1883" xr:uid="{00000000-0005-0000-0000-00003B020000}"/>
    <cellStyle name="Migliaia 148" xfId="1397" xr:uid="{00000000-0005-0000-0000-00003C020000}"/>
    <cellStyle name="Migliaia 148 2" xfId="1884" xr:uid="{00000000-0005-0000-0000-00003D020000}"/>
    <cellStyle name="Migliaia 149" xfId="1399" xr:uid="{00000000-0005-0000-0000-00003E020000}"/>
    <cellStyle name="Migliaia 149 2" xfId="1885" xr:uid="{00000000-0005-0000-0000-00003F020000}"/>
    <cellStyle name="Migliaia 15" xfId="147" xr:uid="{00000000-0005-0000-0000-000040020000}"/>
    <cellStyle name="Migliaia 15 2" xfId="1533" xr:uid="{00000000-0005-0000-0000-000041020000}"/>
    <cellStyle name="Migliaia 150" xfId="1401" xr:uid="{00000000-0005-0000-0000-000042020000}"/>
    <cellStyle name="Migliaia 150 2" xfId="1886" xr:uid="{00000000-0005-0000-0000-000043020000}"/>
    <cellStyle name="Migliaia 151" xfId="1403" xr:uid="{00000000-0005-0000-0000-000044020000}"/>
    <cellStyle name="Migliaia 151 2" xfId="1887" xr:uid="{00000000-0005-0000-0000-000045020000}"/>
    <cellStyle name="Migliaia 152" xfId="1405" xr:uid="{00000000-0005-0000-0000-000046020000}"/>
    <cellStyle name="Migliaia 152 2" xfId="1888" xr:uid="{00000000-0005-0000-0000-000047020000}"/>
    <cellStyle name="Migliaia 153" xfId="1407" xr:uid="{00000000-0005-0000-0000-000048020000}"/>
    <cellStyle name="Migliaia 153 2" xfId="1890" xr:uid="{00000000-0005-0000-0000-000049020000}"/>
    <cellStyle name="Migliaia 154" xfId="1409" xr:uid="{00000000-0005-0000-0000-00004A020000}"/>
    <cellStyle name="Migliaia 154 2" xfId="1892" xr:uid="{00000000-0005-0000-0000-00004B020000}"/>
    <cellStyle name="Migliaia 155" xfId="1411" xr:uid="{00000000-0005-0000-0000-00004C020000}"/>
    <cellStyle name="Migliaia 155 2" xfId="1893" xr:uid="{00000000-0005-0000-0000-00004D020000}"/>
    <cellStyle name="Migliaia 156" xfId="1413" xr:uid="{00000000-0005-0000-0000-00004E020000}"/>
    <cellStyle name="Migliaia 156 2" xfId="1894" xr:uid="{00000000-0005-0000-0000-00004F020000}"/>
    <cellStyle name="Migliaia 157" xfId="1415" xr:uid="{00000000-0005-0000-0000-000050020000}"/>
    <cellStyle name="Migliaia 157 2" xfId="1895" xr:uid="{00000000-0005-0000-0000-000051020000}"/>
    <cellStyle name="Migliaia 158" xfId="114" xr:uid="{00000000-0005-0000-0000-000052020000}"/>
    <cellStyle name="Migliaia 158 2" xfId="1511" xr:uid="{00000000-0005-0000-0000-000053020000}"/>
    <cellStyle name="Migliaia 159" xfId="1419" xr:uid="{00000000-0005-0000-0000-000054020000}"/>
    <cellStyle name="Migliaia 159 2" xfId="1896" xr:uid="{00000000-0005-0000-0000-000055020000}"/>
    <cellStyle name="Migliaia 16" xfId="148" xr:uid="{00000000-0005-0000-0000-000056020000}"/>
    <cellStyle name="Migliaia 16 2" xfId="1534" xr:uid="{00000000-0005-0000-0000-000057020000}"/>
    <cellStyle name="Migliaia 160" xfId="1423" xr:uid="{00000000-0005-0000-0000-000058020000}"/>
    <cellStyle name="Migliaia 160 2" xfId="1899" xr:uid="{00000000-0005-0000-0000-000059020000}"/>
    <cellStyle name="Migliaia 161" xfId="1420" xr:uid="{00000000-0005-0000-0000-00005A020000}"/>
    <cellStyle name="Migliaia 161 2" xfId="1897" xr:uid="{00000000-0005-0000-0000-00005B020000}"/>
    <cellStyle name="Migliaia 162" xfId="1422" xr:uid="{00000000-0005-0000-0000-00005C020000}"/>
    <cellStyle name="Migliaia 162 2" xfId="1898" xr:uid="{00000000-0005-0000-0000-00005D020000}"/>
    <cellStyle name="Migliaia 163" xfId="1900" xr:uid="{00000000-0005-0000-0000-00005E020000}"/>
    <cellStyle name="Migliaia 164" xfId="1938" xr:uid="{00000000-0005-0000-0000-00005F020000}"/>
    <cellStyle name="Migliaia 165" xfId="1688" xr:uid="{00000000-0005-0000-0000-000060020000}"/>
    <cellStyle name="Migliaia 166" xfId="1943" xr:uid="{00000000-0005-0000-0000-000061020000}"/>
    <cellStyle name="Migliaia 167" xfId="1672" xr:uid="{00000000-0005-0000-0000-000062020000}"/>
    <cellStyle name="Migliaia 168" xfId="1686" xr:uid="{00000000-0005-0000-0000-000063020000}"/>
    <cellStyle name="Migliaia 169" xfId="1947" xr:uid="{00000000-0005-0000-0000-000064020000}"/>
    <cellStyle name="Migliaia 17" xfId="149" xr:uid="{00000000-0005-0000-0000-000065020000}"/>
    <cellStyle name="Migliaia 17 2" xfId="1535" xr:uid="{00000000-0005-0000-0000-000066020000}"/>
    <cellStyle name="Migliaia 18" xfId="150" xr:uid="{00000000-0005-0000-0000-000067020000}"/>
    <cellStyle name="Migliaia 18 2" xfId="1536" xr:uid="{00000000-0005-0000-0000-000068020000}"/>
    <cellStyle name="Migliaia 19" xfId="151" xr:uid="{00000000-0005-0000-0000-000069020000}"/>
    <cellStyle name="Migliaia 19 2" xfId="1537" xr:uid="{00000000-0005-0000-0000-00006A020000}"/>
    <cellStyle name="Migliaia 2" xfId="152" xr:uid="{00000000-0005-0000-0000-00006B020000}"/>
    <cellStyle name="Migliaia 2 2" xfId="153" xr:uid="{00000000-0005-0000-0000-00006C020000}"/>
    <cellStyle name="Migliaia 2 2 2" xfId="154" xr:uid="{00000000-0005-0000-0000-00006D020000}"/>
    <cellStyle name="Migliaia 2 2 2 2" xfId="1540" xr:uid="{00000000-0005-0000-0000-00006E020000}"/>
    <cellStyle name="Migliaia 2 2 3" xfId="155" xr:uid="{00000000-0005-0000-0000-00006F020000}"/>
    <cellStyle name="Migliaia 2 2 3 2" xfId="633" xr:uid="{00000000-0005-0000-0000-000070020000}"/>
    <cellStyle name="Migliaia 2 2 3 2 2" xfId="1647" xr:uid="{00000000-0005-0000-0000-000071020000}"/>
    <cellStyle name="Migliaia 2 2 3 3" xfId="1541" xr:uid="{00000000-0005-0000-0000-000072020000}"/>
    <cellStyle name="Migliaia 2 2 4" xfId="156" xr:uid="{00000000-0005-0000-0000-000073020000}"/>
    <cellStyle name="Migliaia 2 2 4 2" xfId="634" xr:uid="{00000000-0005-0000-0000-000074020000}"/>
    <cellStyle name="Migliaia 2 2 4 2 2" xfId="1648" xr:uid="{00000000-0005-0000-0000-000075020000}"/>
    <cellStyle name="Migliaia 2 2 4 3" xfId="1542" xr:uid="{00000000-0005-0000-0000-000076020000}"/>
    <cellStyle name="Migliaia 2 2 5" xfId="157" xr:uid="{00000000-0005-0000-0000-000077020000}"/>
    <cellStyle name="Migliaia 2 2 5 2" xfId="635" xr:uid="{00000000-0005-0000-0000-000078020000}"/>
    <cellStyle name="Migliaia 2 2 5 2 2" xfId="1649" xr:uid="{00000000-0005-0000-0000-000079020000}"/>
    <cellStyle name="Migliaia 2 2 5 3" xfId="1543" xr:uid="{00000000-0005-0000-0000-00007A020000}"/>
    <cellStyle name="Migliaia 2 2 6" xfId="158" xr:uid="{00000000-0005-0000-0000-00007B020000}"/>
    <cellStyle name="Migliaia 2 2 6 2" xfId="636" xr:uid="{00000000-0005-0000-0000-00007C020000}"/>
    <cellStyle name="Migliaia 2 2 6 2 2" xfId="1650" xr:uid="{00000000-0005-0000-0000-00007D020000}"/>
    <cellStyle name="Migliaia 2 2 6 3" xfId="1544" xr:uid="{00000000-0005-0000-0000-00007E020000}"/>
    <cellStyle name="Migliaia 2 2 7" xfId="1539" xr:uid="{00000000-0005-0000-0000-00007F020000}"/>
    <cellStyle name="Migliaia 2 3" xfId="159" xr:uid="{00000000-0005-0000-0000-000080020000}"/>
    <cellStyle name="Migliaia 2 3 2" xfId="1545" xr:uid="{00000000-0005-0000-0000-000081020000}"/>
    <cellStyle name="Migliaia 2 4" xfId="160" xr:uid="{00000000-0005-0000-0000-000082020000}"/>
    <cellStyle name="Migliaia 2 4 2" xfId="1546" xr:uid="{00000000-0005-0000-0000-000083020000}"/>
    <cellStyle name="Migliaia 2 5" xfId="161" xr:uid="{00000000-0005-0000-0000-000084020000}"/>
    <cellStyle name="Migliaia 2 5 2" xfId="1547" xr:uid="{00000000-0005-0000-0000-000085020000}"/>
    <cellStyle name="Migliaia 2 6" xfId="162" xr:uid="{00000000-0005-0000-0000-000086020000}"/>
    <cellStyle name="Migliaia 2 6 2" xfId="1548" xr:uid="{00000000-0005-0000-0000-000087020000}"/>
    <cellStyle name="Migliaia 2 7" xfId="163" xr:uid="{00000000-0005-0000-0000-000088020000}"/>
    <cellStyle name="Migliaia 2 7 2" xfId="1549" xr:uid="{00000000-0005-0000-0000-000089020000}"/>
    <cellStyle name="Migliaia 2 8" xfId="1538" xr:uid="{00000000-0005-0000-0000-00008A020000}"/>
    <cellStyle name="Migliaia 2 9" xfId="1950" xr:uid="{00000000-0005-0000-0000-00008B020000}"/>
    <cellStyle name="Migliaia 20" xfId="164" xr:uid="{00000000-0005-0000-0000-00008C020000}"/>
    <cellStyle name="Migliaia 20 2" xfId="1550" xr:uid="{00000000-0005-0000-0000-00008D020000}"/>
    <cellStyle name="Migliaia 21" xfId="165" xr:uid="{00000000-0005-0000-0000-00008E020000}"/>
    <cellStyle name="Migliaia 21 2" xfId="1551" xr:uid="{00000000-0005-0000-0000-00008F020000}"/>
    <cellStyle name="Migliaia 22" xfId="469" xr:uid="{00000000-0005-0000-0000-000090020000}"/>
    <cellStyle name="Migliaia 22 2" xfId="1607" xr:uid="{00000000-0005-0000-0000-000091020000}"/>
    <cellStyle name="Migliaia 23" xfId="470" xr:uid="{00000000-0005-0000-0000-000092020000}"/>
    <cellStyle name="Migliaia 23 2" xfId="1608" xr:uid="{00000000-0005-0000-0000-000093020000}"/>
    <cellStyle name="Migliaia 24" xfId="471" xr:uid="{00000000-0005-0000-0000-000094020000}"/>
    <cellStyle name="Migliaia 24 2" xfId="1609" xr:uid="{00000000-0005-0000-0000-000095020000}"/>
    <cellStyle name="Migliaia 25" xfId="478" xr:uid="{00000000-0005-0000-0000-000096020000}"/>
    <cellStyle name="Migliaia 25 2" xfId="1012" xr:uid="{00000000-0005-0000-0000-000097020000}"/>
    <cellStyle name="Migliaia 25 2 2" xfId="1723" xr:uid="{00000000-0005-0000-0000-000098020000}"/>
    <cellStyle name="Migliaia 25 3" xfId="1612" xr:uid="{00000000-0005-0000-0000-000099020000}"/>
    <cellStyle name="Migliaia 26" xfId="631" xr:uid="{00000000-0005-0000-0000-00009A020000}"/>
    <cellStyle name="Migliaia 26 2" xfId="1645" xr:uid="{00000000-0005-0000-0000-00009B020000}"/>
    <cellStyle name="Migliaia 27" xfId="595" xr:uid="{00000000-0005-0000-0000-00009C020000}"/>
    <cellStyle name="Migliaia 27 2" xfId="1634" xr:uid="{00000000-0005-0000-0000-00009D020000}"/>
    <cellStyle name="Migliaia 28" xfId="899" xr:uid="{00000000-0005-0000-0000-00009E020000}"/>
    <cellStyle name="Migliaia 28 2" xfId="1701" xr:uid="{00000000-0005-0000-0000-00009F020000}"/>
    <cellStyle name="Migliaia 29" xfId="593" xr:uid="{00000000-0005-0000-0000-0000A0020000}"/>
    <cellStyle name="Migliaia 29 2" xfId="1633" xr:uid="{00000000-0005-0000-0000-0000A1020000}"/>
    <cellStyle name="Migliaia 3" xfId="166" xr:uid="{00000000-0005-0000-0000-0000A2020000}"/>
    <cellStyle name="Migliaia 3 2" xfId="167" xr:uid="{00000000-0005-0000-0000-0000A3020000}"/>
    <cellStyle name="Migliaia 3 2 2" xfId="640" xr:uid="{00000000-0005-0000-0000-0000A4020000}"/>
    <cellStyle name="Migliaia 3 2 2 2" xfId="1654" xr:uid="{00000000-0005-0000-0000-0000A5020000}"/>
    <cellStyle name="Migliaia 3 2 3" xfId="1553" xr:uid="{00000000-0005-0000-0000-0000A6020000}"/>
    <cellStyle name="Migliaia 3 3" xfId="168" xr:uid="{00000000-0005-0000-0000-0000A7020000}"/>
    <cellStyle name="Migliaia 3 3 2" xfId="1554" xr:uid="{00000000-0005-0000-0000-0000A8020000}"/>
    <cellStyle name="Migliaia 3 4" xfId="169" xr:uid="{00000000-0005-0000-0000-0000A9020000}"/>
    <cellStyle name="Migliaia 3 4 2" xfId="641" xr:uid="{00000000-0005-0000-0000-0000AA020000}"/>
    <cellStyle name="Migliaia 3 4 2 2" xfId="1655" xr:uid="{00000000-0005-0000-0000-0000AB020000}"/>
    <cellStyle name="Migliaia 3 4 3" xfId="1555" xr:uid="{00000000-0005-0000-0000-0000AC020000}"/>
    <cellStyle name="Migliaia 3 5" xfId="170" xr:uid="{00000000-0005-0000-0000-0000AD020000}"/>
    <cellStyle name="Migliaia 3 5 2" xfId="642" xr:uid="{00000000-0005-0000-0000-0000AE020000}"/>
    <cellStyle name="Migliaia 3 5 2 2" xfId="1656" xr:uid="{00000000-0005-0000-0000-0000AF020000}"/>
    <cellStyle name="Migliaia 3 5 3" xfId="1556" xr:uid="{00000000-0005-0000-0000-0000B0020000}"/>
    <cellStyle name="Migliaia 3 6" xfId="171" xr:uid="{00000000-0005-0000-0000-0000B1020000}"/>
    <cellStyle name="Migliaia 3 6 2" xfId="643" xr:uid="{00000000-0005-0000-0000-0000B2020000}"/>
    <cellStyle name="Migliaia 3 6 2 2" xfId="1657" xr:uid="{00000000-0005-0000-0000-0000B3020000}"/>
    <cellStyle name="Migliaia 3 6 3" xfId="1557" xr:uid="{00000000-0005-0000-0000-0000B4020000}"/>
    <cellStyle name="Migliaia 3 7" xfId="172" xr:uid="{00000000-0005-0000-0000-0000B5020000}"/>
    <cellStyle name="Migliaia 3 7 2" xfId="644" xr:uid="{00000000-0005-0000-0000-0000B6020000}"/>
    <cellStyle name="Migliaia 3 7 2 2" xfId="1658" xr:uid="{00000000-0005-0000-0000-0000B7020000}"/>
    <cellStyle name="Migliaia 3 7 3" xfId="1558" xr:uid="{00000000-0005-0000-0000-0000B8020000}"/>
    <cellStyle name="Migliaia 3 8" xfId="639" xr:uid="{00000000-0005-0000-0000-0000B9020000}"/>
    <cellStyle name="Migliaia 3 8 2" xfId="1653" xr:uid="{00000000-0005-0000-0000-0000BA020000}"/>
    <cellStyle name="Migliaia 3 9" xfId="1552" xr:uid="{00000000-0005-0000-0000-0000BB020000}"/>
    <cellStyle name="Migliaia 30" xfId="902" xr:uid="{00000000-0005-0000-0000-0000BC020000}"/>
    <cellStyle name="Migliaia 30 2" xfId="1702" xr:uid="{00000000-0005-0000-0000-0000BD020000}"/>
    <cellStyle name="Migliaia 31" xfId="955" xr:uid="{00000000-0005-0000-0000-0000BE020000}"/>
    <cellStyle name="Migliaia 31 2" xfId="1711" xr:uid="{00000000-0005-0000-0000-0000BF020000}"/>
    <cellStyle name="Migliaia 32" xfId="958" xr:uid="{00000000-0005-0000-0000-0000C0020000}"/>
    <cellStyle name="Migliaia 33" xfId="1013" xr:uid="{00000000-0005-0000-0000-0000C1020000}"/>
    <cellStyle name="Migliaia 33 2" xfId="1724" xr:uid="{00000000-0005-0000-0000-0000C2020000}"/>
    <cellStyle name="Migliaia 34" xfId="1014" xr:uid="{00000000-0005-0000-0000-0000C3020000}"/>
    <cellStyle name="Migliaia 34 2" xfId="1725" xr:uid="{00000000-0005-0000-0000-0000C4020000}"/>
    <cellStyle name="Migliaia 35" xfId="1242" xr:uid="{00000000-0005-0000-0000-0000C5020000}"/>
    <cellStyle name="Migliaia 35 2" xfId="1756" xr:uid="{00000000-0005-0000-0000-0000C6020000}"/>
    <cellStyle name="Migliaia 36" xfId="1243" xr:uid="{00000000-0005-0000-0000-0000C7020000}"/>
    <cellStyle name="Migliaia 36 2" xfId="1757" xr:uid="{00000000-0005-0000-0000-0000C8020000}"/>
    <cellStyle name="Migliaia 37" xfId="1244" xr:uid="{00000000-0005-0000-0000-0000C9020000}"/>
    <cellStyle name="Migliaia 37 2" xfId="1758" xr:uid="{00000000-0005-0000-0000-0000CA020000}"/>
    <cellStyle name="Migliaia 38" xfId="1245" xr:uid="{00000000-0005-0000-0000-0000CB020000}"/>
    <cellStyle name="Migliaia 38 2" xfId="1759" xr:uid="{00000000-0005-0000-0000-0000CC020000}"/>
    <cellStyle name="Migliaia 39" xfId="1246" xr:uid="{00000000-0005-0000-0000-0000CD020000}"/>
    <cellStyle name="Migliaia 39 2" xfId="1760" xr:uid="{00000000-0005-0000-0000-0000CE020000}"/>
    <cellStyle name="Migliaia 4" xfId="173" xr:uid="{00000000-0005-0000-0000-0000CF020000}"/>
    <cellStyle name="Migliaia 4 2" xfId="645" xr:uid="{00000000-0005-0000-0000-0000D0020000}"/>
    <cellStyle name="Migliaia 4 2 2" xfId="1659" xr:uid="{00000000-0005-0000-0000-0000D1020000}"/>
    <cellStyle name="Migliaia 4 3" xfId="1559" xr:uid="{00000000-0005-0000-0000-0000D2020000}"/>
    <cellStyle name="Migliaia 40" xfId="1247" xr:uid="{00000000-0005-0000-0000-0000D3020000}"/>
    <cellStyle name="Migliaia 40 2" xfId="1761" xr:uid="{00000000-0005-0000-0000-0000D4020000}"/>
    <cellStyle name="Migliaia 41" xfId="1248" xr:uid="{00000000-0005-0000-0000-0000D5020000}"/>
    <cellStyle name="Migliaia 41 2" xfId="1762" xr:uid="{00000000-0005-0000-0000-0000D6020000}"/>
    <cellStyle name="Migliaia 42" xfId="1249" xr:uid="{00000000-0005-0000-0000-0000D7020000}"/>
    <cellStyle name="Migliaia 42 2" xfId="1763" xr:uid="{00000000-0005-0000-0000-0000D8020000}"/>
    <cellStyle name="Migliaia 43" xfId="1250" xr:uid="{00000000-0005-0000-0000-0000D9020000}"/>
    <cellStyle name="Migliaia 43 2" xfId="1764" xr:uid="{00000000-0005-0000-0000-0000DA020000}"/>
    <cellStyle name="Migliaia 44" xfId="1251" xr:uid="{00000000-0005-0000-0000-0000DB020000}"/>
    <cellStyle name="Migliaia 44 2" xfId="1765" xr:uid="{00000000-0005-0000-0000-0000DC020000}"/>
    <cellStyle name="Migliaia 45" xfId="1252" xr:uid="{00000000-0005-0000-0000-0000DD020000}"/>
    <cellStyle name="Migliaia 45 2" xfId="1766" xr:uid="{00000000-0005-0000-0000-0000DE020000}"/>
    <cellStyle name="Migliaia 46" xfId="1253" xr:uid="{00000000-0005-0000-0000-0000DF020000}"/>
    <cellStyle name="Migliaia 46 2" xfId="1767" xr:uid="{00000000-0005-0000-0000-0000E0020000}"/>
    <cellStyle name="Migliaia 47" xfId="1254" xr:uid="{00000000-0005-0000-0000-0000E1020000}"/>
    <cellStyle name="Migliaia 47 2" xfId="1768" xr:uid="{00000000-0005-0000-0000-0000E2020000}"/>
    <cellStyle name="Migliaia 48" xfId="1255" xr:uid="{00000000-0005-0000-0000-0000E3020000}"/>
    <cellStyle name="Migliaia 48 2" xfId="1769" xr:uid="{00000000-0005-0000-0000-0000E4020000}"/>
    <cellStyle name="Migliaia 49" xfId="1256" xr:uid="{00000000-0005-0000-0000-0000E5020000}"/>
    <cellStyle name="Migliaia 49 2" xfId="1770" xr:uid="{00000000-0005-0000-0000-0000E6020000}"/>
    <cellStyle name="Migliaia 5" xfId="174" xr:uid="{00000000-0005-0000-0000-0000E7020000}"/>
    <cellStyle name="Migliaia 5 2" xfId="175" xr:uid="{00000000-0005-0000-0000-0000E8020000}"/>
    <cellStyle name="Migliaia 5 2 2" xfId="1561" xr:uid="{00000000-0005-0000-0000-0000E9020000}"/>
    <cellStyle name="Migliaia 5 3" xfId="176" xr:uid="{00000000-0005-0000-0000-0000EA020000}"/>
    <cellStyle name="Migliaia 5 3 2" xfId="1562" xr:uid="{00000000-0005-0000-0000-0000EB020000}"/>
    <cellStyle name="Migliaia 5 4" xfId="177" xr:uid="{00000000-0005-0000-0000-0000EC020000}"/>
    <cellStyle name="Migliaia 5 4 2" xfId="1563" xr:uid="{00000000-0005-0000-0000-0000ED020000}"/>
    <cellStyle name="Migliaia 5 5" xfId="178" xr:uid="{00000000-0005-0000-0000-0000EE020000}"/>
    <cellStyle name="Migliaia 5 5 2" xfId="1564" xr:uid="{00000000-0005-0000-0000-0000EF020000}"/>
    <cellStyle name="Migliaia 5 6" xfId="179" xr:uid="{00000000-0005-0000-0000-0000F0020000}"/>
    <cellStyle name="Migliaia 5 6 2" xfId="1565" xr:uid="{00000000-0005-0000-0000-0000F1020000}"/>
    <cellStyle name="Migliaia 5 7" xfId="180" xr:uid="{00000000-0005-0000-0000-0000F2020000}"/>
    <cellStyle name="Migliaia 5 7 2" xfId="1566" xr:uid="{00000000-0005-0000-0000-0000F3020000}"/>
    <cellStyle name="Migliaia 5 8" xfId="1560" xr:uid="{00000000-0005-0000-0000-0000F4020000}"/>
    <cellStyle name="Migliaia 50" xfId="1257" xr:uid="{00000000-0005-0000-0000-0000F5020000}"/>
    <cellStyle name="Migliaia 50 2" xfId="1771" xr:uid="{00000000-0005-0000-0000-0000F6020000}"/>
    <cellStyle name="Migliaia 51" xfId="1258" xr:uid="{00000000-0005-0000-0000-0000F7020000}"/>
    <cellStyle name="Migliaia 51 2" xfId="1772" xr:uid="{00000000-0005-0000-0000-0000F8020000}"/>
    <cellStyle name="Migliaia 52" xfId="1259" xr:uid="{00000000-0005-0000-0000-0000F9020000}"/>
    <cellStyle name="Migliaia 52 2" xfId="1773" xr:uid="{00000000-0005-0000-0000-0000FA020000}"/>
    <cellStyle name="Migliaia 53" xfId="1260" xr:uid="{00000000-0005-0000-0000-0000FB020000}"/>
    <cellStyle name="Migliaia 53 2" xfId="1774" xr:uid="{00000000-0005-0000-0000-0000FC020000}"/>
    <cellStyle name="Migliaia 54" xfId="1261" xr:uid="{00000000-0005-0000-0000-0000FD020000}"/>
    <cellStyle name="Migliaia 54 2" xfId="1775" xr:uid="{00000000-0005-0000-0000-0000FE020000}"/>
    <cellStyle name="Migliaia 55" xfId="1262" xr:uid="{00000000-0005-0000-0000-0000FF020000}"/>
    <cellStyle name="Migliaia 55 2" xfId="1776" xr:uid="{00000000-0005-0000-0000-000000030000}"/>
    <cellStyle name="Migliaia 56" xfId="1263" xr:uid="{00000000-0005-0000-0000-000001030000}"/>
    <cellStyle name="Migliaia 56 2" xfId="1777" xr:uid="{00000000-0005-0000-0000-000002030000}"/>
    <cellStyle name="Migliaia 57" xfId="1264" xr:uid="{00000000-0005-0000-0000-000003030000}"/>
    <cellStyle name="Migliaia 57 2" xfId="1778" xr:uid="{00000000-0005-0000-0000-000004030000}"/>
    <cellStyle name="Migliaia 58" xfId="1265" xr:uid="{00000000-0005-0000-0000-000005030000}"/>
    <cellStyle name="Migliaia 58 2" xfId="1779" xr:uid="{00000000-0005-0000-0000-000006030000}"/>
    <cellStyle name="Migliaia 59" xfId="1266" xr:uid="{00000000-0005-0000-0000-000007030000}"/>
    <cellStyle name="Migliaia 59 2" xfId="1780" xr:uid="{00000000-0005-0000-0000-000008030000}"/>
    <cellStyle name="Migliaia 6" xfId="181" xr:uid="{00000000-0005-0000-0000-000009030000}"/>
    <cellStyle name="Migliaia 6 2" xfId="647" xr:uid="{00000000-0005-0000-0000-00000A030000}"/>
    <cellStyle name="Migliaia 6 2 2" xfId="1661" xr:uid="{00000000-0005-0000-0000-00000B030000}"/>
    <cellStyle name="Migliaia 6 3" xfId="1567" xr:uid="{00000000-0005-0000-0000-00000C030000}"/>
    <cellStyle name="Migliaia 60" xfId="1267" xr:uid="{00000000-0005-0000-0000-00000D030000}"/>
    <cellStyle name="Migliaia 60 2" xfId="1781" xr:uid="{00000000-0005-0000-0000-00000E030000}"/>
    <cellStyle name="Migliaia 61" xfId="1268" xr:uid="{00000000-0005-0000-0000-00000F030000}"/>
    <cellStyle name="Migliaia 61 2" xfId="1782" xr:uid="{00000000-0005-0000-0000-000010030000}"/>
    <cellStyle name="Migliaia 62" xfId="1269" xr:uid="{00000000-0005-0000-0000-000011030000}"/>
    <cellStyle name="Migliaia 62 2" xfId="1783" xr:uid="{00000000-0005-0000-0000-000012030000}"/>
    <cellStyle name="Migliaia 63" xfId="1270" xr:uid="{00000000-0005-0000-0000-000013030000}"/>
    <cellStyle name="Migliaia 63 2" xfId="1784" xr:uid="{00000000-0005-0000-0000-000014030000}"/>
    <cellStyle name="Migliaia 64" xfId="1271" xr:uid="{00000000-0005-0000-0000-000015030000}"/>
    <cellStyle name="Migliaia 64 2" xfId="1785" xr:uid="{00000000-0005-0000-0000-000016030000}"/>
    <cellStyle name="Migliaia 65" xfId="1272" xr:uid="{00000000-0005-0000-0000-000017030000}"/>
    <cellStyle name="Migliaia 65 2" xfId="1786" xr:uid="{00000000-0005-0000-0000-000018030000}"/>
    <cellStyle name="Migliaia 66" xfId="1273" xr:uid="{00000000-0005-0000-0000-000019030000}"/>
    <cellStyle name="Migliaia 66 2" xfId="1787" xr:uid="{00000000-0005-0000-0000-00001A030000}"/>
    <cellStyle name="Migliaia 67" xfId="1274" xr:uid="{00000000-0005-0000-0000-00001B030000}"/>
    <cellStyle name="Migliaia 67 2" xfId="1788" xr:uid="{00000000-0005-0000-0000-00001C030000}"/>
    <cellStyle name="Migliaia 68" xfId="1275" xr:uid="{00000000-0005-0000-0000-00001D030000}"/>
    <cellStyle name="Migliaia 68 2" xfId="1789" xr:uid="{00000000-0005-0000-0000-00001E030000}"/>
    <cellStyle name="Migliaia 69" xfId="1276" xr:uid="{00000000-0005-0000-0000-00001F030000}"/>
    <cellStyle name="Migliaia 69 2" xfId="1790" xr:uid="{00000000-0005-0000-0000-000020030000}"/>
    <cellStyle name="Migliaia 7" xfId="182" xr:uid="{00000000-0005-0000-0000-000021030000}"/>
    <cellStyle name="Migliaia 7 2" xfId="183" xr:uid="{00000000-0005-0000-0000-000022030000}"/>
    <cellStyle name="Migliaia 7 2 2" xfId="649" xr:uid="{00000000-0005-0000-0000-000023030000}"/>
    <cellStyle name="Migliaia 7 2 2 2" xfId="1663" xr:uid="{00000000-0005-0000-0000-000024030000}"/>
    <cellStyle name="Migliaia 7 2 3" xfId="1569" xr:uid="{00000000-0005-0000-0000-000025030000}"/>
    <cellStyle name="Migliaia 7 3" xfId="648" xr:uid="{00000000-0005-0000-0000-000026030000}"/>
    <cellStyle name="Migliaia 7 3 2" xfId="1662" xr:uid="{00000000-0005-0000-0000-000027030000}"/>
    <cellStyle name="Migliaia 7 4" xfId="1568" xr:uid="{00000000-0005-0000-0000-000028030000}"/>
    <cellStyle name="Migliaia 70" xfId="1277" xr:uid="{00000000-0005-0000-0000-000029030000}"/>
    <cellStyle name="Migliaia 70 2" xfId="1791" xr:uid="{00000000-0005-0000-0000-00002A030000}"/>
    <cellStyle name="Migliaia 71" xfId="1278" xr:uid="{00000000-0005-0000-0000-00002B030000}"/>
    <cellStyle name="Migliaia 71 2" xfId="1792" xr:uid="{00000000-0005-0000-0000-00002C030000}"/>
    <cellStyle name="Migliaia 72" xfId="1279" xr:uid="{00000000-0005-0000-0000-00002D030000}"/>
    <cellStyle name="Migliaia 72 2" xfId="1793" xr:uid="{00000000-0005-0000-0000-00002E030000}"/>
    <cellStyle name="Migliaia 73" xfId="1280" xr:uid="{00000000-0005-0000-0000-00002F030000}"/>
    <cellStyle name="Migliaia 73 2" xfId="1794" xr:uid="{00000000-0005-0000-0000-000030030000}"/>
    <cellStyle name="Migliaia 74" xfId="1281" xr:uid="{00000000-0005-0000-0000-000031030000}"/>
    <cellStyle name="Migliaia 74 2" xfId="1795" xr:uid="{00000000-0005-0000-0000-000032030000}"/>
    <cellStyle name="Migliaia 75" xfId="1282" xr:uid="{00000000-0005-0000-0000-000033030000}"/>
    <cellStyle name="Migliaia 75 2" xfId="1796" xr:uid="{00000000-0005-0000-0000-000034030000}"/>
    <cellStyle name="Migliaia 76" xfId="1283" xr:uid="{00000000-0005-0000-0000-000035030000}"/>
    <cellStyle name="Migliaia 76 2" xfId="1797" xr:uid="{00000000-0005-0000-0000-000036030000}"/>
    <cellStyle name="Migliaia 77" xfId="1237" xr:uid="{00000000-0005-0000-0000-000037030000}"/>
    <cellStyle name="Migliaia 77 2" xfId="1751" xr:uid="{00000000-0005-0000-0000-000038030000}"/>
    <cellStyle name="Migliaia 78" xfId="1284" xr:uid="{00000000-0005-0000-0000-000039030000}"/>
    <cellStyle name="Migliaia 78 2" xfId="1798" xr:uid="{00000000-0005-0000-0000-00003A030000}"/>
    <cellStyle name="Migliaia 79" xfId="1285" xr:uid="{00000000-0005-0000-0000-00003B030000}"/>
    <cellStyle name="Migliaia 79 2" xfId="1799" xr:uid="{00000000-0005-0000-0000-00003C030000}"/>
    <cellStyle name="Migliaia 8" xfId="184" xr:uid="{00000000-0005-0000-0000-00003D030000}"/>
    <cellStyle name="Migliaia 8 2" xfId="185" xr:uid="{00000000-0005-0000-0000-00003E030000}"/>
    <cellStyle name="Migliaia 8 2 2" xfId="1571" xr:uid="{00000000-0005-0000-0000-00003F030000}"/>
    <cellStyle name="Migliaia 8 3" xfId="650" xr:uid="{00000000-0005-0000-0000-000040030000}"/>
    <cellStyle name="Migliaia 8 3 2" xfId="1664" xr:uid="{00000000-0005-0000-0000-000041030000}"/>
    <cellStyle name="Migliaia 8 4" xfId="1570" xr:uid="{00000000-0005-0000-0000-000042030000}"/>
    <cellStyle name="Migliaia 8_TotCespiti" xfId="472" xr:uid="{00000000-0005-0000-0000-000043030000}"/>
    <cellStyle name="Migliaia 80" xfId="1286" xr:uid="{00000000-0005-0000-0000-000044030000}"/>
    <cellStyle name="Migliaia 80 2" xfId="1800" xr:uid="{00000000-0005-0000-0000-000045030000}"/>
    <cellStyle name="Migliaia 81" xfId="1287" xr:uid="{00000000-0005-0000-0000-000046030000}"/>
    <cellStyle name="Migliaia 81 2" xfId="1801" xr:uid="{00000000-0005-0000-0000-000047030000}"/>
    <cellStyle name="Migliaia 82" xfId="1288" xr:uid="{00000000-0005-0000-0000-000048030000}"/>
    <cellStyle name="Migliaia 82 2" xfId="1802" xr:uid="{00000000-0005-0000-0000-000049030000}"/>
    <cellStyle name="Migliaia 83" xfId="1289" xr:uid="{00000000-0005-0000-0000-00004A030000}"/>
    <cellStyle name="Migliaia 83 2" xfId="1803" xr:uid="{00000000-0005-0000-0000-00004B030000}"/>
    <cellStyle name="Migliaia 84" xfId="1290" xr:uid="{00000000-0005-0000-0000-00004C030000}"/>
    <cellStyle name="Migliaia 84 2" xfId="1804" xr:uid="{00000000-0005-0000-0000-00004D030000}"/>
    <cellStyle name="Migliaia 85" xfId="1291" xr:uid="{00000000-0005-0000-0000-00004E030000}"/>
    <cellStyle name="Migliaia 85 2" xfId="1805" xr:uid="{00000000-0005-0000-0000-00004F030000}"/>
    <cellStyle name="Migliaia 86" xfId="1292" xr:uid="{00000000-0005-0000-0000-000050030000}"/>
    <cellStyle name="Migliaia 86 2" xfId="1806" xr:uid="{00000000-0005-0000-0000-000051030000}"/>
    <cellStyle name="Migliaia 87" xfId="1293" xr:uid="{00000000-0005-0000-0000-000052030000}"/>
    <cellStyle name="Migliaia 87 2" xfId="1807" xr:uid="{00000000-0005-0000-0000-000053030000}"/>
    <cellStyle name="Migliaia 88" xfId="1294" xr:uid="{00000000-0005-0000-0000-000054030000}"/>
    <cellStyle name="Migliaia 88 2" xfId="1808" xr:uid="{00000000-0005-0000-0000-000055030000}"/>
    <cellStyle name="Migliaia 89" xfId="1295" xr:uid="{00000000-0005-0000-0000-000056030000}"/>
    <cellStyle name="Migliaia 89 2" xfId="1809" xr:uid="{00000000-0005-0000-0000-000057030000}"/>
    <cellStyle name="Migliaia 9" xfId="186" xr:uid="{00000000-0005-0000-0000-000058030000}"/>
    <cellStyle name="Migliaia 9 2" xfId="187" xr:uid="{00000000-0005-0000-0000-000059030000}"/>
    <cellStyle name="Migliaia 9 2 2" xfId="651" xr:uid="{00000000-0005-0000-0000-00005A030000}"/>
    <cellStyle name="Migliaia 9 2 2 2" xfId="1665" xr:uid="{00000000-0005-0000-0000-00005B030000}"/>
    <cellStyle name="Migliaia 9 2 3" xfId="1573" xr:uid="{00000000-0005-0000-0000-00005C030000}"/>
    <cellStyle name="Migliaia 9 3" xfId="1015" xr:uid="{00000000-0005-0000-0000-00005D030000}"/>
    <cellStyle name="Migliaia 9 3 2" xfId="1726" xr:uid="{00000000-0005-0000-0000-00005E030000}"/>
    <cellStyle name="Migliaia 9 4" xfId="1572" xr:uid="{00000000-0005-0000-0000-00005F030000}"/>
    <cellStyle name="Migliaia 90" xfId="1296" xr:uid="{00000000-0005-0000-0000-000060030000}"/>
    <cellStyle name="Migliaia 90 2" xfId="1810" xr:uid="{00000000-0005-0000-0000-000061030000}"/>
    <cellStyle name="Migliaia 91" xfId="1297" xr:uid="{00000000-0005-0000-0000-000062030000}"/>
    <cellStyle name="Migliaia 91 2" xfId="1811" xr:uid="{00000000-0005-0000-0000-000063030000}"/>
    <cellStyle name="Migliaia 92" xfId="1298" xr:uid="{00000000-0005-0000-0000-000064030000}"/>
    <cellStyle name="Migliaia 92 2" xfId="1812" xr:uid="{00000000-0005-0000-0000-000065030000}"/>
    <cellStyle name="Migliaia 93" xfId="1299" xr:uid="{00000000-0005-0000-0000-000066030000}"/>
    <cellStyle name="Migliaia 93 2" xfId="1813" xr:uid="{00000000-0005-0000-0000-000067030000}"/>
    <cellStyle name="Migliaia 94" xfId="1300" xr:uid="{00000000-0005-0000-0000-000068030000}"/>
    <cellStyle name="Migliaia 94 2" xfId="1814" xr:uid="{00000000-0005-0000-0000-000069030000}"/>
    <cellStyle name="Migliaia 95" xfId="1301" xr:uid="{00000000-0005-0000-0000-00006A030000}"/>
    <cellStyle name="Migliaia 95 2" xfId="1815" xr:uid="{00000000-0005-0000-0000-00006B030000}"/>
    <cellStyle name="Migliaia 96" xfId="1302" xr:uid="{00000000-0005-0000-0000-00006C030000}"/>
    <cellStyle name="Migliaia 96 2" xfId="1816" xr:uid="{00000000-0005-0000-0000-00006D030000}"/>
    <cellStyle name="Migliaia 97" xfId="1303" xr:uid="{00000000-0005-0000-0000-00006E030000}"/>
    <cellStyle name="Migliaia 97 2" xfId="1817" xr:uid="{00000000-0005-0000-0000-00006F030000}"/>
    <cellStyle name="Migliaia 98" xfId="1304" xr:uid="{00000000-0005-0000-0000-000070030000}"/>
    <cellStyle name="Migliaia 98 2" xfId="1818" xr:uid="{00000000-0005-0000-0000-000071030000}"/>
    <cellStyle name="Migliaia 99" xfId="1305" xr:uid="{00000000-0005-0000-0000-000072030000}"/>
    <cellStyle name="Migliaia 99 2" xfId="1819" xr:uid="{00000000-0005-0000-0000-000073030000}"/>
    <cellStyle name="Neutral" xfId="188" xr:uid="{00000000-0005-0000-0000-000074030000}"/>
    <cellStyle name="Neutral 2" xfId="652" xr:uid="{00000000-0005-0000-0000-000075030000}"/>
    <cellStyle name="Neutral 3" xfId="1016" xr:uid="{00000000-0005-0000-0000-000076030000}"/>
    <cellStyle name="Neutrale 2" xfId="189" xr:uid="{00000000-0005-0000-0000-000077030000}"/>
    <cellStyle name="Neutrale 2 2" xfId="190" xr:uid="{00000000-0005-0000-0000-000078030000}"/>
    <cellStyle name="Neutrale 2 2 2" xfId="655" xr:uid="{00000000-0005-0000-0000-000079030000}"/>
    <cellStyle name="Neutrale 2 2 3" xfId="1017" xr:uid="{00000000-0005-0000-0000-00007A030000}"/>
    <cellStyle name="Neutrale 2 3" xfId="191" xr:uid="{00000000-0005-0000-0000-00007B030000}"/>
    <cellStyle name="Neutrale 2 3 2" xfId="656" xr:uid="{00000000-0005-0000-0000-00007C030000}"/>
    <cellStyle name="Neutrale 2 3 3" xfId="898" xr:uid="{00000000-0005-0000-0000-00007D030000}"/>
    <cellStyle name="Neutrale 2 4" xfId="654" xr:uid="{00000000-0005-0000-0000-00007E030000}"/>
    <cellStyle name="Neutrale 2 5" xfId="1018" xr:uid="{00000000-0005-0000-0000-00007F030000}"/>
    <cellStyle name="Neutrale 2_Budget revisionato" xfId="192" xr:uid="{00000000-0005-0000-0000-000080030000}"/>
    <cellStyle name="Neutrale 3" xfId="193" xr:uid="{00000000-0005-0000-0000-000081030000}"/>
    <cellStyle name="Neutrale 3 2" xfId="657" xr:uid="{00000000-0005-0000-0000-000082030000}"/>
    <cellStyle name="Neutrale 3 3" xfId="897" xr:uid="{00000000-0005-0000-0000-000083030000}"/>
    <cellStyle name="Neutrale 4" xfId="194" xr:uid="{00000000-0005-0000-0000-000084030000}"/>
    <cellStyle name="Neutrale 4 2" xfId="658" xr:uid="{00000000-0005-0000-0000-000085030000}"/>
    <cellStyle name="Neutrale 4 3" xfId="896" xr:uid="{00000000-0005-0000-0000-000086030000}"/>
    <cellStyle name="Neutrale 5" xfId="653" xr:uid="{00000000-0005-0000-0000-000087030000}"/>
    <cellStyle name="Normal_Assume" xfId="195" xr:uid="{00000000-0005-0000-0000-000088030000}"/>
    <cellStyle name="Normale" xfId="0" builtinId="0"/>
    <cellStyle name="Normale 10" xfId="196" xr:uid="{00000000-0005-0000-0000-00008A030000}"/>
    <cellStyle name="Normale 10 2" xfId="197" xr:uid="{00000000-0005-0000-0000-00008B030000}"/>
    <cellStyle name="Normale 10 2 2" xfId="659" xr:uid="{00000000-0005-0000-0000-00008C030000}"/>
    <cellStyle name="Normale 10 2 3" xfId="1019" xr:uid="{00000000-0005-0000-0000-00008D030000}"/>
    <cellStyle name="Normale 10 3" xfId="198" xr:uid="{00000000-0005-0000-0000-00008E030000}"/>
    <cellStyle name="Normale 10 3 2" xfId="660" xr:uid="{00000000-0005-0000-0000-00008F030000}"/>
    <cellStyle name="Normale 10 3 3" xfId="1020" xr:uid="{00000000-0005-0000-0000-000090030000}"/>
    <cellStyle name="Normale 10 4" xfId="488" xr:uid="{00000000-0005-0000-0000-000091030000}"/>
    <cellStyle name="Normale 10 5" xfId="1021" xr:uid="{00000000-0005-0000-0000-000092030000}"/>
    <cellStyle name="Normale 10_COSTO DIPENDENTE" xfId="489" xr:uid="{00000000-0005-0000-0000-000093030000}"/>
    <cellStyle name="Normale 100" xfId="199" xr:uid="{00000000-0005-0000-0000-000094030000}"/>
    <cellStyle name="Normale 100 2" xfId="661" xr:uid="{00000000-0005-0000-0000-000095030000}"/>
    <cellStyle name="Normale 100 3" xfId="1022" xr:uid="{00000000-0005-0000-0000-000096030000}"/>
    <cellStyle name="Normale 101" xfId="200" xr:uid="{00000000-0005-0000-0000-000097030000}"/>
    <cellStyle name="Normale 101 2" xfId="662" xr:uid="{00000000-0005-0000-0000-000098030000}"/>
    <cellStyle name="Normale 101 3" xfId="1023" xr:uid="{00000000-0005-0000-0000-000099030000}"/>
    <cellStyle name="Normale 102" xfId="201" xr:uid="{00000000-0005-0000-0000-00009A030000}"/>
    <cellStyle name="Normale 102 2" xfId="663" xr:uid="{00000000-0005-0000-0000-00009B030000}"/>
    <cellStyle name="Normale 102 3" xfId="1024" xr:uid="{00000000-0005-0000-0000-00009C030000}"/>
    <cellStyle name="Normale 103" xfId="202" xr:uid="{00000000-0005-0000-0000-00009D030000}"/>
    <cellStyle name="Normale 103 2" xfId="664" xr:uid="{00000000-0005-0000-0000-00009E030000}"/>
    <cellStyle name="Normale 103 3" xfId="1025" xr:uid="{00000000-0005-0000-0000-00009F030000}"/>
    <cellStyle name="Normale 104" xfId="203" xr:uid="{00000000-0005-0000-0000-0000A0030000}"/>
    <cellStyle name="Normale 104 2" xfId="665" xr:uid="{00000000-0005-0000-0000-0000A1030000}"/>
    <cellStyle name="Normale 104 3" xfId="1026" xr:uid="{00000000-0005-0000-0000-0000A2030000}"/>
    <cellStyle name="Normale 105" xfId="204" xr:uid="{00000000-0005-0000-0000-0000A3030000}"/>
    <cellStyle name="Normale 105 2" xfId="666" xr:uid="{00000000-0005-0000-0000-0000A4030000}"/>
    <cellStyle name="Normale 105 3" xfId="1027" xr:uid="{00000000-0005-0000-0000-0000A5030000}"/>
    <cellStyle name="Normale 106" xfId="205" xr:uid="{00000000-0005-0000-0000-0000A6030000}"/>
    <cellStyle name="Normale 106 2" xfId="667" xr:uid="{00000000-0005-0000-0000-0000A7030000}"/>
    <cellStyle name="Normale 106 3" xfId="1028" xr:uid="{00000000-0005-0000-0000-0000A8030000}"/>
    <cellStyle name="Normale 107" xfId="206" xr:uid="{00000000-0005-0000-0000-0000A9030000}"/>
    <cellStyle name="Normale 107 2" xfId="668" xr:uid="{00000000-0005-0000-0000-0000AA030000}"/>
    <cellStyle name="Normale 107 3" xfId="1029" xr:uid="{00000000-0005-0000-0000-0000AB030000}"/>
    <cellStyle name="Normale 108" xfId="207" xr:uid="{00000000-0005-0000-0000-0000AC030000}"/>
    <cellStyle name="Normale 108 2" xfId="669" xr:uid="{00000000-0005-0000-0000-0000AD030000}"/>
    <cellStyle name="Normale 108 3" xfId="1030" xr:uid="{00000000-0005-0000-0000-0000AE030000}"/>
    <cellStyle name="Normale 109" xfId="208" xr:uid="{00000000-0005-0000-0000-0000AF030000}"/>
    <cellStyle name="Normale 109 2" xfId="670" xr:uid="{00000000-0005-0000-0000-0000B0030000}"/>
    <cellStyle name="Normale 109 3" xfId="1031" xr:uid="{00000000-0005-0000-0000-0000B1030000}"/>
    <cellStyle name="Normale 11" xfId="209" xr:uid="{00000000-0005-0000-0000-0000B2030000}"/>
    <cellStyle name="Normale 11 2" xfId="210" xr:uid="{00000000-0005-0000-0000-0000B3030000}"/>
    <cellStyle name="Normale 11 2 2" xfId="672" xr:uid="{00000000-0005-0000-0000-0000B4030000}"/>
    <cellStyle name="Normale 11 2 3" xfId="1032" xr:uid="{00000000-0005-0000-0000-0000B5030000}"/>
    <cellStyle name="Normale 11 3" xfId="671" xr:uid="{00000000-0005-0000-0000-0000B6030000}"/>
    <cellStyle name="Normale 11 4" xfId="1033" xr:uid="{00000000-0005-0000-0000-0000B7030000}"/>
    <cellStyle name="Normale 11_TotCespiti" xfId="473" xr:uid="{00000000-0005-0000-0000-0000B8030000}"/>
    <cellStyle name="Normale 110" xfId="211" xr:uid="{00000000-0005-0000-0000-0000B9030000}"/>
    <cellStyle name="Normale 110 2" xfId="673" xr:uid="{00000000-0005-0000-0000-0000BA030000}"/>
    <cellStyle name="Normale 110 3" xfId="1034" xr:uid="{00000000-0005-0000-0000-0000BB030000}"/>
    <cellStyle name="Normale 111" xfId="212" xr:uid="{00000000-0005-0000-0000-0000BC030000}"/>
    <cellStyle name="Normale 111 2" xfId="674" xr:uid="{00000000-0005-0000-0000-0000BD030000}"/>
    <cellStyle name="Normale 111 3" xfId="1035" xr:uid="{00000000-0005-0000-0000-0000BE030000}"/>
    <cellStyle name="Normale 112" xfId="213" xr:uid="{00000000-0005-0000-0000-0000BF030000}"/>
    <cellStyle name="Normale 112 2" xfId="675" xr:uid="{00000000-0005-0000-0000-0000C0030000}"/>
    <cellStyle name="Normale 112 3" xfId="1036" xr:uid="{00000000-0005-0000-0000-0000C1030000}"/>
    <cellStyle name="Normale 113" xfId="214" xr:uid="{00000000-0005-0000-0000-0000C2030000}"/>
    <cellStyle name="Normale 113 2" xfId="676" xr:uid="{00000000-0005-0000-0000-0000C3030000}"/>
    <cellStyle name="Normale 113 3" xfId="1037" xr:uid="{00000000-0005-0000-0000-0000C4030000}"/>
    <cellStyle name="Normale 114" xfId="215" xr:uid="{00000000-0005-0000-0000-0000C5030000}"/>
    <cellStyle name="Normale 114 2" xfId="677" xr:uid="{00000000-0005-0000-0000-0000C6030000}"/>
    <cellStyle name="Normale 114 3" xfId="1038" xr:uid="{00000000-0005-0000-0000-0000C7030000}"/>
    <cellStyle name="Normale 115" xfId="216" xr:uid="{00000000-0005-0000-0000-0000C8030000}"/>
    <cellStyle name="Normale 115 2" xfId="678" xr:uid="{00000000-0005-0000-0000-0000C9030000}"/>
    <cellStyle name="Normale 115 3" xfId="1039" xr:uid="{00000000-0005-0000-0000-0000CA030000}"/>
    <cellStyle name="Normale 116" xfId="217" xr:uid="{00000000-0005-0000-0000-0000CB030000}"/>
    <cellStyle name="Normale 116 2" xfId="679" xr:uid="{00000000-0005-0000-0000-0000CC030000}"/>
    <cellStyle name="Normale 116 3" xfId="1040" xr:uid="{00000000-0005-0000-0000-0000CD030000}"/>
    <cellStyle name="Normale 117" xfId="218" xr:uid="{00000000-0005-0000-0000-0000CE030000}"/>
    <cellStyle name="Normale 117 2" xfId="680" xr:uid="{00000000-0005-0000-0000-0000CF030000}"/>
    <cellStyle name="Normale 117 3" xfId="1041" xr:uid="{00000000-0005-0000-0000-0000D0030000}"/>
    <cellStyle name="Normale 118" xfId="219" xr:uid="{00000000-0005-0000-0000-0000D1030000}"/>
    <cellStyle name="Normale 118 2" xfId="681" xr:uid="{00000000-0005-0000-0000-0000D2030000}"/>
    <cellStyle name="Normale 118 3" xfId="1042" xr:uid="{00000000-0005-0000-0000-0000D3030000}"/>
    <cellStyle name="Normale 119" xfId="220" xr:uid="{00000000-0005-0000-0000-0000D4030000}"/>
    <cellStyle name="Normale 119 2" xfId="682" xr:uid="{00000000-0005-0000-0000-0000D5030000}"/>
    <cellStyle name="Normale 119 3" xfId="1043" xr:uid="{00000000-0005-0000-0000-0000D6030000}"/>
    <cellStyle name="Normale 12" xfId="221" xr:uid="{00000000-0005-0000-0000-0000D7030000}"/>
    <cellStyle name="Normale 12 2" xfId="222" xr:uid="{00000000-0005-0000-0000-0000D8030000}"/>
    <cellStyle name="Normale 12 2 2" xfId="684" xr:uid="{00000000-0005-0000-0000-0000D9030000}"/>
    <cellStyle name="Normale 12 2 3" xfId="1044" xr:uid="{00000000-0005-0000-0000-0000DA030000}"/>
    <cellStyle name="Normale 12 2 3 2" xfId="1728" xr:uid="{00000000-0005-0000-0000-0000DB030000}"/>
    <cellStyle name="Normale 12 2 4" xfId="1576" xr:uid="{00000000-0005-0000-0000-0000DC030000}"/>
    <cellStyle name="Normale 12 3" xfId="683" xr:uid="{00000000-0005-0000-0000-0000DD030000}"/>
    <cellStyle name="Normale 12 4" xfId="1045" xr:uid="{00000000-0005-0000-0000-0000DE030000}"/>
    <cellStyle name="Normale 12_TotCespiti" xfId="474" xr:uid="{00000000-0005-0000-0000-0000DF030000}"/>
    <cellStyle name="Normale 120" xfId="223" xr:uid="{00000000-0005-0000-0000-0000E0030000}"/>
    <cellStyle name="Normale 120 2" xfId="685" xr:uid="{00000000-0005-0000-0000-0000E1030000}"/>
    <cellStyle name="Normale 120 3" xfId="1046" xr:uid="{00000000-0005-0000-0000-0000E2030000}"/>
    <cellStyle name="Normale 121" xfId="224" xr:uid="{00000000-0005-0000-0000-0000E3030000}"/>
    <cellStyle name="Normale 121 2" xfId="686" xr:uid="{00000000-0005-0000-0000-0000E4030000}"/>
    <cellStyle name="Normale 121 3" xfId="1047" xr:uid="{00000000-0005-0000-0000-0000E5030000}"/>
    <cellStyle name="Normale 122" xfId="225" xr:uid="{00000000-0005-0000-0000-0000E6030000}"/>
    <cellStyle name="Normale 122 2" xfId="687" xr:uid="{00000000-0005-0000-0000-0000E7030000}"/>
    <cellStyle name="Normale 122 3" xfId="1048" xr:uid="{00000000-0005-0000-0000-0000E8030000}"/>
    <cellStyle name="Normale 123" xfId="226" xr:uid="{00000000-0005-0000-0000-0000E9030000}"/>
    <cellStyle name="Normale 123 2" xfId="688" xr:uid="{00000000-0005-0000-0000-0000EA030000}"/>
    <cellStyle name="Normale 123 3" xfId="1049" xr:uid="{00000000-0005-0000-0000-0000EB030000}"/>
    <cellStyle name="Normale 124" xfId="227" xr:uid="{00000000-0005-0000-0000-0000EC030000}"/>
    <cellStyle name="Normale 124 2" xfId="689" xr:uid="{00000000-0005-0000-0000-0000ED030000}"/>
    <cellStyle name="Normale 124 3" xfId="1050" xr:uid="{00000000-0005-0000-0000-0000EE030000}"/>
    <cellStyle name="Normale 125" xfId="228" xr:uid="{00000000-0005-0000-0000-0000EF030000}"/>
    <cellStyle name="Normale 125 2" xfId="690" xr:uid="{00000000-0005-0000-0000-0000F0030000}"/>
    <cellStyle name="Normale 125 3" xfId="1051" xr:uid="{00000000-0005-0000-0000-0000F1030000}"/>
    <cellStyle name="Normale 126" xfId="229" xr:uid="{00000000-0005-0000-0000-0000F2030000}"/>
    <cellStyle name="Normale 126 2" xfId="691" xr:uid="{00000000-0005-0000-0000-0000F3030000}"/>
    <cellStyle name="Normale 126 3" xfId="1052" xr:uid="{00000000-0005-0000-0000-0000F4030000}"/>
    <cellStyle name="Normale 127" xfId="230" xr:uid="{00000000-0005-0000-0000-0000F5030000}"/>
    <cellStyle name="Normale 127 2" xfId="692" xr:uid="{00000000-0005-0000-0000-0000F6030000}"/>
    <cellStyle name="Normale 127 3" xfId="1053" xr:uid="{00000000-0005-0000-0000-0000F7030000}"/>
    <cellStyle name="Normale 128" xfId="231" xr:uid="{00000000-0005-0000-0000-0000F8030000}"/>
    <cellStyle name="Normale 128 2" xfId="693" xr:uid="{00000000-0005-0000-0000-0000F9030000}"/>
    <cellStyle name="Normale 128 3" xfId="1054" xr:uid="{00000000-0005-0000-0000-0000FA030000}"/>
    <cellStyle name="Normale 129" xfId="232" xr:uid="{00000000-0005-0000-0000-0000FB030000}"/>
    <cellStyle name="Normale 129 2" xfId="694" xr:uid="{00000000-0005-0000-0000-0000FC030000}"/>
    <cellStyle name="Normale 129 3" xfId="1055" xr:uid="{00000000-0005-0000-0000-0000FD030000}"/>
    <cellStyle name="Normale 13" xfId="233" xr:uid="{00000000-0005-0000-0000-0000FE030000}"/>
    <cellStyle name="Normale 13 2" xfId="695" xr:uid="{00000000-0005-0000-0000-0000FF030000}"/>
    <cellStyle name="Normale 13 3" xfId="1056" xr:uid="{00000000-0005-0000-0000-000000040000}"/>
    <cellStyle name="Normale 130" xfId="234" xr:uid="{00000000-0005-0000-0000-000001040000}"/>
    <cellStyle name="Normale 130 2" xfId="696" xr:uid="{00000000-0005-0000-0000-000002040000}"/>
    <cellStyle name="Normale 130 3" xfId="1057" xr:uid="{00000000-0005-0000-0000-000003040000}"/>
    <cellStyle name="Normale 131" xfId="235" xr:uid="{00000000-0005-0000-0000-000004040000}"/>
    <cellStyle name="Normale 131 2" xfId="697" xr:uid="{00000000-0005-0000-0000-000005040000}"/>
    <cellStyle name="Normale 131 3" xfId="1058" xr:uid="{00000000-0005-0000-0000-000006040000}"/>
    <cellStyle name="Normale 132" xfId="236" xr:uid="{00000000-0005-0000-0000-000007040000}"/>
    <cellStyle name="Normale 132 2" xfId="698" xr:uid="{00000000-0005-0000-0000-000008040000}"/>
    <cellStyle name="Normale 132 3" xfId="1059" xr:uid="{00000000-0005-0000-0000-000009040000}"/>
    <cellStyle name="Normale 133" xfId="237" xr:uid="{00000000-0005-0000-0000-00000A040000}"/>
    <cellStyle name="Normale 133 2" xfId="699" xr:uid="{00000000-0005-0000-0000-00000B040000}"/>
    <cellStyle name="Normale 133 3" xfId="1060" xr:uid="{00000000-0005-0000-0000-00000C040000}"/>
    <cellStyle name="Normale 134" xfId="238" xr:uid="{00000000-0005-0000-0000-00000D040000}"/>
    <cellStyle name="Normale 134 2" xfId="700" xr:uid="{00000000-0005-0000-0000-00000E040000}"/>
    <cellStyle name="Normale 134 3" xfId="1061" xr:uid="{00000000-0005-0000-0000-00000F040000}"/>
    <cellStyle name="Normale 135" xfId="239" xr:uid="{00000000-0005-0000-0000-000010040000}"/>
    <cellStyle name="Normale 135 2" xfId="701" xr:uid="{00000000-0005-0000-0000-000011040000}"/>
    <cellStyle name="Normale 135 3" xfId="1062" xr:uid="{00000000-0005-0000-0000-000012040000}"/>
    <cellStyle name="Normale 136" xfId="240" xr:uid="{00000000-0005-0000-0000-000013040000}"/>
    <cellStyle name="Normale 136 2" xfId="702" xr:uid="{00000000-0005-0000-0000-000014040000}"/>
    <cellStyle name="Normale 136 3" xfId="1063" xr:uid="{00000000-0005-0000-0000-000015040000}"/>
    <cellStyle name="Normale 137" xfId="241" xr:uid="{00000000-0005-0000-0000-000016040000}"/>
    <cellStyle name="Normale 137 2" xfId="703" xr:uid="{00000000-0005-0000-0000-000017040000}"/>
    <cellStyle name="Normale 137 3" xfId="1064" xr:uid="{00000000-0005-0000-0000-000018040000}"/>
    <cellStyle name="Normale 138" xfId="242" xr:uid="{00000000-0005-0000-0000-000019040000}"/>
    <cellStyle name="Normale 138 2" xfId="704" xr:uid="{00000000-0005-0000-0000-00001A040000}"/>
    <cellStyle name="Normale 138 3" xfId="1065" xr:uid="{00000000-0005-0000-0000-00001B040000}"/>
    <cellStyle name="Normale 139" xfId="243" xr:uid="{00000000-0005-0000-0000-00001C040000}"/>
    <cellStyle name="Normale 139 2" xfId="705" xr:uid="{00000000-0005-0000-0000-00001D040000}"/>
    <cellStyle name="Normale 139 3" xfId="1066" xr:uid="{00000000-0005-0000-0000-00001E040000}"/>
    <cellStyle name="Normale 14" xfId="244" xr:uid="{00000000-0005-0000-0000-00001F040000}"/>
    <cellStyle name="Normale 14 2" xfId="706" xr:uid="{00000000-0005-0000-0000-000020040000}"/>
    <cellStyle name="Normale 14 3" xfId="1067" xr:uid="{00000000-0005-0000-0000-000021040000}"/>
    <cellStyle name="Normale 140" xfId="245" xr:uid="{00000000-0005-0000-0000-000022040000}"/>
    <cellStyle name="Normale 140 2" xfId="707" xr:uid="{00000000-0005-0000-0000-000023040000}"/>
    <cellStyle name="Normale 140 3" xfId="1068" xr:uid="{00000000-0005-0000-0000-000024040000}"/>
    <cellStyle name="Normale 141" xfId="246" xr:uid="{00000000-0005-0000-0000-000025040000}"/>
    <cellStyle name="Normale 141 2" xfId="708" xr:uid="{00000000-0005-0000-0000-000026040000}"/>
    <cellStyle name="Normale 141 3" xfId="1069" xr:uid="{00000000-0005-0000-0000-000027040000}"/>
    <cellStyle name="Normale 142" xfId="247" xr:uid="{00000000-0005-0000-0000-000028040000}"/>
    <cellStyle name="Normale 142 2" xfId="709" xr:uid="{00000000-0005-0000-0000-000029040000}"/>
    <cellStyle name="Normale 142 3" xfId="1070" xr:uid="{00000000-0005-0000-0000-00002A040000}"/>
    <cellStyle name="Normale 143" xfId="248" xr:uid="{00000000-0005-0000-0000-00002B040000}"/>
    <cellStyle name="Normale 143 2" xfId="710" xr:uid="{00000000-0005-0000-0000-00002C040000}"/>
    <cellStyle name="Normale 143 3" xfId="1071" xr:uid="{00000000-0005-0000-0000-00002D040000}"/>
    <cellStyle name="Normale 144" xfId="479" xr:uid="{00000000-0005-0000-0000-00002E040000}"/>
    <cellStyle name="Normale 144 2" xfId="1072" xr:uid="{00000000-0005-0000-0000-00002F040000}"/>
    <cellStyle name="Normale 145" xfId="249" xr:uid="{00000000-0005-0000-0000-000030040000}"/>
    <cellStyle name="Normale 145 2" xfId="711" xr:uid="{00000000-0005-0000-0000-000031040000}"/>
    <cellStyle name="Normale 145 3" xfId="1073" xr:uid="{00000000-0005-0000-0000-000032040000}"/>
    <cellStyle name="Normale 146" xfId="250" xr:uid="{00000000-0005-0000-0000-000033040000}"/>
    <cellStyle name="Normale 146 2" xfId="712" xr:uid="{00000000-0005-0000-0000-000034040000}"/>
    <cellStyle name="Normale 146 3" xfId="1074" xr:uid="{00000000-0005-0000-0000-000035040000}"/>
    <cellStyle name="Normale 147" xfId="504" xr:uid="{00000000-0005-0000-0000-000036040000}"/>
    <cellStyle name="Normale 147 2" xfId="1075" xr:uid="{00000000-0005-0000-0000-000037040000}"/>
    <cellStyle name="Normale 148" xfId="505" xr:uid="{00000000-0005-0000-0000-000038040000}"/>
    <cellStyle name="Normale 149" xfId="251" xr:uid="{00000000-0005-0000-0000-000039040000}"/>
    <cellStyle name="Normale 149 2" xfId="713" xr:uid="{00000000-0005-0000-0000-00003A040000}"/>
    <cellStyle name="Normale 149 3" xfId="1076" xr:uid="{00000000-0005-0000-0000-00003B040000}"/>
    <cellStyle name="Normale 15" xfId="252" xr:uid="{00000000-0005-0000-0000-00003C040000}"/>
    <cellStyle name="Normale 15 2" xfId="714" xr:uid="{00000000-0005-0000-0000-00003D040000}"/>
    <cellStyle name="Normale 15 3" xfId="1077" xr:uid="{00000000-0005-0000-0000-00003E040000}"/>
    <cellStyle name="Normale 150" xfId="253" xr:uid="{00000000-0005-0000-0000-00003F040000}"/>
    <cellStyle name="Normale 150 2" xfId="715" xr:uid="{00000000-0005-0000-0000-000040040000}"/>
    <cellStyle name="Normale 150 3" xfId="1078" xr:uid="{00000000-0005-0000-0000-000041040000}"/>
    <cellStyle name="Normale 151" xfId="254" xr:uid="{00000000-0005-0000-0000-000042040000}"/>
    <cellStyle name="Normale 151 2" xfId="716" xr:uid="{00000000-0005-0000-0000-000043040000}"/>
    <cellStyle name="Normale 151 3" xfId="1079" xr:uid="{00000000-0005-0000-0000-000044040000}"/>
    <cellStyle name="Normale 152" xfId="255" xr:uid="{00000000-0005-0000-0000-000045040000}"/>
    <cellStyle name="Normale 152 2" xfId="717" xr:uid="{00000000-0005-0000-0000-000046040000}"/>
    <cellStyle name="Normale 152 3" xfId="1080" xr:uid="{00000000-0005-0000-0000-000047040000}"/>
    <cellStyle name="Normale 153" xfId="256" xr:uid="{00000000-0005-0000-0000-000048040000}"/>
    <cellStyle name="Normale 153 2" xfId="718" xr:uid="{00000000-0005-0000-0000-000049040000}"/>
    <cellStyle name="Normale 153 3" xfId="1081" xr:uid="{00000000-0005-0000-0000-00004A040000}"/>
    <cellStyle name="Normale 154" xfId="257" xr:uid="{00000000-0005-0000-0000-00004B040000}"/>
    <cellStyle name="Normale 154 2" xfId="719" xr:uid="{00000000-0005-0000-0000-00004C040000}"/>
    <cellStyle name="Normale 154 3" xfId="1082" xr:uid="{00000000-0005-0000-0000-00004D040000}"/>
    <cellStyle name="Normale 155" xfId="258" xr:uid="{00000000-0005-0000-0000-00004E040000}"/>
    <cellStyle name="Normale 155 2" xfId="720" xr:uid="{00000000-0005-0000-0000-00004F040000}"/>
    <cellStyle name="Normale 155 3" xfId="1083" xr:uid="{00000000-0005-0000-0000-000050040000}"/>
    <cellStyle name="Normale 156" xfId="259" xr:uid="{00000000-0005-0000-0000-000051040000}"/>
    <cellStyle name="Normale 156 2" xfId="721" xr:uid="{00000000-0005-0000-0000-000052040000}"/>
    <cellStyle name="Normale 156 3" xfId="1084" xr:uid="{00000000-0005-0000-0000-000053040000}"/>
    <cellStyle name="Normale 157" xfId="260" xr:uid="{00000000-0005-0000-0000-000054040000}"/>
    <cellStyle name="Normale 157 2" xfId="722" xr:uid="{00000000-0005-0000-0000-000055040000}"/>
    <cellStyle name="Normale 157 3" xfId="1085" xr:uid="{00000000-0005-0000-0000-000056040000}"/>
    <cellStyle name="Normale 158" xfId="261" xr:uid="{00000000-0005-0000-0000-000057040000}"/>
    <cellStyle name="Normale 158 2" xfId="723" xr:uid="{00000000-0005-0000-0000-000058040000}"/>
    <cellStyle name="Normale 158 3" xfId="1086" xr:uid="{00000000-0005-0000-0000-000059040000}"/>
    <cellStyle name="Normale 159" xfId="262" xr:uid="{00000000-0005-0000-0000-00005A040000}"/>
    <cellStyle name="Normale 159 2" xfId="724" xr:uid="{00000000-0005-0000-0000-00005B040000}"/>
    <cellStyle name="Normale 159 3" xfId="1087" xr:uid="{00000000-0005-0000-0000-00005C040000}"/>
    <cellStyle name="Normale 16" xfId="263" xr:uid="{00000000-0005-0000-0000-00005D040000}"/>
    <cellStyle name="Normale 16 2" xfId="725" xr:uid="{00000000-0005-0000-0000-00005E040000}"/>
    <cellStyle name="Normale 16 3" xfId="1088" xr:uid="{00000000-0005-0000-0000-00005F040000}"/>
    <cellStyle name="Normale 160" xfId="264" xr:uid="{00000000-0005-0000-0000-000060040000}"/>
    <cellStyle name="Normale 160 2" xfId="726" xr:uid="{00000000-0005-0000-0000-000061040000}"/>
    <cellStyle name="Normale 160 3" xfId="1089" xr:uid="{00000000-0005-0000-0000-000062040000}"/>
    <cellStyle name="Normale 161" xfId="265" xr:uid="{00000000-0005-0000-0000-000063040000}"/>
    <cellStyle name="Normale 161 2" xfId="727" xr:uid="{00000000-0005-0000-0000-000064040000}"/>
    <cellStyle name="Normale 161 3" xfId="1090" xr:uid="{00000000-0005-0000-0000-000065040000}"/>
    <cellStyle name="Normale 162" xfId="957" xr:uid="{00000000-0005-0000-0000-000066040000}"/>
    <cellStyle name="Normale 163" xfId="1091" xr:uid="{00000000-0005-0000-0000-000067040000}"/>
    <cellStyle name="Normale 164" xfId="1092" xr:uid="{00000000-0005-0000-0000-000068040000}"/>
    <cellStyle name="Normale 165" xfId="1307" xr:uid="{00000000-0005-0000-0000-000069040000}"/>
    <cellStyle name="Normale 166" xfId="1309" xr:uid="{00000000-0005-0000-0000-00006A040000}"/>
    <cellStyle name="Normale 167" xfId="1311" xr:uid="{00000000-0005-0000-0000-00006B040000}"/>
    <cellStyle name="Normale 168" xfId="1313" xr:uid="{00000000-0005-0000-0000-00006C040000}"/>
    <cellStyle name="Normale 169" xfId="1315" xr:uid="{00000000-0005-0000-0000-00006D040000}"/>
    <cellStyle name="Normale 17" xfId="266" xr:uid="{00000000-0005-0000-0000-00006E040000}"/>
    <cellStyle name="Normale 17 2" xfId="728" xr:uid="{00000000-0005-0000-0000-00006F040000}"/>
    <cellStyle name="Normale 17 3" xfId="1093" xr:uid="{00000000-0005-0000-0000-000070040000}"/>
    <cellStyle name="Normale 170" xfId="1317" xr:uid="{00000000-0005-0000-0000-000071040000}"/>
    <cellStyle name="Normale 171" xfId="1319" xr:uid="{00000000-0005-0000-0000-000072040000}"/>
    <cellStyle name="Normale 172" xfId="1321" xr:uid="{00000000-0005-0000-0000-000073040000}"/>
    <cellStyle name="Normale 173" xfId="1323" xr:uid="{00000000-0005-0000-0000-000074040000}"/>
    <cellStyle name="Normale 174" xfId="1325" xr:uid="{00000000-0005-0000-0000-000075040000}"/>
    <cellStyle name="Normale 175" xfId="1327" xr:uid="{00000000-0005-0000-0000-000076040000}"/>
    <cellStyle name="Normale 176" xfId="1329" xr:uid="{00000000-0005-0000-0000-000077040000}"/>
    <cellStyle name="Normale 177" xfId="1331" xr:uid="{00000000-0005-0000-0000-000078040000}"/>
    <cellStyle name="Normale 178" xfId="1333" xr:uid="{00000000-0005-0000-0000-000079040000}"/>
    <cellStyle name="Normale 179" xfId="1335" xr:uid="{00000000-0005-0000-0000-00007A040000}"/>
    <cellStyle name="Normale 18" xfId="267" xr:uid="{00000000-0005-0000-0000-00007B040000}"/>
    <cellStyle name="Normale 18 2" xfId="729" xr:uid="{00000000-0005-0000-0000-00007C040000}"/>
    <cellStyle name="Normale 18 3" xfId="1094" xr:uid="{00000000-0005-0000-0000-00007D040000}"/>
    <cellStyle name="Normale 180" xfId="1337" xr:uid="{00000000-0005-0000-0000-00007E040000}"/>
    <cellStyle name="Normale 181" xfId="1339" xr:uid="{00000000-0005-0000-0000-00007F040000}"/>
    <cellStyle name="Normale 182" xfId="1341" xr:uid="{00000000-0005-0000-0000-000080040000}"/>
    <cellStyle name="Normale 183" xfId="1343" xr:uid="{00000000-0005-0000-0000-000081040000}"/>
    <cellStyle name="Normale 184" xfId="1345" xr:uid="{00000000-0005-0000-0000-000082040000}"/>
    <cellStyle name="Normale 185" xfId="1347" xr:uid="{00000000-0005-0000-0000-000083040000}"/>
    <cellStyle name="Normale 186" xfId="1349" xr:uid="{00000000-0005-0000-0000-000084040000}"/>
    <cellStyle name="Normale 187" xfId="1351" xr:uid="{00000000-0005-0000-0000-000085040000}"/>
    <cellStyle name="Normale 188" xfId="1353" xr:uid="{00000000-0005-0000-0000-000086040000}"/>
    <cellStyle name="Normale 189" xfId="1355" xr:uid="{00000000-0005-0000-0000-000087040000}"/>
    <cellStyle name="Normale 19" xfId="268" xr:uid="{00000000-0005-0000-0000-000088040000}"/>
    <cellStyle name="Normale 19 2" xfId="730" xr:uid="{00000000-0005-0000-0000-000089040000}"/>
    <cellStyle name="Normale 19 3" xfId="1095" xr:uid="{00000000-0005-0000-0000-00008A040000}"/>
    <cellStyle name="Normale 190" xfId="1357" xr:uid="{00000000-0005-0000-0000-00008B040000}"/>
    <cellStyle name="Normale 191" xfId="1359" xr:uid="{00000000-0005-0000-0000-00008C040000}"/>
    <cellStyle name="Normale 192" xfId="1361" xr:uid="{00000000-0005-0000-0000-00008D040000}"/>
    <cellStyle name="Normale 193" xfId="1362" xr:uid="{00000000-0005-0000-0000-00008E040000}"/>
    <cellStyle name="Normale 194" xfId="1364" xr:uid="{00000000-0005-0000-0000-00008F040000}"/>
    <cellStyle name="Normale 195" xfId="1366" xr:uid="{00000000-0005-0000-0000-000090040000}"/>
    <cellStyle name="Normale 196" xfId="1368" xr:uid="{00000000-0005-0000-0000-000091040000}"/>
    <cellStyle name="Normale 197" xfId="1370" xr:uid="{00000000-0005-0000-0000-000092040000}"/>
    <cellStyle name="Normale 198" xfId="1372" xr:uid="{00000000-0005-0000-0000-000093040000}"/>
    <cellStyle name="Normale 199" xfId="1374" xr:uid="{00000000-0005-0000-0000-000094040000}"/>
    <cellStyle name="Normale 2" xfId="269" xr:uid="{00000000-0005-0000-0000-000095040000}"/>
    <cellStyle name="Normale 2 10" xfId="480" xr:uid="{00000000-0005-0000-0000-000096040000}"/>
    <cellStyle name="Normale 2 11" xfId="1096" xr:uid="{00000000-0005-0000-0000-000097040000}"/>
    <cellStyle name="Normale 2 2" xfId="270" xr:uid="{00000000-0005-0000-0000-000098040000}"/>
    <cellStyle name="Normale 2 2 10" xfId="1097" xr:uid="{00000000-0005-0000-0000-000099040000}"/>
    <cellStyle name="Normale 2 2 2" xfId="271" xr:uid="{00000000-0005-0000-0000-00009A040000}"/>
    <cellStyle name="Normale 2 2 2 2" xfId="732" xr:uid="{00000000-0005-0000-0000-00009B040000}"/>
    <cellStyle name="Normale 2 2 2 3" xfId="1098" xr:uid="{00000000-0005-0000-0000-00009C040000}"/>
    <cellStyle name="Normale 2 2 3" xfId="272" xr:uid="{00000000-0005-0000-0000-00009D040000}"/>
    <cellStyle name="Normale 2 2 3 2" xfId="733" xr:uid="{00000000-0005-0000-0000-00009E040000}"/>
    <cellStyle name="Normale 2 2 3 3" xfId="1099" xr:uid="{00000000-0005-0000-0000-00009F040000}"/>
    <cellStyle name="Normale 2 2 4" xfId="273" xr:uid="{00000000-0005-0000-0000-0000A0040000}"/>
    <cellStyle name="Normale 2 2 4 2" xfId="734" xr:uid="{00000000-0005-0000-0000-0000A1040000}"/>
    <cellStyle name="Normale 2 2 4 3" xfId="1100" xr:uid="{00000000-0005-0000-0000-0000A2040000}"/>
    <cellStyle name="Normale 2 2 5" xfId="274" xr:uid="{00000000-0005-0000-0000-0000A3040000}"/>
    <cellStyle name="Normale 2 2 5 2" xfId="735" xr:uid="{00000000-0005-0000-0000-0000A4040000}"/>
    <cellStyle name="Normale 2 2 5 3" xfId="1101" xr:uid="{00000000-0005-0000-0000-0000A5040000}"/>
    <cellStyle name="Normale 2 2 6" xfId="275" xr:uid="{00000000-0005-0000-0000-0000A6040000}"/>
    <cellStyle name="Normale 2 2 6 2" xfId="736" xr:uid="{00000000-0005-0000-0000-0000A7040000}"/>
    <cellStyle name="Normale 2 2 6 3" xfId="1102" xr:uid="{00000000-0005-0000-0000-0000A8040000}"/>
    <cellStyle name="Normale 2 2 7" xfId="276" xr:uid="{00000000-0005-0000-0000-0000A9040000}"/>
    <cellStyle name="Normale 2 2 7 2" xfId="737" xr:uid="{00000000-0005-0000-0000-0000AA040000}"/>
    <cellStyle name="Normale 2 2 7 3" xfId="1103" xr:uid="{00000000-0005-0000-0000-0000AB040000}"/>
    <cellStyle name="Normale 2 2 8" xfId="277" xr:uid="{00000000-0005-0000-0000-0000AC040000}"/>
    <cellStyle name="Normale 2 2 8 2" xfId="490" xr:uid="{00000000-0005-0000-0000-0000AD040000}"/>
    <cellStyle name="Normale 2 2 8 3" xfId="1104" xr:uid="{00000000-0005-0000-0000-0000AE040000}"/>
    <cellStyle name="Normale 2 2 8_COSTO DIPENDENTE" xfId="491" xr:uid="{00000000-0005-0000-0000-0000AF040000}"/>
    <cellStyle name="Normale 2 2 9" xfId="731" xr:uid="{00000000-0005-0000-0000-0000B0040000}"/>
    <cellStyle name="Normale 2 2_TotCespiti" xfId="475" xr:uid="{00000000-0005-0000-0000-0000B1040000}"/>
    <cellStyle name="Normale 2 3" xfId="278" xr:uid="{00000000-0005-0000-0000-0000B2040000}"/>
    <cellStyle name="Normale 2 3 2" xfId="492" xr:uid="{00000000-0005-0000-0000-0000B3040000}"/>
    <cellStyle name="Normale 2 3 3" xfId="1105" xr:uid="{00000000-0005-0000-0000-0000B4040000}"/>
    <cellStyle name="Normale 2 3_COSTO DIPENDENTE" xfId="493" xr:uid="{00000000-0005-0000-0000-0000B5040000}"/>
    <cellStyle name="Normale 2 4" xfId="279" xr:uid="{00000000-0005-0000-0000-0000B6040000}"/>
    <cellStyle name="Normale 2 4 2" xfId="280" xr:uid="{00000000-0005-0000-0000-0000B7040000}"/>
    <cellStyle name="Normale 2 4 2 2" xfId="739" xr:uid="{00000000-0005-0000-0000-0000B8040000}"/>
    <cellStyle name="Normale 2 4 2 3" xfId="1106" xr:uid="{00000000-0005-0000-0000-0000B9040000}"/>
    <cellStyle name="Normale 2 4 3" xfId="738" xr:uid="{00000000-0005-0000-0000-0000BA040000}"/>
    <cellStyle name="Normale 2 4 4" xfId="1107" xr:uid="{00000000-0005-0000-0000-0000BB040000}"/>
    <cellStyle name="Normale 2 4_TotCespiti" xfId="476" xr:uid="{00000000-0005-0000-0000-0000BC040000}"/>
    <cellStyle name="Normale 2 5" xfId="281" xr:uid="{00000000-0005-0000-0000-0000BD040000}"/>
    <cellStyle name="Normale 2 5 2" xfId="740" xr:uid="{00000000-0005-0000-0000-0000BE040000}"/>
    <cellStyle name="Normale 2 5 3" xfId="1108" xr:uid="{00000000-0005-0000-0000-0000BF040000}"/>
    <cellStyle name="Normale 2 6" xfId="282" xr:uid="{00000000-0005-0000-0000-0000C0040000}"/>
    <cellStyle name="Normale 2 6 2" xfId="741" xr:uid="{00000000-0005-0000-0000-0000C1040000}"/>
    <cellStyle name="Normale 2 6 3" xfId="1109" xr:uid="{00000000-0005-0000-0000-0000C2040000}"/>
    <cellStyle name="Normale 2 7" xfId="283" xr:uid="{00000000-0005-0000-0000-0000C3040000}"/>
    <cellStyle name="Normale 2 7 2" xfId="742" xr:uid="{00000000-0005-0000-0000-0000C4040000}"/>
    <cellStyle name="Normale 2 7 3" xfId="1110" xr:uid="{00000000-0005-0000-0000-0000C5040000}"/>
    <cellStyle name="Normale 2 8" xfId="284" xr:uid="{00000000-0005-0000-0000-0000C6040000}"/>
    <cellStyle name="Normale 2 8 2" xfId="743" xr:uid="{00000000-0005-0000-0000-0000C7040000}"/>
    <cellStyle name="Normale 2 8 3" xfId="1111" xr:uid="{00000000-0005-0000-0000-0000C8040000}"/>
    <cellStyle name="Normale 2 9" xfId="285" xr:uid="{00000000-0005-0000-0000-0000C9040000}"/>
    <cellStyle name="Normale 2 9 2" xfId="744" xr:uid="{00000000-0005-0000-0000-0000CA040000}"/>
    <cellStyle name="Normale 2 9 3" xfId="1112" xr:uid="{00000000-0005-0000-0000-0000CB040000}"/>
    <cellStyle name="Normale 2_AAA - listini clienti MOD PAOLO ridotto2" xfId="494" xr:uid="{00000000-0005-0000-0000-0000CC040000}"/>
    <cellStyle name="Normale 20" xfId="286" xr:uid="{00000000-0005-0000-0000-0000CD040000}"/>
    <cellStyle name="Normale 20 2" xfId="745" xr:uid="{00000000-0005-0000-0000-0000CE040000}"/>
    <cellStyle name="Normale 20 3" xfId="1113" xr:uid="{00000000-0005-0000-0000-0000CF040000}"/>
    <cellStyle name="Normale 200" xfId="1376" xr:uid="{00000000-0005-0000-0000-0000D0040000}"/>
    <cellStyle name="Normale 201" xfId="1378" xr:uid="{00000000-0005-0000-0000-0000D1040000}"/>
    <cellStyle name="Normale 202" xfId="1380" xr:uid="{00000000-0005-0000-0000-0000D2040000}"/>
    <cellStyle name="Normale 203" xfId="1382" xr:uid="{00000000-0005-0000-0000-0000D3040000}"/>
    <cellStyle name="Normale 204" xfId="1384" xr:uid="{00000000-0005-0000-0000-0000D4040000}"/>
    <cellStyle name="Normale 205" xfId="1386" xr:uid="{00000000-0005-0000-0000-0000D5040000}"/>
    <cellStyle name="Normale 206" xfId="1388" xr:uid="{00000000-0005-0000-0000-0000D6040000}"/>
    <cellStyle name="Normale 207" xfId="1390" xr:uid="{00000000-0005-0000-0000-0000D7040000}"/>
    <cellStyle name="Normale 208" xfId="1392" xr:uid="{00000000-0005-0000-0000-0000D8040000}"/>
    <cellStyle name="Normale 209" xfId="1394" xr:uid="{00000000-0005-0000-0000-0000D9040000}"/>
    <cellStyle name="Normale 21" xfId="287" xr:uid="{00000000-0005-0000-0000-0000DA040000}"/>
    <cellStyle name="Normale 21 2" xfId="746" xr:uid="{00000000-0005-0000-0000-0000DB040000}"/>
    <cellStyle name="Normale 21 3" xfId="1114" xr:uid="{00000000-0005-0000-0000-0000DC040000}"/>
    <cellStyle name="Normale 210" xfId="1396" xr:uid="{00000000-0005-0000-0000-0000DD040000}"/>
    <cellStyle name="Normale 211" xfId="1398" xr:uid="{00000000-0005-0000-0000-0000DE040000}"/>
    <cellStyle name="Normale 212" xfId="1400" xr:uid="{00000000-0005-0000-0000-0000DF040000}"/>
    <cellStyle name="Normale 213" xfId="1402" xr:uid="{00000000-0005-0000-0000-0000E0040000}"/>
    <cellStyle name="Normale 214" xfId="1404" xr:uid="{00000000-0005-0000-0000-0000E1040000}"/>
    <cellStyle name="Normale 215" xfId="1406" xr:uid="{00000000-0005-0000-0000-0000E2040000}"/>
    <cellStyle name="Normale 216" xfId="1408" xr:uid="{00000000-0005-0000-0000-0000E3040000}"/>
    <cellStyle name="Normale 217" xfId="1410" xr:uid="{00000000-0005-0000-0000-0000E4040000}"/>
    <cellStyle name="Normale 218" xfId="1412" xr:uid="{00000000-0005-0000-0000-0000E5040000}"/>
    <cellStyle name="Normale 219" xfId="1414" xr:uid="{00000000-0005-0000-0000-0000E6040000}"/>
    <cellStyle name="Normale 22" xfId="288" xr:uid="{00000000-0005-0000-0000-0000E7040000}"/>
    <cellStyle name="Normale 22 2" xfId="747" xr:uid="{00000000-0005-0000-0000-0000E8040000}"/>
    <cellStyle name="Normale 22 3" xfId="1115" xr:uid="{00000000-0005-0000-0000-0000E9040000}"/>
    <cellStyle name="Normale 220" xfId="1" xr:uid="{00000000-0005-0000-0000-0000EA040000}"/>
    <cellStyle name="Normale 221" xfId="1417" xr:uid="{00000000-0005-0000-0000-0000EB040000}"/>
    <cellStyle name="Normale 222" xfId="1421" xr:uid="{00000000-0005-0000-0000-0000EC040000}"/>
    <cellStyle name="Normale 223" xfId="1418" xr:uid="{00000000-0005-0000-0000-0000ED040000}"/>
    <cellStyle name="Normale 224" xfId="1424" xr:uid="{00000000-0005-0000-0000-0000EE040000}"/>
    <cellStyle name="Normale 23" xfId="289" xr:uid="{00000000-0005-0000-0000-0000EF040000}"/>
    <cellStyle name="Normale 23 2" xfId="748" xr:uid="{00000000-0005-0000-0000-0000F0040000}"/>
    <cellStyle name="Normale 23 3" xfId="1116" xr:uid="{00000000-0005-0000-0000-0000F1040000}"/>
    <cellStyle name="Normale 24" xfId="290" xr:uid="{00000000-0005-0000-0000-0000F2040000}"/>
    <cellStyle name="Normale 24 2" xfId="749" xr:uid="{00000000-0005-0000-0000-0000F3040000}"/>
    <cellStyle name="Normale 24 3" xfId="1117" xr:uid="{00000000-0005-0000-0000-0000F4040000}"/>
    <cellStyle name="Normale 25" xfId="291" xr:uid="{00000000-0005-0000-0000-0000F5040000}"/>
    <cellStyle name="Normale 25 2" xfId="750" xr:uid="{00000000-0005-0000-0000-0000F6040000}"/>
    <cellStyle name="Normale 25 3" xfId="1118" xr:uid="{00000000-0005-0000-0000-0000F7040000}"/>
    <cellStyle name="Normale 26" xfId="292" xr:uid="{00000000-0005-0000-0000-0000F8040000}"/>
    <cellStyle name="Normale 26 2" xfId="751" xr:uid="{00000000-0005-0000-0000-0000F9040000}"/>
    <cellStyle name="Normale 26 3" xfId="1119" xr:uid="{00000000-0005-0000-0000-0000FA040000}"/>
    <cellStyle name="Normale 27" xfId="293" xr:uid="{00000000-0005-0000-0000-0000FB040000}"/>
    <cellStyle name="Normale 27 2" xfId="752" xr:uid="{00000000-0005-0000-0000-0000FC040000}"/>
    <cellStyle name="Normale 27 3" xfId="1120" xr:uid="{00000000-0005-0000-0000-0000FD040000}"/>
    <cellStyle name="Normale 28" xfId="294" xr:uid="{00000000-0005-0000-0000-0000FE040000}"/>
    <cellStyle name="Normale 28 2" xfId="753" xr:uid="{00000000-0005-0000-0000-0000FF040000}"/>
    <cellStyle name="Normale 28 3" xfId="1121" xr:uid="{00000000-0005-0000-0000-000000050000}"/>
    <cellStyle name="Normale 29" xfId="295" xr:uid="{00000000-0005-0000-0000-000001050000}"/>
    <cellStyle name="Normale 29 2" xfId="754" xr:uid="{00000000-0005-0000-0000-000002050000}"/>
    <cellStyle name="Normale 29 3" xfId="1122" xr:uid="{00000000-0005-0000-0000-000003050000}"/>
    <cellStyle name="Normale 3" xfId="296" xr:uid="{00000000-0005-0000-0000-000004050000}"/>
    <cellStyle name="Normale 3 2" xfId="297" xr:uid="{00000000-0005-0000-0000-000005050000}"/>
    <cellStyle name="Normale 3 2 2" xfId="756" xr:uid="{00000000-0005-0000-0000-000006050000}"/>
    <cellStyle name="Normale 3 2 3" xfId="1123" xr:uid="{00000000-0005-0000-0000-000007050000}"/>
    <cellStyle name="Normale 3 3" xfId="298" xr:uid="{00000000-0005-0000-0000-000008050000}"/>
    <cellStyle name="Normale 3 3 2" xfId="757" xr:uid="{00000000-0005-0000-0000-000009050000}"/>
    <cellStyle name="Normale 3 3 3" xfId="1124" xr:uid="{00000000-0005-0000-0000-00000A050000}"/>
    <cellStyle name="Normale 3 4" xfId="755" xr:uid="{00000000-0005-0000-0000-00000B050000}"/>
    <cellStyle name="Normale 3 5" xfId="1125" xr:uid="{00000000-0005-0000-0000-00000C050000}"/>
    <cellStyle name="Normale 3_COSTO DIPENDENTE" xfId="495" xr:uid="{00000000-0005-0000-0000-00000D050000}"/>
    <cellStyle name="Normale 30" xfId="299" xr:uid="{00000000-0005-0000-0000-00000E050000}"/>
    <cellStyle name="Normale 30 2" xfId="758" xr:uid="{00000000-0005-0000-0000-00000F050000}"/>
    <cellStyle name="Normale 30 3" xfId="1126" xr:uid="{00000000-0005-0000-0000-000010050000}"/>
    <cellStyle name="Normale 31" xfId="300" xr:uid="{00000000-0005-0000-0000-000011050000}"/>
    <cellStyle name="Normale 31 2" xfId="759" xr:uid="{00000000-0005-0000-0000-000012050000}"/>
    <cellStyle name="Normale 31 3" xfId="1127" xr:uid="{00000000-0005-0000-0000-000013050000}"/>
    <cellStyle name="Normale 32" xfId="301" xr:uid="{00000000-0005-0000-0000-000014050000}"/>
    <cellStyle name="Normale 32 2" xfId="760" xr:uid="{00000000-0005-0000-0000-000015050000}"/>
    <cellStyle name="Normale 32 3" xfId="1128" xr:uid="{00000000-0005-0000-0000-000016050000}"/>
    <cellStyle name="Normale 33" xfId="302" xr:uid="{00000000-0005-0000-0000-000017050000}"/>
    <cellStyle name="Normale 33 2" xfId="761" xr:uid="{00000000-0005-0000-0000-000018050000}"/>
    <cellStyle name="Normale 33 3" xfId="1129" xr:uid="{00000000-0005-0000-0000-000019050000}"/>
    <cellStyle name="Normale 34" xfId="303" xr:uid="{00000000-0005-0000-0000-00001A050000}"/>
    <cellStyle name="Normale 34 2" xfId="762" xr:uid="{00000000-0005-0000-0000-00001B050000}"/>
    <cellStyle name="Normale 34 3" xfId="1130" xr:uid="{00000000-0005-0000-0000-00001C050000}"/>
    <cellStyle name="Normale 35" xfId="304" xr:uid="{00000000-0005-0000-0000-00001D050000}"/>
    <cellStyle name="Normale 35 2" xfId="763" xr:uid="{00000000-0005-0000-0000-00001E050000}"/>
    <cellStyle name="Normale 35 3" xfId="1131" xr:uid="{00000000-0005-0000-0000-00001F050000}"/>
    <cellStyle name="Normale 36" xfId="305" xr:uid="{00000000-0005-0000-0000-000020050000}"/>
    <cellStyle name="Normale 36 2" xfId="764" xr:uid="{00000000-0005-0000-0000-000021050000}"/>
    <cellStyle name="Normale 36 3" xfId="1132" xr:uid="{00000000-0005-0000-0000-000022050000}"/>
    <cellStyle name="Normale 37" xfId="306" xr:uid="{00000000-0005-0000-0000-000023050000}"/>
    <cellStyle name="Normale 37 2" xfId="765" xr:uid="{00000000-0005-0000-0000-000024050000}"/>
    <cellStyle name="Normale 37 3" xfId="1133" xr:uid="{00000000-0005-0000-0000-000025050000}"/>
    <cellStyle name="Normale 38" xfId="307" xr:uid="{00000000-0005-0000-0000-000026050000}"/>
    <cellStyle name="Normale 38 2" xfId="766" xr:uid="{00000000-0005-0000-0000-000027050000}"/>
    <cellStyle name="Normale 38 3" xfId="1134" xr:uid="{00000000-0005-0000-0000-000028050000}"/>
    <cellStyle name="Normale 39" xfId="308" xr:uid="{00000000-0005-0000-0000-000029050000}"/>
    <cellStyle name="Normale 39 2" xfId="767" xr:uid="{00000000-0005-0000-0000-00002A050000}"/>
    <cellStyle name="Normale 39 3" xfId="1135" xr:uid="{00000000-0005-0000-0000-00002B050000}"/>
    <cellStyle name="Normale 4" xfId="309" xr:uid="{00000000-0005-0000-0000-00002C050000}"/>
    <cellStyle name="Normale 4 2" xfId="310" xr:uid="{00000000-0005-0000-0000-00002D050000}"/>
    <cellStyle name="Normale 4 2 2" xfId="769" xr:uid="{00000000-0005-0000-0000-00002E050000}"/>
    <cellStyle name="Normale 4 2 3" xfId="1136" xr:uid="{00000000-0005-0000-0000-00002F050000}"/>
    <cellStyle name="Normale 4 3" xfId="311" xr:uid="{00000000-0005-0000-0000-000030050000}"/>
    <cellStyle name="Normale 4 4" xfId="312" xr:uid="{00000000-0005-0000-0000-000031050000}"/>
    <cellStyle name="Normale 4 5" xfId="313" xr:uid="{00000000-0005-0000-0000-000032050000}"/>
    <cellStyle name="Normale 4 5 2" xfId="770" xr:uid="{00000000-0005-0000-0000-000033050000}"/>
    <cellStyle name="Normale 4 5 3" xfId="895" xr:uid="{00000000-0005-0000-0000-000034050000}"/>
    <cellStyle name="Normale 4 6" xfId="768" xr:uid="{00000000-0005-0000-0000-000035050000}"/>
    <cellStyle name="Normale 4 7" xfId="1137" xr:uid="{00000000-0005-0000-0000-000036050000}"/>
    <cellStyle name="Normale 4_201112 (2)" xfId="314" xr:uid="{00000000-0005-0000-0000-000037050000}"/>
    <cellStyle name="Normale 40" xfId="315" xr:uid="{00000000-0005-0000-0000-000038050000}"/>
    <cellStyle name="Normale 40 2" xfId="771" xr:uid="{00000000-0005-0000-0000-000039050000}"/>
    <cellStyle name="Normale 40 3" xfId="1138" xr:uid="{00000000-0005-0000-0000-00003A050000}"/>
    <cellStyle name="Normale 41" xfId="316" xr:uid="{00000000-0005-0000-0000-00003B050000}"/>
    <cellStyle name="Normale 41 2" xfId="772" xr:uid="{00000000-0005-0000-0000-00003C050000}"/>
    <cellStyle name="Normale 41 3" xfId="1139" xr:uid="{00000000-0005-0000-0000-00003D050000}"/>
    <cellStyle name="Normale 42" xfId="317" xr:uid="{00000000-0005-0000-0000-00003E050000}"/>
    <cellStyle name="Normale 42 2" xfId="773" xr:uid="{00000000-0005-0000-0000-00003F050000}"/>
    <cellStyle name="Normale 42 3" xfId="1140" xr:uid="{00000000-0005-0000-0000-000040050000}"/>
    <cellStyle name="Normale 43" xfId="318" xr:uid="{00000000-0005-0000-0000-000041050000}"/>
    <cellStyle name="Normale 43 2" xfId="774" xr:uid="{00000000-0005-0000-0000-000042050000}"/>
    <cellStyle name="Normale 43 3" xfId="1141" xr:uid="{00000000-0005-0000-0000-000043050000}"/>
    <cellStyle name="Normale 44" xfId="319" xr:uid="{00000000-0005-0000-0000-000044050000}"/>
    <cellStyle name="Normale 44 2" xfId="775" xr:uid="{00000000-0005-0000-0000-000045050000}"/>
    <cellStyle name="Normale 44 3" xfId="1142" xr:uid="{00000000-0005-0000-0000-000046050000}"/>
    <cellStyle name="Normale 45" xfId="320" xr:uid="{00000000-0005-0000-0000-000047050000}"/>
    <cellStyle name="Normale 45 2" xfId="776" xr:uid="{00000000-0005-0000-0000-000048050000}"/>
    <cellStyle name="Normale 45 3" xfId="1143" xr:uid="{00000000-0005-0000-0000-000049050000}"/>
    <cellStyle name="Normale 46" xfId="321" xr:uid="{00000000-0005-0000-0000-00004A050000}"/>
    <cellStyle name="Normale 46 2" xfId="777" xr:uid="{00000000-0005-0000-0000-00004B050000}"/>
    <cellStyle name="Normale 46 3" xfId="1144" xr:uid="{00000000-0005-0000-0000-00004C050000}"/>
    <cellStyle name="Normale 47" xfId="322" xr:uid="{00000000-0005-0000-0000-00004D050000}"/>
    <cellStyle name="Normale 47 2" xfId="778" xr:uid="{00000000-0005-0000-0000-00004E050000}"/>
    <cellStyle name="Normale 47 3" xfId="1145" xr:uid="{00000000-0005-0000-0000-00004F050000}"/>
    <cellStyle name="Normale 48" xfId="323" xr:uid="{00000000-0005-0000-0000-000050050000}"/>
    <cellStyle name="Normale 48 2" xfId="779" xr:uid="{00000000-0005-0000-0000-000051050000}"/>
    <cellStyle name="Normale 48 3" xfId="1146" xr:uid="{00000000-0005-0000-0000-000052050000}"/>
    <cellStyle name="Normale 49" xfId="324" xr:uid="{00000000-0005-0000-0000-000053050000}"/>
    <cellStyle name="Normale 49 2" xfId="780" xr:uid="{00000000-0005-0000-0000-000054050000}"/>
    <cellStyle name="Normale 49 3" xfId="1147" xr:uid="{00000000-0005-0000-0000-000055050000}"/>
    <cellStyle name="Normale 5" xfId="325" xr:uid="{00000000-0005-0000-0000-000056050000}"/>
    <cellStyle name="Normale 5 2" xfId="326" xr:uid="{00000000-0005-0000-0000-000057050000}"/>
    <cellStyle name="Normale 5 2 2" xfId="781" xr:uid="{00000000-0005-0000-0000-000058050000}"/>
    <cellStyle name="Normale 5 2 3" xfId="1148" xr:uid="{00000000-0005-0000-0000-000059050000}"/>
    <cellStyle name="Normale 5 3" xfId="496" xr:uid="{00000000-0005-0000-0000-00005A050000}"/>
    <cellStyle name="Normale 5 4" xfId="1149" xr:uid="{00000000-0005-0000-0000-00005B050000}"/>
    <cellStyle name="Normale 5 5" xfId="1945" xr:uid="{00000000-0005-0000-0000-00005C050000}"/>
    <cellStyle name="Normale 5_COSTO DIPENDENTE" xfId="497" xr:uid="{00000000-0005-0000-0000-00005D050000}"/>
    <cellStyle name="Normale 50" xfId="327" xr:uid="{00000000-0005-0000-0000-00005E050000}"/>
    <cellStyle name="Normale 50 2" xfId="782" xr:uid="{00000000-0005-0000-0000-00005F050000}"/>
    <cellStyle name="Normale 50 3" xfId="1150" xr:uid="{00000000-0005-0000-0000-000060050000}"/>
    <cellStyle name="Normale 51" xfId="328" xr:uid="{00000000-0005-0000-0000-000061050000}"/>
    <cellStyle name="Normale 51 2" xfId="783" xr:uid="{00000000-0005-0000-0000-000062050000}"/>
    <cellStyle name="Normale 51 3" xfId="1151" xr:uid="{00000000-0005-0000-0000-000063050000}"/>
    <cellStyle name="Normale 52" xfId="329" xr:uid="{00000000-0005-0000-0000-000064050000}"/>
    <cellStyle name="Normale 52 2" xfId="784" xr:uid="{00000000-0005-0000-0000-000065050000}"/>
    <cellStyle name="Normale 52 3" xfId="1152" xr:uid="{00000000-0005-0000-0000-000066050000}"/>
    <cellStyle name="Normale 53" xfId="330" xr:uid="{00000000-0005-0000-0000-000067050000}"/>
    <cellStyle name="Normale 53 2" xfId="785" xr:uid="{00000000-0005-0000-0000-000068050000}"/>
    <cellStyle name="Normale 53 3" xfId="1153" xr:uid="{00000000-0005-0000-0000-000069050000}"/>
    <cellStyle name="Normale 54" xfId="331" xr:uid="{00000000-0005-0000-0000-00006A050000}"/>
    <cellStyle name="Normale 54 2" xfId="786" xr:uid="{00000000-0005-0000-0000-00006B050000}"/>
    <cellStyle name="Normale 54 3" xfId="1154" xr:uid="{00000000-0005-0000-0000-00006C050000}"/>
    <cellStyle name="Normale 55" xfId="332" xr:uid="{00000000-0005-0000-0000-00006D050000}"/>
    <cellStyle name="Normale 55 2" xfId="787" xr:uid="{00000000-0005-0000-0000-00006E050000}"/>
    <cellStyle name="Normale 55 3" xfId="1155" xr:uid="{00000000-0005-0000-0000-00006F050000}"/>
    <cellStyle name="Normale 56" xfId="333" xr:uid="{00000000-0005-0000-0000-000070050000}"/>
    <cellStyle name="Normale 56 2" xfId="788" xr:uid="{00000000-0005-0000-0000-000071050000}"/>
    <cellStyle name="Normale 56 3" xfId="1156" xr:uid="{00000000-0005-0000-0000-000072050000}"/>
    <cellStyle name="Normale 57" xfId="334" xr:uid="{00000000-0005-0000-0000-000073050000}"/>
    <cellStyle name="Normale 57 2" xfId="789" xr:uid="{00000000-0005-0000-0000-000074050000}"/>
    <cellStyle name="Normale 57 3" xfId="1157" xr:uid="{00000000-0005-0000-0000-000075050000}"/>
    <cellStyle name="Normale 58" xfId="335" xr:uid="{00000000-0005-0000-0000-000076050000}"/>
    <cellStyle name="Normale 58 2" xfId="790" xr:uid="{00000000-0005-0000-0000-000077050000}"/>
    <cellStyle name="Normale 58 3" xfId="1158" xr:uid="{00000000-0005-0000-0000-000078050000}"/>
    <cellStyle name="Normale 59" xfId="336" xr:uid="{00000000-0005-0000-0000-000079050000}"/>
    <cellStyle name="Normale 59 2" xfId="791" xr:uid="{00000000-0005-0000-0000-00007A050000}"/>
    <cellStyle name="Normale 59 3" xfId="1159" xr:uid="{00000000-0005-0000-0000-00007B050000}"/>
    <cellStyle name="Normale 6" xfId="337" xr:uid="{00000000-0005-0000-0000-00007C050000}"/>
    <cellStyle name="Normale 6 2" xfId="338" xr:uid="{00000000-0005-0000-0000-00007D050000}"/>
    <cellStyle name="Normale 6 3" xfId="792" xr:uid="{00000000-0005-0000-0000-00007E050000}"/>
    <cellStyle name="Normale 6 4" xfId="1160" xr:uid="{00000000-0005-0000-0000-00007F050000}"/>
    <cellStyle name="Normale 60" xfId="339" xr:uid="{00000000-0005-0000-0000-000080050000}"/>
    <cellStyle name="Normale 60 2" xfId="793" xr:uid="{00000000-0005-0000-0000-000081050000}"/>
    <cellStyle name="Normale 60 3" xfId="1161" xr:uid="{00000000-0005-0000-0000-000082050000}"/>
    <cellStyle name="Normale 61" xfId="340" xr:uid="{00000000-0005-0000-0000-000083050000}"/>
    <cellStyle name="Normale 61 2" xfId="794" xr:uid="{00000000-0005-0000-0000-000084050000}"/>
    <cellStyle name="Normale 61 3" xfId="1162" xr:uid="{00000000-0005-0000-0000-000085050000}"/>
    <cellStyle name="Normale 62" xfId="341" xr:uid="{00000000-0005-0000-0000-000086050000}"/>
    <cellStyle name="Normale 62 2" xfId="795" xr:uid="{00000000-0005-0000-0000-000087050000}"/>
    <cellStyle name="Normale 62 3" xfId="1163" xr:uid="{00000000-0005-0000-0000-000088050000}"/>
    <cellStyle name="Normale 63" xfId="342" xr:uid="{00000000-0005-0000-0000-000089050000}"/>
    <cellStyle name="Normale 63 2" xfId="796" xr:uid="{00000000-0005-0000-0000-00008A050000}"/>
    <cellStyle name="Normale 63 3" xfId="1164" xr:uid="{00000000-0005-0000-0000-00008B050000}"/>
    <cellStyle name="Normale 64" xfId="343" xr:uid="{00000000-0005-0000-0000-00008C050000}"/>
    <cellStyle name="Normale 64 2" xfId="797" xr:uid="{00000000-0005-0000-0000-00008D050000}"/>
    <cellStyle name="Normale 64 3" xfId="1165" xr:uid="{00000000-0005-0000-0000-00008E050000}"/>
    <cellStyle name="Normale 65" xfId="344" xr:uid="{00000000-0005-0000-0000-00008F050000}"/>
    <cellStyle name="Normale 65 2" xfId="798" xr:uid="{00000000-0005-0000-0000-000090050000}"/>
    <cellStyle name="Normale 65 3" xfId="1166" xr:uid="{00000000-0005-0000-0000-000091050000}"/>
    <cellStyle name="Normale 66" xfId="345" xr:uid="{00000000-0005-0000-0000-000092050000}"/>
    <cellStyle name="Normale 66 2" xfId="799" xr:uid="{00000000-0005-0000-0000-000093050000}"/>
    <cellStyle name="Normale 66 3" xfId="1167" xr:uid="{00000000-0005-0000-0000-000094050000}"/>
    <cellStyle name="Normale 67" xfId="346" xr:uid="{00000000-0005-0000-0000-000095050000}"/>
    <cellStyle name="Normale 67 2" xfId="800" xr:uid="{00000000-0005-0000-0000-000096050000}"/>
    <cellStyle name="Normale 67 3" xfId="1168" xr:uid="{00000000-0005-0000-0000-000097050000}"/>
    <cellStyle name="Normale 68" xfId="347" xr:uid="{00000000-0005-0000-0000-000098050000}"/>
    <cellStyle name="Normale 68 2" xfId="801" xr:uid="{00000000-0005-0000-0000-000099050000}"/>
    <cellStyle name="Normale 68 3" xfId="1169" xr:uid="{00000000-0005-0000-0000-00009A050000}"/>
    <cellStyle name="Normale 69" xfId="348" xr:uid="{00000000-0005-0000-0000-00009B050000}"/>
    <cellStyle name="Normale 69 2" xfId="802" xr:uid="{00000000-0005-0000-0000-00009C050000}"/>
    <cellStyle name="Normale 69 3" xfId="1170" xr:uid="{00000000-0005-0000-0000-00009D050000}"/>
    <cellStyle name="Normale 7" xfId="349" xr:uid="{00000000-0005-0000-0000-00009E050000}"/>
    <cellStyle name="Normale 7 2" xfId="350" xr:uid="{00000000-0005-0000-0000-00009F050000}"/>
    <cellStyle name="Normale 7 2 2" xfId="804" xr:uid="{00000000-0005-0000-0000-0000A0050000}"/>
    <cellStyle name="Normale 7 2 3" xfId="1171" xr:uid="{00000000-0005-0000-0000-0000A1050000}"/>
    <cellStyle name="Normale 7 2 4" xfId="1416" xr:uid="{00000000-0005-0000-0000-0000A2050000}"/>
    <cellStyle name="Normale 7 3" xfId="803" xr:uid="{00000000-0005-0000-0000-0000A3050000}"/>
    <cellStyle name="Normale 7 4" xfId="1172" xr:uid="{00000000-0005-0000-0000-0000A4050000}"/>
    <cellStyle name="Normale 7_BplanOptec" xfId="1306" xr:uid="{00000000-0005-0000-0000-0000A5050000}"/>
    <cellStyle name="Normale 70" xfId="351" xr:uid="{00000000-0005-0000-0000-0000A6050000}"/>
    <cellStyle name="Normale 70 2" xfId="805" xr:uid="{00000000-0005-0000-0000-0000A7050000}"/>
    <cellStyle name="Normale 70 3" xfId="1173" xr:uid="{00000000-0005-0000-0000-0000A8050000}"/>
    <cellStyle name="Normale 71" xfId="352" xr:uid="{00000000-0005-0000-0000-0000A9050000}"/>
    <cellStyle name="Normale 71 2" xfId="806" xr:uid="{00000000-0005-0000-0000-0000AA050000}"/>
    <cellStyle name="Normale 71 3" xfId="1174" xr:uid="{00000000-0005-0000-0000-0000AB050000}"/>
    <cellStyle name="Normale 72" xfId="353" xr:uid="{00000000-0005-0000-0000-0000AC050000}"/>
    <cellStyle name="Normale 72 2" xfId="807" xr:uid="{00000000-0005-0000-0000-0000AD050000}"/>
    <cellStyle name="Normale 72 3" xfId="1175" xr:uid="{00000000-0005-0000-0000-0000AE050000}"/>
    <cellStyle name="Normale 73" xfId="354" xr:uid="{00000000-0005-0000-0000-0000AF050000}"/>
    <cellStyle name="Normale 73 2" xfId="808" xr:uid="{00000000-0005-0000-0000-0000B0050000}"/>
    <cellStyle name="Normale 73 3" xfId="1176" xr:uid="{00000000-0005-0000-0000-0000B1050000}"/>
    <cellStyle name="Normale 74" xfId="355" xr:uid="{00000000-0005-0000-0000-0000B2050000}"/>
    <cellStyle name="Normale 74 2" xfId="809" xr:uid="{00000000-0005-0000-0000-0000B3050000}"/>
    <cellStyle name="Normale 74 3" xfId="1177" xr:uid="{00000000-0005-0000-0000-0000B4050000}"/>
    <cellStyle name="Normale 75" xfId="356" xr:uid="{00000000-0005-0000-0000-0000B5050000}"/>
    <cellStyle name="Normale 75 2" xfId="810" xr:uid="{00000000-0005-0000-0000-0000B6050000}"/>
    <cellStyle name="Normale 75 3" xfId="1178" xr:uid="{00000000-0005-0000-0000-0000B7050000}"/>
    <cellStyle name="Normale 76" xfId="357" xr:uid="{00000000-0005-0000-0000-0000B8050000}"/>
    <cellStyle name="Normale 76 2" xfId="811" xr:uid="{00000000-0005-0000-0000-0000B9050000}"/>
    <cellStyle name="Normale 76 3" xfId="1179" xr:uid="{00000000-0005-0000-0000-0000BA050000}"/>
    <cellStyle name="Normale 77" xfId="358" xr:uid="{00000000-0005-0000-0000-0000BB050000}"/>
    <cellStyle name="Normale 77 2" xfId="812" xr:uid="{00000000-0005-0000-0000-0000BC050000}"/>
    <cellStyle name="Normale 77 3" xfId="1180" xr:uid="{00000000-0005-0000-0000-0000BD050000}"/>
    <cellStyle name="Normale 78" xfId="359" xr:uid="{00000000-0005-0000-0000-0000BE050000}"/>
    <cellStyle name="Normale 78 2" xfId="813" xr:uid="{00000000-0005-0000-0000-0000BF050000}"/>
    <cellStyle name="Normale 78 3" xfId="1181" xr:uid="{00000000-0005-0000-0000-0000C0050000}"/>
    <cellStyle name="Normale 79" xfId="360" xr:uid="{00000000-0005-0000-0000-0000C1050000}"/>
    <cellStyle name="Normale 79 2" xfId="814" xr:uid="{00000000-0005-0000-0000-0000C2050000}"/>
    <cellStyle name="Normale 79 3" xfId="1182" xr:uid="{00000000-0005-0000-0000-0000C3050000}"/>
    <cellStyle name="Normale 8" xfId="361" xr:uid="{00000000-0005-0000-0000-0000C4050000}"/>
    <cellStyle name="Normale 8 2" xfId="362" xr:uid="{00000000-0005-0000-0000-0000C5050000}"/>
    <cellStyle name="Normale 8 2 2" xfId="498" xr:uid="{00000000-0005-0000-0000-0000C6050000}"/>
    <cellStyle name="Normale 8 2 3" xfId="1183" xr:uid="{00000000-0005-0000-0000-0000C7050000}"/>
    <cellStyle name="Normale 8 2_COSTO DIPENDENTE" xfId="499" xr:uid="{00000000-0005-0000-0000-0000C8050000}"/>
    <cellStyle name="Normale 8 3" xfId="815" xr:uid="{00000000-0005-0000-0000-0000C9050000}"/>
    <cellStyle name="Normale 8 4" xfId="900" xr:uid="{00000000-0005-0000-0000-0000CA050000}"/>
    <cellStyle name="Normale 8 5" xfId="620" xr:uid="{00000000-0005-0000-0000-0000CB050000}"/>
    <cellStyle name="Normale 8 6" xfId="901" xr:uid="{00000000-0005-0000-0000-0000CC050000}"/>
    <cellStyle name="Normale 8 7" xfId="1184" xr:uid="{00000000-0005-0000-0000-0000CD050000}"/>
    <cellStyle name="Normale 8 8" xfId="1185" xr:uid="{00000000-0005-0000-0000-0000CE050000}"/>
    <cellStyle name="Normale 8_TotCespiti" xfId="477" xr:uid="{00000000-0005-0000-0000-0000CF050000}"/>
    <cellStyle name="Normale 80" xfId="363" xr:uid="{00000000-0005-0000-0000-0000D0050000}"/>
    <cellStyle name="Normale 80 2" xfId="816" xr:uid="{00000000-0005-0000-0000-0000D1050000}"/>
    <cellStyle name="Normale 80 3" xfId="1186" xr:uid="{00000000-0005-0000-0000-0000D2050000}"/>
    <cellStyle name="Normale 81" xfId="364" xr:uid="{00000000-0005-0000-0000-0000D3050000}"/>
    <cellStyle name="Normale 81 2" xfId="817" xr:uid="{00000000-0005-0000-0000-0000D4050000}"/>
    <cellStyle name="Normale 81 3" xfId="1187" xr:uid="{00000000-0005-0000-0000-0000D5050000}"/>
    <cellStyle name="Normale 82" xfId="365" xr:uid="{00000000-0005-0000-0000-0000D6050000}"/>
    <cellStyle name="Normale 82 2" xfId="818" xr:uid="{00000000-0005-0000-0000-0000D7050000}"/>
    <cellStyle name="Normale 82 3" xfId="1188" xr:uid="{00000000-0005-0000-0000-0000D8050000}"/>
    <cellStyle name="Normale 83" xfId="366" xr:uid="{00000000-0005-0000-0000-0000D9050000}"/>
    <cellStyle name="Normale 83 2" xfId="819" xr:uid="{00000000-0005-0000-0000-0000DA050000}"/>
    <cellStyle name="Normale 83 3" xfId="1189" xr:uid="{00000000-0005-0000-0000-0000DB050000}"/>
    <cellStyle name="Normale 84" xfId="367" xr:uid="{00000000-0005-0000-0000-0000DC050000}"/>
    <cellStyle name="Normale 84 2" xfId="820" xr:uid="{00000000-0005-0000-0000-0000DD050000}"/>
    <cellStyle name="Normale 84 3" xfId="1190" xr:uid="{00000000-0005-0000-0000-0000DE050000}"/>
    <cellStyle name="Normale 85" xfId="368" xr:uid="{00000000-0005-0000-0000-0000DF050000}"/>
    <cellStyle name="Normale 85 2" xfId="821" xr:uid="{00000000-0005-0000-0000-0000E0050000}"/>
    <cellStyle name="Normale 85 3" xfId="1191" xr:uid="{00000000-0005-0000-0000-0000E1050000}"/>
    <cellStyle name="Normale 86" xfId="369" xr:uid="{00000000-0005-0000-0000-0000E2050000}"/>
    <cellStyle name="Normale 86 2" xfId="822" xr:uid="{00000000-0005-0000-0000-0000E3050000}"/>
    <cellStyle name="Normale 86 3" xfId="1192" xr:uid="{00000000-0005-0000-0000-0000E4050000}"/>
    <cellStyle name="Normale 87" xfId="370" xr:uid="{00000000-0005-0000-0000-0000E5050000}"/>
    <cellStyle name="Normale 87 2" xfId="823" xr:uid="{00000000-0005-0000-0000-0000E6050000}"/>
    <cellStyle name="Normale 87 3" xfId="1193" xr:uid="{00000000-0005-0000-0000-0000E7050000}"/>
    <cellStyle name="Normale 88" xfId="371" xr:uid="{00000000-0005-0000-0000-0000E8050000}"/>
    <cellStyle name="Normale 88 2" xfId="824" xr:uid="{00000000-0005-0000-0000-0000E9050000}"/>
    <cellStyle name="Normale 88 3" xfId="1194" xr:uid="{00000000-0005-0000-0000-0000EA050000}"/>
    <cellStyle name="Normale 89" xfId="372" xr:uid="{00000000-0005-0000-0000-0000EB050000}"/>
    <cellStyle name="Normale 89 2" xfId="825" xr:uid="{00000000-0005-0000-0000-0000EC050000}"/>
    <cellStyle name="Normale 89 3" xfId="1195" xr:uid="{00000000-0005-0000-0000-0000ED050000}"/>
    <cellStyle name="Normale 9" xfId="373" xr:uid="{00000000-0005-0000-0000-0000EE050000}"/>
    <cellStyle name="Normale 9 2" xfId="374" xr:uid="{00000000-0005-0000-0000-0000EF050000}"/>
    <cellStyle name="Normale 9 2 2" xfId="826" xr:uid="{00000000-0005-0000-0000-0000F0050000}"/>
    <cellStyle name="Normale 9 2 3" xfId="1196" xr:uid="{00000000-0005-0000-0000-0000F1050000}"/>
    <cellStyle name="Normale 9 3" xfId="375" xr:uid="{00000000-0005-0000-0000-0000F2050000}"/>
    <cellStyle name="Normale 9 3 2" xfId="827" xr:uid="{00000000-0005-0000-0000-0000F3050000}"/>
    <cellStyle name="Normale 9 3 3" xfId="1197" xr:uid="{00000000-0005-0000-0000-0000F4050000}"/>
    <cellStyle name="Normale 9 4" xfId="500" xr:uid="{00000000-0005-0000-0000-0000F5050000}"/>
    <cellStyle name="Normale 9 5" xfId="1198" xr:uid="{00000000-0005-0000-0000-0000F6050000}"/>
    <cellStyle name="Normale 9_COSTO DIPENDENTE" xfId="501" xr:uid="{00000000-0005-0000-0000-0000F7050000}"/>
    <cellStyle name="Normale 90" xfId="376" xr:uid="{00000000-0005-0000-0000-0000F8050000}"/>
    <cellStyle name="Normale 90 2" xfId="828" xr:uid="{00000000-0005-0000-0000-0000F9050000}"/>
    <cellStyle name="Normale 90 3" xfId="1199" xr:uid="{00000000-0005-0000-0000-0000FA050000}"/>
    <cellStyle name="Normale 91" xfId="377" xr:uid="{00000000-0005-0000-0000-0000FB050000}"/>
    <cellStyle name="Normale 91 2" xfId="829" xr:uid="{00000000-0005-0000-0000-0000FC050000}"/>
    <cellStyle name="Normale 91 3" xfId="1200" xr:uid="{00000000-0005-0000-0000-0000FD050000}"/>
    <cellStyle name="Normale 92" xfId="378" xr:uid="{00000000-0005-0000-0000-0000FE050000}"/>
    <cellStyle name="Normale 92 2" xfId="830" xr:uid="{00000000-0005-0000-0000-0000FF050000}"/>
    <cellStyle name="Normale 92 3" xfId="1201" xr:uid="{00000000-0005-0000-0000-000000060000}"/>
    <cellStyle name="Normale 93" xfId="379" xr:uid="{00000000-0005-0000-0000-000001060000}"/>
    <cellStyle name="Normale 93 2" xfId="831" xr:uid="{00000000-0005-0000-0000-000002060000}"/>
    <cellStyle name="Normale 93 3" xfId="1202" xr:uid="{00000000-0005-0000-0000-000003060000}"/>
    <cellStyle name="Normale 94" xfId="380" xr:uid="{00000000-0005-0000-0000-000004060000}"/>
    <cellStyle name="Normale 94 2" xfId="832" xr:uid="{00000000-0005-0000-0000-000005060000}"/>
    <cellStyle name="Normale 94 3" xfId="1203" xr:uid="{00000000-0005-0000-0000-000006060000}"/>
    <cellStyle name="Normale 95" xfId="381" xr:uid="{00000000-0005-0000-0000-000007060000}"/>
    <cellStyle name="Normale 95 2" xfId="833" xr:uid="{00000000-0005-0000-0000-000008060000}"/>
    <cellStyle name="Normale 95 3" xfId="1204" xr:uid="{00000000-0005-0000-0000-000009060000}"/>
    <cellStyle name="Normale 96" xfId="382" xr:uid="{00000000-0005-0000-0000-00000A060000}"/>
    <cellStyle name="Normale 96 2" xfId="834" xr:uid="{00000000-0005-0000-0000-00000B060000}"/>
    <cellStyle name="Normale 96 3" xfId="1205" xr:uid="{00000000-0005-0000-0000-00000C060000}"/>
    <cellStyle name="Normale 97" xfId="383" xr:uid="{00000000-0005-0000-0000-00000D060000}"/>
    <cellStyle name="Normale 97 2" xfId="835" xr:uid="{00000000-0005-0000-0000-00000E060000}"/>
    <cellStyle name="Normale 97 3" xfId="1206" xr:uid="{00000000-0005-0000-0000-00000F060000}"/>
    <cellStyle name="Normale 98" xfId="384" xr:uid="{00000000-0005-0000-0000-000010060000}"/>
    <cellStyle name="Normale 98 2" xfId="836" xr:uid="{00000000-0005-0000-0000-000011060000}"/>
    <cellStyle name="Normale 98 3" xfId="1207" xr:uid="{00000000-0005-0000-0000-000012060000}"/>
    <cellStyle name="Normale 99" xfId="385" xr:uid="{00000000-0005-0000-0000-000013060000}"/>
    <cellStyle name="Normale 99 2" xfId="837" xr:uid="{00000000-0005-0000-0000-000014060000}"/>
    <cellStyle name="Normale 99 3" xfId="1208" xr:uid="{00000000-0005-0000-0000-000015060000}"/>
    <cellStyle name="Normale_pianocms" xfId="1425" xr:uid="{00000000-0005-0000-0000-000016060000}"/>
    <cellStyle name="Nota 2" xfId="386" xr:uid="{00000000-0005-0000-0000-000017060000}"/>
    <cellStyle name="Nota 2 10" xfId="1585" xr:uid="{00000000-0005-0000-0000-000018060000}"/>
    <cellStyle name="Nota 2 11" xfId="1733" xr:uid="{00000000-0005-0000-0000-000019060000}"/>
    <cellStyle name="Nota 2 2" xfId="387" xr:uid="{00000000-0005-0000-0000-00001A060000}"/>
    <cellStyle name="Nota 2 2 2" xfId="840" xr:uid="{00000000-0005-0000-0000-00001B060000}"/>
    <cellStyle name="Nota 2 2 2 2" xfId="1465" xr:uid="{00000000-0005-0000-0000-00001C060000}"/>
    <cellStyle name="Nota 2 2 2 2 2" xfId="1745" xr:uid="{00000000-0005-0000-0000-00001D060000}"/>
    <cellStyle name="Nota 2 2 2 3" xfId="1676" xr:uid="{00000000-0005-0000-0000-00001E060000}"/>
    <cellStyle name="Nota 2 2 2 4" xfId="1577" xr:uid="{00000000-0005-0000-0000-00001F060000}"/>
    <cellStyle name="Nota 2 2 3" xfId="614" xr:uid="{00000000-0005-0000-0000-000020060000}"/>
    <cellStyle name="Nota 2 2 3 2" xfId="1452" xr:uid="{00000000-0005-0000-0000-000021060000}"/>
    <cellStyle name="Nota 2 2 3 2 2" xfId="1715" xr:uid="{00000000-0005-0000-0000-000022060000}"/>
    <cellStyle name="Nota 2 2 3 3" xfId="1637" xr:uid="{00000000-0005-0000-0000-000023060000}"/>
    <cellStyle name="Nota 2 2 3 4" xfId="1936" xr:uid="{00000000-0005-0000-0000-000024060000}"/>
    <cellStyle name="Nota 2 2 4" xfId="1435" xr:uid="{00000000-0005-0000-0000-000025060000}"/>
    <cellStyle name="Nota 2 2 4 2" xfId="1838" xr:uid="{00000000-0005-0000-0000-000026060000}"/>
    <cellStyle name="Nota 2 2 5" xfId="1586" xr:uid="{00000000-0005-0000-0000-000027060000}"/>
    <cellStyle name="Nota 2 2 6" xfId="1922" xr:uid="{00000000-0005-0000-0000-000028060000}"/>
    <cellStyle name="Nota 2 3" xfId="388" xr:uid="{00000000-0005-0000-0000-000029060000}"/>
    <cellStyle name="Nota 2 3 2" xfId="841" xr:uid="{00000000-0005-0000-0000-00002A060000}"/>
    <cellStyle name="Nota 2 3 2 2" xfId="1466" xr:uid="{00000000-0005-0000-0000-00002B060000}"/>
    <cellStyle name="Nota 2 3 2 2 2" xfId="1624" xr:uid="{00000000-0005-0000-0000-00002C060000}"/>
    <cellStyle name="Nota 2 3 2 3" xfId="1677" xr:uid="{00000000-0005-0000-0000-00002D060000}"/>
    <cellStyle name="Nota 2 3 2 4" xfId="1583" xr:uid="{00000000-0005-0000-0000-00002E060000}"/>
    <cellStyle name="Nota 2 3 3" xfId="615" xr:uid="{00000000-0005-0000-0000-00002F060000}"/>
    <cellStyle name="Nota 2 3 3 2" xfId="1453" xr:uid="{00000000-0005-0000-0000-000030060000}"/>
    <cellStyle name="Nota 2 3 3 2 2" xfId="1580" xr:uid="{00000000-0005-0000-0000-000031060000}"/>
    <cellStyle name="Nota 2 3 3 3" xfId="1638" xr:uid="{00000000-0005-0000-0000-000032060000}"/>
    <cellStyle name="Nota 2 3 3 4" xfId="1935" xr:uid="{00000000-0005-0000-0000-000033060000}"/>
    <cellStyle name="Nota 2 3 4" xfId="1436" xr:uid="{00000000-0005-0000-0000-000034060000}"/>
    <cellStyle name="Nota 2 3 4 2" xfId="1689" xr:uid="{00000000-0005-0000-0000-000035060000}"/>
    <cellStyle name="Nota 2 3 5" xfId="1587" xr:uid="{00000000-0005-0000-0000-000036060000}"/>
    <cellStyle name="Nota 2 3 6" xfId="1727" xr:uid="{00000000-0005-0000-0000-000037060000}"/>
    <cellStyle name="Nota 2 4" xfId="389" xr:uid="{00000000-0005-0000-0000-000038060000}"/>
    <cellStyle name="Nota 2 4 2" xfId="842" xr:uid="{00000000-0005-0000-0000-000039060000}"/>
    <cellStyle name="Nota 2 4 2 2" xfId="1467" xr:uid="{00000000-0005-0000-0000-00003A060000}"/>
    <cellStyle name="Nota 2 4 2 2 2" xfId="1859" xr:uid="{00000000-0005-0000-0000-00003B060000}"/>
    <cellStyle name="Nota 2 4 2 3" xfId="1678" xr:uid="{00000000-0005-0000-0000-00003C060000}"/>
    <cellStyle name="Nota 2 4 2 4" xfId="1492" xr:uid="{00000000-0005-0000-0000-00003D060000}"/>
    <cellStyle name="Nota 2 4 3" xfId="616" xr:uid="{00000000-0005-0000-0000-00003E060000}"/>
    <cellStyle name="Nota 2 4 3 2" xfId="1454" xr:uid="{00000000-0005-0000-0000-00003F060000}"/>
    <cellStyle name="Nota 2 4 3 2 2" xfId="1744" xr:uid="{00000000-0005-0000-0000-000040060000}"/>
    <cellStyle name="Nota 2 4 3 3" xfId="1639" xr:uid="{00000000-0005-0000-0000-000041060000}"/>
    <cellStyle name="Nota 2 4 3 4" xfId="1934" xr:uid="{00000000-0005-0000-0000-000042060000}"/>
    <cellStyle name="Nota 2 4 4" xfId="1437" xr:uid="{00000000-0005-0000-0000-000043060000}"/>
    <cellStyle name="Nota 2 4 4 2" xfId="1844" xr:uid="{00000000-0005-0000-0000-000044060000}"/>
    <cellStyle name="Nota 2 4 5" xfId="1588" xr:uid="{00000000-0005-0000-0000-000045060000}"/>
    <cellStyle name="Nota 2 4 6" xfId="1582" xr:uid="{00000000-0005-0000-0000-000046060000}"/>
    <cellStyle name="Nota 2 5" xfId="390" xr:uid="{00000000-0005-0000-0000-000047060000}"/>
    <cellStyle name="Nota 2 5 2" xfId="843" xr:uid="{00000000-0005-0000-0000-000048060000}"/>
    <cellStyle name="Nota 2 5 2 2" xfId="1468" xr:uid="{00000000-0005-0000-0000-000049060000}"/>
    <cellStyle name="Nota 2 5 2 2 2" xfId="1690" xr:uid="{00000000-0005-0000-0000-00004A060000}"/>
    <cellStyle name="Nota 2 5 2 3" xfId="1679" xr:uid="{00000000-0005-0000-0000-00004B060000}"/>
    <cellStyle name="Nota 2 5 2 4" xfId="1667" xr:uid="{00000000-0005-0000-0000-00004C060000}"/>
    <cellStyle name="Nota 2 5 3" xfId="617" xr:uid="{00000000-0005-0000-0000-00004D060000}"/>
    <cellStyle name="Nota 2 5 3 2" xfId="1455" xr:uid="{00000000-0005-0000-0000-00004E060000}"/>
    <cellStyle name="Nota 2 5 3 2 2" xfId="1856" xr:uid="{00000000-0005-0000-0000-00004F060000}"/>
    <cellStyle name="Nota 2 5 3 3" xfId="1640" xr:uid="{00000000-0005-0000-0000-000050060000}"/>
    <cellStyle name="Nota 2 5 3 4" xfId="1933" xr:uid="{00000000-0005-0000-0000-000051060000}"/>
    <cellStyle name="Nota 2 5 4" xfId="1438" xr:uid="{00000000-0005-0000-0000-000052060000}"/>
    <cellStyle name="Nota 2 5 4 2" xfId="1627" xr:uid="{00000000-0005-0000-0000-000053060000}"/>
    <cellStyle name="Nota 2 5 5" xfId="1589" xr:uid="{00000000-0005-0000-0000-000054060000}"/>
    <cellStyle name="Nota 2 5 6" xfId="1921" xr:uid="{00000000-0005-0000-0000-000055060000}"/>
    <cellStyle name="Nota 2 6" xfId="391" xr:uid="{00000000-0005-0000-0000-000056060000}"/>
    <cellStyle name="Nota 2 6 2" xfId="844" xr:uid="{00000000-0005-0000-0000-000057060000}"/>
    <cellStyle name="Nota 2 6 2 2" xfId="1469" xr:uid="{00000000-0005-0000-0000-000058060000}"/>
    <cellStyle name="Nota 2 6 2 2 2" xfId="1622" xr:uid="{00000000-0005-0000-0000-000059060000}"/>
    <cellStyle name="Nota 2 6 2 3" xfId="1680" xr:uid="{00000000-0005-0000-0000-00005A060000}"/>
    <cellStyle name="Nota 2 6 2 4" xfId="1673" xr:uid="{00000000-0005-0000-0000-00005B060000}"/>
    <cellStyle name="Nota 2 6 3" xfId="618" xr:uid="{00000000-0005-0000-0000-00005C060000}"/>
    <cellStyle name="Nota 2 6 3 2" xfId="1456" xr:uid="{00000000-0005-0000-0000-00005D060000}"/>
    <cellStyle name="Nota 2 6 3 2 2" xfId="1625" xr:uid="{00000000-0005-0000-0000-00005E060000}"/>
    <cellStyle name="Nota 2 6 3 3" xfId="1641" xr:uid="{00000000-0005-0000-0000-00005F060000}"/>
    <cellStyle name="Nota 2 6 3 4" xfId="1932" xr:uid="{00000000-0005-0000-0000-000060060000}"/>
    <cellStyle name="Nota 2 6 4" xfId="1439" xr:uid="{00000000-0005-0000-0000-000061060000}"/>
    <cellStyle name="Nota 2 6 4 2" xfId="1842" xr:uid="{00000000-0005-0000-0000-000062060000}"/>
    <cellStyle name="Nota 2 6 5" xfId="1590" xr:uid="{00000000-0005-0000-0000-000063060000}"/>
    <cellStyle name="Nota 2 6 6" xfId="1574" xr:uid="{00000000-0005-0000-0000-000064060000}"/>
    <cellStyle name="Nota 2 7" xfId="839" xr:uid="{00000000-0005-0000-0000-000065060000}"/>
    <cellStyle name="Nota 2 7 2" xfId="1464" xr:uid="{00000000-0005-0000-0000-000066060000}"/>
    <cellStyle name="Nota 2 7 2 2" xfId="1858" xr:uid="{00000000-0005-0000-0000-000067060000}"/>
    <cellStyle name="Nota 2 7 3" xfId="1675" xr:uid="{00000000-0005-0000-0000-000068060000}"/>
    <cellStyle name="Nota 2 7 4" xfId="1618" xr:uid="{00000000-0005-0000-0000-000069060000}"/>
    <cellStyle name="Nota 2 8" xfId="613" xr:uid="{00000000-0005-0000-0000-00006A060000}"/>
    <cellStyle name="Nota 2 8 2" xfId="1451" xr:uid="{00000000-0005-0000-0000-00006B060000}"/>
    <cellStyle name="Nota 2 8 2 2" xfId="1691" xr:uid="{00000000-0005-0000-0000-00006C060000}"/>
    <cellStyle name="Nota 2 8 3" xfId="1636" xr:uid="{00000000-0005-0000-0000-00006D060000}"/>
    <cellStyle name="Nota 2 8 4" xfId="1937" xr:uid="{00000000-0005-0000-0000-00006E060000}"/>
    <cellStyle name="Nota 2 9" xfId="1434" xr:uid="{00000000-0005-0000-0000-00006F060000}"/>
    <cellStyle name="Nota 2 9 2" xfId="1496" xr:uid="{00000000-0005-0000-0000-000070060000}"/>
    <cellStyle name="Nota 2_Budget revisionato" xfId="392" xr:uid="{00000000-0005-0000-0000-000071060000}"/>
    <cellStyle name="Nota 3" xfId="393" xr:uid="{00000000-0005-0000-0000-000072060000}"/>
    <cellStyle name="Nota 3 2" xfId="845" xr:uid="{00000000-0005-0000-0000-000073060000}"/>
    <cellStyle name="Nota 3 2 2" xfId="1470" xr:uid="{00000000-0005-0000-0000-000074060000}"/>
    <cellStyle name="Nota 3 2 2 2" xfId="1863" xr:uid="{00000000-0005-0000-0000-000075060000}"/>
    <cellStyle name="Nota 3 2 3" xfId="1681" xr:uid="{00000000-0005-0000-0000-000076060000}"/>
    <cellStyle name="Nota 3 2 4" xfId="1619" xr:uid="{00000000-0005-0000-0000-000077060000}"/>
    <cellStyle name="Nota 3 3" xfId="1209" xr:uid="{00000000-0005-0000-0000-000078060000}"/>
    <cellStyle name="Nota 3 3 2" xfId="1486" xr:uid="{00000000-0005-0000-0000-000079060000}"/>
    <cellStyle name="Nota 3 3 2 2" xfId="1747" xr:uid="{00000000-0005-0000-0000-00007A060000}"/>
    <cellStyle name="Nota 3 3 3" xfId="1738" xr:uid="{00000000-0005-0000-0000-00007B060000}"/>
    <cellStyle name="Nota 3 3 4" xfId="1614" xr:uid="{00000000-0005-0000-0000-00007C060000}"/>
    <cellStyle name="Nota 3 4" xfId="1440" xr:uid="{00000000-0005-0000-0000-00007D060000}"/>
    <cellStyle name="Nota 3 4 2" xfId="1743" xr:uid="{00000000-0005-0000-0000-00007E060000}"/>
    <cellStyle name="Nota 3 5" xfId="1591" xr:uid="{00000000-0005-0000-0000-00007F060000}"/>
    <cellStyle name="Nota 3 6" xfId="1920" xr:uid="{00000000-0005-0000-0000-000080060000}"/>
    <cellStyle name="Nota 4" xfId="838" xr:uid="{00000000-0005-0000-0000-000081060000}"/>
    <cellStyle name="Nota 4 2" xfId="1463" xr:uid="{00000000-0005-0000-0000-000082060000}"/>
    <cellStyle name="Nota 4 2 2" xfId="1714" xr:uid="{00000000-0005-0000-0000-000083060000}"/>
    <cellStyle name="Nota 4 3" xfId="1674" xr:uid="{00000000-0005-0000-0000-000084060000}"/>
    <cellStyle name="Nota 4 4" xfId="1736" xr:uid="{00000000-0005-0000-0000-000085060000}"/>
    <cellStyle name="Nota 5" xfId="903" xr:uid="{00000000-0005-0000-0000-000086060000}"/>
    <cellStyle name="Nota 5 2" xfId="1479" xr:uid="{00000000-0005-0000-0000-000087060000}"/>
    <cellStyle name="Nota 5 2 2" xfId="1869" xr:uid="{00000000-0005-0000-0000-000088060000}"/>
    <cellStyle name="Nota 5 3" xfId="1703" xr:uid="{00000000-0005-0000-0000-000089060000}"/>
    <cellStyle name="Nota 5 4" xfId="1925" xr:uid="{00000000-0005-0000-0000-00008A060000}"/>
    <cellStyle name="Nota 6" xfId="632" xr:uid="{00000000-0005-0000-0000-00008B060000}"/>
    <cellStyle name="Nota 6 2" xfId="1460" xr:uid="{00000000-0005-0000-0000-00008C060000}"/>
    <cellStyle name="Nota 6 2 2" xfId="1854" xr:uid="{00000000-0005-0000-0000-00008D060000}"/>
    <cellStyle name="Nota 6 3" xfId="1646" xr:uid="{00000000-0005-0000-0000-00008E060000}"/>
    <cellStyle name="Nota 6 4" xfId="1928" xr:uid="{00000000-0005-0000-0000-00008F060000}"/>
    <cellStyle name="Nota 7" xfId="904" xr:uid="{00000000-0005-0000-0000-000090060000}"/>
    <cellStyle name="Nota 7 2" xfId="1480" xr:uid="{00000000-0005-0000-0000-000091060000}"/>
    <cellStyle name="Nota 7 2 2" xfId="1600" xr:uid="{00000000-0005-0000-0000-000092060000}"/>
    <cellStyle name="Nota 7 3" xfId="1704" xr:uid="{00000000-0005-0000-0000-000093060000}"/>
    <cellStyle name="Nota 7 4" xfId="1924" xr:uid="{00000000-0005-0000-0000-000094060000}"/>
    <cellStyle name="Note" xfId="394" xr:uid="{00000000-0005-0000-0000-000095060000}"/>
    <cellStyle name="Note 2" xfId="846" xr:uid="{00000000-0005-0000-0000-000096060000}"/>
    <cellStyle name="Note 2 2" xfId="1471" xr:uid="{00000000-0005-0000-0000-000097060000}"/>
    <cellStyle name="Note 2 2 2" xfId="1599" xr:uid="{00000000-0005-0000-0000-000098060000}"/>
    <cellStyle name="Note 2 3" xfId="1682" xr:uid="{00000000-0005-0000-0000-000099060000}"/>
    <cellStyle name="Note 2 4" xfId="1729" xr:uid="{00000000-0005-0000-0000-00009A060000}"/>
    <cellStyle name="Note 3" xfId="1210" xr:uid="{00000000-0005-0000-0000-00009B060000}"/>
    <cellStyle name="Note 3 2" xfId="1487" xr:uid="{00000000-0005-0000-0000-00009C060000}"/>
    <cellStyle name="Note 3 2 2" xfId="1939" xr:uid="{00000000-0005-0000-0000-00009D060000}"/>
    <cellStyle name="Note 3 3" xfId="1739" xr:uid="{00000000-0005-0000-0000-00009E060000}"/>
    <cellStyle name="Note 3 4" xfId="1613" xr:uid="{00000000-0005-0000-0000-00009F060000}"/>
    <cellStyle name="Note 4" xfId="1441" xr:uid="{00000000-0005-0000-0000-0000A0060000}"/>
    <cellStyle name="Note 4 2" xfId="1850" xr:uid="{00000000-0005-0000-0000-0000A1060000}"/>
    <cellStyle name="Note 5" xfId="1592" xr:uid="{00000000-0005-0000-0000-0000A2060000}"/>
    <cellStyle name="Note 6" xfId="1575" xr:uid="{00000000-0005-0000-0000-0000A3060000}"/>
    <cellStyle name="Output 2" xfId="395" xr:uid="{00000000-0005-0000-0000-0000A4060000}"/>
    <cellStyle name="Output 2 2" xfId="848" xr:uid="{00000000-0005-0000-0000-0000A5060000}"/>
    <cellStyle name="Output 2 2 2" xfId="1473" xr:uid="{00000000-0005-0000-0000-0000A6060000}"/>
    <cellStyle name="Output 2 2 2 2" xfId="1909" xr:uid="{00000000-0005-0000-0000-0000A7060000}"/>
    <cellStyle name="Output 2 2 2 3" xfId="1865" xr:uid="{00000000-0005-0000-0000-0000A8060000}"/>
    <cellStyle name="Output 2 2 3" xfId="1684" xr:uid="{00000000-0005-0000-0000-0000A9060000}"/>
    <cellStyle name="Output 2 2 4" xfId="1708" xr:uid="{00000000-0005-0000-0000-0000AA060000}"/>
    <cellStyle name="Output 2 3" xfId="1211" xr:uid="{00000000-0005-0000-0000-0000AB060000}"/>
    <cellStyle name="Output 2 3 2" xfId="1488" xr:uid="{00000000-0005-0000-0000-0000AC060000}"/>
    <cellStyle name="Output 2 3 2 2" xfId="1915" xr:uid="{00000000-0005-0000-0000-0000AD060000}"/>
    <cellStyle name="Output 2 3 2 3" xfId="1940" xr:uid="{00000000-0005-0000-0000-0000AE060000}"/>
    <cellStyle name="Output 2 3 3" xfId="1740" xr:uid="{00000000-0005-0000-0000-0000AF060000}"/>
    <cellStyle name="Output 2 3 4" xfId="1595" xr:uid="{00000000-0005-0000-0000-0000B0060000}"/>
    <cellStyle name="Output 2 4" xfId="1442" xr:uid="{00000000-0005-0000-0000-0000B1060000}"/>
    <cellStyle name="Output 2 4 2" xfId="1901" xr:uid="{00000000-0005-0000-0000-0000B2060000}"/>
    <cellStyle name="Output 2 4 3" xfId="1495" xr:uid="{00000000-0005-0000-0000-0000B3060000}"/>
    <cellStyle name="Output 2 5" xfId="1593" xr:uid="{00000000-0005-0000-0000-0000B4060000}"/>
    <cellStyle name="Output 2 6" xfId="1734" xr:uid="{00000000-0005-0000-0000-0000B5060000}"/>
    <cellStyle name="Output 3" xfId="396" xr:uid="{00000000-0005-0000-0000-0000B6060000}"/>
    <cellStyle name="Output 3 2" xfId="849" xr:uid="{00000000-0005-0000-0000-0000B7060000}"/>
    <cellStyle name="Output 3 2 2" xfId="1474" xr:uid="{00000000-0005-0000-0000-0000B8060000}"/>
    <cellStyle name="Output 3 2 2 2" xfId="1910" xr:uid="{00000000-0005-0000-0000-0000B9060000}"/>
    <cellStyle name="Output 3 2 2 3" xfId="1693" xr:uid="{00000000-0005-0000-0000-0000BA060000}"/>
    <cellStyle name="Output 3 2 3" xfId="1685" xr:uid="{00000000-0005-0000-0000-0000BB060000}"/>
    <cellStyle name="Output 3 2 4" xfId="1578" xr:uid="{00000000-0005-0000-0000-0000BC060000}"/>
    <cellStyle name="Output 3 3" xfId="1212" xr:uid="{00000000-0005-0000-0000-0000BD060000}"/>
    <cellStyle name="Output 3 3 2" xfId="1489" xr:uid="{00000000-0005-0000-0000-0000BE060000}"/>
    <cellStyle name="Output 3 3 2 2" xfId="1916" xr:uid="{00000000-0005-0000-0000-0000BF060000}"/>
    <cellStyle name="Output 3 3 2 3" xfId="1941" xr:uid="{00000000-0005-0000-0000-0000C0060000}"/>
    <cellStyle name="Output 3 3 3" xfId="1741" xr:uid="{00000000-0005-0000-0000-0000C1060000}"/>
    <cellStyle name="Output 3 3 4" xfId="1730" xr:uid="{00000000-0005-0000-0000-0000C2060000}"/>
    <cellStyle name="Output 3 4" xfId="1443" xr:uid="{00000000-0005-0000-0000-0000C3060000}"/>
    <cellStyle name="Output 3 4 2" xfId="1902" xr:uid="{00000000-0005-0000-0000-0000C4060000}"/>
    <cellStyle name="Output 3 4 3" xfId="1846" xr:uid="{00000000-0005-0000-0000-0000C5060000}"/>
    <cellStyle name="Output 3 5" xfId="1594" xr:uid="{00000000-0005-0000-0000-0000C6060000}"/>
    <cellStyle name="Output 3 6" xfId="1919" xr:uid="{00000000-0005-0000-0000-0000C7060000}"/>
    <cellStyle name="Output 4" xfId="847" xr:uid="{00000000-0005-0000-0000-0000C8060000}"/>
    <cellStyle name="Output 4 2" xfId="1472" xr:uid="{00000000-0005-0000-0000-0000C9060000}"/>
    <cellStyle name="Output 4 2 2" xfId="1908" xr:uid="{00000000-0005-0000-0000-0000CA060000}"/>
    <cellStyle name="Output 4 2 3" xfId="1707" xr:uid="{00000000-0005-0000-0000-0000CB060000}"/>
    <cellStyle name="Output 4 3" xfId="1683" xr:uid="{00000000-0005-0000-0000-0000CC060000}"/>
    <cellStyle name="Output 4 4" xfId="1737" xr:uid="{00000000-0005-0000-0000-0000CD060000}"/>
    <cellStyle name="Percentuale" xfId="1427" builtinId="5"/>
    <cellStyle name="Percentuale 10" xfId="398" xr:uid="{00000000-0005-0000-0000-0000CF060000}"/>
    <cellStyle name="Percentuale 11" xfId="399" xr:uid="{00000000-0005-0000-0000-0000D0060000}"/>
    <cellStyle name="Percentuale 11 2" xfId="400" xr:uid="{00000000-0005-0000-0000-0000D1060000}"/>
    <cellStyle name="Percentuale 11 2 2" xfId="850" xr:uid="{00000000-0005-0000-0000-0000D2060000}"/>
    <cellStyle name="Percentuale 11 3" xfId="1213" xr:uid="{00000000-0005-0000-0000-0000D3060000}"/>
    <cellStyle name="Percentuale 12" xfId="401" xr:uid="{00000000-0005-0000-0000-0000D4060000}"/>
    <cellStyle name="Percentuale 13" xfId="959" xr:uid="{00000000-0005-0000-0000-0000D5060000}"/>
    <cellStyle name="Percentuale 14" xfId="397" xr:uid="{00000000-0005-0000-0000-0000D6060000}"/>
    <cellStyle name="Percentuale 2" xfId="402" xr:uid="{00000000-0005-0000-0000-0000D7060000}"/>
    <cellStyle name="Percentuale 2 10" xfId="1951" xr:uid="{00000000-0005-0000-0000-0000D8060000}"/>
    <cellStyle name="Percentuale 2 2" xfId="403" xr:uid="{00000000-0005-0000-0000-0000D9060000}"/>
    <cellStyle name="Percentuale 2 2 2" xfId="404" xr:uid="{00000000-0005-0000-0000-0000DA060000}"/>
    <cellStyle name="Percentuale 2 3" xfId="405" xr:uid="{00000000-0005-0000-0000-0000DB060000}"/>
    <cellStyle name="Percentuale 2 4" xfId="406" xr:uid="{00000000-0005-0000-0000-0000DC060000}"/>
    <cellStyle name="Percentuale 2 5" xfId="407" xr:uid="{00000000-0005-0000-0000-0000DD060000}"/>
    <cellStyle name="Percentuale 2 6" xfId="408" xr:uid="{00000000-0005-0000-0000-0000DE060000}"/>
    <cellStyle name="Percentuale 2 7" xfId="409" xr:uid="{00000000-0005-0000-0000-0000DF060000}"/>
    <cellStyle name="Percentuale 2 8" xfId="410" xr:uid="{00000000-0005-0000-0000-0000E0060000}"/>
    <cellStyle name="Percentuale 2 9" xfId="502" xr:uid="{00000000-0005-0000-0000-0000E1060000}"/>
    <cellStyle name="Percentuale 3" xfId="411" xr:uid="{00000000-0005-0000-0000-0000E2060000}"/>
    <cellStyle name="Percentuale 4" xfId="412" xr:uid="{00000000-0005-0000-0000-0000E3060000}"/>
    <cellStyle name="Percentuale 4 2" xfId="413" xr:uid="{00000000-0005-0000-0000-0000E4060000}"/>
    <cellStyle name="Percentuale 4 2 2" xfId="851" xr:uid="{00000000-0005-0000-0000-0000E5060000}"/>
    <cellStyle name="Percentuale 4 3" xfId="414" xr:uid="{00000000-0005-0000-0000-0000E6060000}"/>
    <cellStyle name="Percentuale 4 3 2" xfId="852" xr:uid="{00000000-0005-0000-0000-0000E7060000}"/>
    <cellStyle name="Percentuale 4 4" xfId="415" xr:uid="{00000000-0005-0000-0000-0000E8060000}"/>
    <cellStyle name="Percentuale 4 4 2" xfId="853" xr:uid="{00000000-0005-0000-0000-0000E9060000}"/>
    <cellStyle name="Percentuale 4 5" xfId="416" xr:uid="{00000000-0005-0000-0000-0000EA060000}"/>
    <cellStyle name="Percentuale 4 5 2" xfId="854" xr:uid="{00000000-0005-0000-0000-0000EB060000}"/>
    <cellStyle name="Percentuale 4 6" xfId="417" xr:uid="{00000000-0005-0000-0000-0000EC060000}"/>
    <cellStyle name="Percentuale 4 6 2" xfId="855" xr:uid="{00000000-0005-0000-0000-0000ED060000}"/>
    <cellStyle name="Percentuale 5" xfId="418" xr:uid="{00000000-0005-0000-0000-0000EE060000}"/>
    <cellStyle name="Percentuale 5 2" xfId="419" xr:uid="{00000000-0005-0000-0000-0000EF060000}"/>
    <cellStyle name="Percentuale 5 3" xfId="1214" xr:uid="{00000000-0005-0000-0000-0000F0060000}"/>
    <cellStyle name="Percentuale 6" xfId="420" xr:uid="{00000000-0005-0000-0000-0000F1060000}"/>
    <cellStyle name="Percentuale 6 2" xfId="421" xr:uid="{00000000-0005-0000-0000-0000F2060000}"/>
    <cellStyle name="Percentuale 6 3" xfId="422" xr:uid="{00000000-0005-0000-0000-0000F3060000}"/>
    <cellStyle name="Percentuale 6 4" xfId="423" xr:uid="{00000000-0005-0000-0000-0000F4060000}"/>
    <cellStyle name="Percentuale 6 5" xfId="424" xr:uid="{00000000-0005-0000-0000-0000F5060000}"/>
    <cellStyle name="Percentuale 6 6" xfId="425" xr:uid="{00000000-0005-0000-0000-0000F6060000}"/>
    <cellStyle name="Percentuale 7" xfId="426" xr:uid="{00000000-0005-0000-0000-0000F7060000}"/>
    <cellStyle name="Percentuale 7 2" xfId="427" xr:uid="{00000000-0005-0000-0000-0000F8060000}"/>
    <cellStyle name="Percentuale 7 3" xfId="856" xr:uid="{00000000-0005-0000-0000-0000F9060000}"/>
    <cellStyle name="Percentuale 8" xfId="428" xr:uid="{00000000-0005-0000-0000-0000FA060000}"/>
    <cellStyle name="Percentuale 8 2" xfId="429" xr:uid="{00000000-0005-0000-0000-0000FB060000}"/>
    <cellStyle name="Percentuale 8 3" xfId="857" xr:uid="{00000000-0005-0000-0000-0000FC060000}"/>
    <cellStyle name="Percentuale 9" xfId="430" xr:uid="{00000000-0005-0000-0000-0000FD060000}"/>
    <cellStyle name="Percentuale 9 2" xfId="431" xr:uid="{00000000-0005-0000-0000-0000FE060000}"/>
    <cellStyle name="Percentuale 9 2 2" xfId="432" xr:uid="{00000000-0005-0000-0000-0000FF060000}"/>
    <cellStyle name="Percentuale 9 2 2 2" xfId="860" xr:uid="{00000000-0005-0000-0000-000000070000}"/>
    <cellStyle name="Percentuale 9 2 3" xfId="859" xr:uid="{00000000-0005-0000-0000-000001070000}"/>
    <cellStyle name="Percentuale 9 3" xfId="433" xr:uid="{00000000-0005-0000-0000-000002070000}"/>
    <cellStyle name="Percentuale 9 3 2" xfId="861" xr:uid="{00000000-0005-0000-0000-000003070000}"/>
    <cellStyle name="Percentuale 9 4" xfId="858" xr:uid="{00000000-0005-0000-0000-000004070000}"/>
    <cellStyle name="Testo avviso 2" xfId="434" xr:uid="{00000000-0005-0000-0000-000005070000}"/>
    <cellStyle name="Testo avviso 2 2" xfId="863" xr:uid="{00000000-0005-0000-0000-000006070000}"/>
    <cellStyle name="Testo avviso 2 3" xfId="1215" xr:uid="{00000000-0005-0000-0000-000007070000}"/>
    <cellStyle name="Testo avviso 3" xfId="862" xr:uid="{00000000-0005-0000-0000-000008070000}"/>
    <cellStyle name="Testo descrittivo 2" xfId="435" xr:uid="{00000000-0005-0000-0000-000009070000}"/>
    <cellStyle name="Testo descrittivo 2 2" xfId="865" xr:uid="{00000000-0005-0000-0000-00000A070000}"/>
    <cellStyle name="Testo descrittivo 2 3" xfId="1216" xr:uid="{00000000-0005-0000-0000-00000B070000}"/>
    <cellStyle name="Testo descrittivo 3" xfId="864" xr:uid="{00000000-0005-0000-0000-00000C070000}"/>
    <cellStyle name="Title" xfId="436" xr:uid="{00000000-0005-0000-0000-00000D070000}"/>
    <cellStyle name="Title 2" xfId="866" xr:uid="{00000000-0005-0000-0000-00000E070000}"/>
    <cellStyle name="Title 3" xfId="1217" xr:uid="{00000000-0005-0000-0000-00000F070000}"/>
    <cellStyle name="Titolo 1 2" xfId="437" xr:uid="{00000000-0005-0000-0000-000010070000}"/>
    <cellStyle name="Titolo 1 2 2" xfId="869" xr:uid="{00000000-0005-0000-0000-000011070000}"/>
    <cellStyle name="Titolo 1 2 3" xfId="1218" xr:uid="{00000000-0005-0000-0000-000012070000}"/>
    <cellStyle name="Titolo 1 3" xfId="438" xr:uid="{00000000-0005-0000-0000-000013070000}"/>
    <cellStyle name="Titolo 1 3 2" xfId="870" xr:uid="{00000000-0005-0000-0000-000014070000}"/>
    <cellStyle name="Titolo 1 3 3" xfId="1219" xr:uid="{00000000-0005-0000-0000-000015070000}"/>
    <cellStyle name="Titolo 1 4" xfId="868" xr:uid="{00000000-0005-0000-0000-000016070000}"/>
    <cellStyle name="Titolo 2 2" xfId="439" xr:uid="{00000000-0005-0000-0000-000017070000}"/>
    <cellStyle name="Titolo 2 2 2" xfId="872" xr:uid="{00000000-0005-0000-0000-000018070000}"/>
    <cellStyle name="Titolo 2 2 3" xfId="1220" xr:uid="{00000000-0005-0000-0000-000019070000}"/>
    <cellStyle name="Titolo 2 3" xfId="440" xr:uid="{00000000-0005-0000-0000-00001A070000}"/>
    <cellStyle name="Titolo 2 3 2" xfId="873" xr:uid="{00000000-0005-0000-0000-00001B070000}"/>
    <cellStyle name="Titolo 2 3 3" xfId="1221" xr:uid="{00000000-0005-0000-0000-00001C070000}"/>
    <cellStyle name="Titolo 2 4" xfId="871" xr:uid="{00000000-0005-0000-0000-00001D070000}"/>
    <cellStyle name="Titolo 3 2" xfId="441" xr:uid="{00000000-0005-0000-0000-00001E070000}"/>
    <cellStyle name="Titolo 3 2 2" xfId="875" xr:uid="{00000000-0005-0000-0000-00001F070000}"/>
    <cellStyle name="Titolo 3 2 3" xfId="1222" xr:uid="{00000000-0005-0000-0000-000020070000}"/>
    <cellStyle name="Titolo 3 3" xfId="442" xr:uid="{00000000-0005-0000-0000-000021070000}"/>
    <cellStyle name="Titolo 3 3 2" xfId="876" xr:uid="{00000000-0005-0000-0000-000022070000}"/>
    <cellStyle name="Titolo 3 3 3" xfId="1223" xr:uid="{00000000-0005-0000-0000-000023070000}"/>
    <cellStyle name="Titolo 3 4" xfId="874" xr:uid="{00000000-0005-0000-0000-000024070000}"/>
    <cellStyle name="Titolo 4 2" xfId="443" xr:uid="{00000000-0005-0000-0000-000025070000}"/>
    <cellStyle name="Titolo 4 2 2" xfId="878" xr:uid="{00000000-0005-0000-0000-000026070000}"/>
    <cellStyle name="Titolo 4 2 3" xfId="1224" xr:uid="{00000000-0005-0000-0000-000027070000}"/>
    <cellStyle name="Titolo 4 3" xfId="444" xr:uid="{00000000-0005-0000-0000-000028070000}"/>
    <cellStyle name="Titolo 4 3 2" xfId="879" xr:uid="{00000000-0005-0000-0000-000029070000}"/>
    <cellStyle name="Titolo 4 3 3" xfId="1225" xr:uid="{00000000-0005-0000-0000-00002A070000}"/>
    <cellStyle name="Titolo 4 4" xfId="877" xr:uid="{00000000-0005-0000-0000-00002B070000}"/>
    <cellStyle name="Titolo 5" xfId="445" xr:uid="{00000000-0005-0000-0000-00002C070000}"/>
    <cellStyle name="Titolo 5 2" xfId="880" xr:uid="{00000000-0005-0000-0000-00002D070000}"/>
    <cellStyle name="Titolo 5 3" xfId="1226" xr:uid="{00000000-0005-0000-0000-00002E070000}"/>
    <cellStyle name="Titolo 6" xfId="446" xr:uid="{00000000-0005-0000-0000-00002F070000}"/>
    <cellStyle name="Titolo 6 2" xfId="881" xr:uid="{00000000-0005-0000-0000-000030070000}"/>
    <cellStyle name="Titolo 6 3" xfId="1227" xr:uid="{00000000-0005-0000-0000-000031070000}"/>
    <cellStyle name="Titolo 7" xfId="867" xr:uid="{00000000-0005-0000-0000-000032070000}"/>
    <cellStyle name="Total" xfId="447" xr:uid="{00000000-0005-0000-0000-000033070000}"/>
    <cellStyle name="Total 2" xfId="882" xr:uid="{00000000-0005-0000-0000-000034070000}"/>
    <cellStyle name="Total 2 2" xfId="1475" xr:uid="{00000000-0005-0000-0000-000035070000}"/>
    <cellStyle name="Total 2 2 2" xfId="1911" xr:uid="{00000000-0005-0000-0000-000036070000}"/>
    <cellStyle name="Total 2 2 3" xfId="1621" xr:uid="{00000000-0005-0000-0000-000037070000}"/>
    <cellStyle name="Total 2 3" xfId="1695" xr:uid="{00000000-0005-0000-0000-000038070000}"/>
    <cellStyle name="Total 2 4" xfId="1615" xr:uid="{00000000-0005-0000-0000-000039070000}"/>
    <cellStyle name="Total 3" xfId="1228" xr:uid="{00000000-0005-0000-0000-00003A070000}"/>
    <cellStyle name="Total 3 2" xfId="1490" xr:uid="{00000000-0005-0000-0000-00003B070000}"/>
    <cellStyle name="Total 3 2 2" xfId="1917" xr:uid="{00000000-0005-0000-0000-00003C070000}"/>
    <cellStyle name="Total 3 2 3" xfId="1942" xr:uid="{00000000-0005-0000-0000-00003D070000}"/>
    <cellStyle name="Total 3 3" xfId="1748" xr:uid="{00000000-0005-0000-0000-00003E070000}"/>
    <cellStyle name="Total 3 4" xfId="1617" xr:uid="{00000000-0005-0000-0000-00003F070000}"/>
    <cellStyle name="Total 4" xfId="1444" xr:uid="{00000000-0005-0000-0000-000040070000}"/>
    <cellStyle name="Total 4 2" xfId="1903" xr:uid="{00000000-0005-0000-0000-000041070000}"/>
    <cellStyle name="Total 4 3" xfId="1687" xr:uid="{00000000-0005-0000-0000-000042070000}"/>
    <cellStyle name="Total 5" xfId="1601" xr:uid="{00000000-0005-0000-0000-000043070000}"/>
    <cellStyle name="Total 6" xfId="1671" xr:uid="{00000000-0005-0000-0000-000044070000}"/>
    <cellStyle name="Totale 2" xfId="448" xr:uid="{00000000-0005-0000-0000-000045070000}"/>
    <cellStyle name="Totale 2 2" xfId="884" xr:uid="{00000000-0005-0000-0000-000046070000}"/>
    <cellStyle name="Totale 2 2 2" xfId="1477" xr:uid="{00000000-0005-0000-0000-000047070000}"/>
    <cellStyle name="Totale 2 2 2 2" xfId="1913" xr:uid="{00000000-0005-0000-0000-000048070000}"/>
    <cellStyle name="Totale 2 2 2 3" xfId="1746" xr:uid="{00000000-0005-0000-0000-000049070000}"/>
    <cellStyle name="Totale 2 2 3" xfId="1697" xr:uid="{00000000-0005-0000-0000-00004A070000}"/>
    <cellStyle name="Totale 2 2 4" xfId="1611" xr:uid="{00000000-0005-0000-0000-00004B070000}"/>
    <cellStyle name="Totale 2 3" xfId="637" xr:uid="{00000000-0005-0000-0000-00004C070000}"/>
    <cellStyle name="Totale 2 3 2" xfId="1461" xr:uid="{00000000-0005-0000-0000-00004D070000}"/>
    <cellStyle name="Totale 2 3 2 2" xfId="1906" xr:uid="{00000000-0005-0000-0000-00004E070000}"/>
    <cellStyle name="Totale 2 3 2 3" xfId="1692" xr:uid="{00000000-0005-0000-0000-00004F070000}"/>
    <cellStyle name="Totale 2 3 3" xfId="1651" xr:uid="{00000000-0005-0000-0000-000050070000}"/>
    <cellStyle name="Totale 2 3 4" xfId="1927" xr:uid="{00000000-0005-0000-0000-000051070000}"/>
    <cellStyle name="Totale 2 4" xfId="1445" xr:uid="{00000000-0005-0000-0000-000052070000}"/>
    <cellStyle name="Totale 2 4 2" xfId="1904" xr:uid="{00000000-0005-0000-0000-000053070000}"/>
    <cellStyle name="Totale 2 4 3" xfId="1716" xr:uid="{00000000-0005-0000-0000-000054070000}"/>
    <cellStyle name="Totale 2 5" xfId="1602" xr:uid="{00000000-0005-0000-0000-000055070000}"/>
    <cellStyle name="Totale 2 6" xfId="1735" xr:uid="{00000000-0005-0000-0000-000056070000}"/>
    <cellStyle name="Totale 3" xfId="449" xr:uid="{00000000-0005-0000-0000-000057070000}"/>
    <cellStyle name="Totale 3 2" xfId="885" xr:uid="{00000000-0005-0000-0000-000058070000}"/>
    <cellStyle name="Totale 3 2 2" xfId="1478" xr:uid="{00000000-0005-0000-0000-000059070000}"/>
    <cellStyle name="Totale 3 2 2 2" xfId="1914" xr:uid="{00000000-0005-0000-0000-00005A070000}"/>
    <cellStyle name="Totale 3 2 2 3" xfId="1493" xr:uid="{00000000-0005-0000-0000-00005B070000}"/>
    <cellStyle name="Totale 3 2 3" xfId="1698" xr:uid="{00000000-0005-0000-0000-00005C070000}"/>
    <cellStyle name="Totale 3 2 4" xfId="1584" xr:uid="{00000000-0005-0000-0000-00005D070000}"/>
    <cellStyle name="Totale 3 3" xfId="638" xr:uid="{00000000-0005-0000-0000-00005E070000}"/>
    <cellStyle name="Totale 3 3 2" xfId="1462" xr:uid="{00000000-0005-0000-0000-00005F070000}"/>
    <cellStyle name="Totale 3 3 2 2" xfId="1907" xr:uid="{00000000-0005-0000-0000-000060070000}"/>
    <cellStyle name="Totale 3 3 2 3" xfId="1861" xr:uid="{00000000-0005-0000-0000-000061070000}"/>
    <cellStyle name="Totale 3 3 3" xfId="1652" xr:uid="{00000000-0005-0000-0000-000062070000}"/>
    <cellStyle name="Totale 3 3 4" xfId="1926" xr:uid="{00000000-0005-0000-0000-000063070000}"/>
    <cellStyle name="Totale 3 4" xfId="1446" xr:uid="{00000000-0005-0000-0000-000064070000}"/>
    <cellStyle name="Totale 3 4 2" xfId="1905" xr:uid="{00000000-0005-0000-0000-000065070000}"/>
    <cellStyle name="Totale 3 4 3" xfId="1848" xr:uid="{00000000-0005-0000-0000-000066070000}"/>
    <cellStyle name="Totale 3 5" xfId="1603" xr:uid="{00000000-0005-0000-0000-000067070000}"/>
    <cellStyle name="Totale 3 6" xfId="1918" xr:uid="{00000000-0005-0000-0000-000068070000}"/>
    <cellStyle name="Totale 4" xfId="883" xr:uid="{00000000-0005-0000-0000-000069070000}"/>
    <cellStyle name="Totale 4 2" xfId="1476" xr:uid="{00000000-0005-0000-0000-00006A070000}"/>
    <cellStyle name="Totale 4 2 2" xfId="1912" xr:uid="{00000000-0005-0000-0000-00006B070000}"/>
    <cellStyle name="Totale 4 2 3" xfId="1867" xr:uid="{00000000-0005-0000-0000-00006C070000}"/>
    <cellStyle name="Totale 4 3" xfId="1696" xr:uid="{00000000-0005-0000-0000-00006D070000}"/>
    <cellStyle name="Totale 4 4" xfId="1579" xr:uid="{00000000-0005-0000-0000-00006E070000}"/>
    <cellStyle name="Valore non valido 2" xfId="450" xr:uid="{00000000-0005-0000-0000-00006F070000}"/>
    <cellStyle name="Valore non valido 2 2" xfId="886" xr:uid="{00000000-0005-0000-0000-000070070000}"/>
    <cellStyle name="Valore non valido 2 3" xfId="1229" xr:uid="{00000000-0005-0000-0000-000071070000}"/>
    <cellStyle name="Valore non valido 3" xfId="451" xr:uid="{00000000-0005-0000-0000-000072070000}"/>
    <cellStyle name="Valore non valido 3 2" xfId="887" xr:uid="{00000000-0005-0000-0000-000073070000}"/>
    <cellStyle name="Valore non valido 3 3" xfId="1230" xr:uid="{00000000-0005-0000-0000-000074070000}"/>
    <cellStyle name="Valore non valido 4" xfId="481" xr:uid="{00000000-0005-0000-0000-000075070000}"/>
    <cellStyle name="Valore valido 2" xfId="452" xr:uid="{00000000-0005-0000-0000-000076070000}"/>
    <cellStyle name="Valore valido 2 2" xfId="889" xr:uid="{00000000-0005-0000-0000-000077070000}"/>
    <cellStyle name="Valore valido 2 3" xfId="1231" xr:uid="{00000000-0005-0000-0000-000078070000}"/>
    <cellStyle name="Valore valido 3" xfId="453" xr:uid="{00000000-0005-0000-0000-000079070000}"/>
    <cellStyle name="Valore valido 3 2" xfId="890" xr:uid="{00000000-0005-0000-0000-00007A070000}"/>
    <cellStyle name="Valore valido 3 3" xfId="1232" xr:uid="{00000000-0005-0000-0000-00007B070000}"/>
    <cellStyle name="Valore valido 4" xfId="888" xr:uid="{00000000-0005-0000-0000-00007C070000}"/>
    <cellStyle name="Valuta (0)_1997" xfId="454" xr:uid="{00000000-0005-0000-0000-00007D070000}"/>
    <cellStyle name="Valuta [0] 2" xfId="455" xr:uid="{00000000-0005-0000-0000-00007E070000}"/>
    <cellStyle name="Valuta [0] 2 2" xfId="893" xr:uid="{00000000-0005-0000-0000-00007F070000}"/>
    <cellStyle name="Valuta [0] 2 3" xfId="1233" xr:uid="{00000000-0005-0000-0000-000080070000}"/>
    <cellStyle name="Valuta [0] 3" xfId="456" xr:uid="{00000000-0005-0000-0000-000081070000}"/>
    <cellStyle name="Valuta [0] 3 2" xfId="457" xr:uid="{00000000-0005-0000-0000-000082070000}"/>
    <cellStyle name="Valuta [0] 3 3" xfId="458" xr:uid="{00000000-0005-0000-0000-000083070000}"/>
    <cellStyle name="Valuta [0] 3 4" xfId="459" xr:uid="{00000000-0005-0000-0000-000084070000}"/>
    <cellStyle name="Valuta [0] 3 5" xfId="460" xr:uid="{00000000-0005-0000-0000-000085070000}"/>
    <cellStyle name="Valuta [0] 3 6" xfId="461" xr:uid="{00000000-0005-0000-0000-000086070000}"/>
    <cellStyle name="Valuta 10" xfId="646" xr:uid="{00000000-0005-0000-0000-000087070000}"/>
    <cellStyle name="Valuta 10 2" xfId="1660" xr:uid="{00000000-0005-0000-0000-000088070000}"/>
    <cellStyle name="Valuta 11" xfId="1234" xr:uid="{00000000-0005-0000-0000-000089070000}"/>
    <cellStyle name="Valuta 11 2" xfId="1749" xr:uid="{00000000-0005-0000-0000-00008A070000}"/>
    <cellStyle name="Valuta 12" xfId="1235" xr:uid="{00000000-0005-0000-0000-00008B070000}"/>
    <cellStyle name="Valuta 12 2" xfId="1750" xr:uid="{00000000-0005-0000-0000-00008C070000}"/>
    <cellStyle name="Valuta 2" xfId="462" xr:uid="{00000000-0005-0000-0000-00008D070000}"/>
    <cellStyle name="Valuta 2 2" xfId="1604" xr:uid="{00000000-0005-0000-0000-00008E070000}"/>
    <cellStyle name="Valuta 3" xfId="463" xr:uid="{00000000-0005-0000-0000-00008F070000}"/>
    <cellStyle name="Valuta 3 2" xfId="1605" xr:uid="{00000000-0005-0000-0000-000090070000}"/>
    <cellStyle name="Valuta 4" xfId="464" xr:uid="{00000000-0005-0000-0000-000091070000}"/>
    <cellStyle name="Valuta 4 2" xfId="1606" xr:uid="{00000000-0005-0000-0000-000092070000}"/>
    <cellStyle name="Valuta 5" xfId="503" xr:uid="{00000000-0005-0000-0000-000093070000}"/>
    <cellStyle name="Valuta 5 2" xfId="1616" xr:uid="{00000000-0005-0000-0000-000094070000}"/>
    <cellStyle name="Valuta 6" xfId="891" xr:uid="{00000000-0005-0000-0000-000095070000}"/>
    <cellStyle name="Valuta 6 2" xfId="1699" xr:uid="{00000000-0005-0000-0000-000096070000}"/>
    <cellStyle name="Valuta 7" xfId="941" xr:uid="{00000000-0005-0000-0000-000097070000}"/>
    <cellStyle name="Valuta 7 2" xfId="1709" xr:uid="{00000000-0005-0000-0000-000098070000}"/>
    <cellStyle name="Valuta 8" xfId="892" xr:uid="{00000000-0005-0000-0000-000099070000}"/>
    <cellStyle name="Valuta 8 2" xfId="1700" xr:uid="{00000000-0005-0000-0000-00009A070000}"/>
    <cellStyle name="Valuta 9" xfId="946" xr:uid="{00000000-0005-0000-0000-00009B070000}"/>
    <cellStyle name="Valuta 9 2" xfId="1710" xr:uid="{00000000-0005-0000-0000-00009C070000}"/>
    <cellStyle name="Warning Text" xfId="465" xr:uid="{00000000-0005-0000-0000-00009D070000}"/>
    <cellStyle name="Warning Text 2" xfId="894" xr:uid="{00000000-0005-0000-0000-00009E070000}"/>
    <cellStyle name="Warning Text 3" xfId="1236" xr:uid="{00000000-0005-0000-0000-00009F070000}"/>
  </cellStyles>
  <dxfs count="696">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5" tint="0.79998168889431442"/>
        </patternFill>
      </fill>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fill>
        <patternFill>
          <bgColor theme="0" tint="-4.9989318521683403E-2"/>
        </patternFill>
      </fill>
      <border>
        <right style="hair">
          <color theme="3"/>
        </right>
        <bottom style="thin">
          <color theme="3"/>
        </bottom>
        <vertical/>
        <horizontal/>
      </border>
    </dxf>
    <dxf>
      <fill>
        <patternFill>
          <bgColor theme="0" tint="-4.9989318521683403E-2"/>
        </patternFill>
      </fill>
      <border>
        <right style="hair">
          <color theme="3"/>
        </right>
        <bottom style="thin">
          <color theme="3"/>
        </bottom>
        <vertical/>
        <horizontal/>
      </border>
    </dxf>
    <dxf>
      <border>
        <left style="hair">
          <color auto="1"/>
        </left>
        <right style="hair">
          <color auto="1"/>
        </right>
        <top style="hair">
          <color auto="1"/>
        </top>
        <bottom style="hair">
          <color auto="1"/>
        </bottom>
        <vertical/>
        <horizontal/>
      </border>
    </dxf>
    <dxf>
      <fill>
        <patternFill>
          <bgColor theme="0" tint="-4.9989318521683403E-2"/>
        </patternFill>
      </fill>
      <border>
        <right style="hair">
          <color theme="3"/>
        </right>
        <bottom style="thin">
          <color theme="3"/>
        </bottom>
        <vertical/>
        <horizontal/>
      </border>
    </dxf>
    <dxf>
      <border>
        <left style="hair">
          <color auto="1"/>
        </left>
        <right style="hair">
          <color auto="1"/>
        </right>
        <top style="hair">
          <color auto="1"/>
        </top>
        <bottom style="hair">
          <color auto="1"/>
        </bottom>
        <vertical/>
        <horizontal/>
      </border>
    </dxf>
    <dxf>
      <fill>
        <patternFill>
          <bgColor theme="3" tint="0.79998168889431442"/>
        </patternFill>
      </fill>
    </dxf>
    <dxf>
      <fill>
        <patternFill>
          <bgColor theme="3" tint="0.79998168889431442"/>
        </patternFill>
      </fill>
    </dxf>
    <dxf>
      <fill>
        <patternFill>
          <bgColor theme="3" tint="0.79998168889431442"/>
        </patternFill>
      </fill>
    </dxf>
    <dxf>
      <fill>
        <patternFill>
          <bgColor theme="0" tint="-4.9989318521683403E-2"/>
        </patternFill>
      </fill>
      <border>
        <right style="hair">
          <color theme="3"/>
        </right>
        <bottom style="thin">
          <color theme="3"/>
        </bottom>
        <vertical/>
        <horizontal/>
      </border>
    </dxf>
    <dxf>
      <fill>
        <patternFill>
          <bgColor theme="0" tint="-4.9989318521683403E-2"/>
        </patternFill>
      </fill>
      <border>
        <right style="hair">
          <color theme="3"/>
        </right>
        <bottom style="thin">
          <color theme="3"/>
        </bottom>
        <vertical/>
        <horizontal/>
      </border>
    </dxf>
    <dxf>
      <fill>
        <patternFill>
          <bgColor theme="3" tint="0.79998168889431442"/>
        </patternFill>
      </fill>
    </dxf>
    <dxf>
      <fill>
        <patternFill>
          <bgColor theme="0" tint="-4.9989318521683403E-2"/>
        </patternFill>
      </fill>
      <border>
        <right style="hair">
          <color theme="3"/>
        </right>
        <bottom style="thin">
          <color theme="3"/>
        </bottom>
        <vertical/>
        <horizontal/>
      </border>
    </dxf>
    <dxf>
      <fill>
        <patternFill>
          <bgColor theme="3" tint="0.79998168889431442"/>
        </patternFill>
      </fill>
    </dxf>
    <dxf>
      <border>
        <left style="hair">
          <color auto="1"/>
        </left>
        <right style="hair">
          <color auto="1"/>
        </right>
        <top style="hair">
          <color auto="1"/>
        </top>
        <bottom style="hair">
          <color auto="1"/>
        </bottom>
        <vertical/>
        <horizontal/>
      </border>
    </dxf>
    <dxf>
      <fill>
        <patternFill>
          <bgColor theme="3" tint="0.79998168889431442"/>
        </patternFill>
      </fill>
    </dxf>
    <dxf>
      <fill>
        <patternFill>
          <bgColor theme="0" tint="-4.9989318521683403E-2"/>
        </patternFill>
      </fill>
      <border>
        <right style="hair">
          <color theme="3"/>
        </right>
        <bottom style="thin">
          <color theme="3"/>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fill>
        <patternFill>
          <bgColor theme="0" tint="-0.14996795556505021"/>
        </patternFill>
      </fill>
    </dxf>
    <dxf>
      <fill>
        <patternFill>
          <bgColor theme="3" tint="0.79998168889431442"/>
        </patternFill>
      </fill>
    </dxf>
    <dxf>
      <fill>
        <patternFill>
          <bgColor theme="3" tint="0.79998168889431442"/>
        </patternFill>
      </fill>
    </dxf>
    <dxf>
      <fill>
        <patternFill>
          <bgColor theme="0" tint="-0.14996795556505021"/>
        </patternFill>
      </fill>
    </dxf>
    <dxf>
      <fill>
        <patternFill>
          <bgColor theme="3" tint="0.79998168889431442"/>
        </patternFill>
      </fill>
    </dxf>
    <dxf>
      <fill>
        <patternFill>
          <bgColor theme="3" tint="0.79998168889431442"/>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ill>
        <patternFill>
          <bgColor rgb="FF92D050"/>
        </patternFill>
      </fill>
    </dxf>
    <dxf>
      <font>
        <color rgb="FFFF0000"/>
      </font>
    </dxf>
    <dxf>
      <fill>
        <patternFill patternType="none">
          <bgColor auto="1"/>
        </patternFill>
      </fill>
      <border>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Tw Cen MT"/>
        <scheme val="none"/>
      </font>
      <protection locked="1" hidden="1"/>
    </dxf>
    <dxf>
      <font>
        <b val="0"/>
        <i val="0"/>
        <strike val="0"/>
        <condense val="0"/>
        <extend val="0"/>
        <outline val="0"/>
        <shadow val="0"/>
        <u val="none"/>
        <vertAlign val="baseline"/>
        <sz val="9"/>
        <color theme="1"/>
        <name val="Tw Cen MT"/>
        <scheme val="none"/>
      </font>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i val="0"/>
        <strike val="0"/>
        <condense val="0"/>
        <extend val="0"/>
        <outline val="0"/>
        <shadow val="0"/>
        <u val="none"/>
        <vertAlign val="baseline"/>
        <sz val="11"/>
        <color rgb="FF94141F"/>
        <name val="Tw Cen MT"/>
        <scheme val="none"/>
      </font>
      <fill>
        <patternFill>
          <fgColor indexed="64"/>
          <bgColor theme="3"/>
        </patternFill>
      </fill>
      <protection locked="1" hidden="1"/>
    </dxf>
    <dxf>
      <font>
        <b val="0"/>
        <i val="0"/>
        <strike val="0"/>
        <condense val="0"/>
        <extend val="0"/>
        <outline val="0"/>
        <shadow val="0"/>
        <u val="none"/>
        <vertAlign val="baseline"/>
        <sz val="9"/>
        <color theme="1"/>
        <name val="Tw Cen MT"/>
        <scheme val="none"/>
      </font>
      <protection locked="1" hidden="1"/>
    </dxf>
    <dxf>
      <font>
        <b val="0"/>
        <i val="0"/>
        <strike val="0"/>
        <condense val="0"/>
        <extend val="0"/>
        <outline val="0"/>
        <shadow val="0"/>
        <u val="none"/>
        <vertAlign val="baseline"/>
        <sz val="9"/>
        <color theme="1"/>
        <name val="Tw Cen MT"/>
        <scheme val="none"/>
      </font>
      <protection locked="1" hidden="1"/>
    </dxf>
    <dxf>
      <font>
        <b val="0"/>
        <i val="0"/>
        <strike val="0"/>
        <condense val="0"/>
        <extend val="0"/>
        <outline val="0"/>
        <shadow val="0"/>
        <u val="none"/>
        <vertAlign val="baseline"/>
        <sz val="9"/>
        <color theme="1"/>
        <name val="Tw Cen MT"/>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numFmt numFmtId="0" formatCode="General"/>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Tw Cen MT"/>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numFmt numFmtId="19" formatCode="dd/mm/yyyy"/>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Tw Cen MT"/>
        <scheme val="none"/>
      </font>
      <numFmt numFmtId="4" formatCode="#,##0.00"/>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auto="1"/>
        <name val="Tw Cen MT"/>
        <scheme val="none"/>
      </font>
      <alignment horizontal="general" vertical="bottom" textRotation="0" wrapText="0" indent="0" justifyLastLine="0" shrinkToFit="0" readingOrder="0"/>
      <protection locked="0" hidden="0"/>
    </dxf>
    <dxf>
      <font>
        <b val="0"/>
        <i val="0"/>
        <strike val="0"/>
        <condense val="0"/>
        <extend val="0"/>
        <outline val="0"/>
        <shadow val="0"/>
        <u val="none"/>
        <vertAlign val="baseline"/>
        <sz val="10"/>
        <color auto="1"/>
        <name val="Tw Cen MT"/>
        <scheme val="none"/>
      </font>
      <alignment horizontal="center" vertical="bottom" textRotation="0" wrapText="0" indent="0" justifyLastLine="0" shrinkToFit="0" readingOrder="0"/>
      <protection locked="0" hidden="0"/>
    </dxf>
    <dxf>
      <border outline="0">
        <top style="hair">
          <color auto="1"/>
        </top>
      </border>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dxf>
    <dxf>
      <font>
        <b val="0"/>
        <strike val="0"/>
        <outline val="0"/>
        <shadow val="0"/>
        <u val="none"/>
        <vertAlign val="baseline"/>
        <sz val="11"/>
        <color rgb="FF94141F"/>
        <name val="Tw Cen MT"/>
        <scheme val="none"/>
      </font>
      <fill>
        <patternFill patternType="solid">
          <fgColor indexed="64"/>
          <bgColor theme="0" tint="-0.14999847407452621"/>
        </patternFill>
      </fill>
    </dxf>
  </dxfs>
  <tableStyles count="0" defaultTableStyle="TableStyleMedium2" defaultPivotStyle="PivotStyleLight16"/>
  <colors>
    <mruColors>
      <color rgb="FFFF0000"/>
      <color rgb="FF94141F"/>
      <color rgb="FF94E161"/>
      <color rgb="FFFFE161"/>
      <color rgb="FFFFFFCC"/>
      <color rgb="FFF8F2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ln>
              <a:solidFill>
                <a:schemeClr val="bg1">
                  <a:lumMod val="95000"/>
                </a:schemeClr>
              </a:solidFill>
            </a:ln>
            <a:effectLst/>
          </c:spPr>
          <c:invertIfNegative val="0"/>
          <c:cat>
            <c:numRef>
              <c:f>(Indici!$D$4,Indici!$F$4,Indici!$H$4,Indici!$J$4)</c:f>
              <c:numCache>
                <c:formatCode>m/d/yyyy</c:formatCode>
                <c:ptCount val="4"/>
                <c:pt idx="0">
                  <c:v>44926</c:v>
                </c:pt>
                <c:pt idx="1">
                  <c:v>45291</c:v>
                </c:pt>
                <c:pt idx="2">
                  <c:v>45657</c:v>
                </c:pt>
                <c:pt idx="3">
                  <c:v>45900</c:v>
                </c:pt>
              </c:numCache>
            </c:numRef>
          </c:cat>
          <c:val>
            <c:numRef>
              <c:f>(Indici!$D$6,Indici!$F$6,Indici!$H$6,Indici!$J$6)</c:f>
              <c:numCache>
                <c:formatCode>0%</c:formatCode>
                <c:ptCount val="4"/>
                <c:pt idx="0">
                  <c:v>0</c:v>
                </c:pt>
                <c:pt idx="1">
                  <c:v>0</c:v>
                </c:pt>
                <c:pt idx="2">
                  <c:v>0.49523826058119524</c:v>
                </c:pt>
                <c:pt idx="3">
                  <c:v>0.47520318221535496</c:v>
                </c:pt>
              </c:numCache>
            </c:numRef>
          </c:val>
          <c:extLst>
            <c:ext xmlns:c16="http://schemas.microsoft.com/office/drawing/2014/chart" uri="{C3380CC4-5D6E-409C-BE32-E72D297353CC}">
              <c16:uniqueId val="{00000000-9DA0-465E-AF83-4A4A3653D572}"/>
            </c:ext>
          </c:extLst>
        </c:ser>
        <c:dLbls>
          <c:showLegendKey val="0"/>
          <c:showVal val="0"/>
          <c:showCatName val="0"/>
          <c:showSerName val="0"/>
          <c:showPercent val="0"/>
          <c:showBubbleSize val="0"/>
        </c:dLbls>
        <c:gapWidth val="150"/>
        <c:axId val="733961896"/>
        <c:axId val="733962680"/>
      </c:barChart>
      <c:catAx>
        <c:axId val="733961896"/>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2680"/>
        <c:crosses val="autoZero"/>
        <c:auto val="0"/>
        <c:lblAlgn val="ctr"/>
        <c:lblOffset val="100"/>
        <c:noMultiLvlLbl val="0"/>
      </c:catAx>
      <c:valAx>
        <c:axId val="733962680"/>
        <c:scaling>
          <c:orientation val="minMax"/>
        </c:scaling>
        <c:delete val="0"/>
        <c:axPos val="l"/>
        <c:majorGridlines/>
        <c:numFmt formatCode="0%" sourceLinked="1"/>
        <c:majorTickMark val="out"/>
        <c:minorTickMark val="none"/>
        <c:tickLblPos val="nextTo"/>
        <c:spPr>
          <a:solidFill>
            <a:schemeClr val="bg1">
              <a:lumMod val="85000"/>
            </a:schemeClr>
          </a:solidFill>
        </c:spPr>
        <c:txPr>
          <a:bodyPr/>
          <a:lstStyle/>
          <a:p>
            <a:pPr>
              <a:defRPr>
                <a:solidFill>
                  <a:srgbClr val="FF0000"/>
                </a:solidFill>
                <a:latin typeface="Franklin Gothic Medium Cond" pitchFamily="34" charset="0"/>
              </a:defRPr>
            </a:pPr>
            <a:endParaRPr lang="it-IT"/>
          </a:p>
        </c:txPr>
        <c:crossAx val="733961896"/>
        <c:crosses val="autoZero"/>
        <c:crossBetween val="between"/>
      </c:valAx>
    </c:plotArea>
    <c:plotVisOnly val="1"/>
    <c:dispBlanksAs val="gap"/>
    <c:showDLblsOverMax val="0"/>
  </c:chart>
  <c:spPr>
    <a:noFill/>
    <a:ln>
      <a:solidFill>
        <a:schemeClr val="bg1">
          <a:lumMod val="85000"/>
        </a:schemeClr>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(Indici!$D$16,Indici!$F$16,Indici!$H$16,Indici!$J$16)</c:f>
              <c:numCache>
                <c:formatCode>0%</c:formatCode>
                <c:ptCount val="4"/>
                <c:pt idx="0">
                  <c:v>0</c:v>
                </c:pt>
                <c:pt idx="1">
                  <c:v>0</c:v>
                </c:pt>
                <c:pt idx="2">
                  <c:v>0.67354805734170176</c:v>
                </c:pt>
                <c:pt idx="3">
                  <c:v>0.75620776468594741</c:v>
                </c:pt>
              </c:numCache>
            </c:numRef>
          </c:val>
          <c:extLst>
            <c:ext xmlns:c16="http://schemas.microsoft.com/office/drawing/2014/chart" uri="{C3380CC4-5D6E-409C-BE32-E72D297353CC}">
              <c16:uniqueId val="{00000000-9718-417A-B7F6-1B63D21ED893}"/>
            </c:ext>
          </c:extLst>
        </c:ser>
        <c:dLbls>
          <c:showLegendKey val="0"/>
          <c:showVal val="0"/>
          <c:showCatName val="0"/>
          <c:showSerName val="0"/>
          <c:showPercent val="0"/>
          <c:showBubbleSize val="0"/>
        </c:dLbls>
        <c:gapWidth val="150"/>
        <c:axId val="733965816"/>
        <c:axId val="733962288"/>
      </c:barChart>
      <c:catAx>
        <c:axId val="733965816"/>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2288"/>
        <c:crosses val="autoZero"/>
        <c:auto val="0"/>
        <c:lblAlgn val="ctr"/>
        <c:lblOffset val="100"/>
        <c:noMultiLvlLbl val="0"/>
      </c:catAx>
      <c:valAx>
        <c:axId val="733962288"/>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5816"/>
        <c:crosses val="autoZero"/>
        <c:crossBetween val="between"/>
      </c:valAx>
      <c:spPr>
        <a:ln>
          <a:noFill/>
        </a:ln>
      </c:spPr>
    </c:plotArea>
    <c:plotVisOnly val="1"/>
    <c:dispBlanksAs val="gap"/>
    <c:showDLblsOverMax val="0"/>
  </c:chart>
  <c:spPr>
    <a:no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(Indici!$D$26,Indici!$F$26,Indici!$H$26,Indici!$J$26)</c:f>
              <c:numCache>
                <c:formatCode>0%</c:formatCode>
                <c:ptCount val="4"/>
                <c:pt idx="0">
                  <c:v>0</c:v>
                </c:pt>
                <c:pt idx="1">
                  <c:v>0</c:v>
                </c:pt>
                <c:pt idx="2">
                  <c:v>0.37398407655564897</c:v>
                </c:pt>
                <c:pt idx="3">
                  <c:v>0.49310859789878086</c:v>
                </c:pt>
              </c:numCache>
            </c:numRef>
          </c:val>
          <c:extLst>
            <c:ext xmlns:c16="http://schemas.microsoft.com/office/drawing/2014/chart" uri="{C3380CC4-5D6E-409C-BE32-E72D297353CC}">
              <c16:uniqueId val="{00000000-419D-4780-8732-846BD984F959}"/>
            </c:ext>
          </c:extLst>
        </c:ser>
        <c:dLbls>
          <c:showLegendKey val="0"/>
          <c:showVal val="0"/>
          <c:showCatName val="0"/>
          <c:showSerName val="0"/>
          <c:showPercent val="0"/>
          <c:showBubbleSize val="0"/>
        </c:dLbls>
        <c:gapWidth val="150"/>
        <c:axId val="733961112"/>
        <c:axId val="733963072"/>
      </c:barChart>
      <c:catAx>
        <c:axId val="733961112"/>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3072"/>
        <c:crosses val="autoZero"/>
        <c:auto val="0"/>
        <c:lblAlgn val="ctr"/>
        <c:lblOffset val="100"/>
        <c:noMultiLvlLbl val="0"/>
      </c:catAx>
      <c:valAx>
        <c:axId val="733963072"/>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1112"/>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(Indici!$D$36,Indici!$F$36,Indici!$H$36,Indici!$J$36)</c:f>
              <c:numCache>
                <c:formatCode>0%</c:formatCode>
                <c:ptCount val="4"/>
                <c:pt idx="0">
                  <c:v>0</c:v>
                </c:pt>
                <c:pt idx="1">
                  <c:v>0</c:v>
                </c:pt>
                <c:pt idx="2">
                  <c:v>8.2054976224890039E-2</c:v>
                </c:pt>
                <c:pt idx="3">
                  <c:v>-0.17190651479114782</c:v>
                </c:pt>
              </c:numCache>
            </c:numRef>
          </c:val>
          <c:extLst>
            <c:ext xmlns:c16="http://schemas.microsoft.com/office/drawing/2014/chart" uri="{C3380CC4-5D6E-409C-BE32-E72D297353CC}">
              <c16:uniqueId val="{00000000-DE25-42AC-A605-136E8D817749}"/>
            </c:ext>
          </c:extLst>
        </c:ser>
        <c:dLbls>
          <c:showLegendKey val="0"/>
          <c:showVal val="0"/>
          <c:showCatName val="0"/>
          <c:showSerName val="0"/>
          <c:showPercent val="0"/>
          <c:showBubbleSize val="0"/>
        </c:dLbls>
        <c:gapWidth val="150"/>
        <c:axId val="733967384"/>
        <c:axId val="733961504"/>
      </c:barChart>
      <c:catAx>
        <c:axId val="733967384"/>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1504"/>
        <c:crosses val="autoZero"/>
        <c:auto val="0"/>
        <c:lblAlgn val="ctr"/>
        <c:lblOffset val="100"/>
        <c:noMultiLvlLbl val="0"/>
      </c:catAx>
      <c:valAx>
        <c:axId val="733961504"/>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7384"/>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(Indici!$D$46,Indici!$F$46,Indici!$H$46,Indici!$J$46)</c:f>
              <c:numCache>
                <c:formatCode>0%</c:formatCode>
                <c:ptCount val="4"/>
                <c:pt idx="0">
                  <c:v>0</c:v>
                </c:pt>
                <c:pt idx="1">
                  <c:v>0</c:v>
                </c:pt>
                <c:pt idx="2">
                  <c:v>8.2054976224890039E-2</c:v>
                </c:pt>
                <c:pt idx="3">
                  <c:v>9.0248069202801762E-2</c:v>
                </c:pt>
              </c:numCache>
            </c:numRef>
          </c:val>
          <c:extLst>
            <c:ext xmlns:c16="http://schemas.microsoft.com/office/drawing/2014/chart" uri="{C3380CC4-5D6E-409C-BE32-E72D297353CC}">
              <c16:uniqueId val="{00000000-0728-4B16-BC58-CDC7B7C9D8F1}"/>
            </c:ext>
          </c:extLst>
        </c:ser>
        <c:dLbls>
          <c:showLegendKey val="0"/>
          <c:showVal val="0"/>
          <c:showCatName val="0"/>
          <c:showSerName val="0"/>
          <c:showPercent val="0"/>
          <c:showBubbleSize val="0"/>
        </c:dLbls>
        <c:gapWidth val="150"/>
        <c:axId val="733960720"/>
        <c:axId val="735194800"/>
      </c:barChart>
      <c:catAx>
        <c:axId val="733960720"/>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94800"/>
        <c:crosses val="autoZero"/>
        <c:auto val="0"/>
        <c:lblAlgn val="ctr"/>
        <c:lblOffset val="100"/>
        <c:noMultiLvlLbl val="0"/>
      </c:catAx>
      <c:valAx>
        <c:axId val="735194800"/>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0720"/>
        <c:crosses val="autoZero"/>
        <c:crossBetween val="between"/>
      </c:valAx>
      <c:spPr>
        <a:ln>
          <a:noFill/>
        </a:ln>
      </c:spPr>
    </c:plotArea>
    <c:plotVisOnly val="1"/>
    <c:dispBlanksAs val="gap"/>
    <c:showDLblsOverMax val="0"/>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Indici!$B$56</c:f>
              <c:strCache>
                <c:ptCount val="1"/>
                <c:pt idx="0">
                  <c:v>MARGINE DI STRUTTURA</c:v>
                </c:pt>
              </c:strCache>
            </c:strRef>
          </c:tx>
          <c:invertIfNegative val="0"/>
          <c:cat>
            <c:numRef>
              <c:f>(Indici!$D$4,Indici!$F$4,Indici!$H$4,Indici!$J$4)</c:f>
              <c:numCache>
                <c:formatCode>m/d/yyyy</c:formatCode>
                <c:ptCount val="4"/>
                <c:pt idx="0">
                  <c:v>44926</c:v>
                </c:pt>
                <c:pt idx="1">
                  <c:v>45291</c:v>
                </c:pt>
                <c:pt idx="2">
                  <c:v>45657</c:v>
                </c:pt>
                <c:pt idx="3">
                  <c:v>45900</c:v>
                </c:pt>
              </c:numCache>
            </c:numRef>
          </c:cat>
          <c:val>
            <c:numRef>
              <c:f>(Indici!$D$56,Indici!$F$56,Indici!$H$56,Indici!$J$56)</c:f>
              <c:numCache>
                <c:formatCode>_(* #,##0.00_);_(* \(#,##0.00\);_(* "-"??_);_(@_)</c:formatCode>
                <c:ptCount val="4"/>
                <c:pt idx="0">
                  <c:v>0</c:v>
                </c:pt>
                <c:pt idx="1">
                  <c:v>0</c:v>
                </c:pt>
                <c:pt idx="2">
                  <c:v>45888.499999999898</c:v>
                </c:pt>
                <c:pt idx="3">
                  <c:v>76368.88</c:v>
                </c:pt>
              </c:numCache>
            </c:numRef>
          </c:val>
          <c:extLst>
            <c:ext xmlns:c16="http://schemas.microsoft.com/office/drawing/2014/chart" uri="{C3380CC4-5D6E-409C-BE32-E72D297353CC}">
              <c16:uniqueId val="{00000000-586E-4AE2-9DA9-AF7056F9C9F9}"/>
            </c:ext>
          </c:extLst>
        </c:ser>
        <c:ser>
          <c:idx val="1"/>
          <c:order val="1"/>
          <c:tx>
            <c:strRef>
              <c:f>Indici!$B$60</c:f>
              <c:strCache>
                <c:ptCount val="1"/>
                <c:pt idx="0">
                  <c:v>MARGINE DI SICUREZZA</c:v>
                </c:pt>
              </c:strCache>
            </c:strRef>
          </c:tx>
          <c:invertIfNegative val="0"/>
          <c:val>
            <c:numRef>
              <c:f>(Indici!$D$60,Indici!$F$60,Indici!$H$60,Indici!$J$60)</c:f>
              <c:numCache>
                <c:formatCode>_(* #,##0.00_);_(* \(#,##0.00\);_(* "-"??_);_(@_)</c:formatCode>
                <c:ptCount val="4"/>
                <c:pt idx="0">
                  <c:v>0</c:v>
                </c:pt>
                <c:pt idx="1">
                  <c:v>0</c:v>
                </c:pt>
                <c:pt idx="2">
                  <c:v>81443.45999999989</c:v>
                </c:pt>
                <c:pt idx="3">
                  <c:v>86826.44</c:v>
                </c:pt>
              </c:numCache>
            </c:numRef>
          </c:val>
          <c:extLst>
            <c:ext xmlns:c16="http://schemas.microsoft.com/office/drawing/2014/chart" uri="{C3380CC4-5D6E-409C-BE32-E72D297353CC}">
              <c16:uniqueId val="{00000001-586E-4AE2-9DA9-AF7056F9C9F9}"/>
            </c:ext>
          </c:extLst>
        </c:ser>
        <c:dLbls>
          <c:showLegendKey val="0"/>
          <c:showVal val="0"/>
          <c:showCatName val="0"/>
          <c:showSerName val="0"/>
          <c:showPercent val="0"/>
          <c:showBubbleSize val="0"/>
        </c:dLbls>
        <c:gapWidth val="150"/>
        <c:axId val="735192448"/>
        <c:axId val="735188528"/>
      </c:barChart>
      <c:lineChart>
        <c:grouping val="standard"/>
        <c:varyColors val="0"/>
        <c:ser>
          <c:idx val="2"/>
          <c:order val="2"/>
          <c:tx>
            <c:v>Indice di cop. con capitale proprio</c:v>
          </c:tx>
          <c:val>
            <c:numRef>
              <c:f>(Indici!$D$58,Indici!$F$58,Indici!$H$58,Indici!$J$58)</c:f>
              <c:numCache>
                <c:formatCode>0%</c:formatCode>
                <c:ptCount val="4"/>
                <c:pt idx="0">
                  <c:v>0</c:v>
                </c:pt>
                <c:pt idx="1">
                  <c:v>0</c:v>
                </c:pt>
                <c:pt idx="2">
                  <c:v>1.5170326650485524</c:v>
                </c:pt>
                <c:pt idx="3">
                  <c:v>1.9492137705009318</c:v>
                </c:pt>
              </c:numCache>
            </c:numRef>
          </c:val>
          <c:smooth val="0"/>
          <c:extLst>
            <c:ext xmlns:c16="http://schemas.microsoft.com/office/drawing/2014/chart" uri="{C3380CC4-5D6E-409C-BE32-E72D297353CC}">
              <c16:uniqueId val="{00000002-586E-4AE2-9DA9-AF7056F9C9F9}"/>
            </c:ext>
          </c:extLst>
        </c:ser>
        <c:ser>
          <c:idx val="3"/>
          <c:order val="3"/>
          <c:tx>
            <c:v>Indice di cop. con capitale a lungo</c:v>
          </c:tx>
          <c:val>
            <c:numRef>
              <c:f>(Indici!$D$62,Indici!$F$62,Indici!$H$62,Indici!$J$62)</c:f>
              <c:numCache>
                <c:formatCode>0%</c:formatCode>
                <c:ptCount val="4"/>
                <c:pt idx="0">
                  <c:v>0</c:v>
                </c:pt>
                <c:pt idx="1">
                  <c:v>0</c:v>
                </c:pt>
                <c:pt idx="2">
                  <c:v>1.9176357731147282</c:v>
                </c:pt>
                <c:pt idx="3">
                  <c:v>2.0791942017687428</c:v>
                </c:pt>
              </c:numCache>
            </c:numRef>
          </c:val>
          <c:smooth val="0"/>
          <c:extLst>
            <c:ext xmlns:c16="http://schemas.microsoft.com/office/drawing/2014/chart" uri="{C3380CC4-5D6E-409C-BE32-E72D297353CC}">
              <c16:uniqueId val="{00000003-586E-4AE2-9DA9-AF7056F9C9F9}"/>
            </c:ext>
          </c:extLst>
        </c:ser>
        <c:dLbls>
          <c:showLegendKey val="0"/>
          <c:showVal val="0"/>
          <c:showCatName val="0"/>
          <c:showSerName val="0"/>
          <c:showPercent val="0"/>
          <c:showBubbleSize val="0"/>
        </c:dLbls>
        <c:marker val="1"/>
        <c:smooth val="0"/>
        <c:axId val="735194016"/>
        <c:axId val="735195584"/>
      </c:lineChart>
      <c:catAx>
        <c:axId val="735192448"/>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88528"/>
        <c:crosses val="autoZero"/>
        <c:auto val="0"/>
        <c:lblAlgn val="ctr"/>
        <c:lblOffset val="100"/>
        <c:noMultiLvlLbl val="0"/>
      </c:catAx>
      <c:valAx>
        <c:axId val="735188528"/>
        <c:scaling>
          <c:orientation val="minMax"/>
        </c:scaling>
        <c:delete val="0"/>
        <c:axPos val="l"/>
        <c:majorGridlines/>
        <c:numFmt formatCode="_(* #,##0.00_);_(* \(#,##0.00\);_(* &quot;-&quot;??_);_(@_)" sourceLinked="1"/>
        <c:majorTickMark val="out"/>
        <c:minorTickMark val="none"/>
        <c:tickLblPos val="nextTo"/>
        <c:txPr>
          <a:bodyPr/>
          <a:lstStyle/>
          <a:p>
            <a:pPr>
              <a:defRPr>
                <a:latin typeface="Franklin Gothic Medium Cond" pitchFamily="34" charset="0"/>
              </a:defRPr>
            </a:pPr>
            <a:endParaRPr lang="it-IT"/>
          </a:p>
        </c:txPr>
        <c:crossAx val="735192448"/>
        <c:crosses val="autoZero"/>
        <c:crossBetween val="between"/>
      </c:valAx>
      <c:valAx>
        <c:axId val="735195584"/>
        <c:scaling>
          <c:orientation val="minMax"/>
        </c:scaling>
        <c:delete val="0"/>
        <c:axPos val="r"/>
        <c:numFmt formatCode="0%" sourceLinked="1"/>
        <c:majorTickMark val="out"/>
        <c:minorTickMark val="none"/>
        <c:tickLblPos val="nextTo"/>
        <c:crossAx val="735194016"/>
        <c:crosses val="max"/>
        <c:crossBetween val="between"/>
      </c:valAx>
      <c:catAx>
        <c:axId val="735194016"/>
        <c:scaling>
          <c:orientation val="minMax"/>
        </c:scaling>
        <c:delete val="1"/>
        <c:axPos val="b"/>
        <c:majorTickMark val="out"/>
        <c:minorTickMark val="none"/>
        <c:tickLblPos val="nextTo"/>
        <c:crossAx val="735195584"/>
        <c:crosses val="autoZero"/>
        <c:auto val="1"/>
        <c:lblAlgn val="ctr"/>
        <c:lblOffset val="100"/>
        <c:noMultiLvlLbl val="0"/>
      </c:catAx>
      <c:spPr>
        <a:ln>
          <a:noFill/>
        </a:ln>
      </c:spPr>
    </c:plotArea>
    <c:legend>
      <c:legendPos val="b"/>
      <c:layout>
        <c:manualLayout>
          <c:xMode val="edge"/>
          <c:yMode val="edge"/>
          <c:x val="2.7539409505153149E-2"/>
          <c:y val="0.73337346303011008"/>
          <c:w val="0.96927661201760462"/>
          <c:h val="0.26325359011299954"/>
        </c:manualLayout>
      </c:layout>
      <c:overlay val="0"/>
    </c:legend>
    <c:plotVisOnly val="1"/>
    <c:dispBlanksAs val="gap"/>
    <c:showDLblsOverMax val="0"/>
  </c:chart>
  <c:spPr>
    <a:solidFill>
      <a:schemeClr val="bg1">
        <a:lumMod val="85000"/>
      </a:schemeClr>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45900</c:v>
                </c:pt>
              </c:numCache>
            </c:numRef>
          </c:cat>
          <c:val>
            <c:numRef>
              <c:f>(Indici!$D$71,Indici!$F$71,Indici!$H$71,Indici!$J$71)</c:f>
              <c:numCache>
                <c:formatCode>0.00</c:formatCode>
                <c:ptCount val="4"/>
                <c:pt idx="0">
                  <c:v>0</c:v>
                </c:pt>
                <c:pt idx="1">
                  <c:v>0</c:v>
                </c:pt>
                <c:pt idx="2">
                  <c:v>1.0192300950787456</c:v>
                </c:pt>
                <c:pt idx="3">
                  <c:v>1.1043630123394568</c:v>
                </c:pt>
              </c:numCache>
            </c:numRef>
          </c:val>
          <c:extLst>
            <c:ext xmlns:c16="http://schemas.microsoft.com/office/drawing/2014/chart" uri="{C3380CC4-5D6E-409C-BE32-E72D297353CC}">
              <c16:uniqueId val="{00000000-A7B3-43AB-BFDC-C443729365FD}"/>
            </c:ext>
          </c:extLst>
        </c:ser>
        <c:dLbls>
          <c:showLegendKey val="0"/>
          <c:showVal val="0"/>
          <c:showCatName val="0"/>
          <c:showSerName val="0"/>
          <c:showPercent val="0"/>
          <c:showBubbleSize val="0"/>
        </c:dLbls>
        <c:gapWidth val="150"/>
        <c:axId val="735192840"/>
        <c:axId val="735194408"/>
      </c:barChart>
      <c:catAx>
        <c:axId val="735192840"/>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94408"/>
        <c:crosses val="autoZero"/>
        <c:auto val="0"/>
        <c:lblAlgn val="ctr"/>
        <c:lblOffset val="100"/>
        <c:noMultiLvlLbl val="0"/>
      </c:catAx>
      <c:valAx>
        <c:axId val="735194408"/>
        <c:scaling>
          <c:orientation val="minMax"/>
        </c:scaling>
        <c:delete val="0"/>
        <c:axPos val="l"/>
        <c:majorGridlines/>
        <c:numFmt formatCode="0.00" sourceLinked="1"/>
        <c:majorTickMark val="out"/>
        <c:minorTickMark val="none"/>
        <c:tickLblPos val="nextTo"/>
        <c:txPr>
          <a:bodyPr/>
          <a:lstStyle/>
          <a:p>
            <a:pPr>
              <a:defRPr>
                <a:latin typeface="Franklin Gothic Medium Cond" pitchFamily="34" charset="0"/>
              </a:defRPr>
            </a:pPr>
            <a:endParaRPr lang="it-IT"/>
          </a:p>
        </c:txPr>
        <c:crossAx val="735192840"/>
        <c:crosses val="autoZero"/>
        <c:crossBetween val="between"/>
      </c:valAx>
      <c:spPr>
        <a:ln>
          <a:noFill/>
        </a:ln>
      </c:spPr>
    </c:plotArea>
    <c:plotVisOnly val="1"/>
    <c:dispBlanksAs val="gap"/>
    <c:showDLblsOverMax val="0"/>
  </c:chart>
  <c:spPr>
    <a:no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Margine di Tesoreria</c:v>
          </c:tx>
          <c:invertIfNegative val="0"/>
          <c:cat>
            <c:numRef>
              <c:f>(Indici!$D$4,Indici!$F$4,Indici!$H$4)</c:f>
              <c:numCache>
                <c:formatCode>m/d/yyyy</c:formatCode>
                <c:ptCount val="3"/>
                <c:pt idx="0">
                  <c:v>44926</c:v>
                </c:pt>
                <c:pt idx="1">
                  <c:v>45291</c:v>
                </c:pt>
                <c:pt idx="2">
                  <c:v>45657</c:v>
                </c:pt>
              </c:numCache>
            </c:numRef>
          </c:cat>
          <c:val>
            <c:numRef>
              <c:f>(Indici!$D$81,Indici!$F$81,Indici!$H$81,Indici!$J$81)</c:f>
              <c:numCache>
                <c:formatCode>_(* #,##0.00_);_(* \(#,##0.00\);_(* "-"??_);_(@_)</c:formatCode>
                <c:ptCount val="4"/>
                <c:pt idx="0">
                  <c:v>0</c:v>
                </c:pt>
                <c:pt idx="1">
                  <c:v>0</c:v>
                </c:pt>
                <c:pt idx="2">
                  <c:v>79523.330000000016</c:v>
                </c:pt>
                <c:pt idx="3">
                  <c:v>84906.31</c:v>
                </c:pt>
              </c:numCache>
            </c:numRef>
          </c:val>
          <c:extLst>
            <c:ext xmlns:c16="http://schemas.microsoft.com/office/drawing/2014/chart" uri="{C3380CC4-5D6E-409C-BE32-E72D297353CC}">
              <c16:uniqueId val="{00000000-68E8-4C16-919E-3414C27A8E0C}"/>
            </c:ext>
          </c:extLst>
        </c:ser>
        <c:dLbls>
          <c:showLegendKey val="0"/>
          <c:showVal val="0"/>
          <c:showCatName val="0"/>
          <c:showSerName val="0"/>
          <c:showPercent val="0"/>
          <c:showBubbleSize val="0"/>
        </c:dLbls>
        <c:gapWidth val="150"/>
        <c:axId val="735188920"/>
        <c:axId val="735189704"/>
      </c:barChart>
      <c:lineChart>
        <c:grouping val="standard"/>
        <c:varyColors val="0"/>
        <c:ser>
          <c:idx val="1"/>
          <c:order val="1"/>
          <c:tx>
            <c:v>Quick ratio</c:v>
          </c:tx>
          <c:marker>
            <c:symbol val="none"/>
          </c:marker>
          <c:val>
            <c:numRef>
              <c:f>(Indici!$D$83,Indici!$F$83,Indici!$H$83,Indici!$J$83)</c:f>
              <c:numCache>
                <c:formatCode>0%</c:formatCode>
                <c:ptCount val="4"/>
                <c:pt idx="0">
                  <c:v>0</c:v>
                </c:pt>
                <c:pt idx="1">
                  <c:v>0</c:v>
                </c:pt>
                <c:pt idx="2">
                  <c:v>1.7821225792047903</c:v>
                </c:pt>
                <c:pt idx="3">
                  <c:v>1.5217528980021238</c:v>
                </c:pt>
              </c:numCache>
            </c:numRef>
          </c:val>
          <c:smooth val="0"/>
          <c:extLst>
            <c:ext xmlns:c16="http://schemas.microsoft.com/office/drawing/2014/chart" uri="{C3380CC4-5D6E-409C-BE32-E72D297353CC}">
              <c16:uniqueId val="{00000001-68E8-4C16-919E-3414C27A8E0C}"/>
            </c:ext>
          </c:extLst>
        </c:ser>
        <c:dLbls>
          <c:showLegendKey val="0"/>
          <c:showVal val="0"/>
          <c:showCatName val="0"/>
          <c:showSerName val="0"/>
          <c:showPercent val="0"/>
          <c:showBubbleSize val="0"/>
        </c:dLbls>
        <c:marker val="1"/>
        <c:smooth val="0"/>
        <c:axId val="735190096"/>
        <c:axId val="735189312"/>
      </c:lineChart>
      <c:catAx>
        <c:axId val="735188920"/>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89704"/>
        <c:crosses val="autoZero"/>
        <c:auto val="0"/>
        <c:lblAlgn val="ctr"/>
        <c:lblOffset val="100"/>
        <c:noMultiLvlLbl val="0"/>
      </c:catAx>
      <c:valAx>
        <c:axId val="735189704"/>
        <c:scaling>
          <c:orientation val="minMax"/>
        </c:scaling>
        <c:delete val="0"/>
        <c:axPos val="l"/>
        <c:majorGridlines/>
        <c:numFmt formatCode="_(* #,##0.00_);_(* \(#,##0.00\);_(* &quot;-&quot;??_);_(@_)" sourceLinked="1"/>
        <c:majorTickMark val="out"/>
        <c:minorTickMark val="none"/>
        <c:tickLblPos val="nextTo"/>
        <c:txPr>
          <a:bodyPr/>
          <a:lstStyle/>
          <a:p>
            <a:pPr>
              <a:defRPr>
                <a:latin typeface="Franklin Gothic Medium Cond" pitchFamily="34" charset="0"/>
              </a:defRPr>
            </a:pPr>
            <a:endParaRPr lang="it-IT"/>
          </a:p>
        </c:txPr>
        <c:crossAx val="735188920"/>
        <c:crosses val="autoZero"/>
        <c:crossBetween val="between"/>
      </c:valAx>
      <c:valAx>
        <c:axId val="735189312"/>
        <c:scaling>
          <c:orientation val="minMax"/>
        </c:scaling>
        <c:delete val="0"/>
        <c:axPos val="r"/>
        <c:numFmt formatCode="0%" sourceLinked="1"/>
        <c:majorTickMark val="out"/>
        <c:minorTickMark val="none"/>
        <c:tickLblPos val="nextTo"/>
        <c:crossAx val="735190096"/>
        <c:crosses val="max"/>
        <c:crossBetween val="between"/>
      </c:valAx>
      <c:catAx>
        <c:axId val="735190096"/>
        <c:scaling>
          <c:orientation val="minMax"/>
        </c:scaling>
        <c:delete val="1"/>
        <c:axPos val="b"/>
        <c:majorTickMark val="out"/>
        <c:minorTickMark val="none"/>
        <c:tickLblPos val="nextTo"/>
        <c:crossAx val="735189312"/>
        <c:crosses val="autoZero"/>
        <c:auto val="1"/>
        <c:lblAlgn val="ctr"/>
        <c:lblOffset val="100"/>
        <c:noMultiLvlLbl val="0"/>
      </c:catAx>
      <c:spPr>
        <a:ln>
          <a:noFill/>
        </a:ln>
      </c:spPr>
    </c:plotArea>
    <c:legend>
      <c:legendPos val="b"/>
      <c:overlay val="0"/>
    </c:legend>
    <c:plotVisOnly val="1"/>
    <c:dispBlanksAs val="gap"/>
    <c:showDLblsOverMax val="0"/>
  </c:chart>
  <c:spPr>
    <a:solidFill>
      <a:schemeClr val="bg1">
        <a:lumMod val="85000"/>
      </a:schemeClr>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Capitale Circolante Netto</c:v>
          </c:tx>
          <c:invertIfNegative val="0"/>
          <c:cat>
            <c:numRef>
              <c:f>(Indici!$D$4,Indici!$F$4,Indici!$H$4,Indici!$J$4)</c:f>
              <c:numCache>
                <c:formatCode>m/d/yyyy</c:formatCode>
                <c:ptCount val="4"/>
                <c:pt idx="0">
                  <c:v>44926</c:v>
                </c:pt>
                <c:pt idx="1">
                  <c:v>45291</c:v>
                </c:pt>
                <c:pt idx="2">
                  <c:v>45657</c:v>
                </c:pt>
                <c:pt idx="3">
                  <c:v>45900</c:v>
                </c:pt>
              </c:numCache>
            </c:numRef>
          </c:cat>
          <c:val>
            <c:numRef>
              <c:f>(Indici!$D$93,Indici!$F$93,Indici!$H$93,Indici!$J$93)</c:f>
              <c:numCache>
                <c:formatCode>_(* #,##0.00_);_(* \(#,##0.00\);_(* "-"??_);_(@_)</c:formatCode>
                <c:ptCount val="4"/>
                <c:pt idx="0">
                  <c:v>0</c:v>
                </c:pt>
                <c:pt idx="1">
                  <c:v>0</c:v>
                </c:pt>
                <c:pt idx="2">
                  <c:v>81443.460000000021</c:v>
                </c:pt>
                <c:pt idx="3">
                  <c:v>86826.44</c:v>
                </c:pt>
              </c:numCache>
            </c:numRef>
          </c:val>
          <c:extLst>
            <c:ext xmlns:c16="http://schemas.microsoft.com/office/drawing/2014/chart" uri="{C3380CC4-5D6E-409C-BE32-E72D297353CC}">
              <c16:uniqueId val="{00000000-D0CB-4CF2-AB1B-E389895F2C58}"/>
            </c:ext>
          </c:extLst>
        </c:ser>
        <c:dLbls>
          <c:showLegendKey val="0"/>
          <c:showVal val="0"/>
          <c:showCatName val="0"/>
          <c:showSerName val="0"/>
          <c:showPercent val="0"/>
          <c:showBubbleSize val="0"/>
        </c:dLbls>
        <c:gapWidth val="150"/>
        <c:axId val="735193624"/>
        <c:axId val="735190880"/>
      </c:barChart>
      <c:lineChart>
        <c:grouping val="standard"/>
        <c:varyColors val="0"/>
        <c:ser>
          <c:idx val="1"/>
          <c:order val="1"/>
          <c:tx>
            <c:v>Quick ratio</c:v>
          </c:tx>
          <c:marker>
            <c:symbol val="none"/>
          </c:marker>
          <c:val>
            <c:numRef>
              <c:f>(Indici!$D$95,Indici!$F$95,Indici!$H$95,Indici!$J$95)</c:f>
              <c:numCache>
                <c:formatCode>0%</c:formatCode>
                <c:ptCount val="4"/>
                <c:pt idx="0">
                  <c:v>0</c:v>
                </c:pt>
                <c:pt idx="1">
                  <c:v>0</c:v>
                </c:pt>
                <c:pt idx="2">
                  <c:v>1.8010073143888992</c:v>
                </c:pt>
                <c:pt idx="3">
                  <c:v>1.5335521787863295</c:v>
                </c:pt>
              </c:numCache>
            </c:numRef>
          </c:val>
          <c:smooth val="0"/>
          <c:extLst>
            <c:ext xmlns:c16="http://schemas.microsoft.com/office/drawing/2014/chart" uri="{C3380CC4-5D6E-409C-BE32-E72D297353CC}">
              <c16:uniqueId val="{00000001-D0CB-4CF2-AB1B-E389895F2C58}"/>
            </c:ext>
          </c:extLst>
        </c:ser>
        <c:dLbls>
          <c:showLegendKey val="0"/>
          <c:showVal val="0"/>
          <c:showCatName val="0"/>
          <c:showSerName val="0"/>
          <c:showPercent val="0"/>
          <c:showBubbleSize val="0"/>
        </c:dLbls>
        <c:marker val="1"/>
        <c:smooth val="0"/>
        <c:axId val="735191664"/>
        <c:axId val="735191272"/>
      </c:lineChart>
      <c:catAx>
        <c:axId val="735193624"/>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90880"/>
        <c:crosses val="autoZero"/>
        <c:auto val="0"/>
        <c:lblAlgn val="ctr"/>
        <c:lblOffset val="100"/>
        <c:noMultiLvlLbl val="0"/>
      </c:catAx>
      <c:valAx>
        <c:axId val="735190880"/>
        <c:scaling>
          <c:orientation val="minMax"/>
        </c:scaling>
        <c:delete val="0"/>
        <c:axPos val="l"/>
        <c:majorGridlines/>
        <c:numFmt formatCode="_(* #,##0.00_);_(* \(#,##0.00\);_(* &quot;-&quot;??_);_(@_)" sourceLinked="1"/>
        <c:majorTickMark val="out"/>
        <c:minorTickMark val="none"/>
        <c:tickLblPos val="nextTo"/>
        <c:txPr>
          <a:bodyPr/>
          <a:lstStyle/>
          <a:p>
            <a:pPr>
              <a:defRPr>
                <a:latin typeface="Franklin Gothic Medium Cond" pitchFamily="34" charset="0"/>
              </a:defRPr>
            </a:pPr>
            <a:endParaRPr lang="it-IT"/>
          </a:p>
        </c:txPr>
        <c:crossAx val="735193624"/>
        <c:crosses val="autoZero"/>
        <c:crossBetween val="between"/>
      </c:valAx>
      <c:valAx>
        <c:axId val="735191272"/>
        <c:scaling>
          <c:orientation val="minMax"/>
        </c:scaling>
        <c:delete val="0"/>
        <c:axPos val="r"/>
        <c:numFmt formatCode="0%" sourceLinked="1"/>
        <c:majorTickMark val="out"/>
        <c:minorTickMark val="none"/>
        <c:tickLblPos val="nextTo"/>
        <c:crossAx val="735191664"/>
        <c:crosses val="max"/>
        <c:crossBetween val="between"/>
      </c:valAx>
      <c:catAx>
        <c:axId val="735191664"/>
        <c:scaling>
          <c:orientation val="minMax"/>
        </c:scaling>
        <c:delete val="1"/>
        <c:axPos val="b"/>
        <c:majorTickMark val="out"/>
        <c:minorTickMark val="none"/>
        <c:tickLblPos val="nextTo"/>
        <c:crossAx val="735191272"/>
        <c:crosses val="autoZero"/>
        <c:auto val="1"/>
        <c:lblAlgn val="ctr"/>
        <c:lblOffset val="100"/>
        <c:noMultiLvlLbl val="0"/>
      </c:catAx>
      <c:spPr>
        <a:ln>
          <a:noFill/>
        </a:ln>
      </c:spPr>
    </c:plotArea>
    <c:legend>
      <c:legendPos val="b"/>
      <c:overlay val="0"/>
    </c:legend>
    <c:plotVisOnly val="1"/>
    <c:dispBlanksAs val="gap"/>
    <c:showDLblsOverMax val="0"/>
  </c:chart>
  <c:spPr>
    <a:no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RONA</c:v>
          </c:tx>
          <c:marker>
            <c:symbol val="none"/>
          </c:marker>
          <c:cat>
            <c:numRef>
              <c:f>(Indici!$D$4,Indici!$F$4,Indici!$H$4,Indici!$J$4)</c:f>
              <c:numCache>
                <c:formatCode>m/d/yyyy</c:formatCode>
                <c:ptCount val="4"/>
                <c:pt idx="0">
                  <c:v>44926</c:v>
                </c:pt>
                <c:pt idx="1">
                  <c:v>45291</c:v>
                </c:pt>
                <c:pt idx="2">
                  <c:v>45657</c:v>
                </c:pt>
                <c:pt idx="3">
                  <c:v>45900</c:v>
                </c:pt>
              </c:numCache>
            </c:numRef>
          </c:cat>
          <c:val>
            <c:numRef>
              <c:f>(Indici!$D$105,Indici!$F$105,Indici!$H$105,Indici!$J$105)</c:f>
              <c:numCache>
                <c:formatCode>0%</c:formatCode>
                <c:ptCount val="4"/>
                <c:pt idx="1">
                  <c:v>0</c:v>
                </c:pt>
                <c:pt idx="2">
                  <c:v>0</c:v>
                </c:pt>
                <c:pt idx="3">
                  <c:v>1.0659435039483862</c:v>
                </c:pt>
              </c:numCache>
            </c:numRef>
          </c:val>
          <c:smooth val="0"/>
          <c:extLst>
            <c:ext xmlns:c16="http://schemas.microsoft.com/office/drawing/2014/chart" uri="{C3380CC4-5D6E-409C-BE32-E72D297353CC}">
              <c16:uniqueId val="{00000000-E323-47B2-8A0F-533A4BC8AD57}"/>
            </c:ext>
          </c:extLst>
        </c:ser>
        <c:ser>
          <c:idx val="1"/>
          <c:order val="1"/>
          <c:tx>
            <c:v>ROI</c:v>
          </c:tx>
          <c:marker>
            <c:symbol val="none"/>
          </c:marker>
          <c:val>
            <c:numRef>
              <c:f>(Indici!$D$107,Indici!$F$107,Indici!$H$107,Indici!$J$107)</c:f>
              <c:numCache>
                <c:formatCode>0%</c:formatCode>
                <c:ptCount val="4"/>
                <c:pt idx="0">
                  <c:v>0</c:v>
                </c:pt>
                <c:pt idx="1">
                  <c:v>0</c:v>
                </c:pt>
                <c:pt idx="2">
                  <c:v>0.68027791912219082</c:v>
                </c:pt>
                <c:pt idx="3">
                  <c:v>0.10994304548971247</c:v>
                </c:pt>
              </c:numCache>
            </c:numRef>
          </c:val>
          <c:smooth val="0"/>
          <c:extLst>
            <c:ext xmlns:c16="http://schemas.microsoft.com/office/drawing/2014/chart" uri="{C3380CC4-5D6E-409C-BE32-E72D297353CC}">
              <c16:uniqueId val="{00000001-E323-47B2-8A0F-533A4BC8AD57}"/>
            </c:ext>
          </c:extLst>
        </c:ser>
        <c:ser>
          <c:idx val="2"/>
          <c:order val="2"/>
          <c:tx>
            <c:v>ROE</c:v>
          </c:tx>
          <c:marker>
            <c:symbol val="none"/>
          </c:marker>
          <c:val>
            <c:numRef>
              <c:f>(Indici!$D$109,Indici!$F$109,Indici!$H$109,Indici!$J$109)</c:f>
              <c:numCache>
                <c:formatCode>0%</c:formatCode>
                <c:ptCount val="4"/>
                <c:pt idx="0">
                  <c:v>0</c:v>
                </c:pt>
                <c:pt idx="1">
                  <c:v>0</c:v>
                </c:pt>
                <c:pt idx="2">
                  <c:v>0.92572901428736087</c:v>
                </c:pt>
                <c:pt idx="3">
                  <c:v>0.21245608010465028</c:v>
                </c:pt>
              </c:numCache>
            </c:numRef>
          </c:val>
          <c:smooth val="0"/>
          <c:extLst>
            <c:ext xmlns:c16="http://schemas.microsoft.com/office/drawing/2014/chart" uri="{C3380CC4-5D6E-409C-BE32-E72D297353CC}">
              <c16:uniqueId val="{00000002-E323-47B2-8A0F-533A4BC8AD57}"/>
            </c:ext>
          </c:extLst>
        </c:ser>
        <c:dLbls>
          <c:showLegendKey val="0"/>
          <c:showVal val="0"/>
          <c:showCatName val="0"/>
          <c:showSerName val="0"/>
          <c:showPercent val="0"/>
          <c:showBubbleSize val="0"/>
        </c:dLbls>
        <c:smooth val="0"/>
        <c:axId val="733964248"/>
        <c:axId val="733965032"/>
      </c:lineChart>
      <c:catAx>
        <c:axId val="733964248"/>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5032"/>
        <c:crosses val="autoZero"/>
        <c:auto val="0"/>
        <c:lblAlgn val="ctr"/>
        <c:lblOffset val="100"/>
        <c:noMultiLvlLbl val="0"/>
      </c:catAx>
      <c:valAx>
        <c:axId val="733965032"/>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4248"/>
        <c:crosses val="autoZero"/>
        <c:crossBetween val="between"/>
      </c:valAx>
      <c:spPr>
        <a:ln>
          <a:noFill/>
        </a:ln>
      </c:spPr>
    </c:plotArea>
    <c:legend>
      <c:legendPos val="b"/>
      <c:overlay val="0"/>
    </c:legend>
    <c:plotVisOnly val="1"/>
    <c:dispBlanksAs val="gap"/>
    <c:showDLblsOverMax val="0"/>
  </c:chart>
  <c:spPr>
    <a:noFill/>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1179926412200784"/>
          <c:y val="0.19029770449964473"/>
          <c:w val="0.72138010462318081"/>
          <c:h val="0.71743101173126844"/>
        </c:manualLayout>
      </c:layout>
      <c:barChart>
        <c:barDir val="bar"/>
        <c:grouping val="stacked"/>
        <c:varyColors val="0"/>
        <c:ser>
          <c:idx val="0"/>
          <c:order val="0"/>
          <c:tx>
            <c:strRef>
              <c:f>Indici!$B$138</c:f>
              <c:strCache>
                <c:ptCount val="1"/>
                <c:pt idx="0">
                  <c:v>Durata Crediti</c:v>
                </c:pt>
              </c:strCache>
            </c:strRef>
          </c:tx>
          <c:invertIfNegative val="0"/>
          <c:dLbls>
            <c:dLbl>
              <c:idx val="0"/>
              <c:layout>
                <c:manualLayout>
                  <c:x val="3.695150115473441E-2"/>
                  <c:y val="-7.366482504604051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8F-4C3B-B49E-098E8B7DC1BA}"/>
                </c:ext>
              </c:extLst>
            </c:dLbl>
            <c:dLbl>
              <c:idx val="2"/>
              <c:layout>
                <c:manualLayout>
                  <c:x val="2.771362586605081E-2"/>
                  <c:y val="-7.366482504603984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8F-4C3B-B49E-098E8B7DC1BA}"/>
                </c:ext>
              </c:extLst>
            </c:dLbl>
            <c:dLbl>
              <c:idx val="4"/>
              <c:layout>
                <c:manualLayout>
                  <c:x val="2.463433410315630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8F-4C3B-B49E-098E8B7DC1B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ago-25</c:v>
                  </c:pt>
                </c:lvl>
              </c:multiLvlStrCache>
            </c:multiLvlStrRef>
          </c:cat>
          <c:val>
            <c:numRef>
              <c:f>Indici!$C$138:$J$138</c:f>
              <c:numCache>
                <c:formatCode>_-"gg"\ * #,##0_-;\-"gg"\ * #,##0_-;_-"gg"\ * "-"??_-;_-@_-</c:formatCode>
                <c:ptCount val="8"/>
                <c:pt idx="0">
                  <c:v>0</c:v>
                </c:pt>
                <c:pt idx="2">
                  <c:v>0</c:v>
                </c:pt>
                <c:pt idx="4">
                  <c:v>0.74861233753641188</c:v>
                </c:pt>
                <c:pt idx="6">
                  <c:v>0.91318406542978037</c:v>
                </c:pt>
              </c:numCache>
            </c:numRef>
          </c:val>
          <c:extLst>
            <c:ext xmlns:c16="http://schemas.microsoft.com/office/drawing/2014/chart" uri="{C3380CC4-5D6E-409C-BE32-E72D297353CC}">
              <c16:uniqueId val="{00000003-928F-4C3B-B49E-098E8B7DC1BA}"/>
            </c:ext>
          </c:extLst>
        </c:ser>
        <c:ser>
          <c:idx val="1"/>
          <c:order val="1"/>
          <c:tx>
            <c:strRef>
              <c:f>Indici!$B$139</c:f>
              <c:strCache>
                <c:ptCount val="1"/>
                <c:pt idx="0">
                  <c:v>Durata Magazzino</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ago-25</c:v>
                  </c:pt>
                </c:lvl>
              </c:multiLvlStrCache>
            </c:multiLvlStrRef>
          </c:cat>
          <c:val>
            <c:numRef>
              <c:f>Indici!$C$139:$J$139</c:f>
              <c:numCache>
                <c:formatCode>_-"gg"\ * #,##0_-;\-"gg"\ * #,##0_-;_-"gg"\ * "-"??_-;_-@_-</c:formatCode>
                <c:ptCount val="8"/>
                <c:pt idx="0">
                  <c:v>0</c:v>
                </c:pt>
                <c:pt idx="2">
                  <c:v>0</c:v>
                </c:pt>
                <c:pt idx="4">
                  <c:v>24.869046652854479</c:v>
                </c:pt>
                <c:pt idx="6">
                  <c:v>86.145721243563059</c:v>
                </c:pt>
              </c:numCache>
            </c:numRef>
          </c:val>
          <c:extLst>
            <c:ext xmlns:c16="http://schemas.microsoft.com/office/drawing/2014/chart" uri="{C3380CC4-5D6E-409C-BE32-E72D297353CC}">
              <c16:uniqueId val="{00000004-928F-4C3B-B49E-098E8B7DC1BA}"/>
            </c:ext>
          </c:extLst>
        </c:ser>
        <c:ser>
          <c:idx val="2"/>
          <c:order val="2"/>
          <c:tx>
            <c:strRef>
              <c:f>Indici!$B$140</c:f>
              <c:strCache>
                <c:ptCount val="1"/>
                <c:pt idx="0">
                  <c:v>Durata Debiti</c:v>
                </c:pt>
              </c:strCache>
            </c:strRef>
          </c:tx>
          <c:spPr>
            <a:ln>
              <a:solidFill>
                <a:sysClr val="windowText" lastClr="000000"/>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ago-25</c:v>
                  </c:pt>
                </c:lvl>
              </c:multiLvlStrCache>
            </c:multiLvlStrRef>
          </c:cat>
          <c:val>
            <c:numRef>
              <c:f>Indici!$C$140:$H$140</c:f>
              <c:numCache>
                <c:formatCode>_-"gg"\ * #,##0_-;\-"gg"\ * #,##0_-;_-"gg"\ * "-"??_-;_-@_-</c:formatCode>
                <c:ptCount val="6"/>
                <c:pt idx="1">
                  <c:v>0</c:v>
                </c:pt>
                <c:pt idx="3">
                  <c:v>0</c:v>
                </c:pt>
                <c:pt idx="5">
                  <c:v>34.642546702472139</c:v>
                </c:pt>
              </c:numCache>
            </c:numRef>
          </c:val>
          <c:extLst>
            <c:ext xmlns:c16="http://schemas.microsoft.com/office/drawing/2014/chart" uri="{C3380CC4-5D6E-409C-BE32-E72D297353CC}">
              <c16:uniqueId val="{00000005-928F-4C3B-B49E-098E8B7DC1BA}"/>
            </c:ext>
          </c:extLst>
        </c:ser>
        <c:ser>
          <c:idx val="3"/>
          <c:order val="3"/>
          <c:tx>
            <c:strRef>
              <c:f>Indici!$B$141</c:f>
              <c:strCache>
                <c:ptCount val="1"/>
                <c:pt idx="0">
                  <c:v>Ciclo Monetario Netto</c:v>
                </c:pt>
              </c:strCache>
            </c:strRef>
          </c:tx>
          <c:spPr>
            <a:solidFill>
              <a:schemeClr val="bg1"/>
            </a:solidFill>
            <a:ln>
              <a:solidFill>
                <a:schemeClr val="tx1"/>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ago-25</c:v>
                  </c:pt>
                </c:lvl>
              </c:multiLvlStrCache>
            </c:multiLvlStrRef>
          </c:cat>
          <c:val>
            <c:numRef>
              <c:f>Indici!$C$141:$J$141</c:f>
              <c:numCache>
                <c:formatCode>_-"gg"\ * #,##0_-;\-"gg"\ * #,##0_-;_-"gg"\ * "-"??_-;_-@_-</c:formatCode>
                <c:ptCount val="8"/>
                <c:pt idx="1">
                  <c:v>0</c:v>
                </c:pt>
                <c:pt idx="3">
                  <c:v>0</c:v>
                </c:pt>
                <c:pt idx="5">
                  <c:v>-9.0248877120812487</c:v>
                </c:pt>
                <c:pt idx="7">
                  <c:v>11.382265040482594</c:v>
                </c:pt>
              </c:numCache>
            </c:numRef>
          </c:val>
          <c:extLst>
            <c:ext xmlns:c16="http://schemas.microsoft.com/office/drawing/2014/chart" uri="{C3380CC4-5D6E-409C-BE32-E72D297353CC}">
              <c16:uniqueId val="{00000006-928F-4C3B-B49E-098E8B7DC1BA}"/>
            </c:ext>
          </c:extLst>
        </c:ser>
        <c:dLbls>
          <c:showLegendKey val="0"/>
          <c:showVal val="1"/>
          <c:showCatName val="0"/>
          <c:showSerName val="0"/>
          <c:showPercent val="0"/>
          <c:showBubbleSize val="0"/>
        </c:dLbls>
        <c:gapWidth val="33"/>
        <c:overlap val="100"/>
        <c:axId val="733960328"/>
        <c:axId val="733966208"/>
      </c:barChart>
      <c:catAx>
        <c:axId val="733960328"/>
        <c:scaling>
          <c:orientation val="minMax"/>
        </c:scaling>
        <c:delete val="0"/>
        <c:axPos val="l"/>
        <c:numFmt formatCode="General" sourceLinked="0"/>
        <c:majorTickMark val="out"/>
        <c:minorTickMark val="none"/>
        <c:tickLblPos val="nextTo"/>
        <c:txPr>
          <a:bodyPr rot="0"/>
          <a:lstStyle/>
          <a:p>
            <a:pPr>
              <a:defRPr b="1"/>
            </a:pPr>
            <a:endParaRPr lang="it-IT"/>
          </a:p>
        </c:txPr>
        <c:crossAx val="733966208"/>
        <c:crosses val="autoZero"/>
        <c:auto val="1"/>
        <c:lblAlgn val="ctr"/>
        <c:lblOffset val="100"/>
        <c:noMultiLvlLbl val="0"/>
      </c:catAx>
      <c:valAx>
        <c:axId val="733966208"/>
        <c:scaling>
          <c:orientation val="minMax"/>
        </c:scaling>
        <c:delete val="0"/>
        <c:axPos val="b"/>
        <c:numFmt formatCode="_-&quot;gg&quot;\ * #,##0_-;\-&quot;gg&quot;\ * #,##0_-;_-&quot;gg&quot;\ * &quot;-&quot;??_-;_-@_-" sourceLinked="1"/>
        <c:majorTickMark val="out"/>
        <c:minorTickMark val="none"/>
        <c:tickLblPos val="nextTo"/>
        <c:crossAx val="733960328"/>
        <c:crosses val="autoZero"/>
        <c:crossBetween val="between"/>
      </c:valAx>
    </c:plotArea>
    <c:legend>
      <c:legendPos val="t"/>
      <c:overlay val="0"/>
    </c:legend>
    <c:plotVisOnly val="0"/>
    <c:dispBlanksAs val="gap"/>
    <c:showDLblsOverMax val="0"/>
  </c:chart>
  <c:spPr>
    <a:no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CE!A1"/><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CE!A1"/><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emf"/><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Menu!A1"/><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6.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hyperlink" Target="#Menu!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xdr:col>
      <xdr:colOff>200433</xdr:colOff>
      <xdr:row>24</xdr:row>
      <xdr:rowOff>34018</xdr:rowOff>
    </xdr:from>
    <xdr:to>
      <xdr:col>4</xdr:col>
      <xdr:colOff>272143</xdr:colOff>
      <xdr:row>27</xdr:row>
      <xdr:rowOff>18125</xdr:rowOff>
    </xdr:to>
    <xdr:sp macro="" textlink="">
      <xdr:nvSpPr>
        <xdr:cNvPr id="5" name="Freccia a destra 4">
          <a:extLst>
            <a:ext uri="{FF2B5EF4-FFF2-40B4-BE49-F238E27FC236}">
              <a16:creationId xmlns:a16="http://schemas.microsoft.com/office/drawing/2014/main" id="{00000000-0008-0000-0000-000005000000}"/>
            </a:ext>
          </a:extLst>
        </xdr:cNvPr>
        <xdr:cNvSpPr/>
      </xdr:nvSpPr>
      <xdr:spPr>
        <a:xfrm>
          <a:off x="341237" y="3835735"/>
          <a:ext cx="1661971" cy="530760"/>
        </a:xfrm>
        <a:prstGeom prst="rightArrow">
          <a:avLst/>
        </a:prstGeom>
        <a:ln/>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marL="0" indent="0" algn="ctr"/>
          <a:r>
            <a:rPr lang="it-IT" sz="1200" b="0" cap="none" spc="0">
              <a:ln w="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Inserisci</a:t>
          </a:r>
          <a:r>
            <a:rPr lang="it-IT" sz="1200" b="0" cap="none" spc="0" baseline="0">
              <a:ln w="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logo </a:t>
          </a:r>
          <a:endParaRPr lang="it-IT" sz="1200" b="0" cap="none" spc="0">
            <a:ln w="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endParaRPr>
        </a:p>
      </xdr:txBody>
    </xdr:sp>
    <xdr:clientData/>
  </xdr:twoCellAnchor>
  <xdr:twoCellAnchor>
    <xdr:from>
      <xdr:col>0</xdr:col>
      <xdr:colOff>0</xdr:colOff>
      <xdr:row>0</xdr:row>
      <xdr:rowOff>99390</xdr:rowOff>
    </xdr:from>
    <xdr:to>
      <xdr:col>15</xdr:col>
      <xdr:colOff>198783</xdr:colOff>
      <xdr:row>4</xdr:row>
      <xdr:rowOff>107674</xdr:rowOff>
    </xdr:to>
    <xdr:sp macro="" textlink="">
      <xdr:nvSpPr>
        <xdr:cNvPr id="7" name="Rettangolo con angoli arrotondati 6">
          <a:extLst>
            <a:ext uri="{FF2B5EF4-FFF2-40B4-BE49-F238E27FC236}">
              <a16:creationId xmlns:a16="http://schemas.microsoft.com/office/drawing/2014/main" id="{00000000-0008-0000-0000-000007000000}"/>
            </a:ext>
          </a:extLst>
        </xdr:cNvPr>
        <xdr:cNvSpPr/>
      </xdr:nvSpPr>
      <xdr:spPr>
        <a:xfrm>
          <a:off x="0" y="99390"/>
          <a:ext cx="7131326" cy="8531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4400" b="1" i="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latin typeface="Verdana" panose="020B0604030504040204" pitchFamily="34" charset="0"/>
              <a:ea typeface="Verdana" panose="020B0604030504040204" pitchFamily="34" charset="0"/>
            </a:rPr>
            <a:t>Analisi di Bilancio</a:t>
          </a:r>
          <a:endParaRPr lang="it-IT" sz="1100" b="1" i="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latin typeface="Verdana" panose="020B0604030504040204" pitchFamily="34" charset="0"/>
            <a:ea typeface="Verdana" panose="020B0604030504040204" pitchFamily="34" charset="0"/>
          </a:endParaRPr>
        </a:p>
      </xdr:txBody>
    </xdr:sp>
    <xdr:clientData/>
  </xdr:twoCellAnchor>
  <xdr:twoCellAnchor editAs="oneCell">
    <xdr:from>
      <xdr:col>14</xdr:col>
      <xdr:colOff>396626</xdr:colOff>
      <xdr:row>1</xdr:row>
      <xdr:rowOff>11182</xdr:rowOff>
    </xdr:from>
    <xdr:to>
      <xdr:col>19</xdr:col>
      <xdr:colOff>10656</xdr:colOff>
      <xdr:row>4</xdr:row>
      <xdr:rowOff>175593</xdr:rowOff>
    </xdr:to>
    <xdr:pic>
      <xdr:nvPicPr>
        <xdr:cNvPr id="9" name="Immagine 8">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06951" y="192157"/>
          <a:ext cx="2662030" cy="821636"/>
        </a:xfrm>
        <a:prstGeom prst="rect">
          <a:avLst/>
        </a:prstGeom>
      </xdr:spPr>
    </xdr:pic>
    <xdr:clientData/>
  </xdr:twoCellAnchor>
  <xdr:oneCellAnchor>
    <xdr:from>
      <xdr:col>7</xdr:col>
      <xdr:colOff>92009</xdr:colOff>
      <xdr:row>24</xdr:row>
      <xdr:rowOff>86120</xdr:rowOff>
    </xdr:from>
    <xdr:ext cx="2532681" cy="937629"/>
    <xdr:sp macro="" textlink="">
      <xdr:nvSpPr>
        <xdr:cNvPr id="3" name="Rettangolo 2">
          <a:extLst>
            <a:ext uri="{FF2B5EF4-FFF2-40B4-BE49-F238E27FC236}">
              <a16:creationId xmlns:a16="http://schemas.microsoft.com/office/drawing/2014/main" id="{00000000-0008-0000-0000-000003000000}"/>
            </a:ext>
          </a:extLst>
        </xdr:cNvPr>
        <xdr:cNvSpPr/>
      </xdr:nvSpPr>
      <xdr:spPr>
        <a:xfrm>
          <a:off x="2982639" y="3879555"/>
          <a:ext cx="2532681" cy="937629"/>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it-IT" sz="5400" b="1" cap="none" spc="0">
              <a:ln/>
              <a:solidFill>
                <a:schemeClr val="accent4"/>
              </a:solidFill>
              <a:effectLst/>
            </a:rPr>
            <a:t>Alfa Spa</a:t>
          </a:r>
        </a:p>
      </xdr:txBody>
    </xdr:sp>
    <xdr:clientData/>
  </xdr:oneCellAnchor>
  <mc:AlternateContent xmlns:mc="http://schemas.openxmlformats.org/markup-compatibility/2006">
    <mc:Choice xmlns:a14="http://schemas.microsoft.com/office/drawing/2010/main" Requires="a14">
      <xdr:twoCellAnchor editAs="oneCell">
        <xdr:from>
          <xdr:col>14</xdr:col>
          <xdr:colOff>0</xdr:colOff>
          <xdr:row>23</xdr:row>
          <xdr:rowOff>0</xdr:rowOff>
        </xdr:from>
        <xdr:to>
          <xdr:col>17</xdr:col>
          <xdr:colOff>523875</xdr:colOff>
          <xdr:row>38</xdr:row>
          <xdr:rowOff>123825</xdr:rowOff>
        </xdr:to>
        <xdr:sp macro="" textlink="">
          <xdr:nvSpPr>
            <xdr:cNvPr id="1036" name="Object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7</xdr:col>
      <xdr:colOff>314325</xdr:colOff>
      <xdr:row>0</xdr:row>
      <xdr:rowOff>133350</xdr:rowOff>
    </xdr:from>
    <xdr:to>
      <xdr:col>7</xdr:col>
      <xdr:colOff>1073151</xdr:colOff>
      <xdr:row>1</xdr:row>
      <xdr:rowOff>140677</xdr:rowOff>
    </xdr:to>
    <xdr:sp macro="" textlink="">
      <xdr:nvSpPr>
        <xdr:cNvPr id="4" name="Freccia a sinistra 3">
          <a:hlinkClick xmlns:r="http://schemas.openxmlformats.org/officeDocument/2006/relationships" r:id="rId1"/>
          <a:extLst>
            <a:ext uri="{FF2B5EF4-FFF2-40B4-BE49-F238E27FC236}">
              <a16:creationId xmlns:a16="http://schemas.microsoft.com/office/drawing/2014/main" id="{00000000-0008-0000-0200-000004000000}"/>
            </a:ext>
          </a:extLst>
        </xdr:cNvPr>
        <xdr:cNvSpPr/>
      </xdr:nvSpPr>
      <xdr:spPr>
        <a:xfrm>
          <a:off x="10429875" y="133350"/>
          <a:ext cx="758826" cy="38832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xdr:from>
      <xdr:col>7</xdr:col>
      <xdr:colOff>1149593</xdr:colOff>
      <xdr:row>0</xdr:row>
      <xdr:rowOff>133350</xdr:rowOff>
    </xdr:from>
    <xdr:to>
      <xdr:col>11</xdr:col>
      <xdr:colOff>238612</xdr:colOff>
      <xdr:row>1</xdr:row>
      <xdr:rowOff>140677</xdr:rowOff>
    </xdr:to>
    <xdr:sp macro="" textlink="">
      <xdr:nvSpPr>
        <xdr:cNvPr id="6" name="Freccia a sinistra 5">
          <a:hlinkClick xmlns:r="http://schemas.openxmlformats.org/officeDocument/2006/relationships" r:id="rId2"/>
          <a:extLst>
            <a:ext uri="{FF2B5EF4-FFF2-40B4-BE49-F238E27FC236}">
              <a16:creationId xmlns:a16="http://schemas.microsoft.com/office/drawing/2014/main" id="{00000000-0008-0000-0200-000006000000}"/>
            </a:ext>
          </a:extLst>
        </xdr:cNvPr>
        <xdr:cNvSpPr/>
      </xdr:nvSpPr>
      <xdr:spPr>
        <a:xfrm flipH="1">
          <a:off x="11265143" y="133350"/>
          <a:ext cx="1594094" cy="388327"/>
        </a:xfrm>
        <a:prstGeom prst="leftArrow">
          <a:avLst/>
        </a:prstGeom>
        <a:ln>
          <a:solidFill>
            <a:srgbClr val="94141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it-IT" sz="1000" b="1">
              <a:latin typeface="Georgia" panose="02040502050405020303" pitchFamily="18" charset="0"/>
            </a:rPr>
            <a:t>Cto</a:t>
          </a:r>
          <a:r>
            <a:rPr lang="it-IT" sz="1000" b="1" baseline="0">
              <a:latin typeface="Georgia" panose="02040502050405020303" pitchFamily="18" charset="0"/>
            </a:rPr>
            <a:t> Econ.</a:t>
          </a:r>
          <a:endParaRPr lang="it-IT" sz="1000" b="1">
            <a:latin typeface="Georgia" panose="02040502050405020303" pitchFamily="18" charset="0"/>
          </a:endParaRPr>
        </a:p>
      </xdr:txBody>
    </xdr:sp>
    <xdr:clientData/>
  </xdr:twoCellAnchor>
  <xdr:twoCellAnchor editAs="oneCell">
    <xdr:from>
      <xdr:col>4</xdr:col>
      <xdr:colOff>19050</xdr:colOff>
      <xdr:row>0</xdr:row>
      <xdr:rowOff>47625</xdr:rowOff>
    </xdr:from>
    <xdr:to>
      <xdr:col>6</xdr:col>
      <xdr:colOff>61235</xdr:colOff>
      <xdr:row>2</xdr:row>
      <xdr:rowOff>26670</xdr:rowOff>
    </xdr:to>
    <xdr:pic>
      <xdr:nvPicPr>
        <xdr:cNvPr id="2" name="Immagin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210550" y="47625"/>
          <a:ext cx="1851935" cy="5410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526678</xdr:colOff>
      <xdr:row>0</xdr:row>
      <xdr:rowOff>100852</xdr:rowOff>
    </xdr:from>
    <xdr:to>
      <xdr:col>7</xdr:col>
      <xdr:colOff>1285504</xdr:colOff>
      <xdr:row>1</xdr:row>
      <xdr:rowOff>108179</xdr:rowOff>
    </xdr:to>
    <xdr:sp macro="" textlink="">
      <xdr:nvSpPr>
        <xdr:cNvPr id="6" name="Freccia a sinistra 5">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11609296" y="100852"/>
          <a:ext cx="758826" cy="421945"/>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xdr:from>
      <xdr:col>7</xdr:col>
      <xdr:colOff>1361946</xdr:colOff>
      <xdr:row>0</xdr:row>
      <xdr:rowOff>100852</xdr:rowOff>
    </xdr:from>
    <xdr:to>
      <xdr:col>10</xdr:col>
      <xdr:colOff>532207</xdr:colOff>
      <xdr:row>1</xdr:row>
      <xdr:rowOff>108179</xdr:rowOff>
    </xdr:to>
    <xdr:sp macro="" textlink="">
      <xdr:nvSpPr>
        <xdr:cNvPr id="7" name="Freccia a sinistra 6">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flipH="1">
          <a:off x="12444564" y="100852"/>
          <a:ext cx="1657967" cy="421945"/>
        </a:xfrm>
        <a:prstGeom prst="leftArrow">
          <a:avLst/>
        </a:prstGeom>
        <a:ln>
          <a:solidFill>
            <a:srgbClr val="94141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it-IT" sz="1000" b="1">
              <a:latin typeface="Georgia" panose="02040502050405020303" pitchFamily="18" charset="0"/>
            </a:rPr>
            <a:t>Cto</a:t>
          </a:r>
          <a:r>
            <a:rPr lang="it-IT" sz="1000" b="1" baseline="0">
              <a:latin typeface="Georgia" panose="02040502050405020303" pitchFamily="18" charset="0"/>
            </a:rPr>
            <a:t> Econ.</a:t>
          </a:r>
          <a:endParaRPr lang="it-IT" sz="1000" b="1">
            <a:latin typeface="Georgia" panose="02040502050405020303" pitchFamily="18" charset="0"/>
          </a:endParaRPr>
        </a:p>
      </xdr:txBody>
    </xdr:sp>
    <xdr:clientData/>
  </xdr:twoCellAnchor>
  <xdr:twoCellAnchor editAs="oneCell">
    <xdr:from>
      <xdr:col>5</xdr:col>
      <xdr:colOff>0</xdr:colOff>
      <xdr:row>0</xdr:row>
      <xdr:rowOff>0</xdr:rowOff>
    </xdr:from>
    <xdr:to>
      <xdr:col>6</xdr:col>
      <xdr:colOff>13610</xdr:colOff>
      <xdr:row>1</xdr:row>
      <xdr:rowOff>121920</xdr:rowOff>
    </xdr:to>
    <xdr:pic>
      <xdr:nvPicPr>
        <xdr:cNvPr id="2" name="Immagin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34475" y="0"/>
          <a:ext cx="1851935" cy="5410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304800</xdr:colOff>
      <xdr:row>0</xdr:row>
      <xdr:rowOff>114300</xdr:rowOff>
    </xdr:from>
    <xdr:to>
      <xdr:col>13</xdr:col>
      <xdr:colOff>406401</xdr:colOff>
      <xdr:row>0</xdr:row>
      <xdr:rowOff>536245</xdr:rowOff>
    </xdr:to>
    <xdr:sp macro="" textlink="">
      <xdr:nvSpPr>
        <xdr:cNvPr id="4" name="Freccia a sinistra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13068300" y="114300"/>
          <a:ext cx="758826" cy="421945"/>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editAs="oneCell">
    <xdr:from>
      <xdr:col>7</xdr:col>
      <xdr:colOff>542925</xdr:colOff>
      <xdr:row>0</xdr:row>
      <xdr:rowOff>76200</xdr:rowOff>
    </xdr:from>
    <xdr:to>
      <xdr:col>9</xdr:col>
      <xdr:colOff>575585</xdr:colOff>
      <xdr:row>1</xdr:row>
      <xdr:rowOff>55245</xdr:rowOff>
    </xdr:to>
    <xdr:pic>
      <xdr:nvPicPr>
        <xdr:cNvPr id="2" name="Immagin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29925" y="76200"/>
          <a:ext cx="1851935" cy="5410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13247</xdr:colOff>
      <xdr:row>6</xdr:row>
      <xdr:rowOff>95250</xdr:rowOff>
    </xdr:from>
    <xdr:to>
      <xdr:col>15</xdr:col>
      <xdr:colOff>571499</xdr:colOff>
      <xdr:row>64</xdr:row>
      <xdr:rowOff>1905</xdr:rowOff>
    </xdr:to>
    <xdr:pic>
      <xdr:nvPicPr>
        <xdr:cNvPr id="4" name="Immagine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95972" y="1914525"/>
          <a:ext cx="3606252" cy="11496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371475</xdr:colOff>
      <xdr:row>0</xdr:row>
      <xdr:rowOff>171450</xdr:rowOff>
    </xdr:from>
    <xdr:to>
      <xdr:col>15</xdr:col>
      <xdr:colOff>403173</xdr:colOff>
      <xdr:row>2</xdr:row>
      <xdr:rowOff>352420</xdr:rowOff>
    </xdr:to>
    <xdr:pic>
      <xdr:nvPicPr>
        <xdr:cNvPr id="5" name="Immagine 4">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773400" y="171450"/>
          <a:ext cx="1851935" cy="541020"/>
        </a:xfrm>
        <a:prstGeom prst="rect">
          <a:avLst/>
        </a:prstGeom>
      </xdr:spPr>
    </xdr:pic>
    <xdr:clientData/>
  </xdr:twoCellAnchor>
  <xdr:twoCellAnchor>
    <xdr:from>
      <xdr:col>10</xdr:col>
      <xdr:colOff>523875</xdr:colOff>
      <xdr:row>1</xdr:row>
      <xdr:rowOff>38100</xdr:rowOff>
    </xdr:from>
    <xdr:to>
      <xdr:col>12</xdr:col>
      <xdr:colOff>63501</xdr:colOff>
      <xdr:row>2</xdr:row>
      <xdr:rowOff>279070</xdr:rowOff>
    </xdr:to>
    <xdr:sp macro="" textlink="">
      <xdr:nvSpPr>
        <xdr:cNvPr id="7" name="Freccia a sinistra 6">
          <a:hlinkClick xmlns:r="http://schemas.openxmlformats.org/officeDocument/2006/relationships" r:id="rId3"/>
          <a:extLst>
            <a:ext uri="{FF2B5EF4-FFF2-40B4-BE49-F238E27FC236}">
              <a16:creationId xmlns:a16="http://schemas.microsoft.com/office/drawing/2014/main" id="{00000000-0008-0000-0300-000007000000}"/>
            </a:ext>
          </a:extLst>
        </xdr:cNvPr>
        <xdr:cNvSpPr/>
      </xdr:nvSpPr>
      <xdr:spPr>
        <a:xfrm>
          <a:off x="14706600" y="219075"/>
          <a:ext cx="758826" cy="421945"/>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933449</xdr:colOff>
      <xdr:row>0</xdr:row>
      <xdr:rowOff>164306</xdr:rowOff>
    </xdr:from>
    <xdr:to>
      <xdr:col>10</xdr:col>
      <xdr:colOff>228600</xdr:colOff>
      <xdr:row>1</xdr:row>
      <xdr:rowOff>171633</xdr:rowOff>
    </xdr:to>
    <xdr:sp macro="" textlink="">
      <xdr:nvSpPr>
        <xdr:cNvPr id="3" name="Freccia a sinistra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10725149" y="164306"/>
          <a:ext cx="762001" cy="38832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xdr:from>
      <xdr:col>11</xdr:col>
      <xdr:colOff>0</xdr:colOff>
      <xdr:row>132</xdr:row>
      <xdr:rowOff>0</xdr:rowOff>
    </xdr:from>
    <xdr:to>
      <xdr:col>12</xdr:col>
      <xdr:colOff>866775</xdr:colOff>
      <xdr:row>133</xdr:row>
      <xdr:rowOff>140677</xdr:rowOff>
    </xdr:to>
    <xdr:sp macro="" textlink="">
      <xdr:nvSpPr>
        <xdr:cNvPr id="5" name="Freccia a sinistra 4">
          <a:hlinkClick xmlns:r="http://schemas.openxmlformats.org/officeDocument/2006/relationships" r:id="rId1"/>
          <a:extLst>
            <a:ext uri="{FF2B5EF4-FFF2-40B4-BE49-F238E27FC236}">
              <a16:creationId xmlns:a16="http://schemas.microsoft.com/office/drawing/2014/main" id="{00000000-0008-0000-0500-000005000000}"/>
            </a:ext>
          </a:extLst>
        </xdr:cNvPr>
        <xdr:cNvSpPr/>
      </xdr:nvSpPr>
      <xdr:spPr>
        <a:xfrm>
          <a:off x="14011275" y="28232100"/>
          <a:ext cx="866775" cy="40737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mc:AlternateContent xmlns:mc="http://schemas.openxmlformats.org/markup-compatibility/2006">
    <mc:Choice xmlns:a14="http://schemas.microsoft.com/office/drawing/2010/main" Requires="a14">
      <xdr:twoCellAnchor editAs="oneCell">
        <xdr:from>
          <xdr:col>1</xdr:col>
          <xdr:colOff>1120379</xdr:colOff>
          <xdr:row>0</xdr:row>
          <xdr:rowOff>219075</xdr:rowOff>
        </xdr:from>
        <xdr:to>
          <xdr:col>1</xdr:col>
          <xdr:colOff>3295650</xdr:colOff>
          <xdr:row>3</xdr:row>
          <xdr:rowOff>224094</xdr:rowOff>
        </xdr:to>
        <xdr:pic>
          <xdr:nvPicPr>
            <xdr:cNvPr id="7" name="Immagine 6">
              <a:extLst>
                <a:ext uri="{FF2B5EF4-FFF2-40B4-BE49-F238E27FC236}">
                  <a16:creationId xmlns:a16="http://schemas.microsoft.com/office/drawing/2014/main" id="{00000000-0008-0000-0500-000007000000}"/>
                </a:ext>
              </a:extLst>
            </xdr:cNvPr>
            <xdr:cNvPicPr>
              <a:picLocks noChangeAspect="1" noChangeArrowheads="1"/>
              <a:extLst>
                <a:ext uri="{84589F7E-364E-4C9E-8A38-B11213B215E9}">
                  <a14:cameraTool cellRange="Menu!$H$25:$L$30" spid="_x0000_s6480"/>
                </a:ext>
              </a:extLst>
            </xdr:cNvPicPr>
          </xdr:nvPicPr>
          <xdr:blipFill>
            <a:blip xmlns:r="http://schemas.openxmlformats.org/officeDocument/2006/relationships" r:embed="rId2"/>
            <a:srcRect/>
            <a:stretch>
              <a:fillRect/>
            </a:stretch>
          </xdr:blipFill>
          <xdr:spPr bwMode="auto">
            <a:xfrm>
              <a:off x="1463279" y="219075"/>
              <a:ext cx="2175271" cy="862269"/>
            </a:xfrm>
            <a:prstGeom prst="rect">
              <a:avLst/>
            </a:prstGeom>
            <a:noFill/>
            <a:ln w="9525">
              <a:noFill/>
              <a:miter lim="800000"/>
              <a:headEnd/>
              <a:tailEnd/>
            </a:ln>
          </xdr:spPr>
        </xdr:pic>
        <xdr:clientData/>
      </xdr:twoCellAnchor>
    </mc:Choice>
    <mc:Fallback/>
  </mc:AlternateContent>
  <xdr:twoCellAnchor editAs="oneCell">
    <xdr:from>
      <xdr:col>12</xdr:col>
      <xdr:colOff>333375</xdr:colOff>
      <xdr:row>0</xdr:row>
      <xdr:rowOff>47625</xdr:rowOff>
    </xdr:from>
    <xdr:to>
      <xdr:col>13</xdr:col>
      <xdr:colOff>42185</xdr:colOff>
      <xdr:row>2</xdr:row>
      <xdr:rowOff>26670</xdr:rowOff>
    </xdr:to>
    <xdr:pic>
      <xdr:nvPicPr>
        <xdr:cNvPr id="2" name="Immagin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49300" y="47625"/>
          <a:ext cx="1851935" cy="5410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4572000</xdr:colOff>
      <xdr:row>5</xdr:row>
      <xdr:rowOff>33337</xdr:rowOff>
    </xdr:from>
    <xdr:ext cx="914400" cy="423834"/>
    <mc:AlternateContent xmlns:mc="http://schemas.openxmlformats.org/markup-compatibility/2006" xmlns:a14="http://schemas.microsoft.com/office/drawing/2010/main">
      <mc:Choice Requires="a14">
        <xdr:sp macro="" textlink="">
          <xdr:nvSpPr>
            <xdr:cNvPr id="5" name="CasellaDiTesto 4">
              <a:extLst>
                <a:ext uri="{FF2B5EF4-FFF2-40B4-BE49-F238E27FC236}">
                  <a16:creationId xmlns:a16="http://schemas.microsoft.com/office/drawing/2014/main" id="{00000000-0008-0000-0700-000005000000}"/>
                </a:ext>
              </a:extLst>
            </xdr:cNvPr>
            <xdr:cNvSpPr txBox="1"/>
          </xdr:nvSpPr>
          <xdr:spPr>
            <a:xfrm>
              <a:off x="5179219" y="1206103"/>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𝑃𝑁</m:t>
                        </m:r>
                      </m:num>
                      <m:den>
                        <m:r>
                          <a:rPr lang="it-IT" sz="1100" b="0" i="1">
                            <a:latin typeface="Cambria Math"/>
                          </a:rPr>
                          <m:t>𝐶𝐼</m:t>
                        </m:r>
                      </m:den>
                    </m:f>
                  </m:oMath>
                </m:oMathPara>
              </a14:m>
              <a:endParaRPr lang="it-IT" sz="1100">
                <a:latin typeface="Bell MT" pitchFamily="18" charset="0"/>
              </a:endParaRPr>
            </a:p>
          </xdr:txBody>
        </xdr:sp>
      </mc:Choice>
      <mc:Fallback xmlns="">
        <xdr:sp macro="" textlink="">
          <xdr:nvSpPr>
            <xdr:cNvPr id="5" name="CasellaDiTesto 4"/>
            <xdr:cNvSpPr txBox="1"/>
          </xdr:nvSpPr>
          <xdr:spPr>
            <a:xfrm>
              <a:off x="5179219" y="1206103"/>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𝑃𝑁/𝐶𝐼</a:t>
              </a:r>
              <a:endParaRPr lang="it-IT" sz="1100">
                <a:latin typeface="Bell MT" pitchFamily="18" charset="0"/>
              </a:endParaRPr>
            </a:p>
          </xdr:txBody>
        </xdr:sp>
      </mc:Fallback>
    </mc:AlternateContent>
    <xdr:clientData/>
  </xdr:oneCellAnchor>
  <xdr:oneCellAnchor>
    <xdr:from>
      <xdr:col>1</xdr:col>
      <xdr:colOff>4572000</xdr:colOff>
      <xdr:row>15</xdr:row>
      <xdr:rowOff>16019</xdr:rowOff>
    </xdr:from>
    <xdr:ext cx="914400" cy="423834"/>
    <mc:AlternateContent xmlns:mc="http://schemas.openxmlformats.org/markup-compatibility/2006" xmlns:a14="http://schemas.microsoft.com/office/drawing/2010/main">
      <mc:Choice Requires="a14">
        <xdr:sp macro="" textlink="">
          <xdr:nvSpPr>
            <xdr:cNvPr id="8" name="CasellaDiTesto 7">
              <a:extLst>
                <a:ext uri="{FF2B5EF4-FFF2-40B4-BE49-F238E27FC236}">
                  <a16:creationId xmlns:a16="http://schemas.microsoft.com/office/drawing/2014/main" id="{00000000-0008-0000-0700-000008000000}"/>
                </a:ext>
              </a:extLst>
            </xdr:cNvPr>
            <xdr:cNvSpPr txBox="1"/>
          </xdr:nvSpPr>
          <xdr:spPr>
            <a:xfrm>
              <a:off x="5178136" y="1669905"/>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𝐴𝐶</m:t>
                        </m:r>
                      </m:num>
                      <m:den>
                        <m:r>
                          <a:rPr lang="it-IT" sz="1100" b="0" i="1">
                            <a:latin typeface="Cambria Math"/>
                          </a:rPr>
                          <m:t>𝐶𝐼</m:t>
                        </m:r>
                      </m:den>
                    </m:f>
                  </m:oMath>
                </m:oMathPara>
              </a14:m>
              <a:endParaRPr lang="it-IT" sz="1100">
                <a:latin typeface="Bell MT" pitchFamily="18" charset="0"/>
              </a:endParaRPr>
            </a:p>
          </xdr:txBody>
        </xdr:sp>
      </mc:Choice>
      <mc:Fallback xmlns="">
        <xdr:sp macro="" textlink="">
          <xdr:nvSpPr>
            <xdr:cNvPr id="8" name="CasellaDiTesto 7"/>
            <xdr:cNvSpPr txBox="1"/>
          </xdr:nvSpPr>
          <xdr:spPr>
            <a:xfrm>
              <a:off x="5178136" y="1669905"/>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𝐴𝐶/𝐶𝐼</a:t>
              </a:r>
              <a:endParaRPr lang="it-IT" sz="1100">
                <a:latin typeface="Bell MT" pitchFamily="18" charset="0"/>
              </a:endParaRPr>
            </a:p>
          </xdr:txBody>
        </xdr:sp>
      </mc:Fallback>
    </mc:AlternateContent>
    <xdr:clientData/>
  </xdr:oneCellAnchor>
  <xdr:oneCellAnchor>
    <xdr:from>
      <xdr:col>1</xdr:col>
      <xdr:colOff>4572000</xdr:colOff>
      <xdr:row>25</xdr:row>
      <xdr:rowOff>16019</xdr:rowOff>
    </xdr:from>
    <xdr:ext cx="914400" cy="424988"/>
    <mc:AlternateContent xmlns:mc="http://schemas.openxmlformats.org/markup-compatibility/2006" xmlns:a14="http://schemas.microsoft.com/office/drawing/2010/main">
      <mc:Choice Requires="a14">
        <xdr:sp macro="" textlink="">
          <xdr:nvSpPr>
            <xdr:cNvPr id="11" name="CasellaDiTesto 10">
              <a:extLst>
                <a:ext uri="{FF2B5EF4-FFF2-40B4-BE49-F238E27FC236}">
                  <a16:creationId xmlns:a16="http://schemas.microsoft.com/office/drawing/2014/main" id="{00000000-0008-0000-0700-00000B000000}"/>
                </a:ext>
              </a:extLst>
            </xdr:cNvPr>
            <xdr:cNvSpPr txBox="1"/>
          </xdr:nvSpPr>
          <xdr:spPr>
            <a:xfrm>
              <a:off x="5178136" y="2310678"/>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𝑃𝐵</m:t>
                        </m:r>
                      </m:num>
                      <m:den>
                        <m:r>
                          <a:rPr lang="it-IT" sz="1100" b="0" i="1">
                            <a:latin typeface="Cambria Math"/>
                          </a:rPr>
                          <m:t>𝐶𝐼</m:t>
                        </m:r>
                      </m:den>
                    </m:f>
                  </m:oMath>
                </m:oMathPara>
              </a14:m>
              <a:endParaRPr lang="it-IT" sz="1100">
                <a:latin typeface="Bell MT" pitchFamily="18" charset="0"/>
              </a:endParaRPr>
            </a:p>
          </xdr:txBody>
        </xdr:sp>
      </mc:Choice>
      <mc:Fallback xmlns="">
        <xdr:sp macro="" textlink="">
          <xdr:nvSpPr>
            <xdr:cNvPr id="11" name="CasellaDiTesto 10"/>
            <xdr:cNvSpPr txBox="1"/>
          </xdr:nvSpPr>
          <xdr:spPr>
            <a:xfrm>
              <a:off x="5178136" y="2310678"/>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𝑃𝐵/𝐶𝐼</a:t>
              </a:r>
              <a:endParaRPr lang="it-IT" sz="1100">
                <a:latin typeface="Bell MT" pitchFamily="18" charset="0"/>
              </a:endParaRPr>
            </a:p>
          </xdr:txBody>
        </xdr:sp>
      </mc:Fallback>
    </mc:AlternateContent>
    <xdr:clientData/>
  </xdr:oneCellAnchor>
  <xdr:oneCellAnchor>
    <xdr:from>
      <xdr:col>1</xdr:col>
      <xdr:colOff>4572000</xdr:colOff>
      <xdr:row>35</xdr:row>
      <xdr:rowOff>33337</xdr:rowOff>
    </xdr:from>
    <xdr:ext cx="914400" cy="424988"/>
    <mc:AlternateContent xmlns:mc="http://schemas.openxmlformats.org/markup-compatibility/2006" xmlns:a14="http://schemas.microsoft.com/office/drawing/2010/main">
      <mc:Choice Requires="a14">
        <xdr:sp macro="" textlink="">
          <xdr:nvSpPr>
            <xdr:cNvPr id="7" name="CasellaDiTesto 6">
              <a:extLst>
                <a:ext uri="{FF2B5EF4-FFF2-40B4-BE49-F238E27FC236}">
                  <a16:creationId xmlns:a16="http://schemas.microsoft.com/office/drawing/2014/main" id="{00000000-0008-0000-0700-000007000000}"/>
                </a:ext>
              </a:extLst>
            </xdr:cNvPr>
            <xdr:cNvSpPr txBox="1"/>
          </xdr:nvSpPr>
          <xdr:spPr>
            <a:xfrm>
              <a:off x="5185833" y="90503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𝐹𝑑𝑜</m:t>
                        </m:r>
                      </m:num>
                      <m:den>
                        <m:r>
                          <a:rPr lang="it-IT" sz="1100" b="0" i="1">
                            <a:latin typeface="Cambria Math"/>
                          </a:rPr>
                          <m:t>𝐼𝑙</m:t>
                        </m:r>
                      </m:den>
                    </m:f>
                  </m:oMath>
                </m:oMathPara>
              </a14:m>
              <a:endParaRPr lang="it-IT" sz="1100">
                <a:latin typeface="Bell MT" pitchFamily="18" charset="0"/>
              </a:endParaRPr>
            </a:p>
          </xdr:txBody>
        </xdr:sp>
      </mc:Choice>
      <mc:Fallback xmlns="">
        <xdr:sp macro="" textlink="">
          <xdr:nvSpPr>
            <xdr:cNvPr id="7" name="CasellaDiTesto 6"/>
            <xdr:cNvSpPr txBox="1"/>
          </xdr:nvSpPr>
          <xdr:spPr>
            <a:xfrm>
              <a:off x="5185833" y="90503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𝐹𝑑𝑜/𝐼𝑙</a:t>
              </a:r>
              <a:endParaRPr lang="it-IT" sz="1100">
                <a:latin typeface="Bell MT" pitchFamily="18" charset="0"/>
              </a:endParaRPr>
            </a:p>
          </xdr:txBody>
        </xdr:sp>
      </mc:Fallback>
    </mc:AlternateContent>
    <xdr:clientData/>
  </xdr:oneCellAnchor>
  <xdr:oneCellAnchor>
    <xdr:from>
      <xdr:col>1</xdr:col>
      <xdr:colOff>4572000</xdr:colOff>
      <xdr:row>45</xdr:row>
      <xdr:rowOff>33337</xdr:rowOff>
    </xdr:from>
    <xdr:ext cx="914400" cy="424988"/>
    <mc:AlternateContent xmlns:mc="http://schemas.openxmlformats.org/markup-compatibility/2006" xmlns:a14="http://schemas.microsoft.com/office/drawing/2010/main">
      <mc:Choice Requires="a14">
        <xdr:sp macro="" textlink="">
          <xdr:nvSpPr>
            <xdr:cNvPr id="9" name="CasellaDiTesto 8">
              <a:extLst>
                <a:ext uri="{FF2B5EF4-FFF2-40B4-BE49-F238E27FC236}">
                  <a16:creationId xmlns:a16="http://schemas.microsoft.com/office/drawing/2014/main" id="{00000000-0008-0000-0700-000009000000}"/>
                </a:ext>
              </a:extLst>
            </xdr:cNvPr>
            <xdr:cNvSpPr txBox="1"/>
          </xdr:nvSpPr>
          <xdr:spPr>
            <a:xfrm>
              <a:off x="5185833" y="130508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𝐴𝑚</m:t>
                        </m:r>
                      </m:num>
                      <m:den>
                        <m:r>
                          <a:rPr lang="it-IT" sz="1100" b="0" i="1">
                            <a:latin typeface="Cambria Math"/>
                          </a:rPr>
                          <m:t>𝐼𝑙</m:t>
                        </m:r>
                      </m:den>
                    </m:f>
                  </m:oMath>
                </m:oMathPara>
              </a14:m>
              <a:endParaRPr lang="it-IT" sz="1100">
                <a:latin typeface="Bell MT" pitchFamily="18" charset="0"/>
              </a:endParaRPr>
            </a:p>
          </xdr:txBody>
        </xdr:sp>
      </mc:Choice>
      <mc:Fallback xmlns="">
        <xdr:sp macro="" textlink="">
          <xdr:nvSpPr>
            <xdr:cNvPr id="9" name="CasellaDiTesto 8"/>
            <xdr:cNvSpPr txBox="1"/>
          </xdr:nvSpPr>
          <xdr:spPr>
            <a:xfrm>
              <a:off x="5185833" y="130508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𝐴𝑚/𝐼𝑙</a:t>
              </a:r>
              <a:endParaRPr lang="it-IT" sz="1100">
                <a:latin typeface="Bell MT" pitchFamily="18" charset="0"/>
              </a:endParaRPr>
            </a:p>
          </xdr:txBody>
        </xdr:sp>
      </mc:Fallback>
    </mc:AlternateContent>
    <xdr:clientData/>
  </xdr:oneCellAnchor>
  <xdr:oneCellAnchor>
    <xdr:from>
      <xdr:col>1</xdr:col>
      <xdr:colOff>4497916</xdr:colOff>
      <xdr:row>59</xdr:row>
      <xdr:rowOff>51618</xdr:rowOff>
    </xdr:from>
    <xdr:ext cx="1030816" cy="326496"/>
    <xdr:sp macro="" textlink="">
      <xdr:nvSpPr>
        <xdr:cNvPr id="10" name="CasellaDiTesto 9">
          <a:extLst>
            <a:ext uri="{FF2B5EF4-FFF2-40B4-BE49-F238E27FC236}">
              <a16:creationId xmlns:a16="http://schemas.microsoft.com/office/drawing/2014/main" id="{00000000-0008-0000-0700-00000A000000}"/>
            </a:ext>
          </a:extLst>
        </xdr:cNvPr>
        <xdr:cNvSpPr txBox="1"/>
      </xdr:nvSpPr>
      <xdr:spPr>
        <a:xfrm>
          <a:off x="5104052" y="4337868"/>
          <a:ext cx="1030816" cy="32649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i="1">
              <a:latin typeface="Bell MT" pitchFamily="18" charset="0"/>
            </a:rPr>
            <a:t>(Pn</a:t>
          </a:r>
          <a:r>
            <a:rPr lang="it-IT" sz="1100" i="1" baseline="0">
              <a:latin typeface="Bell MT" pitchFamily="18" charset="0"/>
            </a:rPr>
            <a:t> + Pl) - Im</a:t>
          </a:r>
          <a:endParaRPr lang="it-IT" sz="1100" i="1">
            <a:latin typeface="Bell MT" pitchFamily="18" charset="0"/>
          </a:endParaRPr>
        </a:p>
      </xdr:txBody>
    </xdr:sp>
    <xdr:clientData/>
  </xdr:oneCellAnchor>
  <xdr:oneCellAnchor>
    <xdr:from>
      <xdr:col>1</xdr:col>
      <xdr:colOff>4512470</xdr:colOff>
      <xdr:row>57</xdr:row>
      <xdr:rowOff>25017</xdr:rowOff>
    </xdr:from>
    <xdr:ext cx="914400" cy="424925"/>
    <mc:AlternateContent xmlns:mc="http://schemas.openxmlformats.org/markup-compatibility/2006" xmlns:a14="http://schemas.microsoft.com/office/drawing/2010/main">
      <mc:Choice Requires="a14">
        <xdr:sp macro="" textlink="">
          <xdr:nvSpPr>
            <xdr:cNvPr id="14" name="CasellaDiTesto 13">
              <a:extLst>
                <a:ext uri="{FF2B5EF4-FFF2-40B4-BE49-F238E27FC236}">
                  <a16:creationId xmlns:a16="http://schemas.microsoft.com/office/drawing/2014/main" id="{00000000-0008-0000-0700-00000E000000}"/>
                </a:ext>
              </a:extLst>
            </xdr:cNvPr>
            <xdr:cNvSpPr txBox="1"/>
          </xdr:nvSpPr>
          <xdr:spPr>
            <a:xfrm>
              <a:off x="5119689" y="18824986"/>
              <a:ext cx="914400" cy="42492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𝑃𝑛</m:t>
                        </m:r>
                      </m:num>
                      <m:den>
                        <m:r>
                          <a:rPr lang="it-IT" sz="1100" b="0" i="1">
                            <a:latin typeface="Cambria Math"/>
                          </a:rPr>
                          <m:t>𝐼𝑚</m:t>
                        </m:r>
                      </m:den>
                    </m:f>
                  </m:oMath>
                </m:oMathPara>
              </a14:m>
              <a:endParaRPr lang="it-IT" sz="1100">
                <a:latin typeface="Bell MT" pitchFamily="18" charset="0"/>
              </a:endParaRPr>
            </a:p>
          </xdr:txBody>
        </xdr:sp>
      </mc:Choice>
      <mc:Fallback xmlns="">
        <xdr:sp macro="" textlink="">
          <xdr:nvSpPr>
            <xdr:cNvPr id="14" name="CasellaDiTesto 13"/>
            <xdr:cNvSpPr txBox="1"/>
          </xdr:nvSpPr>
          <xdr:spPr>
            <a:xfrm>
              <a:off x="5119689" y="18824986"/>
              <a:ext cx="914400" cy="42492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𝑃𝑛/𝐼𝑚</a:t>
              </a:r>
              <a:endParaRPr lang="it-IT" sz="1100">
                <a:latin typeface="Bell MT" pitchFamily="18" charset="0"/>
              </a:endParaRPr>
            </a:p>
          </xdr:txBody>
        </xdr:sp>
      </mc:Fallback>
    </mc:AlternateContent>
    <xdr:clientData/>
  </xdr:oneCellAnchor>
  <xdr:oneCellAnchor>
    <xdr:from>
      <xdr:col>1</xdr:col>
      <xdr:colOff>4579145</xdr:colOff>
      <xdr:row>61</xdr:row>
      <xdr:rowOff>23020</xdr:rowOff>
    </xdr:from>
    <xdr:ext cx="914400" cy="423834"/>
    <mc:AlternateContent xmlns:mc="http://schemas.openxmlformats.org/markup-compatibility/2006" xmlns:a14="http://schemas.microsoft.com/office/drawing/2010/main">
      <mc:Choice Requires="a14">
        <xdr:sp macro="" textlink="">
          <xdr:nvSpPr>
            <xdr:cNvPr id="4" name="CasellaDiTesto 3">
              <a:extLst>
                <a:ext uri="{FF2B5EF4-FFF2-40B4-BE49-F238E27FC236}">
                  <a16:creationId xmlns:a16="http://schemas.microsoft.com/office/drawing/2014/main" id="{00000000-0008-0000-0700-000004000000}"/>
                </a:ext>
              </a:extLst>
            </xdr:cNvPr>
            <xdr:cNvSpPr txBox="1"/>
          </xdr:nvSpPr>
          <xdr:spPr>
            <a:xfrm>
              <a:off x="5186364" y="19775489"/>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m:t>
                        </m:r>
                        <m:r>
                          <a:rPr lang="it-IT" sz="1100" b="0" i="1">
                            <a:latin typeface="Cambria Math"/>
                          </a:rPr>
                          <m:t>𝑃𝑛</m:t>
                        </m:r>
                        <m:r>
                          <a:rPr lang="it-IT" sz="1100" b="0" i="1">
                            <a:latin typeface="Cambria Math"/>
                          </a:rPr>
                          <m:t>+</m:t>
                        </m:r>
                        <m:r>
                          <a:rPr lang="it-IT" sz="1100" b="0" i="1">
                            <a:latin typeface="Cambria Math"/>
                          </a:rPr>
                          <m:t>𝑃𝑙</m:t>
                        </m:r>
                        <m:r>
                          <a:rPr lang="it-IT" sz="1100" b="0" i="1">
                            <a:latin typeface="Cambria Math"/>
                          </a:rPr>
                          <m:t>)</m:t>
                        </m:r>
                      </m:num>
                      <m:den>
                        <m:r>
                          <a:rPr lang="it-IT" sz="1100" b="0" i="1">
                            <a:latin typeface="Cambria Math"/>
                          </a:rPr>
                          <m:t>𝐼𝑚</m:t>
                        </m:r>
                      </m:den>
                    </m:f>
                  </m:oMath>
                </m:oMathPara>
              </a14:m>
              <a:endParaRPr lang="it-IT" sz="1100"/>
            </a:p>
          </xdr:txBody>
        </xdr:sp>
      </mc:Choice>
      <mc:Fallback xmlns="">
        <xdr:sp macro="" textlink="">
          <xdr:nvSpPr>
            <xdr:cNvPr id="4" name="CasellaDiTesto 3"/>
            <xdr:cNvSpPr txBox="1"/>
          </xdr:nvSpPr>
          <xdr:spPr>
            <a:xfrm>
              <a:off x="5186364" y="19775489"/>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i="0">
                  <a:latin typeface="Cambria Math"/>
                </a:rPr>
                <a:t>(</a:t>
              </a:r>
              <a:r>
                <a:rPr lang="it-IT" sz="1100" b="0" i="0">
                  <a:latin typeface="Cambria Math"/>
                </a:rPr>
                <a:t>(𝑃𝑛+𝑃𝑙))/𝐼𝑚</a:t>
              </a:r>
              <a:endParaRPr lang="it-IT" sz="1100"/>
            </a:p>
          </xdr:txBody>
        </xdr:sp>
      </mc:Fallback>
    </mc:AlternateContent>
    <xdr:clientData/>
  </xdr:oneCellAnchor>
  <xdr:oneCellAnchor>
    <xdr:from>
      <xdr:col>1</xdr:col>
      <xdr:colOff>4601633</xdr:colOff>
      <xdr:row>70</xdr:row>
      <xdr:rowOff>26267</xdr:rowOff>
    </xdr:from>
    <xdr:ext cx="914400" cy="423834"/>
    <mc:AlternateContent xmlns:mc="http://schemas.openxmlformats.org/markup-compatibility/2006" xmlns:a14="http://schemas.microsoft.com/office/drawing/2010/main">
      <mc:Choice Requires="a14">
        <xdr:sp macro="" textlink="">
          <xdr:nvSpPr>
            <xdr:cNvPr id="22" name="CasellaDiTesto 21">
              <a:extLst>
                <a:ext uri="{FF2B5EF4-FFF2-40B4-BE49-F238E27FC236}">
                  <a16:creationId xmlns:a16="http://schemas.microsoft.com/office/drawing/2014/main" id="{00000000-0008-0000-0700-000016000000}"/>
                </a:ext>
              </a:extLst>
            </xdr:cNvPr>
            <xdr:cNvSpPr txBox="1"/>
          </xdr:nvSpPr>
          <xdr:spPr>
            <a:xfrm>
              <a:off x="5207769" y="5594062"/>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𝐷</m:t>
                        </m:r>
                      </m:num>
                      <m:den>
                        <m:r>
                          <a:rPr lang="it-IT" sz="1100" b="0" i="1">
                            <a:latin typeface="Cambria Math"/>
                          </a:rPr>
                          <m:t>𝑃𝑛</m:t>
                        </m:r>
                      </m:den>
                    </m:f>
                  </m:oMath>
                </m:oMathPara>
              </a14:m>
              <a:endParaRPr lang="it-IT" sz="1100"/>
            </a:p>
          </xdr:txBody>
        </xdr:sp>
      </mc:Choice>
      <mc:Fallback xmlns="">
        <xdr:sp macro="" textlink="">
          <xdr:nvSpPr>
            <xdr:cNvPr id="22" name="CasellaDiTesto 21"/>
            <xdr:cNvSpPr txBox="1"/>
          </xdr:nvSpPr>
          <xdr:spPr>
            <a:xfrm>
              <a:off x="5207769" y="5594062"/>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𝐷/𝑃𝑛</a:t>
              </a:r>
              <a:endParaRPr lang="it-IT" sz="1100"/>
            </a:p>
          </xdr:txBody>
        </xdr:sp>
      </mc:Fallback>
    </mc:AlternateContent>
    <xdr:clientData/>
  </xdr:oneCellAnchor>
  <xdr:oneCellAnchor>
    <xdr:from>
      <xdr:col>1</xdr:col>
      <xdr:colOff>4542175</xdr:colOff>
      <xdr:row>80</xdr:row>
      <xdr:rowOff>97173</xdr:rowOff>
    </xdr:from>
    <xdr:ext cx="975782" cy="264560"/>
    <mc:AlternateContent xmlns:mc="http://schemas.openxmlformats.org/markup-compatibility/2006" xmlns:a14="http://schemas.microsoft.com/office/drawing/2010/main">
      <mc:Choice Requires="a14">
        <xdr:sp macro="" textlink="">
          <xdr:nvSpPr>
            <xdr:cNvPr id="24" name="CasellaDiTesto 23">
              <a:extLst>
                <a:ext uri="{FF2B5EF4-FFF2-40B4-BE49-F238E27FC236}">
                  <a16:creationId xmlns:a16="http://schemas.microsoft.com/office/drawing/2014/main" id="{00000000-0008-0000-0700-000018000000}"/>
                </a:ext>
              </a:extLst>
            </xdr:cNvPr>
            <xdr:cNvSpPr txBox="1"/>
          </xdr:nvSpPr>
          <xdr:spPr>
            <a:xfrm>
              <a:off x="5148311" y="6167196"/>
              <a:ext cx="9757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 −</m:t>
                    </m:r>
                    <m:r>
                      <a:rPr lang="it-IT" sz="1100" b="0" i="1">
                        <a:latin typeface="Cambria Math"/>
                      </a:rPr>
                      <m:t>𝑃𝑏</m:t>
                    </m:r>
                  </m:oMath>
                </m:oMathPara>
              </a14:m>
              <a:endParaRPr lang="it-IT" sz="1100"/>
            </a:p>
          </xdr:txBody>
        </xdr:sp>
      </mc:Choice>
      <mc:Fallback xmlns="">
        <xdr:sp macro="" textlink="">
          <xdr:nvSpPr>
            <xdr:cNvPr id="24" name="CasellaDiTesto 23"/>
            <xdr:cNvSpPr txBox="1"/>
          </xdr:nvSpPr>
          <xdr:spPr>
            <a:xfrm>
              <a:off x="5148311" y="6167196"/>
              <a:ext cx="9757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 −𝑃𝑏</a:t>
              </a:r>
              <a:endParaRPr lang="it-IT" sz="1100"/>
            </a:p>
          </xdr:txBody>
        </xdr:sp>
      </mc:Fallback>
    </mc:AlternateContent>
    <xdr:clientData/>
  </xdr:oneCellAnchor>
  <xdr:oneCellAnchor>
    <xdr:from>
      <xdr:col>1</xdr:col>
      <xdr:colOff>4523896</xdr:colOff>
      <xdr:row>82</xdr:row>
      <xdr:rowOff>66385</xdr:rowOff>
    </xdr:from>
    <xdr:ext cx="975782" cy="423834"/>
    <mc:AlternateContent xmlns:mc="http://schemas.openxmlformats.org/markup-compatibility/2006" xmlns:a14="http://schemas.microsoft.com/office/drawing/2010/main">
      <mc:Choice Requires="a14">
        <xdr:sp macro="" textlink="">
          <xdr:nvSpPr>
            <xdr:cNvPr id="25" name="CasellaDiTesto 24">
              <a:extLst>
                <a:ext uri="{FF2B5EF4-FFF2-40B4-BE49-F238E27FC236}">
                  <a16:creationId xmlns:a16="http://schemas.microsoft.com/office/drawing/2014/main" id="{00000000-0008-0000-0700-000019000000}"/>
                </a:ext>
              </a:extLst>
            </xdr:cNvPr>
            <xdr:cNvSpPr txBox="1"/>
          </xdr:nvSpPr>
          <xdr:spPr>
            <a:xfrm>
              <a:off x="5130032" y="6612658"/>
              <a:ext cx="975782"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m:t>
                        </m:r>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m:t>
                        </m:r>
                      </m:num>
                      <m:den>
                        <m:r>
                          <a:rPr lang="it-IT" sz="1100" b="0" i="1">
                            <a:latin typeface="Cambria Math"/>
                          </a:rPr>
                          <m:t>𝑃𝑏</m:t>
                        </m:r>
                      </m:den>
                    </m:f>
                  </m:oMath>
                </m:oMathPara>
              </a14:m>
              <a:endParaRPr lang="it-IT" sz="1100"/>
            </a:p>
          </xdr:txBody>
        </xdr:sp>
      </mc:Choice>
      <mc:Fallback xmlns="">
        <xdr:sp macro="" textlink="">
          <xdr:nvSpPr>
            <xdr:cNvPr id="25" name="CasellaDiTesto 24"/>
            <xdr:cNvSpPr txBox="1"/>
          </xdr:nvSpPr>
          <xdr:spPr>
            <a:xfrm>
              <a:off x="5130032" y="6612658"/>
              <a:ext cx="975782"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((𝐶𝑟+𝐿))/𝑃𝑏</a:t>
              </a:r>
              <a:endParaRPr lang="it-IT" sz="1100"/>
            </a:p>
          </xdr:txBody>
        </xdr:sp>
      </mc:Fallback>
    </mc:AlternateContent>
    <xdr:clientData/>
  </xdr:oneCellAnchor>
  <xdr:oneCellAnchor>
    <xdr:from>
      <xdr:col>1</xdr:col>
      <xdr:colOff>4259312</xdr:colOff>
      <xdr:row>92</xdr:row>
      <xdr:rowOff>142487</xdr:rowOff>
    </xdr:from>
    <xdr:ext cx="1282700" cy="264560"/>
    <mc:AlternateContent xmlns:mc="http://schemas.openxmlformats.org/markup-compatibility/2006" xmlns:a14="http://schemas.microsoft.com/office/drawing/2010/main">
      <mc:Choice Requires="a14">
        <xdr:sp macro="" textlink="">
          <xdr:nvSpPr>
            <xdr:cNvPr id="26" name="CasellaDiTesto 25">
              <a:extLst>
                <a:ext uri="{FF2B5EF4-FFF2-40B4-BE49-F238E27FC236}">
                  <a16:creationId xmlns:a16="http://schemas.microsoft.com/office/drawing/2014/main" id="{00000000-0008-0000-0700-00001A000000}"/>
                </a:ext>
              </a:extLst>
            </xdr:cNvPr>
            <xdr:cNvSpPr txBox="1"/>
          </xdr:nvSpPr>
          <xdr:spPr>
            <a:xfrm>
              <a:off x="4865448" y="7251601"/>
              <a:ext cx="1282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m:t>
                    </m:r>
                    <m:r>
                      <a:rPr lang="it-IT" sz="1100" b="0" i="1">
                        <a:latin typeface="Cambria Math"/>
                      </a:rPr>
                      <m:t>𝑅𝑖</m:t>
                    </m:r>
                    <m:r>
                      <a:rPr lang="it-IT" sz="1100" b="0" i="1">
                        <a:latin typeface="Cambria Math"/>
                      </a:rPr>
                      <m:t>−</m:t>
                    </m:r>
                    <m:r>
                      <a:rPr lang="it-IT" sz="1100" b="0" i="1">
                        <a:latin typeface="Cambria Math"/>
                      </a:rPr>
                      <m:t>𝑃𝑏</m:t>
                    </m:r>
                  </m:oMath>
                </m:oMathPara>
              </a14:m>
              <a:endParaRPr lang="it-IT" sz="1100"/>
            </a:p>
          </xdr:txBody>
        </xdr:sp>
      </mc:Choice>
      <mc:Fallback xmlns="">
        <xdr:sp macro="" textlink="">
          <xdr:nvSpPr>
            <xdr:cNvPr id="26" name="CasellaDiTesto 25"/>
            <xdr:cNvSpPr txBox="1"/>
          </xdr:nvSpPr>
          <xdr:spPr>
            <a:xfrm>
              <a:off x="4865448" y="7251601"/>
              <a:ext cx="1282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𝐶𝑟+𝐿+𝑅𝑖−𝑃𝑏</a:t>
              </a:r>
              <a:endParaRPr lang="it-IT" sz="1100"/>
            </a:p>
          </xdr:txBody>
        </xdr:sp>
      </mc:Fallback>
    </mc:AlternateContent>
    <xdr:clientData/>
  </xdr:oneCellAnchor>
  <xdr:oneCellAnchor>
    <xdr:from>
      <xdr:col>1</xdr:col>
      <xdr:colOff>4383426</xdr:colOff>
      <xdr:row>94</xdr:row>
      <xdr:rowOff>46274</xdr:rowOff>
    </xdr:from>
    <xdr:ext cx="1282700" cy="423834"/>
    <mc:AlternateContent xmlns:mc="http://schemas.openxmlformats.org/markup-compatibility/2006" xmlns:a14="http://schemas.microsoft.com/office/drawing/2010/main">
      <mc:Choice Requires="a14">
        <xdr:sp macro="" textlink="">
          <xdr:nvSpPr>
            <xdr:cNvPr id="27" name="CasellaDiTesto 26">
              <a:extLst>
                <a:ext uri="{FF2B5EF4-FFF2-40B4-BE49-F238E27FC236}">
                  <a16:creationId xmlns:a16="http://schemas.microsoft.com/office/drawing/2014/main" id="{00000000-0008-0000-0700-00001B000000}"/>
                </a:ext>
              </a:extLst>
            </xdr:cNvPr>
            <xdr:cNvSpPr txBox="1"/>
          </xdr:nvSpPr>
          <xdr:spPr>
            <a:xfrm>
              <a:off x="4989562" y="7683592"/>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m:t>
                        </m:r>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m:t>
                        </m:r>
                        <m:r>
                          <a:rPr lang="it-IT" sz="1100" b="0" i="1">
                            <a:latin typeface="Cambria Math"/>
                          </a:rPr>
                          <m:t>𝑅𝑖</m:t>
                        </m:r>
                        <m:r>
                          <a:rPr lang="it-IT" sz="1100" b="0" i="1">
                            <a:latin typeface="Cambria Math"/>
                          </a:rPr>
                          <m:t>)</m:t>
                        </m:r>
                      </m:num>
                      <m:den>
                        <m:r>
                          <a:rPr lang="it-IT" sz="1100" b="0" i="1">
                            <a:latin typeface="Cambria Math"/>
                          </a:rPr>
                          <m:t>𝑃𝑏</m:t>
                        </m:r>
                      </m:den>
                    </m:f>
                  </m:oMath>
                </m:oMathPara>
              </a14:m>
              <a:endParaRPr lang="it-IT" sz="1100"/>
            </a:p>
          </xdr:txBody>
        </xdr:sp>
      </mc:Choice>
      <mc:Fallback xmlns="">
        <xdr:sp macro="" textlink="">
          <xdr:nvSpPr>
            <xdr:cNvPr id="27" name="CasellaDiTesto 26"/>
            <xdr:cNvSpPr txBox="1"/>
          </xdr:nvSpPr>
          <xdr:spPr>
            <a:xfrm>
              <a:off x="4989562" y="7683592"/>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((𝐶𝑟+𝐿+𝑅𝑖))/𝑃𝑏</a:t>
              </a:r>
              <a:endParaRPr lang="it-IT" sz="1100"/>
            </a:p>
          </xdr:txBody>
        </xdr:sp>
      </mc:Fallback>
    </mc:AlternateContent>
    <xdr:clientData/>
  </xdr:oneCellAnchor>
  <xdr:oneCellAnchor>
    <xdr:from>
      <xdr:col>2</xdr:col>
      <xdr:colOff>21166</xdr:colOff>
      <xdr:row>106</xdr:row>
      <xdr:rowOff>69366</xdr:rowOff>
    </xdr:from>
    <xdr:ext cx="730251" cy="390528"/>
    <mc:AlternateContent xmlns:mc="http://schemas.openxmlformats.org/markup-compatibility/2006" xmlns:a14="http://schemas.microsoft.com/office/drawing/2010/main">
      <mc:Choice Requires="a14">
        <xdr:sp macro="" textlink="">
          <xdr:nvSpPr>
            <xdr:cNvPr id="19" name="CasellaDiTesto 18">
              <a:extLst>
                <a:ext uri="{FF2B5EF4-FFF2-40B4-BE49-F238E27FC236}">
                  <a16:creationId xmlns:a16="http://schemas.microsoft.com/office/drawing/2014/main" id="{00000000-0008-0000-0700-000013000000}"/>
                </a:ext>
              </a:extLst>
            </xdr:cNvPr>
            <xdr:cNvSpPr txBox="1"/>
          </xdr:nvSpPr>
          <xdr:spPr>
            <a:xfrm>
              <a:off x="5259916" y="826952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𝑅𝑜</m:t>
                        </m:r>
                      </m:num>
                      <m:den>
                        <m:r>
                          <a:rPr lang="it-IT" sz="1100" b="0" i="1">
                            <a:latin typeface="Cambria Math"/>
                          </a:rPr>
                          <m:t>𝐶𝑖</m:t>
                        </m:r>
                      </m:den>
                    </m:f>
                  </m:oMath>
                </m:oMathPara>
              </a14:m>
              <a:endParaRPr lang="it-IT" sz="1100"/>
            </a:p>
          </xdr:txBody>
        </xdr:sp>
      </mc:Choice>
      <mc:Fallback xmlns="">
        <xdr:sp macro="" textlink="">
          <xdr:nvSpPr>
            <xdr:cNvPr id="19" name="CasellaDiTesto 18"/>
            <xdr:cNvSpPr txBox="1"/>
          </xdr:nvSpPr>
          <xdr:spPr>
            <a:xfrm>
              <a:off x="5259916" y="826952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𝑅𝑜/𝐶𝑖</a:t>
              </a:r>
              <a:endParaRPr lang="it-IT" sz="1100"/>
            </a:p>
          </xdr:txBody>
        </xdr:sp>
      </mc:Fallback>
    </mc:AlternateContent>
    <xdr:clientData/>
  </xdr:oneCellAnchor>
  <xdr:oneCellAnchor>
    <xdr:from>
      <xdr:col>2</xdr:col>
      <xdr:colOff>37521</xdr:colOff>
      <xdr:row>108</xdr:row>
      <xdr:rowOff>64555</xdr:rowOff>
    </xdr:from>
    <xdr:ext cx="730251" cy="390528"/>
    <mc:AlternateContent xmlns:mc="http://schemas.openxmlformats.org/markup-compatibility/2006" xmlns:a14="http://schemas.microsoft.com/office/drawing/2010/main">
      <mc:Choice Requires="a14">
        <xdr:sp macro="" textlink="">
          <xdr:nvSpPr>
            <xdr:cNvPr id="20" name="CasellaDiTesto 19">
              <a:extLst>
                <a:ext uri="{FF2B5EF4-FFF2-40B4-BE49-F238E27FC236}">
                  <a16:creationId xmlns:a16="http://schemas.microsoft.com/office/drawing/2014/main" id="{00000000-0008-0000-0700-000014000000}"/>
                </a:ext>
              </a:extLst>
            </xdr:cNvPr>
            <xdr:cNvSpPr txBox="1"/>
          </xdr:nvSpPr>
          <xdr:spPr>
            <a:xfrm>
              <a:off x="5276271" y="8775600"/>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𝑅𝑛</m:t>
                        </m:r>
                      </m:num>
                      <m:den>
                        <m:eqArr>
                          <m:eqArrPr>
                            <m:ctrlPr>
                              <a:rPr lang="it-IT" sz="1100" b="0" i="1">
                                <a:latin typeface="Cambria Math" panose="02040503050406030204" pitchFamily="18" charset="0"/>
                              </a:rPr>
                            </m:ctrlPr>
                          </m:eqArrPr>
                          <m:e>
                            <m:r>
                              <a:rPr lang="it-IT" sz="1100" b="0" i="1">
                                <a:latin typeface="Cambria Math"/>
                              </a:rPr>
                              <m:t>𝑃𝑛</m:t>
                            </m:r>
                          </m:e>
                          <m:e/>
                        </m:eqArr>
                      </m:den>
                    </m:f>
                  </m:oMath>
                </m:oMathPara>
              </a14:m>
              <a:endParaRPr lang="it-IT" sz="1100"/>
            </a:p>
          </xdr:txBody>
        </xdr:sp>
      </mc:Choice>
      <mc:Fallback xmlns="">
        <xdr:sp macro="" textlink="">
          <xdr:nvSpPr>
            <xdr:cNvPr id="20" name="CasellaDiTesto 19"/>
            <xdr:cNvSpPr txBox="1"/>
          </xdr:nvSpPr>
          <xdr:spPr>
            <a:xfrm>
              <a:off x="5276271" y="8775600"/>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𝑅𝑛/█(𝑃𝑛@)</a:t>
              </a:r>
              <a:endParaRPr lang="it-IT" sz="1100"/>
            </a:p>
          </xdr:txBody>
        </xdr:sp>
      </mc:Fallback>
    </mc:AlternateContent>
    <xdr:clientData/>
  </xdr:oneCellAnchor>
  <xdr:twoCellAnchor>
    <xdr:from>
      <xdr:col>8</xdr:col>
      <xdr:colOff>52916</xdr:colOff>
      <xdr:row>6</xdr:row>
      <xdr:rowOff>225521</xdr:rowOff>
    </xdr:from>
    <xdr:to>
      <xdr:col>14</xdr:col>
      <xdr:colOff>27900</xdr:colOff>
      <xdr:row>14</xdr:row>
      <xdr:rowOff>467206</xdr:rowOff>
    </xdr:to>
    <xdr:graphicFrame macro="">
      <xdr:nvGraphicFramePr>
        <xdr:cNvPr id="15" name="Grafico 14">
          <a:extLst>
            <a:ext uri="{FF2B5EF4-FFF2-40B4-BE49-F238E27FC236}">
              <a16:creationId xmlns:a16="http://schemas.microsoft.com/office/drawing/2014/main" id="{00000000-0008-0000-0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4617457</xdr:colOff>
      <xdr:row>55</xdr:row>
      <xdr:rowOff>93084</xdr:rowOff>
    </xdr:from>
    <xdr:ext cx="865911" cy="326496"/>
    <xdr:sp macro="" textlink="">
      <xdr:nvSpPr>
        <xdr:cNvPr id="28" name="CasellaDiTesto 27">
          <a:extLst>
            <a:ext uri="{FF2B5EF4-FFF2-40B4-BE49-F238E27FC236}">
              <a16:creationId xmlns:a16="http://schemas.microsoft.com/office/drawing/2014/main" id="{00000000-0008-0000-0700-00001C000000}"/>
            </a:ext>
          </a:extLst>
        </xdr:cNvPr>
        <xdr:cNvSpPr txBox="1"/>
      </xdr:nvSpPr>
      <xdr:spPr>
        <a:xfrm>
          <a:off x="5224676" y="18416803"/>
          <a:ext cx="865911" cy="32649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i="1">
              <a:latin typeface="Bell MT" pitchFamily="18" charset="0"/>
            </a:rPr>
            <a:t>Pn</a:t>
          </a:r>
          <a:r>
            <a:rPr lang="it-IT" sz="1100" i="1" baseline="0">
              <a:latin typeface="Bell MT" pitchFamily="18" charset="0"/>
            </a:rPr>
            <a:t>  - Im</a:t>
          </a:r>
          <a:endParaRPr lang="it-IT" sz="1100" i="1">
            <a:latin typeface="Bell MT" pitchFamily="18" charset="0"/>
          </a:endParaRPr>
        </a:p>
      </xdr:txBody>
    </xdr:sp>
    <xdr:clientData/>
  </xdr:oneCellAnchor>
  <xdr:twoCellAnchor>
    <xdr:from>
      <xdr:col>8</xdr:col>
      <xdr:colOff>21167</xdr:colOff>
      <xdr:row>17</xdr:row>
      <xdr:rowOff>63500</xdr:rowOff>
    </xdr:from>
    <xdr:to>
      <xdr:col>13</xdr:col>
      <xdr:colOff>609985</xdr:colOff>
      <xdr:row>25</xdr:row>
      <xdr:rowOff>11738</xdr:rowOff>
    </xdr:to>
    <xdr:graphicFrame macro="">
      <xdr:nvGraphicFramePr>
        <xdr:cNvPr id="30" name="Grafico 29">
          <a:extLst>
            <a:ext uri="{FF2B5EF4-FFF2-40B4-BE49-F238E27FC236}">
              <a16:creationId xmlns:a16="http://schemas.microsoft.com/office/drawing/2014/main" id="{00000000-0008-0000-07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4384547</xdr:colOff>
      <xdr:row>104</xdr:row>
      <xdr:rowOff>203716</xdr:rowOff>
    </xdr:from>
    <xdr:ext cx="1282700" cy="423834"/>
    <mc:AlternateContent xmlns:mc="http://schemas.openxmlformats.org/markup-compatibility/2006" xmlns:a14="http://schemas.microsoft.com/office/drawing/2010/main">
      <mc:Choice Requires="a14">
        <xdr:sp macro="" textlink="">
          <xdr:nvSpPr>
            <xdr:cNvPr id="29" name="CasellaDiTesto 28">
              <a:extLst>
                <a:ext uri="{FF2B5EF4-FFF2-40B4-BE49-F238E27FC236}">
                  <a16:creationId xmlns:a16="http://schemas.microsoft.com/office/drawing/2014/main" id="{00000000-0008-0000-0700-00001D000000}"/>
                </a:ext>
              </a:extLst>
            </xdr:cNvPr>
            <xdr:cNvSpPr txBox="1"/>
          </xdr:nvSpPr>
          <xdr:spPr>
            <a:xfrm>
              <a:off x="4994147" y="38865691"/>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𝐸𝐵𝐼𝑇</m:t>
                        </m:r>
                      </m:num>
                      <m:den>
                        <m:r>
                          <a:rPr lang="it-IT" sz="1100" b="0" i="1">
                            <a:latin typeface="Cambria Math"/>
                          </a:rPr>
                          <m:t>𝐶𝑖𝑛</m:t>
                        </m:r>
                        <m:r>
                          <a:rPr lang="it-IT" sz="1100" b="0" i="1">
                            <a:latin typeface="Cambria Math" panose="02040503050406030204" pitchFamily="18" charset="0"/>
                          </a:rPr>
                          <m:t>𝑖</m:t>
                        </m:r>
                      </m:den>
                    </m:f>
                  </m:oMath>
                </m:oMathPara>
              </a14:m>
              <a:endParaRPr lang="it-IT" sz="1100"/>
            </a:p>
          </xdr:txBody>
        </xdr:sp>
      </mc:Choice>
      <mc:Fallback xmlns="">
        <xdr:sp macro="" textlink="">
          <xdr:nvSpPr>
            <xdr:cNvPr id="29" name="CasellaDiTesto 28">
              <a:extLst>
                <a:ext uri="{FF2B5EF4-FFF2-40B4-BE49-F238E27FC236}">
                  <a16:creationId xmlns:a16="http://schemas.microsoft.com/office/drawing/2014/main" id="{00000000-0008-0000-0700-00001D000000}"/>
                </a:ext>
              </a:extLst>
            </xdr:cNvPr>
            <xdr:cNvSpPr txBox="1"/>
          </xdr:nvSpPr>
          <xdr:spPr>
            <a:xfrm>
              <a:off x="4994147" y="38865691"/>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𝐸𝐵𝐼𝑇</a:t>
              </a:r>
              <a:r>
                <a:rPr lang="it-IT" sz="1100" b="0" i="0">
                  <a:latin typeface="Cambria Math" panose="02040503050406030204" pitchFamily="18" charset="0"/>
                </a:rPr>
                <a:t>/</a:t>
              </a:r>
              <a:r>
                <a:rPr lang="it-IT" sz="1100" b="0" i="0">
                  <a:latin typeface="Cambria Math"/>
                </a:rPr>
                <a:t>𝐶𝑖𝑛</a:t>
              </a:r>
              <a:r>
                <a:rPr lang="it-IT" sz="1100" b="0" i="0">
                  <a:latin typeface="Cambria Math" panose="02040503050406030204" pitchFamily="18" charset="0"/>
                </a:rPr>
                <a:t>𝑖</a:t>
              </a:r>
              <a:endParaRPr lang="it-IT" sz="1100"/>
            </a:p>
          </xdr:txBody>
        </xdr:sp>
      </mc:Fallback>
    </mc:AlternateContent>
    <xdr:clientData/>
  </xdr:oneCellAnchor>
  <xdr:oneCellAnchor>
    <xdr:from>
      <xdr:col>1</xdr:col>
      <xdr:colOff>4323209</xdr:colOff>
      <xdr:row>124</xdr:row>
      <xdr:rowOff>72959</xdr:rowOff>
    </xdr:from>
    <xdr:ext cx="1340803" cy="294033"/>
    <mc:AlternateContent xmlns:mc="http://schemas.openxmlformats.org/markup-compatibility/2006" xmlns:a14="http://schemas.microsoft.com/office/drawing/2010/main">
      <mc:Choice Requires="a14">
        <xdr:sp macro="" textlink="">
          <xdr:nvSpPr>
            <xdr:cNvPr id="32" name="CasellaDiTesto 31">
              <a:extLst>
                <a:ext uri="{FF2B5EF4-FFF2-40B4-BE49-F238E27FC236}">
                  <a16:creationId xmlns:a16="http://schemas.microsoft.com/office/drawing/2014/main" id="{00000000-0008-0000-0700-000020000000}"/>
                </a:ext>
              </a:extLst>
            </xdr:cNvPr>
            <xdr:cNvSpPr txBox="1"/>
          </xdr:nvSpPr>
          <xdr:spPr>
            <a:xfrm>
              <a:off x="4932809" y="45526259"/>
              <a:ext cx="1340803" cy="294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it-IT" sz="1100" b="0" i="1">
                        <a:latin typeface="Cambria Math"/>
                      </a:rPr>
                      <m:t>𝐴</m:t>
                    </m:r>
                    <m:r>
                      <a:rPr lang="it-IT" sz="1100" b="0" i="1">
                        <a:latin typeface="Cambria Math"/>
                      </a:rPr>
                      <m:t>+</m:t>
                    </m:r>
                    <m:r>
                      <a:rPr lang="it-IT" sz="1100" b="0" i="1">
                        <a:latin typeface="Cambria Math"/>
                      </a:rPr>
                      <m:t>𝐵</m:t>
                    </m:r>
                    <m:r>
                      <a:rPr lang="it-IT" sz="1100" b="0" i="1">
                        <a:latin typeface="Cambria Math"/>
                      </a:rPr>
                      <m:t>−</m:t>
                    </m:r>
                    <m:r>
                      <a:rPr lang="it-IT" sz="1100" b="0" i="1">
                        <a:latin typeface="Cambria Math"/>
                      </a:rPr>
                      <m:t>𝐶</m:t>
                    </m:r>
                  </m:oMath>
                </m:oMathPara>
              </a14:m>
              <a:endParaRPr lang="it-IT" sz="1100" b="0"/>
            </a:p>
            <a:p>
              <a:endParaRPr lang="it-IT" sz="1100"/>
            </a:p>
          </xdr:txBody>
        </xdr:sp>
      </mc:Choice>
      <mc:Fallback xmlns="">
        <xdr:sp macro="" textlink="">
          <xdr:nvSpPr>
            <xdr:cNvPr id="32" name="CasellaDiTesto 31"/>
            <xdr:cNvSpPr txBox="1"/>
          </xdr:nvSpPr>
          <xdr:spPr>
            <a:xfrm>
              <a:off x="4932809" y="45526259"/>
              <a:ext cx="1340803" cy="294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𝐴+𝐵−𝐶</a:t>
              </a:r>
              <a:endParaRPr lang="it-IT" sz="1100" b="0"/>
            </a:p>
            <a:p>
              <a:endParaRPr lang="it-IT" sz="1100"/>
            </a:p>
          </xdr:txBody>
        </xdr:sp>
      </mc:Fallback>
    </mc:AlternateContent>
    <xdr:clientData/>
  </xdr:oneCellAnchor>
  <xdr:oneCellAnchor>
    <xdr:from>
      <xdr:col>2</xdr:col>
      <xdr:colOff>47046</xdr:colOff>
      <xdr:row>118</xdr:row>
      <xdr:rowOff>35980</xdr:rowOff>
    </xdr:from>
    <xdr:ext cx="730251" cy="390528"/>
    <mc:AlternateContent xmlns:mc="http://schemas.openxmlformats.org/markup-compatibility/2006" xmlns:a14="http://schemas.microsoft.com/office/drawing/2010/main">
      <mc:Choice Requires="a14">
        <xdr:sp macro="" textlink="">
          <xdr:nvSpPr>
            <xdr:cNvPr id="33" name="CasellaDiTesto 32">
              <a:extLst>
                <a:ext uri="{FF2B5EF4-FFF2-40B4-BE49-F238E27FC236}">
                  <a16:creationId xmlns:a16="http://schemas.microsoft.com/office/drawing/2014/main" id="{00000000-0008-0000-0700-000021000000}"/>
                </a:ext>
              </a:extLst>
            </xdr:cNvPr>
            <xdr:cNvSpPr txBox="1"/>
          </xdr:nvSpPr>
          <xdr:spPr>
            <a:xfrm>
              <a:off x="5285796" y="4408910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𝑅𝑖</m:t>
                        </m:r>
                      </m:num>
                      <m:den>
                        <m:eqArr>
                          <m:eqArrPr>
                            <m:ctrlPr>
                              <a:rPr lang="it-IT" sz="1100" b="0" i="1">
                                <a:latin typeface="Cambria Math" panose="02040503050406030204" pitchFamily="18" charset="0"/>
                              </a:rPr>
                            </m:ctrlPr>
                          </m:eqArrPr>
                          <m:e>
                            <m:r>
                              <a:rPr lang="it-IT" sz="1100" b="0" i="1">
                                <a:latin typeface="Cambria Math"/>
                              </a:rPr>
                              <m:t>𝑉</m:t>
                            </m:r>
                          </m:e>
                          <m:e/>
                        </m:eqArr>
                      </m:den>
                    </m:f>
                    <m:r>
                      <a:rPr lang="it-IT" sz="1100" b="0" i="0">
                        <a:latin typeface="Cambria Math"/>
                      </a:rPr>
                      <m:t> ∗</m:t>
                    </m:r>
                    <m:r>
                      <m:rPr>
                        <m:sty m:val="p"/>
                      </m:rPr>
                      <a:rPr lang="it-IT" sz="1100" b="0" i="0">
                        <a:latin typeface="Cambria Math"/>
                      </a:rPr>
                      <m:t>GG</m:t>
                    </m:r>
                  </m:oMath>
                </m:oMathPara>
              </a14:m>
              <a:endParaRPr lang="it-IT" sz="1100"/>
            </a:p>
          </xdr:txBody>
        </xdr:sp>
      </mc:Choice>
      <mc:Fallback xmlns="">
        <xdr:sp macro="" textlink="">
          <xdr:nvSpPr>
            <xdr:cNvPr id="33" name="CasellaDiTesto 32"/>
            <xdr:cNvSpPr txBox="1"/>
          </xdr:nvSpPr>
          <xdr:spPr>
            <a:xfrm>
              <a:off x="5285796" y="4408910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𝑅𝑖/█(𝑉@)  ∗GG</a:t>
              </a:r>
              <a:endParaRPr lang="it-IT" sz="1100"/>
            </a:p>
          </xdr:txBody>
        </xdr:sp>
      </mc:Fallback>
    </mc:AlternateContent>
    <xdr:clientData/>
  </xdr:oneCellAnchor>
  <xdr:oneCellAnchor>
    <xdr:from>
      <xdr:col>1</xdr:col>
      <xdr:colOff>4421261</xdr:colOff>
      <xdr:row>120</xdr:row>
      <xdr:rowOff>34298</xdr:rowOff>
    </xdr:from>
    <xdr:ext cx="1206333" cy="439711"/>
    <mc:AlternateContent xmlns:mc="http://schemas.openxmlformats.org/markup-compatibility/2006" xmlns:a14="http://schemas.microsoft.com/office/drawing/2010/main">
      <mc:Choice Requires="a14">
        <xdr:sp macro="" textlink="">
          <xdr:nvSpPr>
            <xdr:cNvPr id="34" name="CasellaDiTesto 33">
              <a:extLst>
                <a:ext uri="{FF2B5EF4-FFF2-40B4-BE49-F238E27FC236}">
                  <a16:creationId xmlns:a16="http://schemas.microsoft.com/office/drawing/2014/main" id="{00000000-0008-0000-0700-000022000000}"/>
                </a:ext>
              </a:extLst>
            </xdr:cNvPr>
            <xdr:cNvSpPr txBox="1"/>
          </xdr:nvSpPr>
          <xdr:spPr>
            <a:xfrm>
              <a:off x="5030861" y="44554148"/>
              <a:ext cx="1206333" cy="439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𝐶𝑟</m:t>
                        </m:r>
                      </m:num>
                      <m:den>
                        <m:eqArr>
                          <m:eqArrPr>
                            <m:ctrlPr>
                              <a:rPr lang="it-IT" sz="1100" b="0" i="1">
                                <a:latin typeface="Cambria Math" panose="02040503050406030204" pitchFamily="18" charset="0"/>
                              </a:rPr>
                            </m:ctrlPr>
                          </m:eqArrPr>
                          <m:e>
                            <m:r>
                              <a:rPr lang="it-IT" sz="1100" b="0" i="1">
                                <a:latin typeface="Cambria Math"/>
                              </a:rPr>
                              <m:t>𝑉</m:t>
                            </m:r>
                          </m:e>
                          <m:e/>
                        </m:eqArr>
                      </m:den>
                    </m:f>
                    <m:r>
                      <a:rPr lang="it-IT" sz="1100" b="0" i="0">
                        <a:latin typeface="Cambria Math"/>
                      </a:rPr>
                      <m:t>∗</m:t>
                    </m:r>
                    <m:r>
                      <m:rPr>
                        <m:sty m:val="p"/>
                      </m:rPr>
                      <a:rPr lang="it-IT" sz="1100" b="0" i="0">
                        <a:latin typeface="Cambria Math"/>
                      </a:rPr>
                      <m:t>GG</m:t>
                    </m:r>
                  </m:oMath>
                </m:oMathPara>
              </a14:m>
              <a:endParaRPr lang="it-IT" sz="1100"/>
            </a:p>
          </xdr:txBody>
        </xdr:sp>
      </mc:Choice>
      <mc:Fallback xmlns="">
        <xdr:sp macro="" textlink="">
          <xdr:nvSpPr>
            <xdr:cNvPr id="34" name="CasellaDiTesto 33"/>
            <xdr:cNvSpPr txBox="1"/>
          </xdr:nvSpPr>
          <xdr:spPr>
            <a:xfrm>
              <a:off x="5030861" y="44554148"/>
              <a:ext cx="1206333" cy="439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𝐶𝑟/█(𝑉@)∗GG</a:t>
              </a:r>
              <a:endParaRPr lang="it-IT" sz="1100"/>
            </a:p>
          </xdr:txBody>
        </xdr:sp>
      </mc:Fallback>
    </mc:AlternateContent>
    <xdr:clientData/>
  </xdr:oneCellAnchor>
  <xdr:oneCellAnchor>
    <xdr:from>
      <xdr:col>1</xdr:col>
      <xdr:colOff>4342259</xdr:colOff>
      <xdr:row>122</xdr:row>
      <xdr:rowOff>42143</xdr:rowOff>
    </xdr:from>
    <xdr:ext cx="1340803" cy="390528"/>
    <mc:AlternateContent xmlns:mc="http://schemas.openxmlformats.org/markup-compatibility/2006" xmlns:a14="http://schemas.microsoft.com/office/drawing/2010/main">
      <mc:Choice Requires="a14">
        <xdr:sp macro="" textlink="">
          <xdr:nvSpPr>
            <xdr:cNvPr id="35" name="CasellaDiTesto 34">
              <a:extLst>
                <a:ext uri="{FF2B5EF4-FFF2-40B4-BE49-F238E27FC236}">
                  <a16:creationId xmlns:a16="http://schemas.microsoft.com/office/drawing/2014/main" id="{00000000-0008-0000-0700-000023000000}"/>
                </a:ext>
              </a:extLst>
            </xdr:cNvPr>
            <xdr:cNvSpPr txBox="1"/>
          </xdr:nvSpPr>
          <xdr:spPr>
            <a:xfrm>
              <a:off x="4951859" y="45028718"/>
              <a:ext cx="1340803"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𝐹𝑜𝑟</m:t>
                        </m:r>
                      </m:num>
                      <m:den>
                        <m:eqArr>
                          <m:eqArrPr>
                            <m:ctrlPr>
                              <a:rPr lang="it-IT" sz="1100" b="0" i="1">
                                <a:latin typeface="Cambria Math" panose="02040503050406030204" pitchFamily="18" charset="0"/>
                              </a:rPr>
                            </m:ctrlPr>
                          </m:eqArrPr>
                          <m:e>
                            <m:r>
                              <a:rPr lang="it-IT" sz="1100" b="0" i="1">
                                <a:latin typeface="Cambria Math"/>
                              </a:rPr>
                              <m:t>𝐴𝑐𝑞</m:t>
                            </m:r>
                          </m:e>
                          <m:e/>
                        </m:eqArr>
                      </m:den>
                    </m:f>
                    <m:r>
                      <a:rPr lang="it-IT" sz="1100" b="0" i="0">
                        <a:latin typeface="Cambria Math"/>
                      </a:rPr>
                      <m:t> ∗</m:t>
                    </m:r>
                    <m:r>
                      <m:rPr>
                        <m:sty m:val="p"/>
                      </m:rPr>
                      <a:rPr lang="it-IT" sz="1100" b="0" i="0">
                        <a:latin typeface="Cambria Math"/>
                      </a:rPr>
                      <m:t>GG</m:t>
                    </m:r>
                  </m:oMath>
                </m:oMathPara>
              </a14:m>
              <a:endParaRPr lang="it-IT" sz="1100"/>
            </a:p>
          </xdr:txBody>
        </xdr:sp>
      </mc:Choice>
      <mc:Fallback xmlns="">
        <xdr:sp macro="" textlink="">
          <xdr:nvSpPr>
            <xdr:cNvPr id="35" name="CasellaDiTesto 34"/>
            <xdr:cNvSpPr txBox="1"/>
          </xdr:nvSpPr>
          <xdr:spPr>
            <a:xfrm>
              <a:off x="4951859" y="45028718"/>
              <a:ext cx="1340803"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𝐹𝑜𝑟/█(𝐴𝑐𝑞@)  ∗GG</a:t>
              </a:r>
              <a:endParaRPr lang="it-IT" sz="1100"/>
            </a:p>
          </xdr:txBody>
        </xdr:sp>
      </mc:Fallback>
    </mc:AlternateContent>
    <xdr:clientData/>
  </xdr:oneCellAnchor>
  <xdr:twoCellAnchor>
    <xdr:from>
      <xdr:col>8</xdr:col>
      <xdr:colOff>0</xdr:colOff>
      <xdr:row>27</xdr:row>
      <xdr:rowOff>0</xdr:rowOff>
    </xdr:from>
    <xdr:to>
      <xdr:col>13</xdr:col>
      <xdr:colOff>588818</xdr:colOff>
      <xdr:row>34</xdr:row>
      <xdr:rowOff>341066</xdr:rowOff>
    </xdr:to>
    <xdr:graphicFrame macro="">
      <xdr:nvGraphicFramePr>
        <xdr:cNvPr id="31" name="Grafico 30">
          <a:extLst>
            <a:ext uri="{FF2B5EF4-FFF2-40B4-BE49-F238E27FC236}">
              <a16:creationId xmlns:a16="http://schemas.microsoft.com/office/drawing/2014/main" id="{00000000-0008-0000-07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37</xdr:row>
      <xdr:rowOff>0</xdr:rowOff>
    </xdr:from>
    <xdr:to>
      <xdr:col>13</xdr:col>
      <xdr:colOff>588818</xdr:colOff>
      <xdr:row>44</xdr:row>
      <xdr:rowOff>341066</xdr:rowOff>
    </xdr:to>
    <xdr:graphicFrame macro="">
      <xdr:nvGraphicFramePr>
        <xdr:cNvPr id="36" name="Grafico 35">
          <a:extLst>
            <a:ext uri="{FF2B5EF4-FFF2-40B4-BE49-F238E27FC236}">
              <a16:creationId xmlns:a16="http://schemas.microsoft.com/office/drawing/2014/main" id="{00000000-0008-0000-07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47</xdr:row>
      <xdr:rowOff>0</xdr:rowOff>
    </xdr:from>
    <xdr:to>
      <xdr:col>13</xdr:col>
      <xdr:colOff>588818</xdr:colOff>
      <xdr:row>54</xdr:row>
      <xdr:rowOff>94536</xdr:rowOff>
    </xdr:to>
    <xdr:graphicFrame macro="">
      <xdr:nvGraphicFramePr>
        <xdr:cNvPr id="38" name="Grafico 37">
          <a:extLst>
            <a:ext uri="{FF2B5EF4-FFF2-40B4-BE49-F238E27FC236}">
              <a16:creationId xmlns:a16="http://schemas.microsoft.com/office/drawing/2014/main" id="{00000000-0008-0000-07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1116542</xdr:colOff>
      <xdr:row>63</xdr:row>
      <xdr:rowOff>141553</xdr:rowOff>
    </xdr:from>
    <xdr:to>
      <xdr:col>13</xdr:col>
      <xdr:colOff>592667</xdr:colOff>
      <xdr:row>69</xdr:row>
      <xdr:rowOff>550335</xdr:rowOff>
    </xdr:to>
    <xdr:graphicFrame macro="">
      <xdr:nvGraphicFramePr>
        <xdr:cNvPr id="39" name="Grafico 38">
          <a:extLst>
            <a:ext uri="{FF2B5EF4-FFF2-40B4-BE49-F238E27FC236}">
              <a16:creationId xmlns:a16="http://schemas.microsoft.com/office/drawing/2014/main" id="{00000000-0008-0000-07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72</xdr:row>
      <xdr:rowOff>0</xdr:rowOff>
    </xdr:from>
    <xdr:to>
      <xdr:col>13</xdr:col>
      <xdr:colOff>588818</xdr:colOff>
      <xdr:row>79</xdr:row>
      <xdr:rowOff>94536</xdr:rowOff>
    </xdr:to>
    <xdr:graphicFrame macro="">
      <xdr:nvGraphicFramePr>
        <xdr:cNvPr id="42" name="Grafico 41">
          <a:extLst>
            <a:ext uri="{FF2B5EF4-FFF2-40B4-BE49-F238E27FC236}">
              <a16:creationId xmlns:a16="http://schemas.microsoft.com/office/drawing/2014/main" id="{00000000-0008-0000-07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1120775</xdr:colOff>
      <xdr:row>83</xdr:row>
      <xdr:rowOff>218016</xdr:rowOff>
    </xdr:from>
    <xdr:to>
      <xdr:col>13</xdr:col>
      <xdr:colOff>587760</xdr:colOff>
      <xdr:row>91</xdr:row>
      <xdr:rowOff>550333</xdr:rowOff>
    </xdr:to>
    <xdr:graphicFrame macro="">
      <xdr:nvGraphicFramePr>
        <xdr:cNvPr id="43" name="Grafico 42">
          <a:extLst>
            <a:ext uri="{FF2B5EF4-FFF2-40B4-BE49-F238E27FC236}">
              <a16:creationId xmlns:a16="http://schemas.microsoft.com/office/drawing/2014/main" id="{00000000-0008-0000-07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0</xdr:colOff>
      <xdr:row>96</xdr:row>
      <xdr:rowOff>0</xdr:rowOff>
    </xdr:from>
    <xdr:to>
      <xdr:col>13</xdr:col>
      <xdr:colOff>588818</xdr:colOff>
      <xdr:row>103</xdr:row>
      <xdr:rowOff>447676</xdr:rowOff>
    </xdr:to>
    <xdr:graphicFrame macro="">
      <xdr:nvGraphicFramePr>
        <xdr:cNvPr id="37" name="Grafico 36">
          <a:extLst>
            <a:ext uri="{FF2B5EF4-FFF2-40B4-BE49-F238E27FC236}">
              <a16:creationId xmlns:a16="http://schemas.microsoft.com/office/drawing/2014/main" id="{00000000-0008-0000-07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10584</xdr:colOff>
      <xdr:row>109</xdr:row>
      <xdr:rowOff>165099</xdr:rowOff>
    </xdr:from>
    <xdr:to>
      <xdr:col>13</xdr:col>
      <xdr:colOff>599402</xdr:colOff>
      <xdr:row>117</xdr:row>
      <xdr:rowOff>384174</xdr:rowOff>
    </xdr:to>
    <xdr:graphicFrame macro="">
      <xdr:nvGraphicFramePr>
        <xdr:cNvPr id="44" name="Grafico 43">
          <a:extLst>
            <a:ext uri="{FF2B5EF4-FFF2-40B4-BE49-F238E27FC236}">
              <a16:creationId xmlns:a16="http://schemas.microsoft.com/office/drawing/2014/main" id="{00000000-0008-0000-07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50800</xdr:colOff>
      <xdr:row>126</xdr:row>
      <xdr:rowOff>53975</xdr:rowOff>
    </xdr:from>
    <xdr:to>
      <xdr:col>14</xdr:col>
      <xdr:colOff>8466</xdr:colOff>
      <xdr:row>133</xdr:row>
      <xdr:rowOff>606425</xdr:rowOff>
    </xdr:to>
    <xdr:graphicFrame macro="">
      <xdr:nvGraphicFramePr>
        <xdr:cNvPr id="12" name="Grafico 11">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2676525</xdr:colOff>
          <xdr:row>0</xdr:row>
          <xdr:rowOff>257175</xdr:rowOff>
        </xdr:from>
        <xdr:to>
          <xdr:col>2</xdr:col>
          <xdr:colOff>652462</xdr:colOff>
          <xdr:row>3</xdr:row>
          <xdr:rowOff>224186</xdr:rowOff>
        </xdr:to>
        <xdr:pic>
          <xdr:nvPicPr>
            <xdr:cNvPr id="45" name="Immagine 44">
              <a:extLst>
                <a:ext uri="{FF2B5EF4-FFF2-40B4-BE49-F238E27FC236}">
                  <a16:creationId xmlns:a16="http://schemas.microsoft.com/office/drawing/2014/main" id="{00000000-0008-0000-0700-00002D000000}"/>
                </a:ext>
              </a:extLst>
            </xdr:cNvPr>
            <xdr:cNvPicPr>
              <a:picLocks noChangeAspect="1" noChangeArrowheads="1"/>
              <a:extLst>
                <a:ext uri="{84589F7E-364E-4C9E-8A38-B11213B215E9}">
                  <a14:cameraTool cellRange="Menu!$H$25:$L$30" spid="_x0000_s8473"/>
                </a:ext>
              </a:extLst>
            </xdr:cNvPicPr>
          </xdr:nvPicPr>
          <xdr:blipFill>
            <a:blip xmlns:r="http://schemas.openxmlformats.org/officeDocument/2006/relationships" r:embed="rId12"/>
            <a:srcRect/>
            <a:stretch>
              <a:fillRect/>
            </a:stretch>
          </xdr:blipFill>
          <xdr:spPr bwMode="auto">
            <a:xfrm>
              <a:off x="2676525" y="257175"/>
              <a:ext cx="2605087" cy="1081436"/>
            </a:xfrm>
            <a:prstGeom prst="rect">
              <a:avLst/>
            </a:prstGeom>
            <a:noFill/>
            <a:ln w="9525">
              <a:noFill/>
              <a:miter lim="800000"/>
              <a:headEnd/>
              <a:tailEnd/>
            </a:ln>
          </xdr:spPr>
        </xdr:pic>
        <xdr:clientData/>
      </xdr:twoCellAnchor>
    </mc:Choice>
    <mc:Fallback/>
  </mc:AlternateContent>
  <xdr:twoCellAnchor>
    <xdr:from>
      <xdr:col>12</xdr:col>
      <xdr:colOff>22411</xdr:colOff>
      <xdr:row>0</xdr:row>
      <xdr:rowOff>280147</xdr:rowOff>
    </xdr:from>
    <xdr:to>
      <xdr:col>13</xdr:col>
      <xdr:colOff>179294</xdr:colOff>
      <xdr:row>1</xdr:row>
      <xdr:rowOff>287474</xdr:rowOff>
    </xdr:to>
    <xdr:sp macro="" textlink="">
      <xdr:nvSpPr>
        <xdr:cNvPr id="40" name="Freccia a sinistra 39">
          <a:hlinkClick xmlns:r="http://schemas.openxmlformats.org/officeDocument/2006/relationships" r:id="rId13"/>
          <a:extLst>
            <a:ext uri="{FF2B5EF4-FFF2-40B4-BE49-F238E27FC236}">
              <a16:creationId xmlns:a16="http://schemas.microsoft.com/office/drawing/2014/main" id="{00000000-0008-0000-0700-000028000000}"/>
            </a:ext>
          </a:extLst>
        </xdr:cNvPr>
        <xdr:cNvSpPr/>
      </xdr:nvSpPr>
      <xdr:spPr>
        <a:xfrm>
          <a:off x="15542558" y="280147"/>
          <a:ext cx="762001" cy="38832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editAs="oneCell">
    <xdr:from>
      <xdr:col>14</xdr:col>
      <xdr:colOff>361950</xdr:colOff>
      <xdr:row>0</xdr:row>
      <xdr:rowOff>104775</xdr:rowOff>
    </xdr:from>
    <xdr:to>
      <xdr:col>17</xdr:col>
      <xdr:colOff>385085</xdr:colOff>
      <xdr:row>1</xdr:row>
      <xdr:rowOff>264795</xdr:rowOff>
    </xdr:to>
    <xdr:pic>
      <xdr:nvPicPr>
        <xdr:cNvPr id="2" name="Immagin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7097375" y="104775"/>
          <a:ext cx="1851935" cy="5410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9</xdr:col>
      <xdr:colOff>395288</xdr:colOff>
      <xdr:row>0</xdr:row>
      <xdr:rowOff>76202</xdr:rowOff>
    </xdr:from>
    <xdr:to>
      <xdr:col>10</xdr:col>
      <xdr:colOff>28576</xdr:colOff>
      <xdr:row>0</xdr:row>
      <xdr:rowOff>465140</xdr:rowOff>
    </xdr:to>
    <xdr:sp macro="" textlink="">
      <xdr:nvSpPr>
        <xdr:cNvPr id="2" name="Freccia a sinistra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8548688" y="76202"/>
          <a:ext cx="700088" cy="388938"/>
        </a:xfrm>
        <a:prstGeom prst="leftArrow">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l"/>
          <a:r>
            <a:rPr lang="it-IT" sz="1100">
              <a:latin typeface="Franklin Gothic Demi Cond" pitchFamily="34" charset="0"/>
            </a:rPr>
            <a:t>Menù</a:t>
          </a:r>
        </a:p>
      </xdr:txBody>
    </xdr:sp>
    <xdr:clientData/>
  </xdr:twoCellAnchor>
  <xdr:twoCellAnchor>
    <xdr:from>
      <xdr:col>4</xdr:col>
      <xdr:colOff>104775</xdr:colOff>
      <xdr:row>0</xdr:row>
      <xdr:rowOff>95250</xdr:rowOff>
    </xdr:from>
    <xdr:to>
      <xdr:col>7</xdr:col>
      <xdr:colOff>980955</xdr:colOff>
      <xdr:row>0</xdr:row>
      <xdr:rowOff>460863</xdr:rowOff>
    </xdr:to>
    <xdr:sp macro="" textlink="">
      <xdr:nvSpPr>
        <xdr:cNvPr id="3" name="Rettangolo arrotondato 2">
          <a:extLst>
            <a:ext uri="{FF2B5EF4-FFF2-40B4-BE49-F238E27FC236}">
              <a16:creationId xmlns:a16="http://schemas.microsoft.com/office/drawing/2014/main" id="{00000000-0008-0000-0600-000003000000}"/>
            </a:ext>
          </a:extLst>
        </xdr:cNvPr>
        <xdr:cNvSpPr/>
      </xdr:nvSpPr>
      <xdr:spPr>
        <a:xfrm>
          <a:off x="5781675" y="95250"/>
          <a:ext cx="2171580" cy="365613"/>
        </a:xfrm>
        <a:prstGeom prst="roundRect">
          <a:avLst/>
        </a:prstGeom>
        <a:solidFill>
          <a:schemeClr val="bg1">
            <a:lumMod val="6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it-IT" sz="1100">
              <a:latin typeface="Franklin Gothic Demi Cond" pitchFamily="34" charset="0"/>
            </a:rPr>
            <a:t>VAI</a:t>
          </a:r>
          <a:r>
            <a:rPr lang="it-IT" sz="1100" baseline="0">
              <a:latin typeface="Franklin Gothic Demi Cond" pitchFamily="34" charset="0"/>
            </a:rPr>
            <a:t> AL CONTO ECONOMICO</a:t>
          </a:r>
          <a:endParaRPr lang="it-IT" sz="1100">
            <a:latin typeface="Franklin Gothic Demi Cond"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21</xdr:col>
      <xdr:colOff>0</xdr:colOff>
      <xdr:row>0</xdr:row>
      <xdr:rowOff>0</xdr:rowOff>
    </xdr:from>
    <xdr:to>
      <xdr:col>23</xdr:col>
      <xdr:colOff>122164</xdr:colOff>
      <xdr:row>1</xdr:row>
      <xdr:rowOff>7327</xdr:rowOff>
    </xdr:to>
    <xdr:sp macro="" textlink="">
      <xdr:nvSpPr>
        <xdr:cNvPr id="3" name="Freccia a sinistra 2">
          <a:hlinkClick xmlns:r="http://schemas.openxmlformats.org/officeDocument/2006/relationships" r:id="rId1"/>
          <a:extLst>
            <a:ext uri="{FF2B5EF4-FFF2-40B4-BE49-F238E27FC236}">
              <a16:creationId xmlns:a16="http://schemas.microsoft.com/office/drawing/2014/main" id="{00000000-0008-0000-0900-000003000000}"/>
            </a:ext>
          </a:extLst>
        </xdr:cNvPr>
        <xdr:cNvSpPr/>
      </xdr:nvSpPr>
      <xdr:spPr>
        <a:xfrm>
          <a:off x="8401050" y="0"/>
          <a:ext cx="760339" cy="388327"/>
        </a:xfrm>
        <a:prstGeom prst="leftArrow">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Arial Narrow" panose="020B0606020202030204" pitchFamily="34" charset="0"/>
            </a:rPr>
            <a:t>Menù</a:t>
          </a:r>
        </a:p>
      </xdr:txBody>
    </xdr:sp>
    <xdr:clientData/>
  </xdr:twoCellAnchor>
  <xdr:twoCellAnchor>
    <xdr:from>
      <xdr:col>25</xdr:col>
      <xdr:colOff>370582</xdr:colOff>
      <xdr:row>123</xdr:row>
      <xdr:rowOff>218183</xdr:rowOff>
    </xdr:from>
    <xdr:to>
      <xdr:col>30</xdr:col>
      <xdr:colOff>238125</xdr:colOff>
      <xdr:row>138</xdr:row>
      <xdr:rowOff>0</xdr:rowOff>
    </xdr:to>
    <xdr:grpSp>
      <xdr:nvGrpSpPr>
        <xdr:cNvPr id="18" name="Gruppo 17">
          <a:extLst>
            <a:ext uri="{FF2B5EF4-FFF2-40B4-BE49-F238E27FC236}">
              <a16:creationId xmlns:a16="http://schemas.microsoft.com/office/drawing/2014/main" id="{00000000-0008-0000-0900-000012000000}"/>
            </a:ext>
          </a:extLst>
        </xdr:cNvPr>
        <xdr:cNvGrpSpPr/>
      </xdr:nvGrpSpPr>
      <xdr:grpSpPr>
        <a:xfrm>
          <a:off x="10740408" y="17537118"/>
          <a:ext cx="2932108" cy="2655882"/>
          <a:chOff x="8152508" y="20858858"/>
          <a:chExt cx="3861506" cy="3861506"/>
        </a:xfrm>
      </xdr:grpSpPr>
      <xdr:sp macro="" textlink="">
        <xdr:nvSpPr>
          <xdr:cNvPr id="10" name="Figura a mano libera 9">
            <a:extLst>
              <a:ext uri="{FF2B5EF4-FFF2-40B4-BE49-F238E27FC236}">
                <a16:creationId xmlns:a16="http://schemas.microsoft.com/office/drawing/2014/main" id="{00000000-0008-0000-0900-00000A000000}"/>
              </a:ext>
            </a:extLst>
          </xdr:cNvPr>
          <xdr:cNvSpPr/>
        </xdr:nvSpPr>
        <xdr:spPr>
          <a:xfrm>
            <a:off x="8471057" y="21065398"/>
            <a:ext cx="3336417" cy="3336417"/>
          </a:xfrm>
          <a:custGeom>
            <a:avLst/>
            <a:gdLst>
              <a:gd name="connsiteX0" fmla="*/ 1668208 w 3336417"/>
              <a:gd name="connsiteY0" fmla="*/ 0 h 3336417"/>
              <a:gd name="connsiteX1" fmla="*/ 3336417 w 3336417"/>
              <a:gd name="connsiteY1" fmla="*/ 1668209 h 3336417"/>
              <a:gd name="connsiteX2" fmla="*/ 1668209 w 3336417"/>
              <a:gd name="connsiteY2" fmla="*/ 1668209 h 3336417"/>
              <a:gd name="connsiteX3" fmla="*/ 1668208 w 3336417"/>
              <a:gd name="connsiteY3" fmla="*/ 0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8" y="0"/>
                </a:moveTo>
                <a:cubicBezTo>
                  <a:pt x="2589534" y="0"/>
                  <a:pt x="3336417" y="746883"/>
                  <a:pt x="3336417" y="1668209"/>
                </a:cubicBezTo>
                <a:lnTo>
                  <a:pt x="1668209" y="1668209"/>
                </a:lnTo>
                <a:cubicBezTo>
                  <a:pt x="1668209" y="1112139"/>
                  <a:pt x="1668208" y="556070"/>
                  <a:pt x="1668208" y="0"/>
                </a:cubicBez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714373" rIns="356900" bIns="1754222" numCol="1" spcCol="1270" anchor="ctr" anchorCtr="0">
            <a:noAutofit/>
          </a:bodyPr>
          <a:lstStyle/>
          <a:p>
            <a:pPr lvl="0" algn="l"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ndParaRPr>
          </a:p>
        </xdr:txBody>
      </xdr:sp>
      <xdr:sp macro="" textlink="">
        <xdr:nvSpPr>
          <xdr:cNvPr id="11" name="Figura a mano libera 10">
            <a:extLst>
              <a:ext uri="{FF2B5EF4-FFF2-40B4-BE49-F238E27FC236}">
                <a16:creationId xmlns:a16="http://schemas.microsoft.com/office/drawing/2014/main" id="{00000000-0008-0000-0900-00000B000000}"/>
              </a:ext>
            </a:extLst>
          </xdr:cNvPr>
          <xdr:cNvSpPr/>
        </xdr:nvSpPr>
        <xdr:spPr>
          <a:xfrm>
            <a:off x="8471057" y="21177407"/>
            <a:ext cx="3336417" cy="3336417"/>
          </a:xfrm>
          <a:custGeom>
            <a:avLst/>
            <a:gdLst>
              <a:gd name="connsiteX0" fmla="*/ 3336417 w 3336417"/>
              <a:gd name="connsiteY0" fmla="*/ 1668209 h 3336417"/>
              <a:gd name="connsiteX1" fmla="*/ 1668208 w 3336417"/>
              <a:gd name="connsiteY1" fmla="*/ 3336418 h 3336417"/>
              <a:gd name="connsiteX2" fmla="*/ 1668209 w 3336417"/>
              <a:gd name="connsiteY2" fmla="*/ 1668209 h 3336417"/>
              <a:gd name="connsiteX3" fmla="*/ 3336417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3336417" y="1668209"/>
                </a:moveTo>
                <a:cubicBezTo>
                  <a:pt x="3336417" y="2589535"/>
                  <a:pt x="2589534" y="3336418"/>
                  <a:pt x="1668208" y="3336418"/>
                </a:cubicBezTo>
                <a:cubicBezTo>
                  <a:pt x="1668208" y="2780348"/>
                  <a:pt x="1668209" y="2224279"/>
                  <a:pt x="1668209" y="1668209"/>
                </a:cubicBezTo>
                <a:lnTo>
                  <a:pt x="3336417" y="1668209"/>
                </a:ln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1754222" rIns="356900"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12" name="Figura a mano libera 11">
            <a:extLst>
              <a:ext uri="{FF2B5EF4-FFF2-40B4-BE49-F238E27FC236}">
                <a16:creationId xmlns:a16="http://schemas.microsoft.com/office/drawing/2014/main" id="{00000000-0008-0000-0900-00000C000000}"/>
              </a:ext>
            </a:extLst>
          </xdr:cNvPr>
          <xdr:cNvSpPr/>
        </xdr:nvSpPr>
        <xdr:spPr>
          <a:xfrm>
            <a:off x="8359048" y="21177407"/>
            <a:ext cx="3336416" cy="3336417"/>
          </a:xfrm>
          <a:custGeom>
            <a:avLst/>
            <a:gdLst>
              <a:gd name="connsiteX0" fmla="*/ 1668209 w 3336417"/>
              <a:gd name="connsiteY0" fmla="*/ 3336417 h 3336417"/>
              <a:gd name="connsiteX1" fmla="*/ 0 w 3336417"/>
              <a:gd name="connsiteY1" fmla="*/ 1668208 h 3336417"/>
              <a:gd name="connsiteX2" fmla="*/ 1668209 w 3336417"/>
              <a:gd name="connsiteY2" fmla="*/ 1668209 h 3336417"/>
              <a:gd name="connsiteX3" fmla="*/ 1668209 w 3336417"/>
              <a:gd name="connsiteY3" fmla="*/ 3336417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9" y="3336417"/>
                </a:moveTo>
                <a:cubicBezTo>
                  <a:pt x="746883" y="3336417"/>
                  <a:pt x="0" y="2589534"/>
                  <a:pt x="0" y="1668208"/>
                </a:cubicBezTo>
                <a:lnTo>
                  <a:pt x="1668209" y="1668209"/>
                </a:lnTo>
                <a:lnTo>
                  <a:pt x="1668209" y="3336417"/>
                </a:ln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1754222" rIns="1793942"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13" name="Figura a mano libera 12">
            <a:extLst>
              <a:ext uri="{FF2B5EF4-FFF2-40B4-BE49-F238E27FC236}">
                <a16:creationId xmlns:a16="http://schemas.microsoft.com/office/drawing/2014/main" id="{00000000-0008-0000-0900-00000D000000}"/>
              </a:ext>
            </a:extLst>
          </xdr:cNvPr>
          <xdr:cNvSpPr/>
        </xdr:nvSpPr>
        <xdr:spPr>
          <a:xfrm>
            <a:off x="8359048" y="21065398"/>
            <a:ext cx="3336417" cy="3336417"/>
          </a:xfrm>
          <a:custGeom>
            <a:avLst/>
            <a:gdLst>
              <a:gd name="connsiteX0" fmla="*/ 0 w 3336417"/>
              <a:gd name="connsiteY0" fmla="*/ 1668209 h 3336417"/>
              <a:gd name="connsiteX1" fmla="*/ 1668209 w 3336417"/>
              <a:gd name="connsiteY1" fmla="*/ 0 h 3336417"/>
              <a:gd name="connsiteX2" fmla="*/ 1668209 w 3336417"/>
              <a:gd name="connsiteY2" fmla="*/ 1668209 h 3336417"/>
              <a:gd name="connsiteX3" fmla="*/ 0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0" y="1668209"/>
                </a:moveTo>
                <a:cubicBezTo>
                  <a:pt x="0" y="746883"/>
                  <a:pt x="746883" y="0"/>
                  <a:pt x="1668209" y="0"/>
                </a:cubicBezTo>
                <a:lnTo>
                  <a:pt x="1668209" y="1668209"/>
                </a:lnTo>
                <a:lnTo>
                  <a:pt x="0" y="1668209"/>
                </a:ln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714373" rIns="1793942" bIns="1754222" numCol="1" spcCol="1270" anchor="ctr"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14" name="Freccia ad arco 13">
            <a:extLst>
              <a:ext uri="{FF2B5EF4-FFF2-40B4-BE49-F238E27FC236}">
                <a16:creationId xmlns:a16="http://schemas.microsoft.com/office/drawing/2014/main" id="{00000000-0008-0000-0900-00000E000000}"/>
              </a:ext>
            </a:extLst>
          </xdr:cNvPr>
          <xdr:cNvSpPr/>
        </xdr:nvSpPr>
        <xdr:spPr>
          <a:xfrm>
            <a:off x="8264517" y="20858858"/>
            <a:ext cx="3749497" cy="3749497"/>
          </a:xfrm>
          <a:prstGeom prst="circularArrow">
            <a:avLst>
              <a:gd name="adj1" fmla="val 5085"/>
              <a:gd name="adj2" fmla="val 327528"/>
              <a:gd name="adj3" fmla="val 21272472"/>
              <a:gd name="adj4" fmla="val 1620000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5" name="Freccia ad arco 14">
            <a:extLst>
              <a:ext uri="{FF2B5EF4-FFF2-40B4-BE49-F238E27FC236}">
                <a16:creationId xmlns:a16="http://schemas.microsoft.com/office/drawing/2014/main" id="{00000000-0008-0000-0900-00000F000000}"/>
              </a:ext>
            </a:extLst>
          </xdr:cNvPr>
          <xdr:cNvSpPr/>
        </xdr:nvSpPr>
        <xdr:spPr>
          <a:xfrm>
            <a:off x="8264517" y="20970867"/>
            <a:ext cx="3749497" cy="3749497"/>
          </a:xfrm>
          <a:prstGeom prst="circularArrow">
            <a:avLst>
              <a:gd name="adj1" fmla="val 5085"/>
              <a:gd name="adj2" fmla="val 327528"/>
              <a:gd name="adj3" fmla="val 5072472"/>
              <a:gd name="adj4" fmla="val 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6" name="Freccia ad arco 15">
            <a:extLst>
              <a:ext uri="{FF2B5EF4-FFF2-40B4-BE49-F238E27FC236}">
                <a16:creationId xmlns:a16="http://schemas.microsoft.com/office/drawing/2014/main" id="{00000000-0008-0000-0900-000010000000}"/>
              </a:ext>
            </a:extLst>
          </xdr:cNvPr>
          <xdr:cNvSpPr/>
        </xdr:nvSpPr>
        <xdr:spPr>
          <a:xfrm>
            <a:off x="8152508" y="20970867"/>
            <a:ext cx="3749497" cy="3749497"/>
          </a:xfrm>
          <a:prstGeom prst="circularArrow">
            <a:avLst>
              <a:gd name="adj1" fmla="val 5085"/>
              <a:gd name="adj2" fmla="val 327528"/>
              <a:gd name="adj3" fmla="val 10472472"/>
              <a:gd name="adj4" fmla="val 540000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7" name="Freccia ad arco 16">
            <a:extLst>
              <a:ext uri="{FF2B5EF4-FFF2-40B4-BE49-F238E27FC236}">
                <a16:creationId xmlns:a16="http://schemas.microsoft.com/office/drawing/2014/main" id="{00000000-0008-0000-0900-000011000000}"/>
              </a:ext>
            </a:extLst>
          </xdr:cNvPr>
          <xdr:cNvSpPr/>
        </xdr:nvSpPr>
        <xdr:spPr>
          <a:xfrm>
            <a:off x="8152508" y="20858858"/>
            <a:ext cx="3749497" cy="3749497"/>
          </a:xfrm>
          <a:prstGeom prst="circularArrow">
            <a:avLst>
              <a:gd name="adj1" fmla="val 5085"/>
              <a:gd name="adj2" fmla="val 327528"/>
              <a:gd name="adj3" fmla="val 15872472"/>
              <a:gd name="adj4" fmla="val 1080000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grpSp>
    <xdr:clientData/>
  </xdr:twoCellAnchor>
  <xdr:twoCellAnchor>
    <xdr:from>
      <xdr:col>25</xdr:col>
      <xdr:colOff>371475</xdr:colOff>
      <xdr:row>139</xdr:row>
      <xdr:rowOff>0</xdr:rowOff>
    </xdr:from>
    <xdr:to>
      <xdr:col>30</xdr:col>
      <xdr:colOff>239018</xdr:colOff>
      <xdr:row>153</xdr:row>
      <xdr:rowOff>892</xdr:rowOff>
    </xdr:to>
    <xdr:grpSp>
      <xdr:nvGrpSpPr>
        <xdr:cNvPr id="21" name="Gruppo 20">
          <a:extLst>
            <a:ext uri="{FF2B5EF4-FFF2-40B4-BE49-F238E27FC236}">
              <a16:creationId xmlns:a16="http://schemas.microsoft.com/office/drawing/2014/main" id="{00000000-0008-0000-0900-000015000000}"/>
            </a:ext>
          </a:extLst>
        </xdr:cNvPr>
        <xdr:cNvGrpSpPr/>
      </xdr:nvGrpSpPr>
      <xdr:grpSpPr>
        <a:xfrm>
          <a:off x="10741301" y="20433196"/>
          <a:ext cx="2932108" cy="2551935"/>
          <a:chOff x="8152508" y="20858858"/>
          <a:chExt cx="3861506" cy="3861506"/>
        </a:xfrm>
      </xdr:grpSpPr>
      <xdr:sp macro="" textlink="">
        <xdr:nvSpPr>
          <xdr:cNvPr id="22" name="Figura a mano libera 21">
            <a:extLst>
              <a:ext uri="{FF2B5EF4-FFF2-40B4-BE49-F238E27FC236}">
                <a16:creationId xmlns:a16="http://schemas.microsoft.com/office/drawing/2014/main" id="{00000000-0008-0000-0900-000016000000}"/>
              </a:ext>
            </a:extLst>
          </xdr:cNvPr>
          <xdr:cNvSpPr/>
        </xdr:nvSpPr>
        <xdr:spPr>
          <a:xfrm>
            <a:off x="8471057" y="21065398"/>
            <a:ext cx="3336417" cy="3336417"/>
          </a:xfrm>
          <a:custGeom>
            <a:avLst/>
            <a:gdLst>
              <a:gd name="connsiteX0" fmla="*/ 1668208 w 3336417"/>
              <a:gd name="connsiteY0" fmla="*/ 0 h 3336417"/>
              <a:gd name="connsiteX1" fmla="*/ 3336417 w 3336417"/>
              <a:gd name="connsiteY1" fmla="*/ 1668209 h 3336417"/>
              <a:gd name="connsiteX2" fmla="*/ 1668209 w 3336417"/>
              <a:gd name="connsiteY2" fmla="*/ 1668209 h 3336417"/>
              <a:gd name="connsiteX3" fmla="*/ 1668208 w 3336417"/>
              <a:gd name="connsiteY3" fmla="*/ 0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8" y="0"/>
                </a:moveTo>
                <a:cubicBezTo>
                  <a:pt x="2589534" y="0"/>
                  <a:pt x="3336417" y="746883"/>
                  <a:pt x="3336417" y="1668209"/>
                </a:cubicBezTo>
                <a:lnTo>
                  <a:pt x="1668209" y="1668209"/>
                </a:lnTo>
                <a:cubicBezTo>
                  <a:pt x="1668209" y="1112139"/>
                  <a:pt x="1668208" y="556070"/>
                  <a:pt x="1668208" y="0"/>
                </a:cubicBez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714373" rIns="356900" bIns="1754222" numCol="1" spcCol="1270" anchor="ctr" anchorCtr="0">
            <a:noAutofit/>
          </a:bodyPr>
          <a:lstStyle/>
          <a:p>
            <a:pPr lvl="0" algn="l"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ndParaRPr>
          </a:p>
        </xdr:txBody>
      </xdr:sp>
      <xdr:sp macro="" textlink="">
        <xdr:nvSpPr>
          <xdr:cNvPr id="23" name="Figura a mano libera 22">
            <a:extLst>
              <a:ext uri="{FF2B5EF4-FFF2-40B4-BE49-F238E27FC236}">
                <a16:creationId xmlns:a16="http://schemas.microsoft.com/office/drawing/2014/main" id="{00000000-0008-0000-0900-000017000000}"/>
              </a:ext>
            </a:extLst>
          </xdr:cNvPr>
          <xdr:cNvSpPr/>
        </xdr:nvSpPr>
        <xdr:spPr>
          <a:xfrm>
            <a:off x="8471057" y="21177407"/>
            <a:ext cx="3336417" cy="3336417"/>
          </a:xfrm>
          <a:custGeom>
            <a:avLst/>
            <a:gdLst>
              <a:gd name="connsiteX0" fmla="*/ 3336417 w 3336417"/>
              <a:gd name="connsiteY0" fmla="*/ 1668209 h 3336417"/>
              <a:gd name="connsiteX1" fmla="*/ 1668208 w 3336417"/>
              <a:gd name="connsiteY1" fmla="*/ 3336418 h 3336417"/>
              <a:gd name="connsiteX2" fmla="*/ 1668209 w 3336417"/>
              <a:gd name="connsiteY2" fmla="*/ 1668209 h 3336417"/>
              <a:gd name="connsiteX3" fmla="*/ 3336417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3336417" y="1668209"/>
                </a:moveTo>
                <a:cubicBezTo>
                  <a:pt x="3336417" y="2589535"/>
                  <a:pt x="2589534" y="3336418"/>
                  <a:pt x="1668208" y="3336418"/>
                </a:cubicBezTo>
                <a:cubicBezTo>
                  <a:pt x="1668208" y="2780348"/>
                  <a:pt x="1668209" y="2224279"/>
                  <a:pt x="1668209" y="1668209"/>
                </a:cubicBezTo>
                <a:lnTo>
                  <a:pt x="3336417" y="1668209"/>
                </a:ln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1754222" rIns="356900"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24" name="Figura a mano libera 23">
            <a:extLst>
              <a:ext uri="{FF2B5EF4-FFF2-40B4-BE49-F238E27FC236}">
                <a16:creationId xmlns:a16="http://schemas.microsoft.com/office/drawing/2014/main" id="{00000000-0008-0000-0900-000018000000}"/>
              </a:ext>
            </a:extLst>
          </xdr:cNvPr>
          <xdr:cNvSpPr/>
        </xdr:nvSpPr>
        <xdr:spPr>
          <a:xfrm>
            <a:off x="8359048" y="21177407"/>
            <a:ext cx="3336417" cy="3336417"/>
          </a:xfrm>
          <a:custGeom>
            <a:avLst/>
            <a:gdLst>
              <a:gd name="connsiteX0" fmla="*/ 1668209 w 3336417"/>
              <a:gd name="connsiteY0" fmla="*/ 3336417 h 3336417"/>
              <a:gd name="connsiteX1" fmla="*/ 0 w 3336417"/>
              <a:gd name="connsiteY1" fmla="*/ 1668208 h 3336417"/>
              <a:gd name="connsiteX2" fmla="*/ 1668209 w 3336417"/>
              <a:gd name="connsiteY2" fmla="*/ 1668209 h 3336417"/>
              <a:gd name="connsiteX3" fmla="*/ 1668209 w 3336417"/>
              <a:gd name="connsiteY3" fmla="*/ 3336417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9" y="3336417"/>
                </a:moveTo>
                <a:cubicBezTo>
                  <a:pt x="746883" y="3336417"/>
                  <a:pt x="0" y="2589534"/>
                  <a:pt x="0" y="1668208"/>
                </a:cubicBezTo>
                <a:lnTo>
                  <a:pt x="1668209" y="1668209"/>
                </a:lnTo>
                <a:lnTo>
                  <a:pt x="1668209" y="3336417"/>
                </a:ln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1754222" rIns="1793942"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25" name="Figura a mano libera 24">
            <a:extLst>
              <a:ext uri="{FF2B5EF4-FFF2-40B4-BE49-F238E27FC236}">
                <a16:creationId xmlns:a16="http://schemas.microsoft.com/office/drawing/2014/main" id="{00000000-0008-0000-0900-000019000000}"/>
              </a:ext>
            </a:extLst>
          </xdr:cNvPr>
          <xdr:cNvSpPr/>
        </xdr:nvSpPr>
        <xdr:spPr>
          <a:xfrm>
            <a:off x="8359048" y="21065398"/>
            <a:ext cx="3336417" cy="3336417"/>
          </a:xfrm>
          <a:custGeom>
            <a:avLst/>
            <a:gdLst>
              <a:gd name="connsiteX0" fmla="*/ 0 w 3336417"/>
              <a:gd name="connsiteY0" fmla="*/ 1668209 h 3336417"/>
              <a:gd name="connsiteX1" fmla="*/ 1668209 w 3336417"/>
              <a:gd name="connsiteY1" fmla="*/ 0 h 3336417"/>
              <a:gd name="connsiteX2" fmla="*/ 1668209 w 3336417"/>
              <a:gd name="connsiteY2" fmla="*/ 1668209 h 3336417"/>
              <a:gd name="connsiteX3" fmla="*/ 0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0" y="1668209"/>
                </a:moveTo>
                <a:cubicBezTo>
                  <a:pt x="0" y="746883"/>
                  <a:pt x="746883" y="0"/>
                  <a:pt x="1668209" y="0"/>
                </a:cubicBezTo>
                <a:lnTo>
                  <a:pt x="1668209" y="1668209"/>
                </a:lnTo>
                <a:lnTo>
                  <a:pt x="0" y="1668209"/>
                </a:ln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714373" rIns="1793942" bIns="1754222" numCol="1" spcCol="1270" anchor="ctr"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26" name="Freccia ad arco 25">
            <a:extLst>
              <a:ext uri="{FF2B5EF4-FFF2-40B4-BE49-F238E27FC236}">
                <a16:creationId xmlns:a16="http://schemas.microsoft.com/office/drawing/2014/main" id="{00000000-0008-0000-0900-00001A000000}"/>
              </a:ext>
            </a:extLst>
          </xdr:cNvPr>
          <xdr:cNvSpPr/>
        </xdr:nvSpPr>
        <xdr:spPr>
          <a:xfrm>
            <a:off x="8264517" y="20858858"/>
            <a:ext cx="3749497" cy="3749497"/>
          </a:xfrm>
          <a:prstGeom prst="circularArrow">
            <a:avLst>
              <a:gd name="adj1" fmla="val 5085"/>
              <a:gd name="adj2" fmla="val 327528"/>
              <a:gd name="adj3" fmla="val 21272472"/>
              <a:gd name="adj4" fmla="val 1620000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27" name="Freccia ad arco 26">
            <a:extLst>
              <a:ext uri="{FF2B5EF4-FFF2-40B4-BE49-F238E27FC236}">
                <a16:creationId xmlns:a16="http://schemas.microsoft.com/office/drawing/2014/main" id="{00000000-0008-0000-0900-00001B000000}"/>
              </a:ext>
            </a:extLst>
          </xdr:cNvPr>
          <xdr:cNvSpPr/>
        </xdr:nvSpPr>
        <xdr:spPr>
          <a:xfrm>
            <a:off x="8264517" y="20970867"/>
            <a:ext cx="3749497" cy="3749497"/>
          </a:xfrm>
          <a:prstGeom prst="circularArrow">
            <a:avLst>
              <a:gd name="adj1" fmla="val 5085"/>
              <a:gd name="adj2" fmla="val 327528"/>
              <a:gd name="adj3" fmla="val 5072472"/>
              <a:gd name="adj4" fmla="val 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37" name="Freccia ad arco 36">
            <a:extLst>
              <a:ext uri="{FF2B5EF4-FFF2-40B4-BE49-F238E27FC236}">
                <a16:creationId xmlns:a16="http://schemas.microsoft.com/office/drawing/2014/main" id="{00000000-0008-0000-0900-000025000000}"/>
              </a:ext>
            </a:extLst>
          </xdr:cNvPr>
          <xdr:cNvSpPr/>
        </xdr:nvSpPr>
        <xdr:spPr>
          <a:xfrm>
            <a:off x="8152508" y="20970867"/>
            <a:ext cx="3749497" cy="3749497"/>
          </a:xfrm>
          <a:prstGeom prst="circularArrow">
            <a:avLst>
              <a:gd name="adj1" fmla="val 5085"/>
              <a:gd name="adj2" fmla="val 327528"/>
              <a:gd name="adj3" fmla="val 10472472"/>
              <a:gd name="adj4" fmla="val 540000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38" name="Freccia ad arco 37">
            <a:extLst>
              <a:ext uri="{FF2B5EF4-FFF2-40B4-BE49-F238E27FC236}">
                <a16:creationId xmlns:a16="http://schemas.microsoft.com/office/drawing/2014/main" id="{00000000-0008-0000-0900-000026000000}"/>
              </a:ext>
            </a:extLst>
          </xdr:cNvPr>
          <xdr:cNvSpPr/>
        </xdr:nvSpPr>
        <xdr:spPr>
          <a:xfrm>
            <a:off x="8152508" y="20858858"/>
            <a:ext cx="3749497" cy="3749497"/>
          </a:xfrm>
          <a:prstGeom prst="circularArrow">
            <a:avLst>
              <a:gd name="adj1" fmla="val 5085"/>
              <a:gd name="adj2" fmla="val 327528"/>
              <a:gd name="adj3" fmla="val 15872472"/>
              <a:gd name="adj4" fmla="val 1080000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grpSp>
    <xdr:clientData/>
  </xdr:twoCellAnchor>
  <mc:AlternateContent xmlns:mc="http://schemas.openxmlformats.org/markup-compatibility/2006">
    <mc:Choice xmlns:a14="http://schemas.microsoft.com/office/drawing/2010/main" Requires="a14">
      <xdr:twoCellAnchor editAs="oneCell">
        <xdr:from>
          <xdr:col>27</xdr:col>
          <xdr:colOff>495300</xdr:colOff>
          <xdr:row>0</xdr:row>
          <xdr:rowOff>9525</xdr:rowOff>
        </xdr:from>
        <xdr:to>
          <xdr:col>30</xdr:col>
          <xdr:colOff>595312</xdr:colOff>
          <xdr:row>2</xdr:row>
          <xdr:rowOff>242280</xdr:rowOff>
        </xdr:to>
        <xdr:pic>
          <xdr:nvPicPr>
            <xdr:cNvPr id="29" name="Immagine 28">
              <a:extLst>
                <a:ext uri="{FF2B5EF4-FFF2-40B4-BE49-F238E27FC236}">
                  <a16:creationId xmlns:a16="http://schemas.microsoft.com/office/drawing/2014/main" id="{00000000-0008-0000-0900-00001D000000}"/>
                </a:ext>
              </a:extLst>
            </xdr:cNvPr>
            <xdr:cNvPicPr>
              <a:picLocks noChangeAspect="1" noChangeArrowheads="1"/>
              <a:extLst>
                <a:ext uri="{84589F7E-364E-4C9E-8A38-B11213B215E9}">
                  <a14:cameraTool cellRange="Menu!$H$25:$L$30" spid="_x0000_s11545"/>
                </a:ext>
              </a:extLst>
            </xdr:cNvPicPr>
          </xdr:nvPicPr>
          <xdr:blipFill>
            <a:blip xmlns:r="http://schemas.openxmlformats.org/officeDocument/2006/relationships" r:embed="rId2"/>
            <a:srcRect/>
            <a:stretch>
              <a:fillRect/>
            </a:stretch>
          </xdr:blipFill>
          <xdr:spPr bwMode="auto">
            <a:xfrm>
              <a:off x="12077700" y="9525"/>
              <a:ext cx="1928812" cy="804255"/>
            </a:xfrm>
            <a:prstGeom prst="rect">
              <a:avLst/>
            </a:prstGeom>
            <a:noFill/>
            <a:ln w="9525">
              <a:noFill/>
              <a:miter lim="800000"/>
              <a:headEnd/>
              <a:tailEnd/>
            </a:ln>
          </xdr:spPr>
        </xdr:pic>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a1" displayName="Tabella1" ref="A4:M2999" totalsRowShown="0" headerRowDxfId="695" dataDxfId="694" tableBorderDxfId="693">
  <autoFilter ref="A4:M2999" xr:uid="{00000000-0009-0000-0100-000001000000}"/>
  <tableColumns count="13">
    <tableColumn id="1" xr3:uid="{00000000-0010-0000-0000-000001000000}" name="Colonna1" dataDxfId="692" dataCellStyle="Normale 170"/>
    <tableColumn id="2" xr3:uid="{00000000-0010-0000-0000-000002000000}" name="Colonna2" dataDxfId="691"/>
    <tableColumn id="3" xr3:uid="{00000000-0010-0000-0000-000003000000}" name="Colonna3" dataDxfId="690"/>
    <tableColumn id="4" xr3:uid="{00000000-0010-0000-0000-000004000000}" name="Colonna4" dataDxfId="689"/>
    <tableColumn id="5" xr3:uid="{00000000-0010-0000-0000-000005000000}" name="Colonna5" dataDxfId="688"/>
    <tableColumn id="6" xr3:uid="{00000000-0010-0000-0000-000006000000}" name="Colonna6" dataDxfId="687"/>
    <tableColumn id="7" xr3:uid="{00000000-0010-0000-0000-000007000000}" name="Colonna7" dataDxfId="686"/>
    <tableColumn id="8" xr3:uid="{00000000-0010-0000-0000-000008000000}" name="Colonna8" dataDxfId="685"/>
    <tableColumn id="9" xr3:uid="{00000000-0010-0000-0000-000009000000}" name="Colonna9" dataDxfId="684"/>
    <tableColumn id="10" xr3:uid="{00000000-0010-0000-0000-00000A000000}" name="Colonna10" dataDxfId="683"/>
    <tableColumn id="11" xr3:uid="{00000000-0010-0000-0000-00000B000000}" name="Colonna11" dataDxfId="682"/>
    <tableColumn id="12" xr3:uid="{00000000-0010-0000-0000-00000C000000}" name="Colonna12" dataDxfId="681"/>
    <tableColumn id="13" xr3:uid="{00000000-0010-0000-0000-00000D000000}" name="Colonna13" dataDxfId="68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ella3" displayName="Tabella3" ref="O4:W2999" totalsRowShown="0" headerRowDxfId="679" dataDxfId="678">
  <autoFilter ref="O4:W2999" xr:uid="{00000000-0009-0000-0100-000003000000}"/>
  <tableColumns count="9">
    <tableColumn id="1" xr3:uid="{00000000-0010-0000-0100-000001000000}" name="Colonna1" dataDxfId="677"/>
    <tableColumn id="2" xr3:uid="{00000000-0010-0000-0100-000002000000}" name="Colonna2" dataDxfId="676"/>
    <tableColumn id="3" xr3:uid="{00000000-0010-0000-0100-000003000000}" name="Colonna3" dataDxfId="675"/>
    <tableColumn id="4" xr3:uid="{00000000-0010-0000-0100-000004000000}" name="Colonna4" dataDxfId="674"/>
    <tableColumn id="5" xr3:uid="{00000000-0010-0000-0100-000005000000}" name="Colonna5" dataDxfId="673"/>
    <tableColumn id="6" xr3:uid="{00000000-0010-0000-0100-000006000000}" name="Colonna6" dataDxfId="672"/>
    <tableColumn id="7" xr3:uid="{00000000-0010-0000-0100-000007000000}" name="Colonna7" dataDxfId="671"/>
    <tableColumn id="8" xr3:uid="{00000000-0010-0000-0100-000008000000}" name="Colonna8" dataDxfId="670"/>
    <tableColumn id="9" xr3:uid="{00000000-0010-0000-0100-000009000000}" name="Colonna9" dataDxfId="66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la4" displayName="Tabella4" ref="B1:B64" totalsRowShown="0">
  <autoFilter ref="B1:B64" xr:uid="{00000000-0009-0000-0100-000004000000}"/>
  <tableColumns count="1">
    <tableColumn id="1" xr3:uid="{00000000-0010-0000-0300-000001000000}" name="COD CEE">
      <calculatedColumnFormula>BR!A13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93"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6C544576-5217-44AE-ABDA-8AAE547AE410}">
  <we:reference id="wa200003696" version="1.3.0.0" store="it-IT" storeType="OMEX"/>
  <we:alternateReferences>
    <we:reference id="WA200003696" version="1.3.0.0" store="WA20000369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ebextensions/webextension2.xml><?xml version="1.0" encoding="utf-8"?>
<we:webextension xmlns:we="http://schemas.microsoft.com/office/webextensions/webextension/2010/11" id="{086C29A5-6ED7-40DC-8F75-CB179B8667A2}">
  <we:reference id="WA200009404" version="1.0.0.8" store="Omex"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tabColor theme="3"/>
    <pageSetUpPr fitToPage="1"/>
  </sheetPr>
  <dimension ref="A1:AE93"/>
  <sheetViews>
    <sheetView showGridLines="0" showZeros="0" zoomScaleNormal="100" workbookViewId="0">
      <selection activeCell="N12" sqref="N12:Q12"/>
    </sheetView>
  </sheetViews>
  <sheetFormatPr defaultColWidth="9.140625" defaultRowHeight="14.25"/>
  <cols>
    <col min="1" max="1" width="2.140625" style="349" customWidth="1"/>
    <col min="2" max="2" width="9.140625" style="349"/>
    <col min="3" max="3" width="11.140625" style="349" customWidth="1"/>
    <col min="4" max="4" width="3.42578125" style="349" customWidth="1"/>
    <col min="5" max="5" width="5.42578125" style="349" customWidth="1"/>
    <col min="6" max="6" width="2.7109375" style="349" customWidth="1"/>
    <col min="7" max="7" width="9.140625" style="349"/>
    <col min="8" max="8" width="11" style="349" customWidth="1"/>
    <col min="9" max="9" width="9.140625" style="349"/>
    <col min="10" max="10" width="2.7109375" style="349" customWidth="1"/>
    <col min="11" max="13" width="9.140625" style="349"/>
    <col min="14" max="14" width="2.7109375" style="349" customWidth="1"/>
    <col min="15" max="28" width="9.140625" style="349"/>
    <col min="29" max="16384" width="9.140625" style="30"/>
  </cols>
  <sheetData>
    <row r="1" spans="1:31">
      <c r="A1" s="351"/>
      <c r="B1" s="352"/>
      <c r="C1" s="352"/>
      <c r="D1" s="352"/>
      <c r="E1" s="352"/>
      <c r="F1" s="352"/>
      <c r="G1" s="352"/>
      <c r="H1" s="352"/>
      <c r="I1" s="352"/>
      <c r="J1" s="352"/>
      <c r="K1" s="352"/>
      <c r="L1" s="352"/>
      <c r="M1" s="352"/>
      <c r="N1" s="352"/>
      <c r="O1" s="352"/>
      <c r="P1" s="352"/>
      <c r="Q1" s="352"/>
      <c r="R1" s="352"/>
      <c r="S1" s="352"/>
      <c r="T1" s="352"/>
      <c r="U1" s="352"/>
      <c r="V1" s="352"/>
      <c r="W1" s="352"/>
      <c r="X1" s="352"/>
      <c r="Y1" s="352"/>
      <c r="Z1" s="352"/>
      <c r="AA1" s="352"/>
      <c r="AB1" s="353"/>
    </row>
    <row r="2" spans="1:31" ht="33">
      <c r="A2" s="354"/>
      <c r="B2" s="355"/>
      <c r="F2" s="355"/>
      <c r="Y2" s="356"/>
      <c r="AB2" s="357"/>
    </row>
    <row r="3" spans="1:31" ht="4.5" customHeight="1">
      <c r="A3" s="354"/>
      <c r="B3" s="355"/>
      <c r="F3" s="355"/>
      <c r="AB3" s="357"/>
    </row>
    <row r="4" spans="1:31">
      <c r="A4" s="354"/>
      <c r="B4" s="358"/>
      <c r="AB4" s="357"/>
    </row>
    <row r="5" spans="1:31" ht="15" thickBot="1">
      <c r="A5" s="359"/>
      <c r="B5" s="350"/>
      <c r="C5" s="350"/>
      <c r="D5" s="350"/>
      <c r="E5" s="350"/>
      <c r="F5" s="350"/>
      <c r="G5" s="350"/>
      <c r="H5" s="350"/>
      <c r="I5" s="350"/>
      <c r="J5" s="350"/>
      <c r="K5" s="350"/>
      <c r="L5" s="350"/>
      <c r="M5" s="350"/>
      <c r="N5" s="350"/>
      <c r="O5" s="350"/>
      <c r="P5" s="350"/>
      <c r="Q5" s="350"/>
      <c r="R5" s="350"/>
      <c r="S5" s="350"/>
      <c r="T5" s="350"/>
      <c r="U5" s="350"/>
      <c r="V5" s="350"/>
      <c r="W5" s="350"/>
      <c r="X5" s="350"/>
      <c r="Y5" s="350"/>
      <c r="Z5" s="350"/>
      <c r="AA5" s="350"/>
      <c r="AB5" s="360"/>
    </row>
    <row r="6" spans="1:31" ht="15" thickTop="1">
      <c r="A6" s="354"/>
      <c r="AB6" s="357"/>
    </row>
    <row r="7" spans="1:31" ht="5.0999999999999996" customHeight="1" thickBot="1">
      <c r="A7" s="354"/>
      <c r="AB7" s="357"/>
    </row>
    <row r="8" spans="1:31" ht="15" thickTop="1">
      <c r="A8" s="354"/>
      <c r="B8" s="375" t="s">
        <v>0</v>
      </c>
      <c r="C8" s="361"/>
      <c r="D8" s="361"/>
      <c r="E8" s="601" t="s">
        <v>703</v>
      </c>
      <c r="F8" s="602"/>
      <c r="G8" s="602"/>
      <c r="H8" s="602"/>
      <c r="I8" s="602"/>
      <c r="J8" s="602"/>
      <c r="K8" s="602"/>
      <c r="L8" s="602"/>
      <c r="M8" s="602"/>
      <c r="N8" s="602"/>
      <c r="O8" s="602"/>
      <c r="P8" s="602"/>
      <c r="Q8" s="603"/>
      <c r="AB8" s="357"/>
      <c r="AC8" s="349"/>
    </row>
    <row r="9" spans="1:31" ht="5.0999999999999996" customHeight="1" thickBot="1">
      <c r="A9" s="354"/>
      <c r="B9" s="362"/>
      <c r="C9" s="361"/>
      <c r="D9" s="361"/>
      <c r="E9" s="361"/>
      <c r="F9" s="361"/>
      <c r="G9" s="361"/>
      <c r="H9" s="361"/>
      <c r="I9" s="361"/>
      <c r="J9" s="361"/>
      <c r="K9" s="361"/>
      <c r="L9" s="361"/>
      <c r="M9" s="361"/>
      <c r="N9" s="361"/>
      <c r="O9" s="361"/>
      <c r="P9" s="361"/>
      <c r="Q9" s="361"/>
      <c r="AB9" s="357"/>
    </row>
    <row r="10" spans="1:31" ht="15" thickTop="1">
      <c r="A10" s="354"/>
      <c r="B10" s="375" t="s">
        <v>1</v>
      </c>
      <c r="C10" s="361"/>
      <c r="D10" s="361"/>
      <c r="E10" s="610">
        <v>2024</v>
      </c>
      <c r="F10" s="612"/>
      <c r="G10" s="361"/>
      <c r="H10" s="375" t="s">
        <v>5</v>
      </c>
      <c r="I10" s="361"/>
      <c r="J10" s="361"/>
      <c r="K10" s="610">
        <v>12</v>
      </c>
      <c r="L10" s="611"/>
      <c r="M10" s="612"/>
      <c r="N10" s="361"/>
      <c r="O10" s="361"/>
      <c r="P10" s="361"/>
      <c r="Q10" s="361"/>
      <c r="AB10" s="357"/>
    </row>
    <row r="11" spans="1:31" ht="5.0999999999999996" customHeight="1" thickBot="1">
      <c r="A11" s="354"/>
      <c r="B11" s="362"/>
      <c r="C11" s="361"/>
      <c r="D11" s="361"/>
      <c r="E11" s="361"/>
      <c r="F11" s="361"/>
      <c r="G11" s="361"/>
      <c r="H11" s="361"/>
      <c r="I11" s="361"/>
      <c r="J11" s="361"/>
      <c r="K11" s="361"/>
      <c r="L11" s="361"/>
      <c r="M11" s="361"/>
      <c r="N11" s="361"/>
      <c r="O11" s="361"/>
      <c r="P11" s="361"/>
      <c r="Q11" s="361"/>
      <c r="AB11" s="357"/>
    </row>
    <row r="12" spans="1:31" ht="15" thickTop="1">
      <c r="A12" s="354"/>
      <c r="B12" s="375" t="s">
        <v>2</v>
      </c>
      <c r="C12" s="361"/>
      <c r="D12" s="361"/>
      <c r="E12" s="376" t="s">
        <v>718</v>
      </c>
      <c r="F12" s="361"/>
      <c r="G12" s="613">
        <v>45900</v>
      </c>
      <c r="H12" s="614"/>
      <c r="I12" s="615"/>
      <c r="J12" s="361"/>
      <c r="K12" s="375" t="s">
        <v>57</v>
      </c>
      <c r="L12" s="361"/>
      <c r="M12" s="361"/>
      <c r="N12" s="601" t="s">
        <v>722</v>
      </c>
      <c r="O12" s="602"/>
      <c r="P12" s="602"/>
      <c r="Q12" s="603"/>
      <c r="AB12" s="357"/>
    </row>
    <row r="13" spans="1:31" ht="5.0999999999999996" customHeight="1">
      <c r="A13" s="354"/>
      <c r="B13" s="361"/>
      <c r="C13" s="361"/>
      <c r="D13" s="361"/>
      <c r="E13" s="361"/>
      <c r="F13" s="361"/>
      <c r="G13" s="361"/>
      <c r="H13" s="361"/>
      <c r="I13" s="361"/>
      <c r="J13" s="361"/>
      <c r="K13" s="361"/>
      <c r="L13" s="361"/>
      <c r="M13" s="361"/>
      <c r="N13" s="361"/>
      <c r="O13" s="361"/>
      <c r="P13" s="361"/>
      <c r="Q13" s="361"/>
      <c r="AB13" s="357"/>
    </row>
    <row r="14" spans="1:31" ht="15" thickBot="1">
      <c r="A14" s="354"/>
      <c r="B14" s="377"/>
      <c r="C14" s="377"/>
      <c r="D14" s="377"/>
      <c r="E14" s="377"/>
      <c r="F14" s="377"/>
      <c r="G14" s="377"/>
      <c r="H14" s="377"/>
      <c r="I14" s="377"/>
      <c r="J14" s="377"/>
      <c r="K14" s="377"/>
      <c r="L14" s="377"/>
      <c r="M14" s="377"/>
      <c r="N14" s="377"/>
      <c r="O14" s="377"/>
      <c r="P14" s="377"/>
      <c r="Q14" s="377"/>
      <c r="AB14" s="357"/>
    </row>
    <row r="15" spans="1:31" ht="14.25" customHeight="1" thickTop="1">
      <c r="A15" s="354"/>
      <c r="B15" s="616" t="str">
        <f>+IF(t="Abbreviato Cee","BILANCIO CEE ABBREVIATO","")</f>
        <v/>
      </c>
      <c r="C15" s="617"/>
      <c r="D15" s="617"/>
      <c r="E15" s="618"/>
      <c r="F15" s="378"/>
      <c r="G15" s="616" t="str">
        <f>+IF(t="cee","BILANCIO CEE","")</f>
        <v/>
      </c>
      <c r="H15" s="617"/>
      <c r="I15" s="618"/>
      <c r="J15" s="378"/>
      <c r="K15" s="604" t="str">
        <f>+IF(t&lt;&gt;"Bilancio di Verifica","CONTO ECONOMICO","")</f>
        <v/>
      </c>
      <c r="L15" s="605"/>
      <c r="M15" s="606"/>
      <c r="N15" s="378"/>
      <c r="O15" s="604" t="str">
        <f>+IF(t="Bilancio di Verifica","Bilancio di Verifica","")</f>
        <v>Bilancio di Verifica</v>
      </c>
      <c r="P15" s="605"/>
      <c r="Q15" s="606"/>
      <c r="AB15" s="357"/>
      <c r="AC15" s="622" t="str">
        <f>+IF(t="libero","","")</f>
        <v/>
      </c>
      <c r="AD15" s="623"/>
      <c r="AE15" s="623"/>
    </row>
    <row r="16" spans="1:31" ht="14.25" customHeight="1" thickBot="1">
      <c r="A16" s="354"/>
      <c r="B16" s="619"/>
      <c r="C16" s="620"/>
      <c r="D16" s="620"/>
      <c r="E16" s="621"/>
      <c r="F16" s="378"/>
      <c r="G16" s="619"/>
      <c r="H16" s="620"/>
      <c r="I16" s="621"/>
      <c r="J16" s="378"/>
      <c r="K16" s="607"/>
      <c r="L16" s="608"/>
      <c r="M16" s="609"/>
      <c r="N16" s="378"/>
      <c r="O16" s="607"/>
      <c r="P16" s="608"/>
      <c r="Q16" s="609"/>
      <c r="AB16" s="357"/>
      <c r="AC16" s="623"/>
      <c r="AD16" s="623"/>
      <c r="AE16" s="623"/>
    </row>
    <row r="17" spans="1:28" ht="5.0999999999999996" customHeight="1" thickTop="1" thickBot="1">
      <c r="A17" s="354"/>
      <c r="B17" s="378"/>
      <c r="C17" s="378"/>
      <c r="D17" s="378"/>
      <c r="E17" s="378"/>
      <c r="F17" s="378"/>
      <c r="G17" s="378"/>
      <c r="H17" s="378"/>
      <c r="I17" s="378"/>
      <c r="J17" s="378"/>
      <c r="K17" s="378"/>
      <c r="L17" s="378"/>
      <c r="M17" s="378"/>
      <c r="N17" s="378"/>
      <c r="O17" s="378"/>
      <c r="P17" s="378"/>
      <c r="Q17" s="378"/>
      <c r="AB17" s="357"/>
    </row>
    <row r="18" spans="1:28" ht="14.25" customHeight="1" thickTop="1">
      <c r="A18" s="354"/>
      <c r="B18" s="616" t="s">
        <v>3</v>
      </c>
      <c r="C18" s="617"/>
      <c r="D18" s="617"/>
      <c r="E18" s="618"/>
      <c r="F18" s="378"/>
      <c r="G18" s="624" t="s">
        <v>4</v>
      </c>
      <c r="H18" s="617"/>
      <c r="I18" s="618"/>
      <c r="J18" s="378"/>
      <c r="K18"/>
      <c r="L18"/>
      <c r="M18"/>
      <c r="N18" s="378"/>
      <c r="O18" s="616" t="s">
        <v>628</v>
      </c>
      <c r="P18" s="617"/>
      <c r="Q18" s="618"/>
      <c r="AB18" s="357"/>
    </row>
    <row r="19" spans="1:28" ht="14.25" customHeight="1" thickBot="1">
      <c r="A19" s="354"/>
      <c r="B19" s="619"/>
      <c r="C19" s="620"/>
      <c r="D19" s="620"/>
      <c r="E19" s="621"/>
      <c r="F19" s="378"/>
      <c r="G19" s="619"/>
      <c r="H19" s="620"/>
      <c r="I19" s="621"/>
      <c r="J19" s="378"/>
      <c r="K19"/>
      <c r="L19"/>
      <c r="M19"/>
      <c r="N19" s="378"/>
      <c r="O19" s="619"/>
      <c r="P19" s="620"/>
      <c r="Q19" s="621"/>
      <c r="AB19" s="357"/>
    </row>
    <row r="20" spans="1:28" s="349" customFormat="1" ht="5.0999999999999996" customHeight="1" thickTop="1">
      <c r="A20" s="354"/>
      <c r="B20" s="378"/>
      <c r="C20" s="378"/>
      <c r="D20" s="378"/>
      <c r="E20" s="378"/>
      <c r="F20" s="378"/>
      <c r="G20" s="378"/>
      <c r="H20" s="378"/>
      <c r="I20" s="378"/>
      <c r="J20" s="378"/>
      <c r="K20" s="378"/>
      <c r="L20" s="378"/>
      <c r="M20" s="378"/>
      <c r="N20" s="378"/>
      <c r="O20" s="378"/>
      <c r="P20" s="378"/>
      <c r="Q20" s="378"/>
      <c r="AB20" s="357"/>
    </row>
    <row r="21" spans="1:28" ht="14.25" customHeight="1">
      <c r="A21" s="354"/>
      <c r="B21"/>
      <c r="C21"/>
      <c r="D21"/>
      <c r="E21"/>
      <c r="F21" s="378"/>
      <c r="G21"/>
      <c r="H21"/>
      <c r="I21"/>
      <c r="J21" s="378"/>
      <c r="K21"/>
      <c r="L21"/>
      <c r="M21"/>
      <c r="N21" s="378"/>
      <c r="AB21" s="357"/>
    </row>
    <row r="22" spans="1:28" ht="14.25" customHeight="1">
      <c r="A22" s="354"/>
      <c r="B22"/>
      <c r="C22"/>
      <c r="D22"/>
      <c r="E22"/>
      <c r="F22" s="378"/>
      <c r="G22"/>
      <c r="H22"/>
      <c r="I22"/>
      <c r="J22" s="378"/>
      <c r="K22"/>
      <c r="L22"/>
      <c r="M22"/>
      <c r="N22" s="378"/>
      <c r="O22" s="625" t="s">
        <v>700</v>
      </c>
      <c r="P22" s="625"/>
      <c r="Q22" s="625"/>
      <c r="AB22" s="357"/>
    </row>
    <row r="23" spans="1:28">
      <c r="A23" s="354"/>
      <c r="AB23" s="357"/>
    </row>
    <row r="24" spans="1:28">
      <c r="A24" s="354"/>
      <c r="G24" s="369"/>
      <c r="H24" s="365"/>
      <c r="I24" s="365"/>
      <c r="J24" s="365"/>
      <c r="K24" s="365"/>
      <c r="L24" s="365"/>
      <c r="M24" s="370"/>
      <c r="AB24" s="357"/>
    </row>
    <row r="25" spans="1:28">
      <c r="A25" s="354"/>
      <c r="G25" s="371"/>
      <c r="H25" s="366"/>
      <c r="I25" s="366"/>
      <c r="J25" s="366"/>
      <c r="K25" s="366"/>
      <c r="L25" s="366"/>
      <c r="M25" s="372"/>
      <c r="AB25" s="357"/>
    </row>
    <row r="26" spans="1:28">
      <c r="A26" s="354"/>
      <c r="G26" s="371"/>
      <c r="H26" s="366"/>
      <c r="I26" s="366"/>
      <c r="J26" s="366"/>
      <c r="K26" s="366"/>
      <c r="L26" s="366"/>
      <c r="M26" s="372"/>
      <c r="AB26" s="357"/>
    </row>
    <row r="27" spans="1:28">
      <c r="A27" s="354"/>
      <c r="G27" s="371"/>
      <c r="H27" s="366"/>
      <c r="I27" s="366"/>
      <c r="J27" s="366"/>
      <c r="K27" s="366"/>
      <c r="L27" s="366"/>
      <c r="M27" s="372"/>
      <c r="AB27" s="357"/>
    </row>
    <row r="28" spans="1:28">
      <c r="A28" s="354"/>
      <c r="G28" s="371"/>
      <c r="H28" s="366"/>
      <c r="I28" s="366"/>
      <c r="J28" s="366"/>
      <c r="K28" s="366"/>
      <c r="L28" s="366"/>
      <c r="M28" s="372"/>
      <c r="AB28" s="357"/>
    </row>
    <row r="29" spans="1:28">
      <c r="A29" s="354"/>
      <c r="G29" s="371"/>
      <c r="H29" s="366"/>
      <c r="I29" s="366"/>
      <c r="J29" s="366"/>
      <c r="K29" s="366"/>
      <c r="L29" s="366"/>
      <c r="M29" s="372"/>
      <c r="AB29" s="357"/>
    </row>
    <row r="30" spans="1:28">
      <c r="A30" s="354"/>
      <c r="G30" s="371"/>
      <c r="H30" s="366"/>
      <c r="I30" s="366"/>
      <c r="J30" s="366"/>
      <c r="K30" s="366"/>
      <c r="L30" s="366"/>
      <c r="M30" s="372"/>
      <c r="AB30" s="357"/>
    </row>
    <row r="31" spans="1:28">
      <c r="A31" s="354"/>
      <c r="G31" s="371"/>
      <c r="H31" s="366"/>
      <c r="I31" s="366"/>
      <c r="J31" s="366"/>
      <c r="K31" s="366"/>
      <c r="L31" s="366"/>
      <c r="M31" s="372"/>
      <c r="AB31" s="357"/>
    </row>
    <row r="32" spans="1:28">
      <c r="A32" s="354"/>
      <c r="G32" s="373"/>
      <c r="H32" s="367"/>
      <c r="I32" s="367"/>
      <c r="J32" s="367"/>
      <c r="K32" s="367"/>
      <c r="L32" s="367"/>
      <c r="M32" s="374"/>
      <c r="AB32" s="357"/>
    </row>
    <row r="33" spans="1:28">
      <c r="A33" s="354"/>
      <c r="AB33" s="357"/>
    </row>
    <row r="34" spans="1:28">
      <c r="A34" s="354"/>
      <c r="AB34" s="357"/>
    </row>
    <row r="35" spans="1:28">
      <c r="A35" s="354"/>
      <c r="AB35" s="357"/>
    </row>
    <row r="36" spans="1:28">
      <c r="A36" s="354"/>
      <c r="AB36" s="357"/>
    </row>
    <row r="37" spans="1:28">
      <c r="A37" s="354"/>
      <c r="AB37" s="357"/>
    </row>
    <row r="38" spans="1:28">
      <c r="A38" s="354"/>
      <c r="AB38" s="357"/>
    </row>
    <row r="39" spans="1:28">
      <c r="A39" s="354"/>
      <c r="AB39" s="357"/>
    </row>
    <row r="40" spans="1:28">
      <c r="A40" s="354"/>
      <c r="AB40" s="357"/>
    </row>
    <row r="41" spans="1:28">
      <c r="A41" s="354"/>
      <c r="AB41" s="357"/>
    </row>
    <row r="42" spans="1:28">
      <c r="A42" s="354"/>
      <c r="AB42" s="357"/>
    </row>
    <row r="43" spans="1:28">
      <c r="A43" s="354"/>
      <c r="AB43" s="357"/>
    </row>
    <row r="44" spans="1:28">
      <c r="A44" s="354"/>
      <c r="AB44" s="357"/>
    </row>
    <row r="45" spans="1:28">
      <c r="A45" s="354"/>
      <c r="AB45" s="357"/>
    </row>
    <row r="46" spans="1:28">
      <c r="A46" s="354"/>
      <c r="AB46" s="357"/>
    </row>
    <row r="47" spans="1:28">
      <c r="A47" s="354"/>
      <c r="AB47" s="357"/>
    </row>
    <row r="48" spans="1:28">
      <c r="A48" s="354"/>
      <c r="AB48" s="357"/>
    </row>
    <row r="49" spans="1:28">
      <c r="A49" s="354"/>
      <c r="AB49" s="357"/>
    </row>
    <row r="50" spans="1:28">
      <c r="A50" s="354"/>
      <c r="AB50" s="357"/>
    </row>
    <row r="51" spans="1:28">
      <c r="A51" s="354"/>
      <c r="AB51" s="357"/>
    </row>
    <row r="52" spans="1:28">
      <c r="A52" s="354"/>
      <c r="AB52" s="357"/>
    </row>
    <row r="53" spans="1:28">
      <c r="A53" s="354"/>
      <c r="AB53" s="357"/>
    </row>
    <row r="54" spans="1:28">
      <c r="A54" s="354"/>
      <c r="AB54" s="357"/>
    </row>
    <row r="55" spans="1:28">
      <c r="A55" s="354"/>
      <c r="AB55" s="357"/>
    </row>
    <row r="56" spans="1:28">
      <c r="A56" s="354"/>
      <c r="AB56" s="357"/>
    </row>
    <row r="57" spans="1:28">
      <c r="A57" s="354"/>
      <c r="AB57" s="357"/>
    </row>
    <row r="58" spans="1:28">
      <c r="A58" s="354"/>
      <c r="AB58" s="357"/>
    </row>
    <row r="59" spans="1:28">
      <c r="A59" s="354"/>
      <c r="AB59" s="357"/>
    </row>
    <row r="60" spans="1:28">
      <c r="A60" s="354"/>
      <c r="AB60" s="357"/>
    </row>
    <row r="61" spans="1:28">
      <c r="A61" s="354"/>
      <c r="AB61" s="357"/>
    </row>
    <row r="62" spans="1:28">
      <c r="A62" s="354"/>
      <c r="AB62" s="357"/>
    </row>
    <row r="63" spans="1:28">
      <c r="A63" s="354"/>
      <c r="AB63" s="357"/>
    </row>
    <row r="64" spans="1:28">
      <c r="A64" s="354"/>
      <c r="AB64" s="357"/>
    </row>
    <row r="65" spans="1:28">
      <c r="A65" s="354"/>
      <c r="AB65" s="357"/>
    </row>
    <row r="66" spans="1:28">
      <c r="A66" s="354"/>
      <c r="AB66" s="357"/>
    </row>
    <row r="67" spans="1:28">
      <c r="A67" s="354"/>
      <c r="AB67" s="357"/>
    </row>
    <row r="68" spans="1:28">
      <c r="A68" s="354"/>
      <c r="AB68" s="357"/>
    </row>
    <row r="69" spans="1:28">
      <c r="A69" s="354"/>
      <c r="AB69" s="357"/>
    </row>
    <row r="70" spans="1:28">
      <c r="A70" s="354"/>
      <c r="AB70" s="357"/>
    </row>
    <row r="71" spans="1:28">
      <c r="A71" s="354"/>
      <c r="AB71" s="357"/>
    </row>
    <row r="72" spans="1:28">
      <c r="A72" s="354"/>
      <c r="AB72" s="357"/>
    </row>
    <row r="73" spans="1:28">
      <c r="A73" s="354"/>
      <c r="AB73" s="357"/>
    </row>
    <row r="74" spans="1:28">
      <c r="A74" s="354"/>
      <c r="AB74" s="357"/>
    </row>
    <row r="75" spans="1:28">
      <c r="A75" s="354"/>
      <c r="AB75" s="357"/>
    </row>
    <row r="76" spans="1:28">
      <c r="A76" s="354"/>
      <c r="AB76" s="357"/>
    </row>
    <row r="77" spans="1:28">
      <c r="A77" s="354"/>
      <c r="AB77" s="357"/>
    </row>
    <row r="78" spans="1:28">
      <c r="A78" s="354"/>
      <c r="AB78" s="357"/>
    </row>
    <row r="79" spans="1:28">
      <c r="A79" s="354"/>
      <c r="AB79" s="357"/>
    </row>
    <row r="80" spans="1:28">
      <c r="A80" s="354"/>
      <c r="AB80" s="357"/>
    </row>
    <row r="81" spans="1:28">
      <c r="A81" s="354"/>
      <c r="AB81" s="357"/>
    </row>
    <row r="82" spans="1:28">
      <c r="A82" s="354"/>
      <c r="AB82" s="357"/>
    </row>
    <row r="83" spans="1:28">
      <c r="A83" s="354"/>
      <c r="AB83" s="357"/>
    </row>
    <row r="84" spans="1:28">
      <c r="A84" s="354"/>
      <c r="AB84" s="357"/>
    </row>
    <row r="85" spans="1:28">
      <c r="A85" s="354"/>
      <c r="AB85" s="357"/>
    </row>
    <row r="86" spans="1:28">
      <c r="A86" s="354"/>
      <c r="AB86" s="357"/>
    </row>
    <row r="87" spans="1:28">
      <c r="A87" s="354"/>
      <c r="AB87" s="357"/>
    </row>
    <row r="88" spans="1:28">
      <c r="A88" s="354"/>
      <c r="AB88" s="357"/>
    </row>
    <row r="89" spans="1:28">
      <c r="A89" s="354"/>
      <c r="AB89" s="357"/>
    </row>
    <row r="90" spans="1:28">
      <c r="A90" s="354"/>
      <c r="AB90" s="357"/>
    </row>
    <row r="91" spans="1:28">
      <c r="A91" s="354"/>
      <c r="AB91" s="357"/>
    </row>
    <row r="92" spans="1:28">
      <c r="A92" s="354"/>
      <c r="AB92" s="357"/>
    </row>
    <row r="93" spans="1:28">
      <c r="A93" s="364"/>
      <c r="B93" s="363"/>
      <c r="C93" s="363"/>
      <c r="D93" s="363"/>
      <c r="E93" s="363"/>
      <c r="F93" s="363"/>
      <c r="G93" s="363"/>
      <c r="H93" s="363"/>
      <c r="I93" s="363"/>
      <c r="J93" s="363"/>
      <c r="K93" s="363"/>
      <c r="L93" s="363"/>
      <c r="M93" s="363"/>
      <c r="N93" s="363"/>
      <c r="O93" s="363"/>
      <c r="P93" s="363"/>
      <c r="Q93" s="363"/>
      <c r="R93" s="363"/>
      <c r="S93" s="363"/>
      <c r="T93" s="363"/>
      <c r="U93" s="363"/>
      <c r="V93" s="363"/>
      <c r="W93" s="363"/>
      <c r="X93" s="363"/>
      <c r="Y93" s="363"/>
      <c r="Z93" s="363"/>
      <c r="AA93" s="363"/>
      <c r="AB93" s="368"/>
    </row>
  </sheetData>
  <sheetProtection algorithmName="SHA-512" hashValue="NG8PfhiPvIjTRZorkvitVkofOzv1kxZ4uvIhkMRocKunt4TMzvwPTm01hr5KXWCTZENWIUuRB6f1mFbzJ9C5mQ==" saltValue="yeUWm+N8hUX1asxMADXiaQ==" spinCount="100000" sheet="1"/>
  <mergeCells count="14">
    <mergeCell ref="AC15:AE16"/>
    <mergeCell ref="B18:E19"/>
    <mergeCell ref="G18:I19"/>
    <mergeCell ref="O22:Q22"/>
    <mergeCell ref="O18:Q19"/>
    <mergeCell ref="E8:Q8"/>
    <mergeCell ref="K15:M16"/>
    <mergeCell ref="N12:Q12"/>
    <mergeCell ref="K10:M10"/>
    <mergeCell ref="G12:I12"/>
    <mergeCell ref="E10:F10"/>
    <mergeCell ref="B15:E16"/>
    <mergeCell ref="G15:I16"/>
    <mergeCell ref="O15:Q16"/>
  </mergeCells>
  <conditionalFormatting sqref="E8">
    <cfRule type="cellIs" dxfId="668" priority="1" stopIfTrue="1" operator="lessThan">
      <formula>#REF!</formula>
    </cfRule>
  </conditionalFormatting>
  <conditionalFormatting sqref="E10 K10 E12 N12">
    <cfRule type="cellIs" dxfId="667" priority="338" stopIfTrue="1" operator="lessThan">
      <formula>#REF!</formula>
    </cfRule>
  </conditionalFormatting>
  <conditionalFormatting sqref="G12">
    <cfRule type="cellIs" dxfId="666" priority="4" stopIfTrue="1" operator="lessThan">
      <formula>#REF!</formula>
    </cfRule>
  </conditionalFormatting>
  <dataValidations count="4">
    <dataValidation type="list" allowBlank="1" showInputMessage="1" showErrorMessage="1" sqref="E12" xr:uid="{00000000-0002-0000-0000-000000000000}">
      <formula1>"Sì,No"</formula1>
    </dataValidation>
    <dataValidation type="list" errorStyle="warning" allowBlank="1" showInputMessage="1" showErrorMessage="1" errorTitle="Inserire Mese Chiusura" error="Inserire un numero da 1 a 12" sqref="K10:M10" xr:uid="{00000000-0002-0000-0000-000001000000}">
      <formula1>"1,2,3,4,5,6,7,8,9,10,11,12"</formula1>
    </dataValidation>
    <dataValidation type="list" allowBlank="1" showInputMessage="1" showErrorMessage="1" sqref="N12:Q12" xr:uid="{00000000-0002-0000-0000-000002000000}">
      <formula1>"Abbreviato CEE, CEE, Bilancio di Verifica"</formula1>
    </dataValidation>
    <dataValidation type="date" allowBlank="1" showInputMessage="1" showErrorMessage="1" errorTitle="Valore non valido" error="Inserire una data!" sqref="G12:I12" xr:uid="{00000000-0002-0000-0000-000003000000}">
      <formula1>40909</formula1>
      <formula2>46022</formula2>
    </dataValidation>
  </dataValidations>
  <hyperlinks>
    <hyperlink ref="G15:I16" location="'2'!A1" display="'2'!A1" xr:uid="{00000000-0004-0000-0000-000000000000}"/>
    <hyperlink ref="B15:E16" location="'1'!A1" display="'1'!A1" xr:uid="{00000000-0004-0000-0000-000001000000}"/>
    <hyperlink ref="B18:E19" location="BR!A1" display="BILANCIO RICLASSIFICATO" xr:uid="{00000000-0004-0000-0000-000002000000}"/>
    <hyperlink ref="G18:I19" location="Indici!A1" display="ANALISI PER INDICI" xr:uid="{00000000-0004-0000-0000-000003000000}"/>
    <hyperlink ref="AC15:AE16" location="'3'!A1" display="'3'!A1" xr:uid="{00000000-0004-0000-0000-000004000000}"/>
    <hyperlink ref="K15:M16" location="CE!A1" display="CONTO ECONOMICO" xr:uid="{00000000-0004-0000-0000-000008000000}"/>
    <hyperlink ref="O18:Q19" location="BR!B128" display="RENDICONTO FINANZIARIO OIC. 10" xr:uid="{00000000-0004-0000-0000-00000A000000}"/>
    <hyperlink ref="O15:Q16" location="'3'!A1" display="'3'!A1" xr:uid="{0FDF43C5-C692-4659-B511-365D6B1B94D5}"/>
  </hyperlinks>
  <pageMargins left="0.7" right="0.7" top="0.75" bottom="0.75" header="0.3" footer="0.3"/>
  <pageSetup paperSize="9" scale="50" fitToHeight="0" orientation="portrait" horizontalDpi="4294967293" verticalDpi="4294967293" r:id="rId1"/>
  <drawing r:id="rId2"/>
  <legacyDrawing r:id="rId3"/>
  <oleObjects>
    <mc:AlternateContent xmlns:mc="http://schemas.openxmlformats.org/markup-compatibility/2006">
      <mc:Choice Requires="x14">
        <oleObject progId="Acrobat Document" shapeId="1036" r:id="rId4">
          <objectPr defaultSize="0" autoPict="0" r:id="rId5">
            <anchor moveWithCells="1">
              <from>
                <xdr:col>14</xdr:col>
                <xdr:colOff>0</xdr:colOff>
                <xdr:row>23</xdr:row>
                <xdr:rowOff>0</xdr:rowOff>
              </from>
              <to>
                <xdr:col>17</xdr:col>
                <xdr:colOff>523875</xdr:colOff>
                <xdr:row>38</xdr:row>
                <xdr:rowOff>123825</xdr:rowOff>
              </to>
            </anchor>
          </objectPr>
        </oleObject>
      </mc:Choice>
      <mc:Fallback>
        <oleObject progId="Acrobat Document" shapeId="1036"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3">
    <tabColor theme="3"/>
  </sheetPr>
  <dimension ref="A1:AL309"/>
  <sheetViews>
    <sheetView showZeros="0" zoomScaleNormal="100" workbookViewId="0">
      <pane xSplit="1" ySplit="4" topLeftCell="B5" activePane="bottomRight" state="frozen"/>
      <selection activeCell="G33" sqref="G33"/>
      <selection pane="topRight" activeCell="G33" sqref="G33"/>
      <selection pane="bottomLeft" activeCell="G33" sqref="G33"/>
      <selection pane="bottomRight" activeCell="E16" sqref="E16"/>
    </sheetView>
  </sheetViews>
  <sheetFormatPr defaultColWidth="9.140625" defaultRowHeight="14.25"/>
  <cols>
    <col min="1" max="1" width="68" style="494" customWidth="1"/>
    <col min="2" max="2" width="26.5703125" style="497" bestFit="1" customWidth="1"/>
    <col min="3" max="3" width="1.7109375" style="497" customWidth="1"/>
    <col min="4" max="4" width="26.5703125" style="497" bestFit="1" customWidth="1"/>
    <col min="5" max="5" width="1.7109375" style="497" customWidth="1"/>
    <col min="6" max="6" width="25.42578125" style="497" customWidth="1"/>
    <col min="7" max="7" width="1.7109375" style="497" customWidth="1"/>
    <col min="8" max="8" width="26.5703125" style="497" bestFit="1" customWidth="1"/>
    <col min="9" max="9" width="3.7109375" style="497" bestFit="1" customWidth="1"/>
    <col min="10" max="10" width="5.5703125" style="497" bestFit="1" customWidth="1"/>
    <col min="11" max="11" width="1.7109375" style="497" customWidth="1"/>
    <col min="12" max="12" width="4.5703125" style="497" customWidth="1"/>
    <col min="13" max="38" width="37.42578125" style="497" customWidth="1"/>
    <col min="39" max="16384" width="9.140625" style="497"/>
  </cols>
  <sheetData>
    <row r="1" spans="1:38" s="493" customFormat="1" ht="30">
      <c r="A1" s="345">
        <f>+Menu!B2</f>
        <v>0</v>
      </c>
      <c r="B1" s="22"/>
      <c r="C1" s="22"/>
      <c r="D1" s="23"/>
      <c r="E1" s="23"/>
      <c r="F1" s="24"/>
      <c r="G1" s="24"/>
      <c r="H1" s="24"/>
      <c r="I1" s="25"/>
      <c r="J1" s="25"/>
      <c r="K1" s="25"/>
      <c r="L1" s="25"/>
      <c r="M1" s="492"/>
      <c r="N1" s="492"/>
      <c r="O1" s="492"/>
      <c r="P1" s="492"/>
      <c r="Q1" s="492"/>
      <c r="R1" s="492"/>
      <c r="S1" s="492"/>
      <c r="T1" s="492"/>
      <c r="U1" s="492"/>
      <c r="V1" s="492"/>
      <c r="W1" s="492"/>
      <c r="X1" s="492"/>
      <c r="Y1" s="492"/>
      <c r="Z1" s="492"/>
      <c r="AA1" s="492"/>
      <c r="AB1" s="492"/>
      <c r="AC1" s="492"/>
      <c r="AD1" s="492"/>
      <c r="AE1" s="492"/>
      <c r="AF1" s="492"/>
      <c r="AG1" s="492"/>
      <c r="AH1" s="492"/>
      <c r="AI1" s="492"/>
      <c r="AJ1" s="492"/>
      <c r="AK1" s="492"/>
      <c r="AL1" s="492"/>
    </row>
    <row r="2" spans="1:38" s="494" customFormat="1">
      <c r="A2" s="26"/>
      <c r="B2" s="26"/>
      <c r="C2" s="26"/>
      <c r="D2" s="26"/>
      <c r="E2" s="26"/>
      <c r="F2" s="26"/>
      <c r="G2" s="26"/>
      <c r="H2" s="26"/>
      <c r="I2" s="26"/>
      <c r="J2" s="26"/>
      <c r="K2" s="26"/>
      <c r="L2" s="26"/>
    </row>
    <row r="3" spans="1:38" s="493" customFormat="1" ht="24" customHeight="1">
      <c r="A3" s="626" t="str">
        <f>+"Stato Patrimoniale"</f>
        <v>Stato Patrimoniale</v>
      </c>
      <c r="B3" s="509"/>
      <c r="C3" s="504"/>
      <c r="D3" s="509"/>
      <c r="E3" s="505"/>
      <c r="F3" s="509"/>
      <c r="G3" s="380"/>
      <c r="H3" s="393"/>
      <c r="I3" s="381"/>
      <c r="J3" s="381"/>
      <c r="K3" s="28"/>
      <c r="L3" s="28"/>
      <c r="M3" s="515"/>
      <c r="N3" s="515"/>
      <c r="O3" s="515"/>
      <c r="P3" s="515"/>
      <c r="Q3" s="515"/>
      <c r="R3" s="515"/>
      <c r="S3" s="515"/>
      <c r="T3" s="515"/>
      <c r="U3" s="515"/>
      <c r="V3" s="515"/>
      <c r="W3" s="515"/>
      <c r="X3" s="515"/>
      <c r="Y3" s="515"/>
      <c r="Z3" s="515"/>
      <c r="AA3" s="515"/>
      <c r="AB3" s="515"/>
      <c r="AC3" s="515"/>
      <c r="AD3" s="515"/>
      <c r="AE3" s="515"/>
      <c r="AF3" s="515"/>
      <c r="AG3" s="515"/>
      <c r="AH3" s="515"/>
      <c r="AI3" s="515"/>
      <c r="AJ3" s="515"/>
      <c r="AK3" s="515"/>
      <c r="AL3" s="515"/>
    </row>
    <row r="4" spans="1:38" s="493" customFormat="1" ht="21" thickBot="1">
      <c r="A4" s="627"/>
      <c r="B4" s="506">
        <f>+EOMONTH(D4,-12)</f>
        <v>44926</v>
      </c>
      <c r="C4" s="507"/>
      <c r="D4" s="506">
        <f>+EOMONTH(F4,-12)</f>
        <v>45291</v>
      </c>
      <c r="E4" s="508"/>
      <c r="F4" s="506">
        <f>+EOMONTH(DATE(Menu!E10,Menu!K10,1),0)</f>
        <v>45657</v>
      </c>
      <c r="G4" s="394"/>
      <c r="H4" s="501">
        <f>+Menu!G12</f>
        <v>45900</v>
      </c>
      <c r="I4" s="385" t="s">
        <v>49</v>
      </c>
      <c r="J4" s="395" t="s">
        <v>256</v>
      </c>
      <c r="K4" s="29"/>
      <c r="L4" s="29"/>
      <c r="M4" s="562"/>
      <c r="N4" s="562"/>
      <c r="O4" s="562"/>
      <c r="P4" s="562"/>
      <c r="Q4" s="562"/>
      <c r="R4" s="562"/>
      <c r="S4" s="562"/>
      <c r="T4" s="562"/>
      <c r="U4" s="562"/>
      <c r="V4" s="562"/>
      <c r="W4" s="562"/>
      <c r="X4" s="562"/>
      <c r="Y4" s="562"/>
      <c r="Z4" s="562"/>
      <c r="AA4" s="562"/>
      <c r="AB4" s="562"/>
      <c r="AC4" s="562"/>
      <c r="AD4" s="562"/>
      <c r="AE4" s="562"/>
      <c r="AF4" s="562"/>
      <c r="AG4" s="562"/>
      <c r="AH4" s="562"/>
      <c r="AI4" s="562"/>
      <c r="AJ4" s="562"/>
      <c r="AK4" s="562"/>
      <c r="AL4" s="562"/>
    </row>
    <row r="5" spans="1:38" ht="5.0999999999999996" customHeight="1" thickTop="1">
      <c r="A5" s="474"/>
      <c r="B5" s="479"/>
      <c r="C5" s="349"/>
      <c r="D5" s="479"/>
      <c r="E5" s="349"/>
      <c r="F5" s="479"/>
      <c r="G5" s="349"/>
      <c r="H5" s="479"/>
      <c r="I5" s="349"/>
      <c r="J5" s="349"/>
      <c r="K5" s="349"/>
      <c r="L5" s="349"/>
    </row>
    <row r="6" spans="1:38" ht="30" customHeight="1">
      <c r="A6" s="484" t="s">
        <v>50</v>
      </c>
      <c r="B6" s="510" t="str">
        <f>+IF(OR(AND(B166-B276&lt;1,B166-B276&gt;-1),TB&lt;&gt;2),"","Squadratura di "&amp;TEXT(B166-B276,"#.###,00"))</f>
        <v/>
      </c>
      <c r="C6" s="481"/>
      <c r="D6" s="510" t="str">
        <f>+IF(OR(AND(D166-D276&lt;1,D166-D276&gt;-1),TB&lt;&gt;2),"","Squadratura di "&amp;TEXT(D166-D276,"#.###,00"))</f>
        <v/>
      </c>
      <c r="E6" s="481"/>
      <c r="F6" s="510" t="str">
        <f>+IF(OR(AND(F166-F276&lt;1,F166-F276&gt;-1),TB&lt;&gt;2),"","Squadratura di "&amp;TEXT(F166-F276,"#.###,00"))</f>
        <v/>
      </c>
      <c r="G6" s="481"/>
      <c r="H6" s="510" t="str">
        <f>+IF(OR(AND(H166-H276&lt;1,H166-H276&gt;-1),TB&lt;&gt;2),"","Squadratura di "&amp;TEXT(H166-H276,"#.###,00"))</f>
        <v/>
      </c>
      <c r="I6" s="481"/>
      <c r="J6" s="481"/>
      <c r="K6" s="349"/>
      <c r="L6" s="349"/>
    </row>
    <row r="7" spans="1:38" ht="5.0999999999999996" customHeight="1" thickBot="1">
      <c r="A7" s="473"/>
      <c r="B7" s="482"/>
      <c r="C7" s="481"/>
      <c r="D7" s="482"/>
      <c r="E7" s="481"/>
      <c r="F7" s="482"/>
      <c r="G7" s="481"/>
      <c r="H7" s="482"/>
      <c r="I7" s="481"/>
      <c r="J7" s="481"/>
      <c r="K7" s="349"/>
      <c r="L7" s="349"/>
    </row>
    <row r="8" spans="1:38" ht="30" customHeight="1" thickTop="1" thickBot="1">
      <c r="A8" s="473" t="s">
        <v>633</v>
      </c>
      <c r="B8" s="389"/>
      <c r="C8" s="513"/>
      <c r="D8" s="389"/>
      <c r="E8" s="513"/>
      <c r="F8" s="389"/>
      <c r="G8" s="513"/>
      <c r="H8" s="389"/>
      <c r="I8" s="481"/>
      <c r="J8" s="599">
        <v>100</v>
      </c>
      <c r="K8" s="349"/>
      <c r="L8" s="349"/>
    </row>
    <row r="9" spans="1:38" ht="5.0999999999999996" customHeight="1" thickTop="1">
      <c r="A9" s="473"/>
      <c r="B9" s="482"/>
      <c r="C9" s="481"/>
      <c r="D9" s="482"/>
      <c r="E9" s="481"/>
      <c r="F9" s="482"/>
      <c r="G9" s="481"/>
      <c r="H9" s="482"/>
      <c r="I9" s="481"/>
      <c r="J9" s="481"/>
      <c r="K9" s="349"/>
      <c r="L9" s="349"/>
    </row>
    <row r="10" spans="1:38" ht="30" customHeight="1">
      <c r="A10" s="473" t="s">
        <v>636</v>
      </c>
      <c r="B10" s="482"/>
      <c r="C10" s="481"/>
      <c r="D10" s="482"/>
      <c r="E10" s="481"/>
      <c r="F10" s="482"/>
      <c r="G10" s="481"/>
      <c r="H10" s="482"/>
      <c r="I10" s="481"/>
      <c r="J10" s="481"/>
      <c r="K10" s="349"/>
      <c r="L10" s="349"/>
    </row>
    <row r="11" spans="1:38" ht="5.0999999999999996" customHeight="1">
      <c r="A11" s="473"/>
      <c r="B11" s="482"/>
      <c r="C11" s="481"/>
      <c r="D11" s="482"/>
      <c r="E11" s="481"/>
      <c r="F11" s="482"/>
      <c r="G11" s="481"/>
      <c r="H11" s="482"/>
      <c r="I11" s="481"/>
      <c r="J11" s="481"/>
      <c r="K11" s="349"/>
      <c r="L11" s="349"/>
    </row>
    <row r="12" spans="1:38" ht="30" customHeight="1">
      <c r="A12" s="473" t="s">
        <v>8</v>
      </c>
      <c r="B12" s="482"/>
      <c r="C12" s="481"/>
      <c r="D12" s="482"/>
      <c r="E12" s="481"/>
      <c r="F12" s="482"/>
      <c r="G12" s="481"/>
      <c r="H12" s="482"/>
      <c r="I12" s="481"/>
      <c r="J12" s="481"/>
      <c r="K12" s="349"/>
      <c r="L12" s="349"/>
    </row>
    <row r="13" spans="1:38" ht="5.0999999999999996" customHeight="1" thickBot="1">
      <c r="A13" s="473"/>
      <c r="B13" s="482"/>
      <c r="C13" s="481"/>
      <c r="D13" s="482"/>
      <c r="E13" s="481"/>
      <c r="F13" s="482"/>
      <c r="G13" s="481"/>
      <c r="H13" s="482"/>
      <c r="I13" s="481"/>
      <c r="J13" s="481"/>
      <c r="K13" s="349"/>
      <c r="L13" s="349"/>
    </row>
    <row r="14" spans="1:38" ht="30" customHeight="1" thickTop="1" thickBot="1">
      <c r="A14" s="473" t="s">
        <v>479</v>
      </c>
      <c r="B14" s="389"/>
      <c r="C14" s="514"/>
      <c r="D14" s="389"/>
      <c r="E14" s="513"/>
      <c r="F14" s="389"/>
      <c r="G14" s="513"/>
      <c r="H14" s="389"/>
      <c r="I14" s="481"/>
      <c r="J14" s="481"/>
      <c r="K14" s="349"/>
      <c r="L14" s="349"/>
    </row>
    <row r="15" spans="1:38" ht="5.0999999999999996" customHeight="1" thickTop="1" thickBot="1">
      <c r="A15" s="473"/>
      <c r="B15" s="482"/>
      <c r="C15" s="481"/>
      <c r="D15" s="482"/>
      <c r="E15" s="481"/>
      <c r="F15" s="482"/>
      <c r="G15" s="482"/>
      <c r="H15" s="482"/>
      <c r="I15" s="481"/>
      <c r="J15" s="481"/>
      <c r="K15" s="349"/>
      <c r="L15" s="349"/>
    </row>
    <row r="16" spans="1:38" ht="30" customHeight="1" thickTop="1" thickBot="1">
      <c r="A16" s="473" t="s">
        <v>637</v>
      </c>
      <c r="B16" s="389"/>
      <c r="C16" s="514"/>
      <c r="D16" s="389"/>
      <c r="E16" s="513"/>
      <c r="F16" s="389"/>
      <c r="G16" s="513"/>
      <c r="H16" s="389"/>
      <c r="I16" s="481"/>
      <c r="J16" s="481"/>
      <c r="K16" s="349"/>
      <c r="L16" s="349"/>
    </row>
    <row r="17" spans="1:12" ht="5.0999999999999996" customHeight="1" thickTop="1" thickBot="1">
      <c r="A17" s="473"/>
      <c r="B17" s="482"/>
      <c r="C17" s="481"/>
      <c r="D17" s="482"/>
      <c r="E17" s="481"/>
      <c r="F17" s="482"/>
      <c r="G17" s="481"/>
      <c r="H17" s="482"/>
      <c r="I17" s="481"/>
      <c r="J17" s="481"/>
      <c r="K17" s="349"/>
      <c r="L17" s="349"/>
    </row>
    <row r="18" spans="1:12" ht="30" customHeight="1" thickTop="1" thickBot="1">
      <c r="A18" s="473" t="s">
        <v>480</v>
      </c>
      <c r="B18" s="389"/>
      <c r="C18" s="514"/>
      <c r="D18" s="389"/>
      <c r="E18" s="513"/>
      <c r="F18" s="389"/>
      <c r="G18" s="513"/>
      <c r="H18" s="389"/>
      <c r="I18" s="481"/>
      <c r="J18" s="481"/>
      <c r="K18" s="349"/>
      <c r="L18" s="349"/>
    </row>
    <row r="19" spans="1:12" ht="5.0999999999999996" customHeight="1" thickTop="1" thickBot="1">
      <c r="A19" s="473"/>
      <c r="B19" s="482"/>
      <c r="C19" s="481"/>
      <c r="D19" s="482"/>
      <c r="E19" s="481"/>
      <c r="F19" s="482"/>
      <c r="G19" s="481"/>
      <c r="H19" s="482"/>
      <c r="I19" s="481"/>
      <c r="J19" s="481"/>
      <c r="K19" s="349"/>
      <c r="L19" s="349"/>
    </row>
    <row r="20" spans="1:12" ht="30" customHeight="1" thickTop="1" thickBot="1">
      <c r="A20" s="473" t="s">
        <v>481</v>
      </c>
      <c r="B20" s="389"/>
      <c r="C20" s="514"/>
      <c r="D20" s="389"/>
      <c r="E20" s="513"/>
      <c r="F20" s="389"/>
      <c r="G20" s="513"/>
      <c r="H20" s="389"/>
      <c r="I20" s="481"/>
      <c r="J20" s="481"/>
      <c r="K20" s="349"/>
      <c r="L20" s="349"/>
    </row>
    <row r="21" spans="1:12" ht="5.0999999999999996" customHeight="1" thickTop="1" thickBot="1">
      <c r="A21" s="473"/>
      <c r="B21" s="482"/>
      <c r="C21" s="481"/>
      <c r="D21" s="482"/>
      <c r="E21" s="481"/>
      <c r="F21" s="482"/>
      <c r="G21" s="481"/>
      <c r="H21" s="482"/>
      <c r="I21" s="481"/>
      <c r="J21" s="481"/>
      <c r="K21" s="349"/>
      <c r="L21" s="349"/>
    </row>
    <row r="22" spans="1:12" ht="30" customHeight="1" thickTop="1" thickBot="1">
      <c r="A22" s="473" t="s">
        <v>482</v>
      </c>
      <c r="B22" s="389"/>
      <c r="C22" s="514"/>
      <c r="D22" s="389"/>
      <c r="E22" s="513"/>
      <c r="F22" s="389"/>
      <c r="G22" s="513"/>
      <c r="H22" s="389"/>
      <c r="I22" s="481"/>
      <c r="J22" s="481"/>
      <c r="K22" s="349"/>
      <c r="L22" s="349"/>
    </row>
    <row r="23" spans="1:12" ht="5.0999999999999996" customHeight="1" thickTop="1" thickBot="1">
      <c r="A23" s="473"/>
      <c r="B23" s="482"/>
      <c r="C23" s="481"/>
      <c r="D23" s="482"/>
      <c r="E23" s="481"/>
      <c r="F23" s="482"/>
      <c r="G23" s="481"/>
      <c r="H23" s="482"/>
      <c r="I23" s="481"/>
      <c r="J23" s="481"/>
      <c r="K23" s="349"/>
      <c r="L23" s="349"/>
    </row>
    <row r="24" spans="1:12" ht="30" customHeight="1" thickTop="1" thickBot="1">
      <c r="A24" s="473" t="s">
        <v>483</v>
      </c>
      <c r="B24" s="389"/>
      <c r="C24" s="514"/>
      <c r="D24" s="389"/>
      <c r="E24" s="513"/>
      <c r="F24" s="389"/>
      <c r="G24" s="513"/>
      <c r="H24" s="389"/>
      <c r="I24" s="481"/>
      <c r="J24" s="481"/>
      <c r="K24" s="349"/>
      <c r="L24" s="349"/>
    </row>
    <row r="25" spans="1:12" ht="5.0999999999999996" customHeight="1" thickTop="1" thickBot="1">
      <c r="A25" s="473"/>
      <c r="B25" s="482"/>
      <c r="C25" s="481"/>
      <c r="D25" s="482"/>
      <c r="E25" s="481"/>
      <c r="F25" s="482"/>
      <c r="G25" s="481"/>
      <c r="H25" s="482"/>
      <c r="I25" s="481"/>
      <c r="J25" s="481"/>
      <c r="K25" s="349"/>
      <c r="L25" s="349"/>
    </row>
    <row r="26" spans="1:12" ht="30" customHeight="1" thickTop="1" thickBot="1">
      <c r="A26" s="473" t="s">
        <v>527</v>
      </c>
      <c r="B26" s="389"/>
      <c r="C26" s="514"/>
      <c r="D26" s="389"/>
      <c r="E26" s="513"/>
      <c r="F26" s="389"/>
      <c r="G26" s="513"/>
      <c r="H26" s="389"/>
      <c r="I26" s="481"/>
      <c r="J26" s="481"/>
      <c r="K26" s="349"/>
      <c r="L26" s="349"/>
    </row>
    <row r="27" spans="1:12" ht="5.0999999999999996" customHeight="1" thickTop="1" thickBot="1">
      <c r="A27" s="473"/>
      <c r="B27" s="482"/>
      <c r="C27" s="481"/>
      <c r="D27" s="482"/>
      <c r="E27" s="481"/>
      <c r="F27" s="482"/>
      <c r="G27" s="481"/>
      <c r="H27" s="482"/>
      <c r="I27" s="481"/>
      <c r="J27" s="481"/>
      <c r="K27" s="349"/>
      <c r="L27" s="349"/>
    </row>
    <row r="28" spans="1:12" ht="30" customHeight="1" thickTop="1" thickBot="1">
      <c r="A28" s="473" t="s">
        <v>16</v>
      </c>
      <c r="B28" s="396">
        <f>SUM(B14:B26)</f>
        <v>0</v>
      </c>
      <c r="C28" s="481"/>
      <c r="D28" s="396">
        <f>SUM(D14:D26)</f>
        <v>0</v>
      </c>
      <c r="E28" s="481"/>
      <c r="F28" s="396">
        <f>SUM(F14:F26)</f>
        <v>0</v>
      </c>
      <c r="G28" s="482"/>
      <c r="H28" s="396">
        <f>SUM(H14:H26)</f>
        <v>0</v>
      </c>
      <c r="I28" s="481"/>
      <c r="J28" s="389"/>
      <c r="K28" s="349"/>
      <c r="L28" s="349"/>
    </row>
    <row r="29" spans="1:12" ht="5.0999999999999996" customHeight="1" thickTop="1">
      <c r="A29" s="473"/>
      <c r="B29" s="482"/>
      <c r="C29" s="481"/>
      <c r="D29" s="482"/>
      <c r="E29" s="481"/>
      <c r="F29" s="482"/>
      <c r="G29" s="482"/>
      <c r="H29" s="482"/>
      <c r="I29" s="481"/>
      <c r="J29" s="481"/>
      <c r="K29" s="349"/>
      <c r="L29" s="349"/>
    </row>
    <row r="30" spans="1:12" ht="30" customHeight="1">
      <c r="A30" s="473" t="s">
        <v>10</v>
      </c>
      <c r="B30" s="482"/>
      <c r="C30" s="481"/>
      <c r="D30" s="482"/>
      <c r="E30" s="481"/>
      <c r="F30" s="482"/>
      <c r="G30" s="482"/>
      <c r="H30" s="482"/>
      <c r="I30" s="481"/>
      <c r="J30" s="481"/>
      <c r="K30" s="349"/>
      <c r="L30" s="349"/>
    </row>
    <row r="31" spans="1:12" ht="5.0999999999999996" customHeight="1" thickBot="1">
      <c r="A31" s="473"/>
      <c r="B31" s="482"/>
      <c r="C31" s="481"/>
      <c r="D31" s="482"/>
      <c r="E31" s="481"/>
      <c r="F31" s="482"/>
      <c r="G31" s="482"/>
      <c r="H31" s="482"/>
      <c r="I31" s="481"/>
      <c r="J31" s="481"/>
      <c r="K31" s="349"/>
      <c r="L31" s="349"/>
    </row>
    <row r="32" spans="1:12" ht="30" customHeight="1" thickTop="1" thickBot="1">
      <c r="A32" s="473" t="s">
        <v>484</v>
      </c>
      <c r="B32" s="389"/>
      <c r="C32" s="513"/>
      <c r="D32" s="389"/>
      <c r="E32" s="513"/>
      <c r="F32" s="389"/>
      <c r="G32" s="513"/>
      <c r="H32" s="389"/>
      <c r="I32" s="481"/>
      <c r="J32" s="481"/>
      <c r="K32" s="349"/>
      <c r="L32" s="349"/>
    </row>
    <row r="33" spans="1:12" ht="5.0999999999999996" customHeight="1" thickTop="1" thickBot="1">
      <c r="A33" s="473"/>
      <c r="B33" s="482"/>
      <c r="C33" s="481"/>
      <c r="D33" s="482"/>
      <c r="E33" s="481"/>
      <c r="F33" s="482"/>
      <c r="G33" s="482"/>
      <c r="H33" s="482"/>
      <c r="I33" s="481"/>
      <c r="J33" s="481"/>
      <c r="K33" s="349"/>
      <c r="L33" s="349"/>
    </row>
    <row r="34" spans="1:12" ht="30" customHeight="1" thickTop="1" thickBot="1">
      <c r="A34" s="473" t="s">
        <v>485</v>
      </c>
      <c r="B34" s="389"/>
      <c r="C34" s="513"/>
      <c r="D34" s="389"/>
      <c r="E34" s="513"/>
      <c r="F34" s="389"/>
      <c r="G34" s="513"/>
      <c r="H34" s="389"/>
      <c r="I34" s="481"/>
      <c r="J34" s="481"/>
      <c r="K34" s="349"/>
      <c r="L34" s="349"/>
    </row>
    <row r="35" spans="1:12" ht="5.0999999999999996" customHeight="1" thickTop="1" thickBot="1">
      <c r="A35" s="473"/>
      <c r="B35" s="482"/>
      <c r="C35" s="481"/>
      <c r="D35" s="482"/>
      <c r="E35" s="481"/>
      <c r="F35" s="482"/>
      <c r="G35" s="482"/>
      <c r="H35" s="482"/>
      <c r="I35" s="481"/>
      <c r="J35" s="481"/>
      <c r="K35" s="349"/>
      <c r="L35" s="349"/>
    </row>
    <row r="36" spans="1:12" ht="30" customHeight="1" thickTop="1" thickBot="1">
      <c r="A36" s="473" t="s">
        <v>486</v>
      </c>
      <c r="B36" s="389"/>
      <c r="C36" s="513"/>
      <c r="D36" s="389"/>
      <c r="E36" s="513"/>
      <c r="F36" s="389"/>
      <c r="G36" s="513"/>
      <c r="H36" s="389"/>
      <c r="I36" s="481"/>
      <c r="J36" s="481"/>
      <c r="K36" s="349"/>
      <c r="L36" s="349"/>
    </row>
    <row r="37" spans="1:12" ht="5.0999999999999996" customHeight="1" thickTop="1" thickBot="1">
      <c r="A37" s="473"/>
      <c r="B37" s="482"/>
      <c r="C37" s="481"/>
      <c r="D37" s="482"/>
      <c r="E37" s="481"/>
      <c r="F37" s="482"/>
      <c r="G37" s="482"/>
      <c r="H37" s="482"/>
      <c r="I37" s="481"/>
      <c r="J37" s="481"/>
      <c r="K37" s="349"/>
      <c r="L37" s="349"/>
    </row>
    <row r="38" spans="1:12" ht="30" customHeight="1" thickTop="1" thickBot="1">
      <c r="A38" s="473" t="s">
        <v>487</v>
      </c>
      <c r="B38" s="389"/>
      <c r="C38" s="513"/>
      <c r="D38" s="389"/>
      <c r="E38" s="513"/>
      <c r="F38" s="389"/>
      <c r="G38" s="513"/>
      <c r="H38" s="389"/>
      <c r="I38" s="481"/>
      <c r="J38" s="481"/>
      <c r="K38" s="349"/>
      <c r="L38" s="349"/>
    </row>
    <row r="39" spans="1:12" ht="5.0999999999999996" customHeight="1" thickTop="1" thickBot="1">
      <c r="A39" s="473"/>
      <c r="B39" s="482"/>
      <c r="C39" s="481"/>
      <c r="D39" s="482"/>
      <c r="E39" s="481"/>
      <c r="F39" s="482"/>
      <c r="G39" s="482"/>
      <c r="H39" s="482"/>
      <c r="I39" s="481"/>
      <c r="J39" s="481"/>
      <c r="K39" s="349"/>
      <c r="L39" s="349"/>
    </row>
    <row r="40" spans="1:12" ht="30" customHeight="1" thickTop="1" thickBot="1">
      <c r="A40" s="473" t="s">
        <v>528</v>
      </c>
      <c r="B40" s="389"/>
      <c r="C40" s="513"/>
      <c r="D40" s="389"/>
      <c r="E40" s="513"/>
      <c r="F40" s="389"/>
      <c r="G40" s="513"/>
      <c r="H40" s="389"/>
      <c r="I40" s="481"/>
      <c r="J40" s="481"/>
      <c r="K40" s="349"/>
      <c r="L40" s="349"/>
    </row>
    <row r="41" spans="1:12" ht="5.0999999999999996" customHeight="1" thickTop="1" thickBot="1">
      <c r="A41" s="473"/>
      <c r="B41" s="482"/>
      <c r="C41" s="481"/>
      <c r="D41" s="482"/>
      <c r="E41" s="481"/>
      <c r="F41" s="482"/>
      <c r="G41" s="482"/>
      <c r="H41" s="482"/>
      <c r="I41" s="481"/>
      <c r="J41" s="481"/>
      <c r="K41" s="349"/>
      <c r="L41" s="349"/>
    </row>
    <row r="42" spans="1:12" ht="30" customHeight="1" thickTop="1" thickBot="1">
      <c r="A42" s="473" t="s">
        <v>16</v>
      </c>
      <c r="B42" s="396">
        <f>SUM(B32:B40)</f>
        <v>0</v>
      </c>
      <c r="C42" s="481"/>
      <c r="D42" s="396">
        <f>SUM(D32:D40)</f>
        <v>0</v>
      </c>
      <c r="E42" s="481"/>
      <c r="F42" s="396">
        <f>SUM(F32:F40)</f>
        <v>0</v>
      </c>
      <c r="G42" s="482"/>
      <c r="H42" s="396">
        <f>SUM(H32:H40)</f>
        <v>0</v>
      </c>
      <c r="I42" s="481"/>
      <c r="J42" s="389"/>
      <c r="K42" s="349"/>
      <c r="L42" s="349"/>
    </row>
    <row r="43" spans="1:12" ht="5.0999999999999996" customHeight="1" thickTop="1">
      <c r="A43" s="473"/>
      <c r="B43" s="482"/>
      <c r="C43" s="481"/>
      <c r="D43" s="482"/>
      <c r="E43" s="481"/>
      <c r="F43" s="482"/>
      <c r="G43" s="482"/>
      <c r="H43" s="482"/>
      <c r="I43" s="481"/>
      <c r="J43" s="481"/>
      <c r="K43" s="349"/>
      <c r="L43" s="349"/>
    </row>
    <row r="44" spans="1:12">
      <c r="A44" s="473" t="s">
        <v>638</v>
      </c>
      <c r="B44" s="482"/>
      <c r="C44" s="481"/>
      <c r="D44" s="482"/>
      <c r="E44" s="481"/>
      <c r="F44" s="482"/>
      <c r="G44" s="482"/>
      <c r="H44" s="482"/>
      <c r="I44" s="481"/>
      <c r="J44" s="481"/>
      <c r="K44" s="349"/>
      <c r="L44" s="349"/>
    </row>
    <row r="45" spans="1:12" ht="5.0999999999999996" customHeight="1">
      <c r="A45" s="473"/>
      <c r="B45" s="482"/>
      <c r="C45" s="481"/>
      <c r="D45" s="482"/>
      <c r="E45" s="481"/>
      <c r="F45" s="482"/>
      <c r="G45" s="482"/>
      <c r="H45" s="482"/>
      <c r="I45" s="481"/>
      <c r="J45" s="481"/>
      <c r="K45" s="349"/>
      <c r="L45" s="349"/>
    </row>
    <row r="46" spans="1:12" ht="30" customHeight="1">
      <c r="A46" s="473" t="s">
        <v>11</v>
      </c>
      <c r="B46" s="482"/>
      <c r="C46" s="481"/>
      <c r="D46" s="482"/>
      <c r="E46" s="481"/>
      <c r="F46" s="482"/>
      <c r="G46" s="482"/>
      <c r="H46" s="482"/>
      <c r="I46" s="481"/>
      <c r="J46" s="481"/>
      <c r="K46" s="349"/>
      <c r="L46" s="349"/>
    </row>
    <row r="47" spans="1:12" ht="5.0999999999999996" customHeight="1" thickBot="1">
      <c r="A47" s="473"/>
      <c r="B47" s="482"/>
      <c r="C47" s="481"/>
      <c r="D47" s="482"/>
      <c r="E47" s="481"/>
      <c r="F47" s="482"/>
      <c r="G47" s="482"/>
      <c r="H47" s="482"/>
      <c r="I47" s="481"/>
      <c r="J47" s="481"/>
      <c r="K47" s="349"/>
      <c r="L47" s="349"/>
    </row>
    <row r="48" spans="1:12" ht="30" customHeight="1" thickTop="1" thickBot="1">
      <c r="A48" s="473" t="s">
        <v>488</v>
      </c>
      <c r="B48" s="389"/>
      <c r="C48" s="513"/>
      <c r="D48" s="389"/>
      <c r="E48" s="513"/>
      <c r="F48" s="389"/>
      <c r="G48" s="513"/>
      <c r="H48" s="389"/>
      <c r="I48" s="481"/>
      <c r="J48" s="481"/>
      <c r="K48" s="349"/>
      <c r="L48" s="349"/>
    </row>
    <row r="49" spans="1:12" ht="5.0999999999999996" customHeight="1" thickTop="1" thickBot="1">
      <c r="A49" s="473"/>
      <c r="B49" s="482"/>
      <c r="C49" s="481"/>
      <c r="D49" s="482"/>
      <c r="E49" s="481"/>
      <c r="F49" s="482"/>
      <c r="G49" s="482"/>
      <c r="H49" s="482"/>
      <c r="I49" s="481"/>
      <c r="J49" s="481"/>
      <c r="K49" s="349"/>
      <c r="L49" s="349"/>
    </row>
    <row r="50" spans="1:12" ht="30" customHeight="1" thickTop="1" thickBot="1">
      <c r="A50" s="473" t="s">
        <v>489</v>
      </c>
      <c r="B50" s="389"/>
      <c r="C50" s="513"/>
      <c r="D50" s="389"/>
      <c r="E50" s="513"/>
      <c r="F50" s="389"/>
      <c r="G50" s="513"/>
      <c r="H50" s="389"/>
      <c r="I50" s="481"/>
      <c r="J50" s="481"/>
      <c r="K50" s="349"/>
      <c r="L50" s="349"/>
    </row>
    <row r="51" spans="1:12" ht="5.0999999999999996" customHeight="1" thickTop="1" thickBot="1">
      <c r="A51" s="473"/>
      <c r="B51" s="482"/>
      <c r="C51" s="481"/>
      <c r="D51" s="482"/>
      <c r="E51" s="481"/>
      <c r="F51" s="482"/>
      <c r="G51" s="482"/>
      <c r="H51" s="482"/>
      <c r="I51" s="481"/>
      <c r="J51" s="481"/>
      <c r="K51" s="349"/>
      <c r="L51" s="349"/>
    </row>
    <row r="52" spans="1:12" ht="30" customHeight="1" thickTop="1" thickBot="1">
      <c r="A52" s="473" t="s">
        <v>490</v>
      </c>
      <c r="B52" s="389"/>
      <c r="C52" s="513"/>
      <c r="D52" s="389"/>
      <c r="E52" s="513"/>
      <c r="F52" s="389"/>
      <c r="G52" s="513"/>
      <c r="H52" s="389"/>
      <c r="I52" s="481"/>
      <c r="J52" s="481"/>
      <c r="K52" s="349"/>
      <c r="L52" s="349"/>
    </row>
    <row r="53" spans="1:12" ht="5.0999999999999996" customHeight="1" thickTop="1" thickBot="1">
      <c r="A53" s="473"/>
      <c r="B53" s="482"/>
      <c r="C53" s="481"/>
      <c r="D53" s="482"/>
      <c r="E53" s="481"/>
      <c r="F53" s="482"/>
      <c r="G53" s="482"/>
      <c r="H53" s="482"/>
      <c r="I53" s="481"/>
      <c r="J53" s="481"/>
      <c r="K53" s="349"/>
      <c r="L53" s="349"/>
    </row>
    <row r="54" spans="1:12" ht="30" customHeight="1" thickTop="1" thickBot="1">
      <c r="A54" s="473" t="s">
        <v>639</v>
      </c>
      <c r="B54" s="389"/>
      <c r="C54" s="513"/>
      <c r="D54" s="389"/>
      <c r="E54" s="513"/>
      <c r="F54" s="389"/>
      <c r="G54" s="513"/>
      <c r="H54" s="389"/>
      <c r="I54" s="481"/>
      <c r="J54" s="481"/>
      <c r="K54" s="349"/>
      <c r="L54" s="349"/>
    </row>
    <row r="55" spans="1:12" ht="5.0999999999999996" customHeight="1" thickTop="1" thickBot="1">
      <c r="A55" s="473"/>
      <c r="B55" s="482"/>
      <c r="C55" s="481"/>
      <c r="D55" s="482"/>
      <c r="E55" s="481"/>
      <c r="F55" s="482"/>
      <c r="G55" s="482"/>
      <c r="H55" s="482"/>
      <c r="I55" s="481"/>
      <c r="J55" s="481"/>
      <c r="K55" s="349"/>
      <c r="L55" s="349"/>
    </row>
    <row r="56" spans="1:12" ht="30" customHeight="1" thickTop="1" thickBot="1">
      <c r="A56" s="473" t="s">
        <v>640</v>
      </c>
      <c r="B56" s="389"/>
      <c r="C56" s="513"/>
      <c r="D56" s="389"/>
      <c r="E56" s="513"/>
      <c r="F56" s="389"/>
      <c r="G56" s="513"/>
      <c r="H56" s="389"/>
      <c r="I56" s="481"/>
      <c r="J56" s="481"/>
      <c r="K56" s="349"/>
      <c r="L56" s="349"/>
    </row>
    <row r="57" spans="1:12" ht="5.0999999999999996" customHeight="1" thickTop="1" thickBot="1">
      <c r="A57" s="473"/>
      <c r="B57" s="482"/>
      <c r="C57" s="481"/>
      <c r="D57" s="482"/>
      <c r="E57" s="481"/>
      <c r="F57" s="482"/>
      <c r="G57" s="482"/>
      <c r="H57" s="482"/>
      <c r="I57" s="481"/>
      <c r="J57" s="481"/>
      <c r="K57" s="349"/>
      <c r="L57" s="349"/>
    </row>
    <row r="58" spans="1:12" ht="30" customHeight="1" thickTop="1" thickBot="1">
      <c r="A58" s="473" t="s">
        <v>12</v>
      </c>
      <c r="B58" s="397"/>
      <c r="C58" s="481"/>
      <c r="D58" s="397"/>
      <c r="E58" s="481"/>
      <c r="F58" s="397"/>
      <c r="G58" s="482"/>
      <c r="H58" s="397"/>
      <c r="I58" s="481"/>
      <c r="J58" s="481"/>
      <c r="K58" s="349"/>
      <c r="L58" s="349"/>
    </row>
    <row r="59" spans="1:12" ht="5.0999999999999996" customHeight="1" thickTop="1" thickBot="1">
      <c r="A59" s="473"/>
      <c r="B59" s="482"/>
      <c r="C59" s="481"/>
      <c r="D59" s="482"/>
      <c r="E59" s="481"/>
      <c r="F59" s="482"/>
      <c r="G59" s="482"/>
      <c r="H59" s="482"/>
      <c r="I59" s="481"/>
      <c r="J59" s="481"/>
      <c r="K59" s="349"/>
      <c r="L59" s="349"/>
    </row>
    <row r="60" spans="1:12" ht="30" customHeight="1" thickTop="1" thickBot="1">
      <c r="A60" s="473" t="s">
        <v>491</v>
      </c>
      <c r="B60" s="389"/>
      <c r="C60" s="513"/>
      <c r="D60" s="389"/>
      <c r="E60" s="513"/>
      <c r="F60" s="389"/>
      <c r="G60" s="513"/>
      <c r="H60" s="389"/>
      <c r="I60" s="481"/>
      <c r="J60" s="481"/>
      <c r="K60" s="349"/>
      <c r="L60" s="349"/>
    </row>
    <row r="61" spans="1:12" ht="5.0999999999999996" customHeight="1" thickTop="1" thickBot="1">
      <c r="A61" s="473"/>
      <c r="B61" s="482"/>
      <c r="C61" s="481"/>
      <c r="D61" s="482"/>
      <c r="E61" s="481"/>
      <c r="F61" s="482"/>
      <c r="G61" s="482"/>
      <c r="H61" s="482"/>
      <c r="I61" s="481"/>
      <c r="J61" s="481"/>
      <c r="K61" s="349"/>
      <c r="L61" s="349"/>
    </row>
    <row r="62" spans="1:12" ht="30" customHeight="1" thickTop="1" thickBot="1">
      <c r="A62" s="473" t="s">
        <v>492</v>
      </c>
      <c r="B62" s="389"/>
      <c r="C62" s="513"/>
      <c r="D62" s="389"/>
      <c r="E62" s="513"/>
      <c r="F62" s="389"/>
      <c r="G62" s="513"/>
      <c r="H62" s="389"/>
      <c r="I62" s="481"/>
      <c r="J62" s="481"/>
      <c r="K62" s="349"/>
      <c r="L62" s="349"/>
    </row>
    <row r="63" spans="1:12" ht="5.0999999999999996" customHeight="1" thickTop="1" thickBot="1">
      <c r="A63" s="473"/>
      <c r="B63" s="482"/>
      <c r="C63" s="481"/>
      <c r="D63" s="482"/>
      <c r="E63" s="481"/>
      <c r="F63" s="482"/>
      <c r="G63" s="482"/>
      <c r="H63" s="482"/>
      <c r="I63" s="481"/>
      <c r="J63" s="481"/>
      <c r="K63" s="349"/>
      <c r="L63" s="349"/>
    </row>
    <row r="64" spans="1:12" ht="30" customHeight="1" thickTop="1" thickBot="1">
      <c r="A64" s="473" t="s">
        <v>493</v>
      </c>
      <c r="B64" s="389"/>
      <c r="C64" s="513"/>
      <c r="D64" s="389"/>
      <c r="E64" s="513"/>
      <c r="F64" s="389"/>
      <c r="G64" s="513"/>
      <c r="H64" s="389"/>
      <c r="I64" s="481"/>
      <c r="J64" s="481"/>
      <c r="K64" s="349"/>
      <c r="L64" s="349"/>
    </row>
    <row r="65" spans="1:12" ht="5.0999999999999996" customHeight="1" thickTop="1" thickBot="1">
      <c r="A65" s="473"/>
      <c r="B65" s="482"/>
      <c r="C65" s="481"/>
      <c r="D65" s="482"/>
      <c r="E65" s="481"/>
      <c r="F65" s="482"/>
      <c r="G65" s="482"/>
      <c r="H65" s="482"/>
      <c r="I65" s="481"/>
      <c r="J65" s="481"/>
      <c r="K65" s="349"/>
      <c r="L65" s="349"/>
    </row>
    <row r="66" spans="1:12" ht="30" customHeight="1" thickTop="1" thickBot="1">
      <c r="A66" s="473" t="s">
        <v>642</v>
      </c>
      <c r="B66" s="389"/>
      <c r="C66" s="513"/>
      <c r="D66" s="389"/>
      <c r="E66" s="513"/>
      <c r="F66" s="389"/>
      <c r="G66" s="513"/>
      <c r="H66" s="389"/>
      <c r="I66" s="481"/>
      <c r="J66" s="481"/>
      <c r="K66" s="349"/>
      <c r="L66" s="349"/>
    </row>
    <row r="67" spans="1:12" ht="5.0999999999999996" customHeight="1" thickTop="1" thickBot="1">
      <c r="A67" s="473"/>
      <c r="B67" s="482"/>
      <c r="C67" s="481"/>
      <c r="D67" s="482"/>
      <c r="E67" s="481"/>
      <c r="F67" s="482"/>
      <c r="G67" s="482"/>
      <c r="H67" s="482"/>
      <c r="I67" s="481"/>
      <c r="J67" s="481"/>
      <c r="K67" s="349"/>
      <c r="L67" s="349"/>
    </row>
    <row r="68" spans="1:12" ht="30" customHeight="1" thickTop="1" thickBot="1">
      <c r="A68" s="473" t="s">
        <v>641</v>
      </c>
      <c r="B68" s="389"/>
      <c r="C68" s="513"/>
      <c r="D68" s="389"/>
      <c r="E68" s="513"/>
      <c r="F68" s="389"/>
      <c r="G68" s="513"/>
      <c r="H68" s="389"/>
      <c r="I68" s="481"/>
      <c r="J68" s="481"/>
      <c r="K68" s="349"/>
      <c r="L68" s="349"/>
    </row>
    <row r="69" spans="1:12" ht="5.0999999999999996" customHeight="1" thickTop="1" thickBot="1">
      <c r="A69" s="473"/>
      <c r="B69" s="482"/>
      <c r="C69" s="481"/>
      <c r="D69" s="482"/>
      <c r="E69" s="481"/>
      <c r="F69" s="482"/>
      <c r="G69" s="482"/>
      <c r="H69" s="482"/>
      <c r="I69" s="481"/>
      <c r="J69" s="481"/>
      <c r="K69" s="349"/>
      <c r="L69" s="349"/>
    </row>
    <row r="70" spans="1:12" ht="30" customHeight="1" thickTop="1" thickBot="1">
      <c r="A70" s="473" t="s">
        <v>494</v>
      </c>
      <c r="B70" s="389"/>
      <c r="C70" s="513"/>
      <c r="D70" s="389"/>
      <c r="E70" s="513"/>
      <c r="F70" s="389"/>
      <c r="G70" s="513"/>
      <c r="H70" s="389"/>
      <c r="I70" s="481"/>
      <c r="J70" s="481"/>
      <c r="K70" s="349"/>
      <c r="L70" s="349"/>
    </row>
    <row r="71" spans="1:12" ht="5.0999999999999996" customHeight="1" thickTop="1" thickBot="1">
      <c r="A71" s="473"/>
      <c r="B71" s="482"/>
      <c r="C71" s="481"/>
      <c r="D71" s="482"/>
      <c r="E71" s="481"/>
      <c r="F71" s="482"/>
      <c r="G71" s="482"/>
      <c r="H71" s="482"/>
      <c r="I71" s="481"/>
      <c r="J71" s="481"/>
      <c r="K71" s="349"/>
      <c r="L71" s="349"/>
    </row>
    <row r="72" spans="1:12" ht="30" customHeight="1" thickTop="1" thickBot="1">
      <c r="A72" s="473" t="s">
        <v>643</v>
      </c>
      <c r="B72" s="389"/>
      <c r="C72" s="513"/>
      <c r="D72" s="389"/>
      <c r="E72" s="513"/>
      <c r="F72" s="389"/>
      <c r="G72" s="513"/>
      <c r="H72" s="389"/>
      <c r="I72" s="481"/>
      <c r="J72" s="481"/>
      <c r="K72" s="349"/>
      <c r="L72" s="349"/>
    </row>
    <row r="73" spans="1:12" ht="5.0999999999999996" customHeight="1" thickTop="1" thickBot="1">
      <c r="A73" s="473"/>
      <c r="B73" s="482"/>
      <c r="C73" s="481"/>
      <c r="D73" s="482"/>
      <c r="E73" s="481"/>
      <c r="F73" s="482"/>
      <c r="G73" s="482"/>
      <c r="H73" s="482"/>
      <c r="I73" s="481"/>
      <c r="J73" s="481"/>
      <c r="K73" s="349"/>
      <c r="L73" s="349"/>
    </row>
    <row r="74" spans="1:12" ht="30" customHeight="1" thickTop="1" thickBot="1">
      <c r="A74" s="473" t="s">
        <v>16</v>
      </c>
      <c r="B74" s="396">
        <f>SUM(B46:B72)</f>
        <v>0</v>
      </c>
      <c r="C74" s="481"/>
      <c r="D74" s="396">
        <f>SUM(D46:D72)</f>
        <v>0</v>
      </c>
      <c r="E74" s="481"/>
      <c r="F74" s="396">
        <f>SUM(F46:F72)</f>
        <v>0</v>
      </c>
      <c r="G74" s="482"/>
      <c r="H74" s="396">
        <f>SUM(H46:H72)</f>
        <v>0</v>
      </c>
      <c r="I74" s="481"/>
      <c r="J74" s="389">
        <v>30</v>
      </c>
      <c r="K74" s="349"/>
      <c r="L74" s="349"/>
    </row>
    <row r="75" spans="1:12" ht="5.0999999999999996" customHeight="1" thickTop="1" thickBot="1">
      <c r="A75" s="473"/>
      <c r="B75" s="482"/>
      <c r="C75" s="481"/>
      <c r="D75" s="482"/>
      <c r="E75" s="481"/>
      <c r="F75" s="482"/>
      <c r="G75" s="482"/>
      <c r="H75" s="482"/>
      <c r="I75" s="481"/>
      <c r="J75" s="481"/>
      <c r="K75" s="349"/>
      <c r="L75" s="349"/>
    </row>
    <row r="76" spans="1:12" ht="30" customHeight="1" thickTop="1" thickBot="1">
      <c r="A76" s="473" t="s">
        <v>495</v>
      </c>
      <c r="B76" s="396">
        <f>+B74+B42+B28</f>
        <v>0</v>
      </c>
      <c r="C76" s="481"/>
      <c r="D76" s="396">
        <f>+D74+D42+D28</f>
        <v>0</v>
      </c>
      <c r="E76" s="481"/>
      <c r="F76" s="396">
        <f>+F74+F42+F28</f>
        <v>0</v>
      </c>
      <c r="G76" s="486"/>
      <c r="H76" s="396">
        <f>+H74+H42+H28</f>
        <v>0</v>
      </c>
      <c r="I76" s="481"/>
      <c r="J76" s="389">
        <v>35</v>
      </c>
      <c r="K76" s="349"/>
      <c r="L76" s="349"/>
    </row>
    <row r="77" spans="1:12" ht="5.0999999999999996" customHeight="1" thickTop="1">
      <c r="A77" s="473"/>
      <c r="B77" s="482"/>
      <c r="C77" s="481"/>
      <c r="D77" s="482"/>
      <c r="E77" s="481"/>
      <c r="F77" s="482"/>
      <c r="G77" s="482"/>
      <c r="H77" s="482"/>
      <c r="I77" s="481"/>
      <c r="J77" s="481"/>
      <c r="K77" s="349"/>
      <c r="L77" s="349"/>
    </row>
    <row r="78" spans="1:12" ht="30" customHeight="1">
      <c r="A78" s="473" t="s">
        <v>14</v>
      </c>
      <c r="B78" s="482"/>
      <c r="C78" s="481"/>
      <c r="D78" s="482"/>
      <c r="E78" s="481"/>
      <c r="F78" s="482"/>
      <c r="G78" s="482"/>
      <c r="H78" s="482"/>
      <c r="I78" s="481"/>
      <c r="J78" s="481"/>
      <c r="K78" s="349"/>
      <c r="L78" s="349"/>
    </row>
    <row r="79" spans="1:12" ht="5.0999999999999996" customHeight="1">
      <c r="A79" s="473"/>
      <c r="B79" s="482"/>
      <c r="C79" s="481"/>
      <c r="D79" s="482"/>
      <c r="E79" s="481"/>
      <c r="F79" s="482"/>
      <c r="G79" s="482"/>
      <c r="H79" s="482"/>
      <c r="I79" s="481"/>
      <c r="J79" s="481"/>
      <c r="K79" s="349"/>
      <c r="L79" s="349"/>
    </row>
    <row r="80" spans="1:12" ht="30" customHeight="1">
      <c r="A80" s="473" t="s">
        <v>15</v>
      </c>
      <c r="B80" s="482"/>
      <c r="C80" s="481"/>
      <c r="D80" s="482"/>
      <c r="E80" s="481"/>
      <c r="F80" s="482"/>
      <c r="G80" s="482"/>
      <c r="H80" s="482"/>
      <c r="I80" s="481"/>
      <c r="J80" s="481"/>
      <c r="K80" s="349"/>
      <c r="L80" s="349"/>
    </row>
    <row r="81" spans="1:12" ht="5.0999999999999996" customHeight="1" thickBot="1">
      <c r="A81" s="473"/>
      <c r="B81" s="482"/>
      <c r="C81" s="481"/>
      <c r="D81" s="482"/>
      <c r="E81" s="481"/>
      <c r="F81" s="482"/>
      <c r="G81" s="482"/>
      <c r="H81" s="482"/>
      <c r="I81" s="481"/>
      <c r="J81" s="481"/>
      <c r="K81" s="349"/>
      <c r="L81" s="349"/>
    </row>
    <row r="82" spans="1:12" ht="30" customHeight="1" thickTop="1" thickBot="1">
      <c r="A82" s="473" t="s">
        <v>496</v>
      </c>
      <c r="B82" s="389"/>
      <c r="C82" s="513"/>
      <c r="D82" s="389"/>
      <c r="E82" s="513"/>
      <c r="F82" s="389"/>
      <c r="G82" s="513"/>
      <c r="H82" s="389"/>
      <c r="I82" s="481"/>
      <c r="J82" s="481"/>
      <c r="K82" s="349"/>
      <c r="L82" s="349"/>
    </row>
    <row r="83" spans="1:12" ht="5.0999999999999996" customHeight="1" thickTop="1" thickBot="1">
      <c r="A83" s="473"/>
      <c r="B83" s="482"/>
      <c r="C83" s="481"/>
      <c r="D83" s="482"/>
      <c r="E83" s="481"/>
      <c r="F83" s="482"/>
      <c r="G83" s="482"/>
      <c r="H83" s="482"/>
      <c r="I83" s="481"/>
      <c r="J83" s="481"/>
      <c r="K83" s="349"/>
      <c r="L83" s="349"/>
    </row>
    <row r="84" spans="1:12" ht="30" customHeight="1" thickTop="1" thickBot="1">
      <c r="A84" s="473" t="s">
        <v>497</v>
      </c>
      <c r="B84" s="389"/>
      <c r="C84" s="513"/>
      <c r="D84" s="389"/>
      <c r="E84" s="513"/>
      <c r="F84" s="389"/>
      <c r="G84" s="513"/>
      <c r="H84" s="389"/>
      <c r="I84" s="481"/>
      <c r="J84" s="481"/>
      <c r="K84" s="349"/>
      <c r="L84" s="349"/>
    </row>
    <row r="85" spans="1:12" ht="5.0999999999999996" customHeight="1" thickTop="1" thickBot="1">
      <c r="A85" s="473"/>
      <c r="B85" s="482"/>
      <c r="C85" s="481"/>
      <c r="D85" s="482"/>
      <c r="E85" s="481"/>
      <c r="F85" s="482"/>
      <c r="G85" s="482"/>
      <c r="H85" s="482"/>
      <c r="I85" s="481"/>
      <c r="J85" s="481"/>
      <c r="K85" s="349"/>
      <c r="L85" s="349"/>
    </row>
    <row r="86" spans="1:12" ht="30" customHeight="1" thickTop="1" thickBot="1">
      <c r="A86" s="473" t="s">
        <v>498</v>
      </c>
      <c r="B86" s="389"/>
      <c r="C86" s="513"/>
      <c r="D86" s="389"/>
      <c r="E86" s="513"/>
      <c r="F86" s="389"/>
      <c r="G86" s="513"/>
      <c r="H86" s="389"/>
      <c r="I86" s="481"/>
      <c r="J86" s="481"/>
      <c r="K86" s="349"/>
      <c r="L86" s="349"/>
    </row>
    <row r="87" spans="1:12" ht="5.0999999999999996" customHeight="1" thickTop="1" thickBot="1">
      <c r="A87" s="473"/>
      <c r="B87" s="482"/>
      <c r="C87" s="481"/>
      <c r="D87" s="482"/>
      <c r="E87" s="481"/>
      <c r="F87" s="482"/>
      <c r="G87" s="482"/>
      <c r="H87" s="482"/>
      <c r="I87" s="481"/>
      <c r="J87" s="481"/>
      <c r="K87" s="349"/>
      <c r="L87" s="349"/>
    </row>
    <row r="88" spans="1:12" ht="30" customHeight="1" thickTop="1" thickBot="1">
      <c r="A88" s="473" t="s">
        <v>499</v>
      </c>
      <c r="B88" s="389"/>
      <c r="C88" s="513"/>
      <c r="D88" s="389"/>
      <c r="E88" s="513"/>
      <c r="F88" s="389"/>
      <c r="G88" s="513"/>
      <c r="H88" s="389"/>
      <c r="I88" s="481"/>
      <c r="J88" s="481"/>
      <c r="K88" s="349"/>
      <c r="L88" s="349"/>
    </row>
    <row r="89" spans="1:12" ht="5.0999999999999996" customHeight="1" thickTop="1" thickBot="1">
      <c r="A89" s="473"/>
      <c r="B89" s="482"/>
      <c r="C89" s="481"/>
      <c r="D89" s="482"/>
      <c r="E89" s="481"/>
      <c r="F89" s="482"/>
      <c r="G89" s="482"/>
      <c r="H89" s="482"/>
      <c r="I89" s="481"/>
      <c r="J89" s="481"/>
      <c r="K89" s="349"/>
      <c r="L89" s="349"/>
    </row>
    <row r="90" spans="1:12" ht="30" customHeight="1" thickTop="1" thickBot="1">
      <c r="A90" s="473" t="s">
        <v>529</v>
      </c>
      <c r="B90" s="389"/>
      <c r="C90" s="513"/>
      <c r="D90" s="389"/>
      <c r="E90" s="513"/>
      <c r="F90" s="389"/>
      <c r="G90" s="513"/>
      <c r="H90" s="389"/>
      <c r="I90" s="481"/>
      <c r="J90" s="481"/>
      <c r="K90" s="349"/>
      <c r="L90" s="349"/>
    </row>
    <row r="91" spans="1:12" ht="5.0999999999999996" customHeight="1" thickTop="1" thickBot="1">
      <c r="A91" s="473"/>
      <c r="B91" s="482"/>
      <c r="C91" s="481"/>
      <c r="D91" s="482"/>
      <c r="E91" s="481"/>
      <c r="F91" s="482"/>
      <c r="G91" s="482"/>
      <c r="H91" s="482"/>
      <c r="I91" s="481"/>
      <c r="J91" s="481"/>
      <c r="K91" s="349"/>
      <c r="L91" s="349"/>
    </row>
    <row r="92" spans="1:12" ht="30" customHeight="1" thickTop="1" thickBot="1">
      <c r="A92" s="473" t="s">
        <v>16</v>
      </c>
      <c r="B92" s="396">
        <f>SUM(B81:B90)</f>
        <v>0</v>
      </c>
      <c r="C92" s="481"/>
      <c r="D92" s="396">
        <f>SUM(D81:D90)</f>
        <v>0</v>
      </c>
      <c r="E92" s="481"/>
      <c r="F92" s="396">
        <f>SUM(F81:F90)</f>
        <v>0</v>
      </c>
      <c r="G92" s="482"/>
      <c r="H92" s="396">
        <f>SUM(H81:H90)</f>
        <v>0</v>
      </c>
      <c r="I92" s="481"/>
      <c r="J92" s="389">
        <v>40</v>
      </c>
      <c r="K92" s="349"/>
      <c r="L92" s="349"/>
    </row>
    <row r="93" spans="1:12" ht="5.0999999999999996" customHeight="1" thickTop="1">
      <c r="A93" s="473"/>
      <c r="B93" s="482"/>
      <c r="C93" s="481"/>
      <c r="D93" s="482"/>
      <c r="E93" s="481"/>
      <c r="F93" s="482"/>
      <c r="G93" s="482"/>
      <c r="H93" s="482"/>
      <c r="I93" s="481"/>
      <c r="J93" s="481"/>
      <c r="K93" s="349"/>
      <c r="L93" s="349"/>
    </row>
    <row r="94" spans="1:12" ht="30" customHeight="1">
      <c r="A94" s="473" t="s">
        <v>17</v>
      </c>
      <c r="B94" s="481"/>
      <c r="C94" s="481"/>
      <c r="D94" s="481"/>
      <c r="E94" s="481"/>
      <c r="F94" s="481"/>
      <c r="G94" s="481"/>
      <c r="H94" s="481"/>
      <c r="I94" s="481"/>
      <c r="J94" s="481"/>
      <c r="K94" s="349"/>
      <c r="L94" s="349"/>
    </row>
    <row r="95" spans="1:12" ht="5.0999999999999996" customHeight="1" thickBot="1">
      <c r="A95" s="473"/>
      <c r="B95" s="482"/>
      <c r="C95" s="481"/>
      <c r="D95" s="482"/>
      <c r="E95" s="481"/>
      <c r="F95" s="482"/>
      <c r="G95" s="482"/>
      <c r="H95" s="482"/>
      <c r="I95" s="481"/>
      <c r="J95" s="481"/>
      <c r="K95" s="349"/>
      <c r="L95" s="349"/>
    </row>
    <row r="96" spans="1:12" ht="30" customHeight="1" thickTop="1" thickBot="1">
      <c r="A96" s="473" t="s">
        <v>500</v>
      </c>
      <c r="B96" s="389"/>
      <c r="C96" s="513"/>
      <c r="D96" s="389"/>
      <c r="E96" s="513"/>
      <c r="F96" s="389"/>
      <c r="G96" s="513"/>
      <c r="H96" s="389"/>
      <c r="I96" s="481"/>
      <c r="J96" s="389">
        <v>50</v>
      </c>
      <c r="K96" s="349"/>
      <c r="L96" s="349"/>
    </row>
    <row r="97" spans="1:12" ht="5.0999999999999996" customHeight="1" thickTop="1" thickBot="1">
      <c r="A97" s="473"/>
      <c r="B97" s="482"/>
      <c r="C97" s="481"/>
      <c r="D97" s="482"/>
      <c r="E97" s="481"/>
      <c r="F97" s="482"/>
      <c r="G97" s="482"/>
      <c r="H97" s="482"/>
      <c r="I97" s="481"/>
      <c r="J97" s="481"/>
      <c r="K97" s="349"/>
      <c r="L97" s="349"/>
    </row>
    <row r="98" spans="1:12" ht="30" customHeight="1" thickTop="1" thickBot="1">
      <c r="A98" s="478" t="str">
        <f>+LEFT(A96,LEN(A96))&amp;" oltre l'esercizio"</f>
        <v>1) verso clienti oltre l'esercizio</v>
      </c>
      <c r="B98" s="389"/>
      <c r="C98" s="513"/>
      <c r="D98" s="389"/>
      <c r="E98" s="513"/>
      <c r="F98" s="389"/>
      <c r="G98" s="513"/>
      <c r="H98" s="389"/>
      <c r="I98" s="481"/>
      <c r="J98" s="389">
        <v>30</v>
      </c>
      <c r="K98" s="349"/>
      <c r="L98" s="349"/>
    </row>
    <row r="99" spans="1:12" ht="5.0999999999999996" customHeight="1" thickTop="1" thickBot="1">
      <c r="A99" s="473"/>
      <c r="B99" s="482"/>
      <c r="C99" s="481"/>
      <c r="D99" s="482"/>
      <c r="E99" s="481"/>
      <c r="F99" s="482"/>
      <c r="G99" s="482"/>
      <c r="H99" s="482"/>
      <c r="I99" s="481"/>
      <c r="J99" s="481"/>
      <c r="K99" s="349"/>
      <c r="L99" s="349"/>
    </row>
    <row r="100" spans="1:12" ht="30" customHeight="1" thickTop="1" thickBot="1">
      <c r="A100" s="473" t="s">
        <v>501</v>
      </c>
      <c r="B100" s="389"/>
      <c r="C100" s="513"/>
      <c r="D100" s="389"/>
      <c r="E100" s="513"/>
      <c r="F100" s="389"/>
      <c r="G100" s="513"/>
      <c r="H100" s="389"/>
      <c r="I100" s="481"/>
      <c r="J100" s="389">
        <v>54</v>
      </c>
      <c r="K100" s="349"/>
      <c r="L100" s="349"/>
    </row>
    <row r="101" spans="1:12" ht="5.0999999999999996" customHeight="1" thickTop="1" thickBot="1">
      <c r="A101" s="473"/>
      <c r="B101" s="482"/>
      <c r="C101" s="481"/>
      <c r="D101" s="482"/>
      <c r="E101" s="481"/>
      <c r="F101" s="482"/>
      <c r="G101" s="482"/>
      <c r="H101" s="482"/>
      <c r="I101" s="481"/>
      <c r="J101" s="481"/>
      <c r="K101" s="349"/>
      <c r="L101" s="349"/>
    </row>
    <row r="102" spans="1:12" ht="30" customHeight="1" thickTop="1" thickBot="1">
      <c r="A102" s="478" t="str">
        <f>+LEFT(A100,LEN(A100))&amp;" oltre l'esercizio"</f>
        <v>2) verso imprese controllate oltre l'esercizio</v>
      </c>
      <c r="B102" s="389"/>
      <c r="C102" s="513"/>
      <c r="D102" s="389"/>
      <c r="E102" s="513"/>
      <c r="F102" s="389"/>
      <c r="G102" s="513"/>
      <c r="H102" s="389"/>
      <c r="I102" s="481"/>
      <c r="J102" s="389">
        <v>30</v>
      </c>
      <c r="K102" s="349"/>
      <c r="L102" s="349"/>
    </row>
    <row r="103" spans="1:12" ht="5.0999999999999996" customHeight="1" thickTop="1" thickBot="1">
      <c r="A103" s="473"/>
      <c r="B103" s="482"/>
      <c r="C103" s="481"/>
      <c r="D103" s="482"/>
      <c r="E103" s="481"/>
      <c r="F103" s="482"/>
      <c r="G103" s="482"/>
      <c r="H103" s="482"/>
      <c r="I103" s="481"/>
      <c r="J103" s="481"/>
      <c r="K103" s="349"/>
      <c r="L103" s="349"/>
    </row>
    <row r="104" spans="1:12" ht="30" customHeight="1" thickTop="1" thickBot="1">
      <c r="A104" s="473" t="s">
        <v>502</v>
      </c>
      <c r="B104" s="389"/>
      <c r="C104" s="513"/>
      <c r="D104" s="389"/>
      <c r="E104" s="513"/>
      <c r="F104" s="389"/>
      <c r="G104" s="513"/>
      <c r="H104" s="389"/>
      <c r="I104" s="481"/>
      <c r="J104" s="389">
        <v>54</v>
      </c>
      <c r="K104" s="349"/>
      <c r="L104" s="349"/>
    </row>
    <row r="105" spans="1:12" ht="5.0999999999999996" customHeight="1" thickTop="1" thickBot="1">
      <c r="A105" s="473"/>
      <c r="B105" s="482"/>
      <c r="C105" s="481"/>
      <c r="D105" s="482"/>
      <c r="E105" s="481"/>
      <c r="F105" s="482"/>
      <c r="G105" s="482"/>
      <c r="H105" s="482"/>
      <c r="I105" s="481"/>
      <c r="J105" s="481"/>
      <c r="K105" s="349"/>
      <c r="L105" s="349"/>
    </row>
    <row r="106" spans="1:12" ht="30" customHeight="1" thickTop="1" thickBot="1">
      <c r="A106" s="478" t="str">
        <f>+LEFT(A104,LEN(A104))&amp;" oltre l'esercizio"</f>
        <v>3) verso imprese collegate oltre l'esercizio</v>
      </c>
      <c r="B106" s="389"/>
      <c r="C106" s="513"/>
      <c r="D106" s="389"/>
      <c r="E106" s="513"/>
      <c r="F106" s="389"/>
      <c r="G106" s="513"/>
      <c r="H106" s="389"/>
      <c r="I106" s="481"/>
      <c r="J106" s="389">
        <v>30</v>
      </c>
      <c r="K106" s="349"/>
      <c r="L106" s="349"/>
    </row>
    <row r="107" spans="1:12" ht="5.0999999999999996" customHeight="1" thickTop="1" thickBot="1">
      <c r="A107" s="473"/>
      <c r="B107" s="482"/>
      <c r="C107" s="481"/>
      <c r="D107" s="482"/>
      <c r="E107" s="481"/>
      <c r="F107" s="482"/>
      <c r="G107" s="482"/>
      <c r="H107" s="482"/>
      <c r="I107" s="481"/>
      <c r="J107" s="481"/>
      <c r="K107" s="349"/>
      <c r="L107" s="349"/>
    </row>
    <row r="108" spans="1:12" ht="30" customHeight="1" thickTop="1" thickBot="1">
      <c r="A108" s="473" t="s">
        <v>503</v>
      </c>
      <c r="B108" s="389"/>
      <c r="C108" s="513"/>
      <c r="D108" s="389"/>
      <c r="E108" s="513"/>
      <c r="F108" s="389"/>
      <c r="G108" s="513"/>
      <c r="H108" s="389"/>
      <c r="I108" s="481"/>
      <c r="J108" s="389">
        <v>54</v>
      </c>
      <c r="K108" s="349"/>
      <c r="L108" s="349"/>
    </row>
    <row r="109" spans="1:12" ht="5.0999999999999996" customHeight="1" thickTop="1" thickBot="1">
      <c r="A109" s="473"/>
      <c r="B109" s="482"/>
      <c r="C109" s="481"/>
      <c r="D109" s="482"/>
      <c r="E109" s="481"/>
      <c r="F109" s="482"/>
      <c r="G109" s="482"/>
      <c r="H109" s="482"/>
      <c r="I109" s="481"/>
      <c r="J109" s="481"/>
      <c r="K109" s="349"/>
      <c r="L109" s="349"/>
    </row>
    <row r="110" spans="1:12" ht="30" customHeight="1" thickTop="1" thickBot="1">
      <c r="A110" s="478" t="str">
        <f>+LEFT(A108,LEN(A108))&amp;" oltre l'esercizio"</f>
        <v>4) verso controllanti oltre l'esercizio</v>
      </c>
      <c r="B110" s="389"/>
      <c r="C110" s="513"/>
      <c r="D110" s="389"/>
      <c r="E110" s="513"/>
      <c r="F110" s="389"/>
      <c r="G110" s="513"/>
      <c r="H110" s="389"/>
      <c r="I110" s="481"/>
      <c r="J110" s="389">
        <v>30</v>
      </c>
      <c r="K110" s="349"/>
      <c r="L110" s="349"/>
    </row>
    <row r="111" spans="1:12" ht="5.0999999999999996" customHeight="1" thickTop="1" thickBot="1">
      <c r="A111" s="473"/>
      <c r="B111" s="482"/>
      <c r="C111" s="481"/>
      <c r="D111" s="482"/>
      <c r="E111" s="481"/>
      <c r="F111" s="482"/>
      <c r="G111" s="482"/>
      <c r="H111" s="482"/>
      <c r="I111" s="481"/>
      <c r="J111" s="481"/>
      <c r="K111" s="349"/>
      <c r="L111" s="349"/>
    </row>
    <row r="112" spans="1:12" ht="30" customHeight="1" thickTop="1" thickBot="1">
      <c r="A112" s="473" t="s">
        <v>647</v>
      </c>
      <c r="B112" s="389"/>
      <c r="C112" s="513"/>
      <c r="D112" s="389"/>
      <c r="E112" s="513"/>
      <c r="F112" s="389"/>
      <c r="G112" s="513"/>
      <c r="H112" s="389"/>
      <c r="I112" s="481"/>
      <c r="J112" s="389">
        <v>54</v>
      </c>
      <c r="K112" s="349"/>
      <c r="L112" s="349"/>
    </row>
    <row r="113" spans="1:12" ht="5.0999999999999996" customHeight="1" thickTop="1" thickBot="1">
      <c r="A113" s="473"/>
      <c r="B113" s="482"/>
      <c r="C113" s="481"/>
      <c r="D113" s="482"/>
      <c r="E113" s="481"/>
      <c r="F113" s="482"/>
      <c r="G113" s="482"/>
      <c r="H113" s="482"/>
      <c r="I113" s="481"/>
      <c r="J113" s="481"/>
      <c r="K113" s="349"/>
      <c r="L113" s="349"/>
    </row>
    <row r="114" spans="1:12" ht="30" customHeight="1" thickTop="1" thickBot="1">
      <c r="A114" s="478" t="str">
        <f>+LEFT(A112,LEN(A112))&amp;" oltre l'esercizio"</f>
        <v>5) crediti verso imprese sottoposte al controllo di controllanti oltre l'esercizio</v>
      </c>
      <c r="B114" s="389"/>
      <c r="C114" s="513"/>
      <c r="D114" s="389"/>
      <c r="E114" s="513"/>
      <c r="F114" s="389"/>
      <c r="G114" s="513"/>
      <c r="H114" s="389"/>
      <c r="I114" s="481"/>
      <c r="J114" s="389">
        <v>30</v>
      </c>
      <c r="K114" s="349"/>
      <c r="L114" s="349"/>
    </row>
    <row r="115" spans="1:12" ht="5.0999999999999996" customHeight="1" thickTop="1" thickBot="1">
      <c r="A115" s="473"/>
      <c r="B115" s="482"/>
      <c r="C115" s="481"/>
      <c r="D115" s="482"/>
      <c r="E115" s="481"/>
      <c r="F115" s="482"/>
      <c r="G115" s="482"/>
      <c r="H115" s="482"/>
      <c r="I115" s="481"/>
      <c r="J115" s="481"/>
      <c r="K115" s="349"/>
      <c r="L115" s="349"/>
    </row>
    <row r="116" spans="1:12" ht="30" customHeight="1" thickTop="1" thickBot="1">
      <c r="A116" s="473" t="s">
        <v>644</v>
      </c>
      <c r="B116" s="389"/>
      <c r="C116" s="513"/>
      <c r="D116" s="389"/>
      <c r="E116" s="513"/>
      <c r="F116" s="389"/>
      <c r="G116" s="513"/>
      <c r="H116" s="389"/>
      <c r="I116" s="481"/>
      <c r="J116" s="389">
        <v>54</v>
      </c>
      <c r="K116" s="349"/>
      <c r="L116" s="349"/>
    </row>
    <row r="117" spans="1:12" ht="5.0999999999999996" customHeight="1" thickTop="1" thickBot="1">
      <c r="A117" s="473"/>
      <c r="B117" s="482"/>
      <c r="C117" s="481"/>
      <c r="D117" s="482"/>
      <c r="E117" s="481"/>
      <c r="F117" s="482"/>
      <c r="G117" s="482"/>
      <c r="H117" s="482"/>
      <c r="I117" s="481"/>
      <c r="J117" s="481"/>
      <c r="K117" s="349"/>
      <c r="L117" s="349"/>
    </row>
    <row r="118" spans="1:12" ht="30" customHeight="1" thickTop="1" thickBot="1">
      <c r="A118" s="478" t="str">
        <f>+LEFT(A116,LEN(A116))&amp;" oltre l'esercizio"</f>
        <v>5 bis) crediti tributari oltre l'esercizio</v>
      </c>
      <c r="B118" s="389"/>
      <c r="C118" s="513"/>
      <c r="D118" s="389"/>
      <c r="E118" s="513"/>
      <c r="F118" s="389"/>
      <c r="G118" s="513"/>
      <c r="H118" s="389"/>
      <c r="I118" s="481"/>
      <c r="J118" s="389">
        <v>30</v>
      </c>
      <c r="K118" s="349"/>
      <c r="L118" s="349"/>
    </row>
    <row r="119" spans="1:12" ht="5.0999999999999996" customHeight="1" thickTop="1" thickBot="1">
      <c r="A119" s="473"/>
      <c r="B119" s="482"/>
      <c r="C119" s="481"/>
      <c r="D119" s="482"/>
      <c r="E119" s="481"/>
      <c r="F119" s="482"/>
      <c r="G119" s="482"/>
      <c r="H119" s="482"/>
      <c r="I119" s="481"/>
      <c r="J119" s="481"/>
      <c r="K119" s="349"/>
      <c r="L119" s="349"/>
    </row>
    <row r="120" spans="1:12" ht="30" customHeight="1" thickTop="1" thickBot="1">
      <c r="A120" s="473" t="s">
        <v>645</v>
      </c>
      <c r="B120" s="389"/>
      <c r="C120" s="513"/>
      <c r="D120" s="389"/>
      <c r="E120" s="513"/>
      <c r="F120" s="389"/>
      <c r="G120" s="513"/>
      <c r="H120" s="389"/>
      <c r="I120" s="481"/>
      <c r="J120" s="389">
        <v>54</v>
      </c>
      <c r="K120" s="349"/>
      <c r="L120" s="349"/>
    </row>
    <row r="121" spans="1:12" ht="5.0999999999999996" customHeight="1" thickTop="1" thickBot="1">
      <c r="A121" s="473"/>
      <c r="B121" s="482"/>
      <c r="C121" s="481"/>
      <c r="D121" s="482"/>
      <c r="E121" s="481"/>
      <c r="F121" s="482"/>
      <c r="G121" s="482"/>
      <c r="H121" s="482"/>
      <c r="I121" s="481"/>
      <c r="J121" s="481"/>
      <c r="K121" s="349"/>
      <c r="L121" s="349"/>
    </row>
    <row r="122" spans="1:12" ht="30" customHeight="1" thickTop="1" thickBot="1">
      <c r="A122" s="478" t="str">
        <f>+LEFT(A120,LEN(A120))&amp;" oltre l'esercizio"</f>
        <v>5 ter) imposte anticipate oltre l'esercizio</v>
      </c>
      <c r="B122" s="389"/>
      <c r="C122" s="513"/>
      <c r="D122" s="389"/>
      <c r="E122" s="513"/>
      <c r="F122" s="389"/>
      <c r="G122" s="513"/>
      <c r="H122" s="389"/>
      <c r="I122" s="481"/>
      <c r="J122" s="389">
        <v>30</v>
      </c>
      <c r="K122" s="349"/>
      <c r="L122" s="349"/>
    </row>
    <row r="123" spans="1:12" ht="5.0999999999999996" customHeight="1" thickTop="1" thickBot="1">
      <c r="A123" s="473"/>
      <c r="B123" s="482"/>
      <c r="C123" s="481"/>
      <c r="D123" s="482"/>
      <c r="E123" s="481"/>
      <c r="F123" s="482"/>
      <c r="G123" s="482"/>
      <c r="H123" s="482"/>
      <c r="I123" s="481"/>
      <c r="J123" s="481"/>
      <c r="K123" s="349"/>
      <c r="L123" s="349"/>
    </row>
    <row r="124" spans="1:12" ht="30" customHeight="1" thickTop="1" thickBot="1">
      <c r="A124" s="473" t="s">
        <v>646</v>
      </c>
      <c r="B124" s="389"/>
      <c r="C124" s="513"/>
      <c r="D124" s="389"/>
      <c r="E124" s="513"/>
      <c r="F124" s="389"/>
      <c r="G124" s="513"/>
      <c r="H124" s="389"/>
      <c r="I124" s="481"/>
      <c r="J124" s="389">
        <v>54</v>
      </c>
      <c r="K124" s="349"/>
      <c r="L124" s="349"/>
    </row>
    <row r="125" spans="1:12" ht="5.0999999999999996" customHeight="1" thickTop="1" thickBot="1">
      <c r="A125" s="473"/>
      <c r="B125" s="482"/>
      <c r="C125" s="481"/>
      <c r="D125" s="482"/>
      <c r="E125" s="481"/>
      <c r="F125" s="482"/>
      <c r="G125" s="482"/>
      <c r="H125" s="482"/>
      <c r="I125" s="481"/>
      <c r="J125" s="481"/>
      <c r="K125" s="349"/>
      <c r="L125" s="349"/>
    </row>
    <row r="126" spans="1:12" ht="30" customHeight="1" thickTop="1" thickBot="1">
      <c r="A126" s="478" t="str">
        <f>+LEFT(A124,LEN(A124))&amp;" oltre l'esercizio"</f>
        <v>5 quater) verso altri oltre l'esercizio</v>
      </c>
      <c r="B126" s="389"/>
      <c r="C126" s="513"/>
      <c r="D126" s="389"/>
      <c r="E126" s="513"/>
      <c r="F126" s="389"/>
      <c r="G126" s="513"/>
      <c r="H126" s="398"/>
      <c r="I126" s="481"/>
      <c r="J126" s="389">
        <v>30</v>
      </c>
      <c r="K126" s="349"/>
      <c r="L126" s="349"/>
    </row>
    <row r="127" spans="1:12" ht="5.0999999999999996" customHeight="1" thickTop="1" thickBot="1">
      <c r="A127" s="473"/>
      <c r="B127" s="482"/>
      <c r="C127" s="481"/>
      <c r="D127" s="482"/>
      <c r="E127" s="481"/>
      <c r="F127" s="482"/>
      <c r="G127" s="482"/>
      <c r="H127" s="482"/>
      <c r="I127" s="481"/>
      <c r="J127" s="481"/>
      <c r="K127" s="349"/>
      <c r="L127" s="349"/>
    </row>
    <row r="128" spans="1:12" ht="30" customHeight="1" thickTop="1" thickBot="1">
      <c r="A128" s="473" t="s">
        <v>16</v>
      </c>
      <c r="B128" s="396">
        <f>SUM(B96:B126)</f>
        <v>0</v>
      </c>
      <c r="C128" s="481"/>
      <c r="D128" s="396">
        <f>SUM(D96:D126)</f>
        <v>0</v>
      </c>
      <c r="E128" s="481"/>
      <c r="F128" s="396">
        <f>SUM(F96:F126)</f>
        <v>0</v>
      </c>
      <c r="G128" s="482"/>
      <c r="H128" s="396">
        <f>SUM(H96:H126)</f>
        <v>0</v>
      </c>
      <c r="I128" s="481"/>
      <c r="J128" s="481"/>
      <c r="K128" s="349"/>
      <c r="L128" s="349"/>
    </row>
    <row r="129" spans="1:12" ht="5.0999999999999996" customHeight="1" thickTop="1">
      <c r="A129" s="473"/>
      <c r="B129" s="482"/>
      <c r="C129" s="481"/>
      <c r="D129" s="482"/>
      <c r="E129" s="481"/>
      <c r="F129" s="482"/>
      <c r="G129" s="482"/>
      <c r="H129" s="482"/>
      <c r="I129" s="481"/>
      <c r="J129" s="481"/>
      <c r="K129" s="349"/>
      <c r="L129" s="349"/>
    </row>
    <row r="130" spans="1:12" ht="30" customHeight="1">
      <c r="A130" s="473" t="s">
        <v>18</v>
      </c>
      <c r="B130" s="481"/>
      <c r="C130" s="481"/>
      <c r="D130" s="481"/>
      <c r="E130" s="481"/>
      <c r="F130" s="481"/>
      <c r="G130" s="481"/>
      <c r="H130" s="481"/>
      <c r="I130" s="481"/>
      <c r="J130" s="481"/>
      <c r="K130" s="349"/>
      <c r="L130" s="349"/>
    </row>
    <row r="131" spans="1:12" ht="5.0999999999999996" customHeight="1" thickBot="1">
      <c r="A131" s="473"/>
      <c r="B131" s="482"/>
      <c r="C131" s="481"/>
      <c r="D131" s="482"/>
      <c r="E131" s="481"/>
      <c r="F131" s="482"/>
      <c r="G131" s="482"/>
      <c r="H131" s="482"/>
      <c r="I131" s="481"/>
      <c r="J131" s="481"/>
      <c r="K131" s="349"/>
      <c r="L131" s="349"/>
    </row>
    <row r="132" spans="1:12" ht="30" customHeight="1" thickTop="1" thickBot="1">
      <c r="A132" s="473" t="s">
        <v>504</v>
      </c>
      <c r="B132" s="389"/>
      <c r="C132" s="513"/>
      <c r="D132" s="389"/>
      <c r="E132" s="513"/>
      <c r="F132" s="389"/>
      <c r="G132" s="513"/>
      <c r="H132" s="389"/>
      <c r="I132" s="481"/>
      <c r="J132" s="389">
        <v>70</v>
      </c>
      <c r="K132" s="349"/>
      <c r="L132" s="349"/>
    </row>
    <row r="133" spans="1:12" ht="5.0999999999999996" customHeight="1" thickTop="1" thickBot="1">
      <c r="A133" s="473"/>
      <c r="B133" s="482"/>
      <c r="C133" s="481"/>
      <c r="D133" s="482"/>
      <c r="E133" s="481"/>
      <c r="F133" s="482"/>
      <c r="G133" s="482"/>
      <c r="H133" s="482"/>
      <c r="I133" s="481"/>
      <c r="J133" s="481"/>
      <c r="K133" s="349"/>
      <c r="L133" s="349"/>
    </row>
    <row r="134" spans="1:12" ht="30" customHeight="1" thickTop="1" thickBot="1">
      <c r="A134" s="473" t="s">
        <v>505</v>
      </c>
      <c r="B134" s="389"/>
      <c r="C134" s="513"/>
      <c r="D134" s="389"/>
      <c r="E134" s="513"/>
      <c r="F134" s="389"/>
      <c r="G134" s="513"/>
      <c r="H134" s="389"/>
      <c r="I134" s="481"/>
      <c r="J134" s="389">
        <v>70</v>
      </c>
      <c r="K134" s="349"/>
      <c r="L134" s="349"/>
    </row>
    <row r="135" spans="1:12" ht="5.0999999999999996" customHeight="1" thickTop="1" thickBot="1">
      <c r="A135" s="473"/>
      <c r="B135" s="482"/>
      <c r="C135" s="481"/>
      <c r="D135" s="482"/>
      <c r="E135" s="481"/>
      <c r="F135" s="482"/>
      <c r="G135" s="482"/>
      <c r="H135" s="482"/>
      <c r="I135" s="481"/>
      <c r="J135" s="481"/>
      <c r="K135" s="349"/>
      <c r="L135" s="349"/>
    </row>
    <row r="136" spans="1:12" ht="30" customHeight="1" thickTop="1" thickBot="1">
      <c r="A136" s="473" t="s">
        <v>506</v>
      </c>
      <c r="B136" s="389"/>
      <c r="C136" s="513"/>
      <c r="D136" s="389"/>
      <c r="E136" s="513"/>
      <c r="F136" s="389"/>
      <c r="G136" s="513"/>
      <c r="H136" s="389"/>
      <c r="I136" s="481"/>
      <c r="J136" s="389">
        <v>70</v>
      </c>
      <c r="K136" s="349"/>
      <c r="L136" s="349"/>
    </row>
    <row r="137" spans="1:12" ht="5.0999999999999996" customHeight="1" thickTop="1" thickBot="1">
      <c r="A137" s="473"/>
      <c r="B137" s="482"/>
      <c r="C137" s="481"/>
      <c r="D137" s="482"/>
      <c r="E137" s="481"/>
      <c r="F137" s="482"/>
      <c r="G137" s="482"/>
      <c r="H137" s="482"/>
      <c r="I137" s="481"/>
      <c r="J137" s="481"/>
      <c r="K137" s="349"/>
      <c r="L137" s="349"/>
    </row>
    <row r="138" spans="1:12" ht="30" customHeight="1" thickTop="1" thickBot="1">
      <c r="A138" s="473" t="s">
        <v>648</v>
      </c>
      <c r="B138" s="389"/>
      <c r="C138" s="513"/>
      <c r="D138" s="389"/>
      <c r="E138" s="513"/>
      <c r="F138" s="389"/>
      <c r="G138" s="513"/>
      <c r="H138" s="389"/>
      <c r="I138" s="481"/>
      <c r="J138" s="389">
        <v>70</v>
      </c>
      <c r="K138" s="349"/>
      <c r="L138" s="349"/>
    </row>
    <row r="139" spans="1:12" ht="5.0999999999999996" customHeight="1" thickTop="1" thickBot="1">
      <c r="A139" s="473"/>
      <c r="B139" s="482"/>
      <c r="C139" s="481"/>
      <c r="D139" s="482"/>
      <c r="E139" s="481"/>
      <c r="F139" s="482"/>
      <c r="G139" s="482"/>
      <c r="H139" s="482"/>
      <c r="I139" s="481"/>
      <c r="J139" s="481"/>
      <c r="K139" s="349"/>
      <c r="L139" s="349"/>
    </row>
    <row r="140" spans="1:12" ht="30" customHeight="1" thickTop="1" thickBot="1">
      <c r="A140" s="473" t="s">
        <v>507</v>
      </c>
      <c r="B140" s="389"/>
      <c r="C140" s="513"/>
      <c r="D140" s="389"/>
      <c r="E140" s="513"/>
      <c r="F140" s="389"/>
      <c r="G140" s="513"/>
      <c r="H140" s="389"/>
      <c r="I140" s="481"/>
      <c r="J140" s="389">
        <v>70</v>
      </c>
      <c r="K140" s="349"/>
      <c r="L140" s="349"/>
    </row>
    <row r="141" spans="1:12" ht="5.0999999999999996" customHeight="1" thickTop="1" thickBot="1">
      <c r="A141" s="473"/>
      <c r="B141" s="482"/>
      <c r="C141" s="481"/>
      <c r="D141" s="482"/>
      <c r="E141" s="481"/>
      <c r="F141" s="482"/>
      <c r="G141" s="482"/>
      <c r="H141" s="482"/>
      <c r="I141" s="481"/>
      <c r="J141" s="481"/>
      <c r="K141" s="349"/>
      <c r="L141" s="349"/>
    </row>
    <row r="142" spans="1:12" ht="30" customHeight="1" thickTop="1" thickBot="1">
      <c r="A142" s="473" t="s">
        <v>651</v>
      </c>
      <c r="B142" s="389"/>
      <c r="C142" s="513"/>
      <c r="D142" s="389"/>
      <c r="E142" s="513"/>
      <c r="F142" s="389"/>
      <c r="G142" s="513"/>
      <c r="H142" s="389"/>
      <c r="I142" s="481"/>
      <c r="J142" s="389">
        <v>70</v>
      </c>
      <c r="K142" s="349"/>
      <c r="L142" s="349"/>
    </row>
    <row r="143" spans="1:12" ht="5.0999999999999996" customHeight="1" thickTop="1" thickBot="1">
      <c r="A143" s="473"/>
      <c r="B143" s="482"/>
      <c r="C143" s="481"/>
      <c r="D143" s="482"/>
      <c r="E143" s="481"/>
      <c r="F143" s="482"/>
      <c r="G143" s="482"/>
      <c r="H143" s="482"/>
      <c r="I143" s="481"/>
      <c r="J143" s="481"/>
      <c r="K143" s="349"/>
      <c r="L143" s="349"/>
    </row>
    <row r="144" spans="1:12" ht="30" customHeight="1" thickTop="1" thickBot="1">
      <c r="A144" s="473" t="s">
        <v>530</v>
      </c>
      <c r="B144" s="389"/>
      <c r="C144" s="513"/>
      <c r="D144" s="389"/>
      <c r="E144" s="513"/>
      <c r="F144" s="389"/>
      <c r="G144" s="513"/>
      <c r="H144" s="389"/>
      <c r="I144" s="481"/>
      <c r="J144" s="389">
        <v>70</v>
      </c>
      <c r="K144" s="349"/>
      <c r="L144" s="349"/>
    </row>
    <row r="145" spans="1:12" ht="5.0999999999999996" customHeight="1" thickTop="1" thickBot="1">
      <c r="A145" s="473"/>
      <c r="B145" s="482"/>
      <c r="C145" s="481"/>
      <c r="D145" s="482"/>
      <c r="E145" s="481"/>
      <c r="F145" s="482"/>
      <c r="G145" s="482"/>
      <c r="H145" s="482"/>
      <c r="I145" s="481"/>
      <c r="J145" s="481"/>
      <c r="K145" s="349"/>
      <c r="L145" s="349"/>
    </row>
    <row r="146" spans="1:12" ht="30" customHeight="1" thickTop="1" thickBot="1">
      <c r="A146" s="473" t="s">
        <v>16</v>
      </c>
      <c r="B146" s="396">
        <f>SUM(B132:B144)</f>
        <v>0</v>
      </c>
      <c r="C146" s="481"/>
      <c r="D146" s="396">
        <f>SUM(D132:D144)</f>
        <v>0</v>
      </c>
      <c r="E146" s="481"/>
      <c r="F146" s="396">
        <f>SUM(F132:F144)</f>
        <v>0</v>
      </c>
      <c r="G146" s="482"/>
      <c r="H146" s="396">
        <f>SUM(H132:H144)</f>
        <v>0</v>
      </c>
      <c r="I146" s="481"/>
      <c r="J146" s="481"/>
      <c r="K146" s="349"/>
      <c r="L146" s="349"/>
    </row>
    <row r="147" spans="1:12" ht="5.0999999999999996" customHeight="1" thickTop="1">
      <c r="A147" s="473"/>
      <c r="B147" s="482"/>
      <c r="C147" s="481"/>
      <c r="D147" s="482"/>
      <c r="E147" s="481"/>
      <c r="F147" s="482"/>
      <c r="G147" s="482"/>
      <c r="H147" s="482"/>
      <c r="I147" s="481"/>
      <c r="J147" s="481"/>
      <c r="K147" s="349"/>
      <c r="L147" s="349"/>
    </row>
    <row r="148" spans="1:12" ht="30" customHeight="1">
      <c r="A148" s="473" t="s">
        <v>19</v>
      </c>
      <c r="B148" s="481"/>
      <c r="C148" s="481"/>
      <c r="D148" s="481"/>
      <c r="E148" s="481"/>
      <c r="F148" s="481"/>
      <c r="G148" s="481"/>
      <c r="H148" s="481"/>
      <c r="I148" s="481"/>
      <c r="J148" s="481"/>
      <c r="K148" s="349"/>
      <c r="L148" s="349"/>
    </row>
    <row r="149" spans="1:12" ht="5.0999999999999996" customHeight="1" thickBot="1">
      <c r="A149" s="473"/>
      <c r="B149" s="482"/>
      <c r="C149" s="481"/>
      <c r="D149" s="482"/>
      <c r="E149" s="481"/>
      <c r="F149" s="482"/>
      <c r="G149" s="482"/>
      <c r="H149" s="482"/>
      <c r="I149" s="481"/>
      <c r="J149" s="481"/>
      <c r="K149" s="349"/>
      <c r="L149" s="349"/>
    </row>
    <row r="150" spans="1:12" ht="30" customHeight="1" thickTop="1" thickBot="1">
      <c r="A150" s="473" t="s">
        <v>508</v>
      </c>
      <c r="B150" s="389"/>
      <c r="C150" s="513"/>
      <c r="D150" s="389"/>
      <c r="E150" s="513"/>
      <c r="F150" s="389"/>
      <c r="G150" s="513"/>
      <c r="H150" s="389"/>
      <c r="I150" s="481"/>
      <c r="J150" s="481"/>
      <c r="K150" s="349"/>
      <c r="L150" s="349"/>
    </row>
    <row r="151" spans="1:12" ht="5.0999999999999996" customHeight="1" thickTop="1" thickBot="1">
      <c r="A151" s="473"/>
      <c r="B151" s="482"/>
      <c r="C151" s="481"/>
      <c r="D151" s="482"/>
      <c r="E151" s="481"/>
      <c r="F151" s="482"/>
      <c r="G151" s="482"/>
      <c r="H151" s="482"/>
      <c r="I151" s="481"/>
      <c r="J151" s="481"/>
      <c r="K151" s="349"/>
      <c r="L151" s="349"/>
    </row>
    <row r="152" spans="1:12" ht="30" customHeight="1" thickTop="1" thickBot="1">
      <c r="A152" s="473" t="s">
        <v>509</v>
      </c>
      <c r="B152" s="389"/>
      <c r="C152" s="513"/>
      <c r="D152" s="389"/>
      <c r="E152" s="513"/>
      <c r="F152" s="389"/>
      <c r="G152" s="513"/>
      <c r="H152" s="389"/>
      <c r="I152" s="481"/>
      <c r="J152" s="481"/>
      <c r="K152" s="349"/>
      <c r="L152" s="349"/>
    </row>
    <row r="153" spans="1:12" ht="5.0999999999999996" customHeight="1" thickTop="1" thickBot="1">
      <c r="A153" s="473"/>
      <c r="B153" s="482"/>
      <c r="C153" s="481"/>
      <c r="D153" s="482"/>
      <c r="E153" s="481"/>
      <c r="F153" s="482"/>
      <c r="G153" s="482"/>
      <c r="H153" s="482"/>
      <c r="I153" s="481"/>
      <c r="J153" s="481"/>
      <c r="K153" s="349"/>
      <c r="L153" s="349"/>
    </row>
    <row r="154" spans="1:12" ht="30" customHeight="1" thickTop="1" thickBot="1">
      <c r="A154" s="473" t="s">
        <v>531</v>
      </c>
      <c r="B154" s="389"/>
      <c r="C154" s="513"/>
      <c r="D154" s="389"/>
      <c r="E154" s="513"/>
      <c r="F154" s="389"/>
      <c r="G154" s="513"/>
      <c r="H154" s="389"/>
      <c r="I154" s="481"/>
      <c r="J154" s="481"/>
      <c r="K154" s="349"/>
      <c r="L154" s="349"/>
    </row>
    <row r="155" spans="1:12" ht="5.0999999999999996" customHeight="1" thickTop="1" thickBot="1">
      <c r="A155" s="473"/>
      <c r="B155" s="482"/>
      <c r="C155" s="481"/>
      <c r="D155" s="482"/>
      <c r="E155" s="481"/>
      <c r="F155" s="482"/>
      <c r="G155" s="482"/>
      <c r="H155" s="482"/>
      <c r="I155" s="481"/>
      <c r="J155" s="481"/>
      <c r="K155" s="349"/>
      <c r="L155" s="349"/>
    </row>
    <row r="156" spans="1:12" ht="30" customHeight="1" thickTop="1" thickBot="1">
      <c r="A156" s="473" t="s">
        <v>16</v>
      </c>
      <c r="B156" s="396">
        <f>SUM(B150:B154)</f>
        <v>0</v>
      </c>
      <c r="C156" s="481"/>
      <c r="D156" s="396">
        <f>SUM(D150:D154)</f>
        <v>0</v>
      </c>
      <c r="E156" s="481"/>
      <c r="F156" s="396">
        <f>SUM(F150:F154)</f>
        <v>0</v>
      </c>
      <c r="G156" s="482"/>
      <c r="H156" s="396">
        <f>SUM(H150:H154)</f>
        <v>0</v>
      </c>
      <c r="I156" s="481"/>
      <c r="J156" s="389">
        <v>80</v>
      </c>
      <c r="K156" s="349"/>
      <c r="L156" s="349"/>
    </row>
    <row r="157" spans="1:12" ht="5.0999999999999996" customHeight="1" thickTop="1" thickBot="1">
      <c r="A157" s="473"/>
      <c r="B157" s="482"/>
      <c r="C157" s="481"/>
      <c r="D157" s="482"/>
      <c r="E157" s="481"/>
      <c r="F157" s="482"/>
      <c r="G157" s="482"/>
      <c r="H157" s="482"/>
      <c r="I157" s="481"/>
      <c r="J157" s="481"/>
      <c r="K157" s="349"/>
      <c r="L157" s="349"/>
    </row>
    <row r="158" spans="1:12" ht="30" customHeight="1" thickTop="1" thickBot="1">
      <c r="A158" s="473" t="s">
        <v>532</v>
      </c>
      <c r="B158" s="396">
        <f>+B156+B146+B128+B92</f>
        <v>0</v>
      </c>
      <c r="C158" s="481"/>
      <c r="D158" s="396">
        <f>+D156+D146+D128+D92</f>
        <v>0</v>
      </c>
      <c r="E158" s="481"/>
      <c r="F158" s="396">
        <f>+F156+F146+F128+F92</f>
        <v>0</v>
      </c>
      <c r="G158" s="486"/>
      <c r="H158" s="396">
        <f>+H156+H146+H128+H92</f>
        <v>0</v>
      </c>
      <c r="I158" s="481"/>
      <c r="J158" s="481"/>
      <c r="K158" s="349"/>
      <c r="L158" s="349"/>
    </row>
    <row r="159" spans="1:12" ht="5.0999999999999996" customHeight="1" thickTop="1" thickBot="1">
      <c r="A159" s="473"/>
      <c r="B159" s="482"/>
      <c r="C159" s="481"/>
      <c r="D159" s="482"/>
      <c r="E159" s="481"/>
      <c r="F159" s="482"/>
      <c r="G159" s="482"/>
      <c r="H159" s="482"/>
      <c r="I159" s="481"/>
      <c r="J159" s="481"/>
      <c r="K159" s="349"/>
      <c r="L159" s="349"/>
    </row>
    <row r="160" spans="1:12" ht="30" customHeight="1" thickTop="1" thickBot="1">
      <c r="A160" s="473" t="s">
        <v>657</v>
      </c>
      <c r="B160" s="389"/>
      <c r="C160" s="513"/>
      <c r="D160" s="389"/>
      <c r="E160" s="513"/>
      <c r="F160" s="389"/>
      <c r="G160" s="513"/>
      <c r="H160" s="389"/>
      <c r="I160" s="481"/>
      <c r="J160" s="389">
        <v>54</v>
      </c>
      <c r="K160" s="349"/>
      <c r="L160" s="349"/>
    </row>
    <row r="161" spans="1:12" ht="5.0999999999999996" customHeight="1" thickTop="1" thickBot="1">
      <c r="A161" s="473"/>
      <c r="B161" s="482"/>
      <c r="C161" s="481"/>
      <c r="D161" s="482"/>
      <c r="E161" s="481"/>
      <c r="F161" s="482"/>
      <c r="G161" s="482"/>
      <c r="H161" s="482"/>
      <c r="I161" s="481"/>
      <c r="J161" s="481"/>
      <c r="K161" s="349"/>
      <c r="L161" s="349"/>
    </row>
    <row r="162" spans="1:12" ht="30" customHeight="1" thickTop="1" thickBot="1">
      <c r="A162" s="473" t="s">
        <v>658</v>
      </c>
      <c r="B162" s="389"/>
      <c r="C162" s="513"/>
      <c r="D162" s="389"/>
      <c r="E162" s="513"/>
      <c r="F162" s="389"/>
      <c r="G162" s="513"/>
      <c r="H162" s="389"/>
      <c r="I162" s="481"/>
      <c r="J162" s="389">
        <v>30</v>
      </c>
      <c r="K162" s="349"/>
      <c r="L162" s="349"/>
    </row>
    <row r="163" spans="1:12" ht="5.0999999999999996" customHeight="1" thickTop="1" thickBot="1">
      <c r="A163" s="473"/>
      <c r="B163" s="482"/>
      <c r="C163" s="481"/>
      <c r="D163" s="482"/>
      <c r="E163" s="481"/>
      <c r="F163" s="482"/>
      <c r="G163" s="482"/>
      <c r="H163" s="482"/>
      <c r="I163" s="481"/>
      <c r="J163" s="481"/>
      <c r="K163" s="349"/>
      <c r="L163" s="349"/>
    </row>
    <row r="164" spans="1:12" ht="30" customHeight="1" thickTop="1" thickBot="1">
      <c r="A164" s="473" t="s">
        <v>659</v>
      </c>
      <c r="B164" s="396">
        <f>+B160+B162</f>
        <v>0</v>
      </c>
      <c r="C164" s="481"/>
      <c r="D164" s="396">
        <f>+D160+D162</f>
        <v>0</v>
      </c>
      <c r="E164" s="481"/>
      <c r="F164" s="396">
        <f>+F160+F162</f>
        <v>0</v>
      </c>
      <c r="G164" s="486"/>
      <c r="H164" s="396">
        <f>+H160+H162</f>
        <v>0</v>
      </c>
      <c r="I164" s="481"/>
      <c r="J164" s="481"/>
      <c r="K164" s="349"/>
      <c r="L164" s="349"/>
    </row>
    <row r="165" spans="1:12" ht="5.0999999999999996" customHeight="1" thickTop="1" thickBot="1">
      <c r="A165" s="473"/>
      <c r="B165" s="482"/>
      <c r="C165" s="481"/>
      <c r="D165" s="482"/>
      <c r="E165" s="481"/>
      <c r="F165" s="482"/>
      <c r="G165" s="482"/>
      <c r="H165" s="482"/>
      <c r="I165" s="481"/>
      <c r="J165" s="481"/>
      <c r="K165" s="349"/>
      <c r="L165" s="349"/>
    </row>
    <row r="166" spans="1:12" s="494" customFormat="1" ht="30" customHeight="1" thickTop="1" thickBot="1">
      <c r="A166" s="475" t="s">
        <v>51</v>
      </c>
      <c r="B166" s="399">
        <f>+B8+B76+B158+B160+B162</f>
        <v>0</v>
      </c>
      <c r="C166" s="490"/>
      <c r="D166" s="399">
        <f>+D8+D76+D158+D160+D162</f>
        <v>0</v>
      </c>
      <c r="E166" s="490"/>
      <c r="F166" s="399">
        <f>+F8+F76+F158+F160+F162</f>
        <v>0</v>
      </c>
      <c r="G166" s="488"/>
      <c r="H166" s="399">
        <f>+H8+H76+H158+H160+H162</f>
        <v>0</v>
      </c>
      <c r="I166" s="490"/>
      <c r="J166" s="490"/>
      <c r="K166" s="358"/>
      <c r="L166" s="358"/>
    </row>
    <row r="167" spans="1:12" ht="5.0999999999999996" customHeight="1" thickTop="1">
      <c r="A167" s="473"/>
      <c r="B167" s="482"/>
      <c r="C167" s="481"/>
      <c r="D167" s="482"/>
      <c r="E167" s="481"/>
      <c r="F167" s="482"/>
      <c r="G167" s="482"/>
      <c r="H167" s="482"/>
      <c r="I167" s="481"/>
      <c r="J167" s="481"/>
      <c r="K167" s="349"/>
      <c r="L167" s="349"/>
    </row>
    <row r="168" spans="1:12" ht="30" customHeight="1">
      <c r="A168" s="484" t="s">
        <v>21</v>
      </c>
      <c r="B168" s="481"/>
      <c r="C168" s="481"/>
      <c r="D168" s="481"/>
      <c r="E168" s="481"/>
      <c r="F168" s="481"/>
      <c r="G168" s="481"/>
      <c r="H168" s="481"/>
      <c r="I168" s="481"/>
      <c r="J168" s="481"/>
      <c r="K168" s="349"/>
      <c r="L168" s="349"/>
    </row>
    <row r="169" spans="1:12" ht="5.0999999999999996" customHeight="1">
      <c r="A169" s="473"/>
      <c r="B169" s="482"/>
      <c r="C169" s="481"/>
      <c r="D169" s="482"/>
      <c r="E169" s="481"/>
      <c r="F169" s="482"/>
      <c r="G169" s="482"/>
      <c r="H169" s="482"/>
      <c r="I169" s="481"/>
      <c r="J169" s="481"/>
      <c r="K169" s="349"/>
      <c r="L169" s="349"/>
    </row>
    <row r="170" spans="1:12" ht="30" customHeight="1">
      <c r="A170" s="473" t="s">
        <v>22</v>
      </c>
      <c r="B170" s="481"/>
      <c r="C170" s="481"/>
      <c r="D170" s="481"/>
      <c r="E170" s="481"/>
      <c r="F170" s="481"/>
      <c r="G170" s="481"/>
      <c r="H170" s="481"/>
      <c r="I170" s="481"/>
      <c r="J170" s="481"/>
      <c r="K170" s="349"/>
      <c r="L170" s="349"/>
    </row>
    <row r="171" spans="1:12" ht="5.0999999999999996" customHeight="1" thickBot="1">
      <c r="A171" s="473"/>
      <c r="B171" s="482"/>
      <c r="C171" s="481"/>
      <c r="D171" s="482"/>
      <c r="E171" s="481"/>
      <c r="F171" s="482"/>
      <c r="G171" s="482"/>
      <c r="H171" s="482"/>
      <c r="I171" s="481"/>
      <c r="J171" s="481"/>
      <c r="K171" s="349"/>
      <c r="L171" s="349"/>
    </row>
    <row r="172" spans="1:12" ht="30" customHeight="1" thickTop="1" thickBot="1">
      <c r="A172" s="473" t="s">
        <v>510</v>
      </c>
      <c r="B172" s="389"/>
      <c r="C172" s="513"/>
      <c r="D172" s="389"/>
      <c r="E172" s="513"/>
      <c r="F172" s="389"/>
      <c r="G172" s="513"/>
      <c r="H172" s="389"/>
      <c r="I172" s="481"/>
      <c r="J172" s="389">
        <v>90</v>
      </c>
      <c r="K172" s="349"/>
      <c r="L172" s="349"/>
    </row>
    <row r="173" spans="1:12" ht="5.0999999999999996" customHeight="1" thickTop="1" thickBot="1">
      <c r="A173" s="473"/>
      <c r="B173" s="482"/>
      <c r="C173" s="481"/>
      <c r="D173" s="482"/>
      <c r="E173" s="481"/>
      <c r="F173" s="482"/>
      <c r="G173" s="482"/>
      <c r="H173" s="482"/>
      <c r="I173" s="481"/>
      <c r="J173" s="481"/>
      <c r="K173" s="349"/>
      <c r="L173" s="349"/>
    </row>
    <row r="174" spans="1:12" ht="30" customHeight="1" thickTop="1" thickBot="1">
      <c r="A174" s="473" t="s">
        <v>478</v>
      </c>
      <c r="B174" s="389"/>
      <c r="C174" s="513"/>
      <c r="D174" s="389"/>
      <c r="E174" s="513"/>
      <c r="F174" s="389"/>
      <c r="G174" s="513"/>
      <c r="H174" s="389"/>
      <c r="I174" s="481"/>
      <c r="J174" s="389">
        <v>120</v>
      </c>
      <c r="K174" s="349"/>
      <c r="L174" s="349"/>
    </row>
    <row r="175" spans="1:12" ht="5.0999999999999996" customHeight="1" thickTop="1" thickBot="1">
      <c r="A175" s="473"/>
      <c r="B175" s="482"/>
      <c r="C175" s="481"/>
      <c r="D175" s="482"/>
      <c r="E175" s="481"/>
      <c r="F175" s="482"/>
      <c r="G175" s="482"/>
      <c r="H175" s="482"/>
      <c r="I175" s="481"/>
      <c r="J175" s="481"/>
      <c r="K175" s="349"/>
      <c r="L175" s="349"/>
    </row>
    <row r="176" spans="1:12" ht="30" customHeight="1" thickTop="1" thickBot="1">
      <c r="A176" s="473" t="s">
        <v>533</v>
      </c>
      <c r="B176" s="389"/>
      <c r="C176" s="513"/>
      <c r="D176" s="389"/>
      <c r="E176" s="513"/>
      <c r="F176" s="389"/>
      <c r="G176" s="513"/>
      <c r="H176" s="389"/>
      <c r="I176" s="481"/>
      <c r="J176" s="389">
        <v>130</v>
      </c>
      <c r="K176" s="349"/>
      <c r="L176" s="349"/>
    </row>
    <row r="177" spans="1:12" ht="5.0999999999999996" customHeight="1" thickTop="1" thickBot="1">
      <c r="A177" s="473"/>
      <c r="B177" s="482"/>
      <c r="C177" s="481"/>
      <c r="D177" s="482"/>
      <c r="E177" s="481"/>
      <c r="F177" s="482"/>
      <c r="G177" s="482"/>
      <c r="H177" s="482"/>
      <c r="I177" s="481"/>
      <c r="J177" s="481"/>
      <c r="K177" s="349"/>
      <c r="L177" s="349"/>
    </row>
    <row r="178" spans="1:12" ht="30" customHeight="1" thickTop="1" thickBot="1">
      <c r="A178" s="473" t="s">
        <v>534</v>
      </c>
      <c r="B178" s="389"/>
      <c r="C178" s="513"/>
      <c r="D178" s="389"/>
      <c r="E178" s="513"/>
      <c r="F178" s="389"/>
      <c r="G178" s="513"/>
      <c r="H178" s="389"/>
      <c r="I178" s="481"/>
      <c r="J178" s="389">
        <v>110</v>
      </c>
      <c r="K178" s="349"/>
      <c r="L178" s="349"/>
    </row>
    <row r="179" spans="1:12" ht="5.0999999999999996" customHeight="1" thickTop="1" thickBot="1">
      <c r="A179" s="473"/>
      <c r="B179" s="482"/>
      <c r="C179" s="481"/>
      <c r="D179" s="482"/>
      <c r="E179" s="481"/>
      <c r="F179" s="482"/>
      <c r="G179" s="482"/>
      <c r="H179" s="482"/>
      <c r="I179" s="481"/>
      <c r="J179" s="481"/>
      <c r="K179" s="349"/>
      <c r="L179" s="349"/>
    </row>
    <row r="180" spans="1:12" ht="30" customHeight="1" thickTop="1" thickBot="1">
      <c r="A180" s="473" t="s">
        <v>27</v>
      </c>
      <c r="B180" s="389"/>
      <c r="C180" s="513"/>
      <c r="D180" s="389"/>
      <c r="E180" s="513"/>
      <c r="F180" s="389"/>
      <c r="G180" s="513"/>
      <c r="H180" s="389"/>
      <c r="I180" s="481"/>
      <c r="J180" s="389">
        <v>120</v>
      </c>
      <c r="K180" s="349"/>
      <c r="L180" s="349"/>
    </row>
    <row r="181" spans="1:12" ht="5.0999999999999996" customHeight="1" thickTop="1" thickBot="1">
      <c r="A181" s="473"/>
      <c r="B181" s="482"/>
      <c r="C181" s="481"/>
      <c r="D181" s="482"/>
      <c r="E181" s="481"/>
      <c r="F181" s="482"/>
      <c r="G181" s="482"/>
      <c r="H181" s="482"/>
      <c r="I181" s="481"/>
      <c r="J181" s="481"/>
      <c r="K181" s="349"/>
      <c r="L181" s="349"/>
    </row>
    <row r="182" spans="1:12" ht="30" customHeight="1" thickTop="1" thickBot="1">
      <c r="A182" s="473" t="s">
        <v>649</v>
      </c>
      <c r="B182" s="389"/>
      <c r="C182" s="513"/>
      <c r="D182" s="389"/>
      <c r="E182" s="513"/>
      <c r="F182" s="389"/>
      <c r="G182" s="513"/>
      <c r="H182" s="389"/>
      <c r="I182" s="481"/>
      <c r="J182" s="389">
        <v>120</v>
      </c>
      <c r="K182" s="349"/>
      <c r="L182" s="349"/>
    </row>
    <row r="183" spans="1:12" ht="5.0999999999999996" customHeight="1" thickTop="1" thickBot="1">
      <c r="A183" s="473"/>
      <c r="B183" s="482"/>
      <c r="C183" s="481"/>
      <c r="D183" s="482"/>
      <c r="E183" s="481"/>
      <c r="F183" s="482"/>
      <c r="G183" s="482"/>
      <c r="H183" s="482"/>
      <c r="I183" s="481"/>
      <c r="J183" s="481"/>
      <c r="K183" s="349"/>
      <c r="L183" s="349"/>
    </row>
    <row r="184" spans="1:12" ht="30" customHeight="1" thickTop="1" thickBot="1">
      <c r="A184" s="473" t="s">
        <v>650</v>
      </c>
      <c r="B184" s="389"/>
      <c r="C184" s="513"/>
      <c r="D184" s="389"/>
      <c r="E184" s="513"/>
      <c r="F184" s="389"/>
      <c r="G184" s="513"/>
      <c r="H184" s="389"/>
      <c r="I184" s="481"/>
      <c r="J184" s="389">
        <v>120</v>
      </c>
      <c r="K184" s="349"/>
      <c r="L184" s="349"/>
    </row>
    <row r="185" spans="1:12" ht="5.0999999999999996" customHeight="1" thickTop="1" thickBot="1">
      <c r="A185" s="473"/>
      <c r="B185" s="482"/>
      <c r="C185" s="481"/>
      <c r="D185" s="482"/>
      <c r="E185" s="481"/>
      <c r="F185" s="482"/>
      <c r="G185" s="482"/>
      <c r="H185" s="482"/>
      <c r="I185" s="481"/>
      <c r="J185" s="481"/>
      <c r="K185" s="349"/>
      <c r="L185" s="349"/>
    </row>
    <row r="186" spans="1:12" ht="30" customHeight="1" thickTop="1" thickBot="1">
      <c r="A186" s="473" t="s">
        <v>535</v>
      </c>
      <c r="B186" s="389"/>
      <c r="C186" s="513"/>
      <c r="D186" s="389"/>
      <c r="E186" s="513"/>
      <c r="F186" s="389"/>
      <c r="G186" s="513"/>
      <c r="H186" s="389"/>
      <c r="I186" s="481"/>
      <c r="J186" s="389">
        <v>120</v>
      </c>
      <c r="K186" s="349"/>
      <c r="L186" s="349"/>
    </row>
    <row r="187" spans="1:12" ht="5.0999999999999996" customHeight="1" thickTop="1" thickBot="1">
      <c r="A187" s="473"/>
      <c r="B187" s="482"/>
      <c r="C187" s="481"/>
      <c r="D187" s="482"/>
      <c r="E187" s="481"/>
      <c r="F187" s="482"/>
      <c r="G187" s="482"/>
      <c r="H187" s="482"/>
      <c r="I187" s="481"/>
      <c r="J187" s="481"/>
      <c r="K187" s="349"/>
      <c r="L187" s="349"/>
    </row>
    <row r="188" spans="1:12" ht="30" customHeight="1" thickTop="1" thickBot="1">
      <c r="A188" s="473" t="s">
        <v>536</v>
      </c>
      <c r="B188" s="396">
        <f>CE!B130</f>
        <v>0</v>
      </c>
      <c r="C188" s="481"/>
      <c r="D188" s="396">
        <f>CE!D130</f>
        <v>0</v>
      </c>
      <c r="E188" s="481"/>
      <c r="F188" s="396">
        <f>CE!F130</f>
        <v>0</v>
      </c>
      <c r="G188" s="482"/>
      <c r="H188" s="396">
        <f>+CE!H130</f>
        <v>0</v>
      </c>
      <c r="I188" s="481"/>
      <c r="J188" s="481"/>
      <c r="K188" s="349"/>
      <c r="L188" s="349"/>
    </row>
    <row r="189" spans="1:12" ht="5.0999999999999996" customHeight="1" thickTop="1" thickBot="1">
      <c r="A189" s="473"/>
      <c r="B189" s="482"/>
      <c r="C189" s="481"/>
      <c r="D189" s="482"/>
      <c r="E189" s="481"/>
      <c r="F189" s="482"/>
      <c r="G189" s="482"/>
      <c r="H189" s="482"/>
      <c r="I189" s="481"/>
      <c r="J189" s="481"/>
      <c r="K189" s="349"/>
      <c r="L189" s="349"/>
    </row>
    <row r="190" spans="1:12" s="494" customFormat="1" ht="30" customHeight="1" thickTop="1" thickBot="1">
      <c r="A190" s="473" t="s">
        <v>16</v>
      </c>
      <c r="B190" s="399">
        <f>SUM(B172:B188)</f>
        <v>0</v>
      </c>
      <c r="C190" s="490"/>
      <c r="D190" s="399">
        <f>SUM(D172:D188)</f>
        <v>0</v>
      </c>
      <c r="E190" s="490"/>
      <c r="F190" s="399">
        <f>SUM(F172:F188)</f>
        <v>0</v>
      </c>
      <c r="G190" s="486"/>
      <c r="H190" s="399">
        <f>SUM(H172:H188)</f>
        <v>0</v>
      </c>
      <c r="I190" s="490"/>
      <c r="J190" s="490"/>
      <c r="K190" s="358"/>
      <c r="L190" s="358"/>
    </row>
    <row r="191" spans="1:12" ht="5.0999999999999996" customHeight="1" thickTop="1">
      <c r="A191" s="473"/>
      <c r="B191" s="482"/>
      <c r="C191" s="481"/>
      <c r="D191" s="482"/>
      <c r="E191" s="481"/>
      <c r="F191" s="482"/>
      <c r="G191" s="482"/>
      <c r="H191" s="482"/>
      <c r="I191" s="481"/>
      <c r="J191" s="481"/>
      <c r="K191" s="349"/>
      <c r="L191" s="349"/>
    </row>
    <row r="192" spans="1:12" ht="30" customHeight="1">
      <c r="A192" s="473" t="s">
        <v>32</v>
      </c>
      <c r="B192" s="481"/>
      <c r="C192" s="481"/>
      <c r="D192" s="481"/>
      <c r="E192" s="481"/>
      <c r="F192" s="481"/>
      <c r="G192" s="481"/>
      <c r="H192" s="481"/>
      <c r="I192" s="481"/>
      <c r="J192" s="481"/>
      <c r="K192" s="349"/>
      <c r="L192" s="349"/>
    </row>
    <row r="193" spans="1:12" ht="5.0999999999999996" customHeight="1" thickBot="1">
      <c r="A193" s="473"/>
      <c r="B193" s="482"/>
      <c r="C193" s="481"/>
      <c r="D193" s="482"/>
      <c r="E193" s="481"/>
      <c r="F193" s="482"/>
      <c r="G193" s="482"/>
      <c r="H193" s="482"/>
      <c r="I193" s="481"/>
      <c r="J193" s="481"/>
      <c r="K193" s="349"/>
      <c r="L193" s="349"/>
    </row>
    <row r="194" spans="1:12" ht="30" customHeight="1" thickTop="1" thickBot="1">
      <c r="A194" s="473" t="s">
        <v>511</v>
      </c>
      <c r="B194" s="389"/>
      <c r="C194" s="513"/>
      <c r="D194" s="389"/>
      <c r="E194" s="513"/>
      <c r="F194" s="389"/>
      <c r="G194" s="513"/>
      <c r="H194" s="389"/>
      <c r="I194" s="481"/>
      <c r="J194" s="481"/>
      <c r="K194" s="349"/>
      <c r="L194" s="349"/>
    </row>
    <row r="195" spans="1:12" ht="5.0999999999999996" customHeight="1" thickTop="1" thickBot="1">
      <c r="A195" s="473"/>
      <c r="B195" s="482"/>
      <c r="C195" s="481"/>
      <c r="D195" s="482"/>
      <c r="E195" s="481"/>
      <c r="F195" s="482"/>
      <c r="G195" s="482"/>
      <c r="H195" s="482"/>
      <c r="I195" s="481"/>
      <c r="J195" s="481"/>
      <c r="K195" s="349"/>
      <c r="L195" s="349"/>
    </row>
    <row r="196" spans="1:12" ht="30" customHeight="1" thickTop="1" thickBot="1">
      <c r="A196" s="473" t="s">
        <v>512</v>
      </c>
      <c r="B196" s="389"/>
      <c r="C196" s="513"/>
      <c r="D196" s="389"/>
      <c r="E196" s="513"/>
      <c r="F196" s="389"/>
      <c r="G196" s="513"/>
      <c r="H196" s="389"/>
      <c r="I196" s="481"/>
      <c r="J196" s="481"/>
      <c r="K196" s="349"/>
      <c r="L196" s="349"/>
    </row>
    <row r="197" spans="1:12" ht="5.0999999999999996" customHeight="1" thickTop="1" thickBot="1">
      <c r="A197" s="473"/>
      <c r="B197" s="482"/>
      <c r="C197" s="481"/>
      <c r="D197" s="482"/>
      <c r="E197" s="481"/>
      <c r="F197" s="482"/>
      <c r="G197" s="482"/>
      <c r="H197" s="482"/>
      <c r="I197" s="481"/>
      <c r="J197" s="481"/>
      <c r="K197" s="349"/>
      <c r="L197" s="349"/>
    </row>
    <row r="198" spans="1:12" ht="30" customHeight="1" thickTop="1" thickBot="1">
      <c r="A198" s="473" t="s">
        <v>652</v>
      </c>
      <c r="B198" s="389"/>
      <c r="C198" s="513"/>
      <c r="D198" s="389"/>
      <c r="E198" s="513"/>
      <c r="F198" s="389"/>
      <c r="G198" s="513"/>
      <c r="H198" s="389"/>
      <c r="I198" s="481"/>
      <c r="J198" s="481"/>
      <c r="K198" s="349"/>
      <c r="L198" s="349"/>
    </row>
    <row r="199" spans="1:12" ht="5.0999999999999996" customHeight="1" thickTop="1" thickBot="1">
      <c r="A199" s="473"/>
      <c r="B199" s="482"/>
      <c r="C199" s="481"/>
      <c r="D199" s="482"/>
      <c r="E199" s="481"/>
      <c r="F199" s="482"/>
      <c r="G199" s="482"/>
      <c r="H199" s="482"/>
      <c r="I199" s="481"/>
      <c r="J199" s="481"/>
      <c r="K199" s="349"/>
      <c r="L199" s="349"/>
    </row>
    <row r="200" spans="1:12" ht="30" customHeight="1" thickTop="1" thickBot="1">
      <c r="A200" s="473" t="s">
        <v>653</v>
      </c>
      <c r="B200" s="389"/>
      <c r="C200" s="513"/>
      <c r="D200" s="389"/>
      <c r="E200" s="513"/>
      <c r="F200" s="389"/>
      <c r="G200" s="513"/>
      <c r="H200" s="389"/>
      <c r="I200" s="481"/>
      <c r="J200" s="481"/>
      <c r="K200" s="349"/>
      <c r="L200" s="349"/>
    </row>
    <row r="201" spans="1:12" ht="5.0999999999999996" customHeight="1" thickTop="1" thickBot="1">
      <c r="A201" s="473"/>
      <c r="B201" s="482"/>
      <c r="C201" s="481"/>
      <c r="D201" s="482"/>
      <c r="E201" s="481"/>
      <c r="F201" s="482"/>
      <c r="G201" s="482"/>
      <c r="H201" s="482"/>
      <c r="I201" s="481"/>
      <c r="J201" s="481"/>
      <c r="K201" s="349"/>
      <c r="L201" s="349"/>
    </row>
    <row r="202" spans="1:12" ht="30" customHeight="1" thickTop="1" thickBot="1">
      <c r="A202" s="473" t="s">
        <v>16</v>
      </c>
      <c r="B202" s="396">
        <f>SUM(B194:B201)</f>
        <v>0</v>
      </c>
      <c r="C202" s="481"/>
      <c r="D202" s="396">
        <f>SUM(D194:D201)</f>
        <v>0</v>
      </c>
      <c r="E202" s="481"/>
      <c r="F202" s="396">
        <f>SUM(F194:F201)</f>
        <v>0</v>
      </c>
      <c r="G202" s="486"/>
      <c r="H202" s="396">
        <f>SUM(H194:H201)</f>
        <v>0</v>
      </c>
      <c r="I202" s="481"/>
      <c r="J202" s="389">
        <v>160</v>
      </c>
      <c r="K202" s="349"/>
      <c r="L202" s="349"/>
    </row>
    <row r="203" spans="1:12" ht="5.0999999999999996" customHeight="1" thickTop="1" thickBot="1">
      <c r="A203" s="473"/>
      <c r="B203" s="482"/>
      <c r="C203" s="481"/>
      <c r="D203" s="482"/>
      <c r="E203" s="481"/>
      <c r="F203" s="482"/>
      <c r="G203" s="482"/>
      <c r="H203" s="482"/>
      <c r="I203" s="481"/>
      <c r="J203" s="481"/>
      <c r="K203" s="349"/>
      <c r="L203" s="349"/>
    </row>
    <row r="204" spans="1:12" ht="30" customHeight="1" thickTop="1" thickBot="1">
      <c r="A204" s="473" t="s">
        <v>537</v>
      </c>
      <c r="B204" s="389"/>
      <c r="C204" s="513"/>
      <c r="D204" s="389"/>
      <c r="E204" s="513"/>
      <c r="F204" s="389"/>
      <c r="G204" s="513"/>
      <c r="H204" s="389"/>
      <c r="I204" s="481"/>
      <c r="J204" s="389">
        <v>170</v>
      </c>
      <c r="K204" s="349"/>
      <c r="L204" s="349"/>
    </row>
    <row r="205" spans="1:12" ht="5.0999999999999996" customHeight="1" thickTop="1">
      <c r="A205" s="473"/>
      <c r="B205" s="482"/>
      <c r="C205" s="481"/>
      <c r="D205" s="482"/>
      <c r="E205" s="481"/>
      <c r="F205" s="482"/>
      <c r="G205" s="482"/>
      <c r="H205" s="482"/>
      <c r="I205" s="481"/>
      <c r="J205" s="481"/>
      <c r="K205" s="349"/>
      <c r="L205" s="349"/>
    </row>
    <row r="206" spans="1:12" ht="30" customHeight="1">
      <c r="A206" s="473" t="s">
        <v>34</v>
      </c>
      <c r="B206" s="481"/>
      <c r="C206" s="481"/>
      <c r="D206" s="481"/>
      <c r="E206" s="481"/>
      <c r="F206" s="481"/>
      <c r="G206" s="481"/>
      <c r="H206" s="481"/>
      <c r="I206" s="481"/>
      <c r="J206" s="481"/>
      <c r="K206" s="349"/>
      <c r="L206" s="349"/>
    </row>
    <row r="207" spans="1:12" ht="5.0999999999999996" customHeight="1" thickBot="1">
      <c r="A207" s="473"/>
      <c r="B207" s="482"/>
      <c r="C207" s="481"/>
      <c r="D207" s="482"/>
      <c r="E207" s="481"/>
      <c r="F207" s="482"/>
      <c r="G207" s="482"/>
      <c r="H207" s="482"/>
      <c r="I207" s="481"/>
      <c r="J207" s="481"/>
      <c r="K207" s="349"/>
      <c r="L207" s="349"/>
    </row>
    <row r="208" spans="1:12" ht="30" customHeight="1" thickTop="1" thickBot="1">
      <c r="A208" s="473" t="s">
        <v>513</v>
      </c>
      <c r="B208" s="389"/>
      <c r="C208" s="513"/>
      <c r="D208" s="389"/>
      <c r="E208" s="513"/>
      <c r="F208" s="389"/>
      <c r="G208" s="513"/>
      <c r="H208" s="389"/>
      <c r="I208" s="481"/>
      <c r="J208" s="389">
        <v>234</v>
      </c>
      <c r="K208" s="349"/>
      <c r="L208" s="349"/>
    </row>
    <row r="209" spans="1:12" ht="5.0999999999999996" customHeight="1" thickTop="1" thickBot="1">
      <c r="A209" s="473"/>
      <c r="B209" s="482"/>
      <c r="C209" s="481"/>
      <c r="D209" s="482"/>
      <c r="E209" s="481"/>
      <c r="F209" s="482"/>
      <c r="G209" s="482"/>
      <c r="H209" s="482"/>
      <c r="I209" s="481"/>
      <c r="J209" s="481"/>
      <c r="K209" s="349"/>
      <c r="L209" s="349"/>
    </row>
    <row r="210" spans="1:12" ht="30" customHeight="1" thickTop="1" thickBot="1">
      <c r="A210" s="478" t="str">
        <f>+LEFT(A208,LEN(A208))&amp;" oltre l'esercizio"</f>
        <v>1) obbligazioni oltre l'esercizio</v>
      </c>
      <c r="B210" s="389"/>
      <c r="C210" s="513"/>
      <c r="D210" s="389"/>
      <c r="E210" s="513"/>
      <c r="F210" s="389"/>
      <c r="G210" s="513"/>
      <c r="H210" s="389"/>
      <c r="I210" s="481"/>
      <c r="J210" s="389">
        <v>192</v>
      </c>
      <c r="K210" s="349"/>
      <c r="L210" s="349"/>
    </row>
    <row r="211" spans="1:12" ht="5.0999999999999996" customHeight="1" thickTop="1" thickBot="1">
      <c r="A211" s="473"/>
      <c r="B211" s="482"/>
      <c r="C211" s="481"/>
      <c r="D211" s="482"/>
      <c r="E211" s="481"/>
      <c r="F211" s="482"/>
      <c r="G211" s="482"/>
      <c r="H211" s="482"/>
      <c r="I211" s="481"/>
      <c r="J211" s="481"/>
      <c r="K211" s="349"/>
      <c r="L211" s="349"/>
    </row>
    <row r="212" spans="1:12" ht="30" customHeight="1" thickTop="1" thickBot="1">
      <c r="A212" s="473" t="s">
        <v>514</v>
      </c>
      <c r="B212" s="389"/>
      <c r="C212" s="513"/>
      <c r="D212" s="389"/>
      <c r="E212" s="513"/>
      <c r="F212" s="389"/>
      <c r="G212" s="513"/>
      <c r="H212" s="389"/>
      <c r="I212" s="481"/>
      <c r="J212" s="389">
        <v>234</v>
      </c>
      <c r="K212" s="349"/>
      <c r="L212" s="349"/>
    </row>
    <row r="213" spans="1:12" ht="5.0999999999999996" customHeight="1" thickTop="1" thickBot="1">
      <c r="A213" s="473"/>
      <c r="B213" s="482"/>
      <c r="C213" s="481"/>
      <c r="D213" s="482"/>
      <c r="E213" s="481"/>
      <c r="F213" s="482"/>
      <c r="G213" s="482"/>
      <c r="H213" s="482"/>
      <c r="I213" s="481"/>
      <c r="J213" s="481"/>
      <c r="K213" s="349"/>
      <c r="L213" s="349"/>
    </row>
    <row r="214" spans="1:12" ht="30" customHeight="1" thickTop="1" thickBot="1">
      <c r="A214" s="478" t="str">
        <f>+LEFT(A212,LEN(A212))&amp;" oltre l'esercizio"</f>
        <v>2) obbligazioni convertibili oltre l'esercizio</v>
      </c>
      <c r="B214" s="389"/>
      <c r="C214" s="513"/>
      <c r="D214" s="389"/>
      <c r="E214" s="513"/>
      <c r="F214" s="389"/>
      <c r="G214" s="513"/>
      <c r="H214" s="389"/>
      <c r="I214" s="481"/>
      <c r="J214" s="389">
        <v>192</v>
      </c>
      <c r="K214" s="349"/>
      <c r="L214" s="349"/>
    </row>
    <row r="215" spans="1:12" ht="5.0999999999999996" customHeight="1" thickTop="1" thickBot="1">
      <c r="A215" s="473"/>
      <c r="B215" s="482"/>
      <c r="C215" s="481"/>
      <c r="D215" s="482"/>
      <c r="E215" s="481"/>
      <c r="F215" s="482"/>
      <c r="G215" s="482"/>
      <c r="H215" s="482"/>
      <c r="I215" s="481"/>
      <c r="J215" s="481"/>
      <c r="K215" s="349"/>
      <c r="L215" s="349"/>
    </row>
    <row r="216" spans="1:12" ht="30" customHeight="1" thickTop="1" thickBot="1">
      <c r="A216" s="473" t="s">
        <v>515</v>
      </c>
      <c r="B216" s="389"/>
      <c r="C216" s="513"/>
      <c r="D216" s="389"/>
      <c r="E216" s="513"/>
      <c r="F216" s="389"/>
      <c r="G216" s="513"/>
      <c r="H216" s="389"/>
      <c r="I216" s="481"/>
      <c r="J216" s="389">
        <v>234</v>
      </c>
      <c r="K216" s="349"/>
      <c r="L216" s="349"/>
    </row>
    <row r="217" spans="1:12" ht="5.0999999999999996" customHeight="1" thickTop="1" thickBot="1">
      <c r="A217" s="473"/>
      <c r="B217" s="482"/>
      <c r="C217" s="481"/>
      <c r="D217" s="482"/>
      <c r="E217" s="481"/>
      <c r="F217" s="482"/>
      <c r="G217" s="482"/>
      <c r="H217" s="482"/>
      <c r="I217" s="481"/>
      <c r="J217" s="481"/>
      <c r="K217" s="349"/>
      <c r="L217" s="349"/>
    </row>
    <row r="218" spans="1:12" ht="30" customHeight="1" thickTop="1" thickBot="1">
      <c r="A218" s="478" t="str">
        <f>+LEFT(A216,LEN(A216))&amp;" oltre l'esercizio"</f>
        <v>3) debiti verso soci per finanziamenti oltre l'esercizio</v>
      </c>
      <c r="B218" s="389"/>
      <c r="C218" s="513"/>
      <c r="D218" s="389"/>
      <c r="E218" s="513"/>
      <c r="F218" s="389"/>
      <c r="G218" s="513"/>
      <c r="H218" s="389"/>
      <c r="I218" s="481"/>
      <c r="J218" s="389">
        <v>150</v>
      </c>
      <c r="K218" s="349"/>
      <c r="L218" s="349"/>
    </row>
    <row r="219" spans="1:12" ht="5.0999999999999996" customHeight="1" thickTop="1" thickBot="1">
      <c r="A219" s="473"/>
      <c r="B219" s="482"/>
      <c r="C219" s="481"/>
      <c r="D219" s="482"/>
      <c r="E219" s="481"/>
      <c r="F219" s="482"/>
      <c r="G219" s="482"/>
      <c r="H219" s="482"/>
      <c r="I219" s="481"/>
      <c r="J219" s="481"/>
      <c r="K219" s="349"/>
      <c r="L219" s="349"/>
    </row>
    <row r="220" spans="1:12" ht="30" customHeight="1" thickTop="1" thickBot="1">
      <c r="A220" s="473" t="s">
        <v>516</v>
      </c>
      <c r="B220" s="389"/>
      <c r="C220" s="513"/>
      <c r="D220" s="389"/>
      <c r="E220" s="513"/>
      <c r="F220" s="389"/>
      <c r="G220" s="513"/>
      <c r="H220" s="389"/>
      <c r="I220" s="481"/>
      <c r="J220" s="389">
        <v>220</v>
      </c>
      <c r="K220" s="349"/>
      <c r="L220" s="349"/>
    </row>
    <row r="221" spans="1:12" ht="5.0999999999999996" customHeight="1" thickTop="1" thickBot="1">
      <c r="A221" s="473"/>
      <c r="B221" s="482"/>
      <c r="C221" s="481"/>
      <c r="D221" s="482"/>
      <c r="E221" s="481"/>
      <c r="F221" s="482"/>
      <c r="G221" s="482"/>
      <c r="H221" s="482"/>
      <c r="I221" s="481"/>
      <c r="J221" s="481"/>
      <c r="K221" s="349"/>
      <c r="L221" s="349"/>
    </row>
    <row r="222" spans="1:12" ht="30" customHeight="1" thickTop="1" thickBot="1">
      <c r="A222" s="478" t="str">
        <f>+LEFT(A220,LEN(A220))&amp;" oltre l'esercizio"</f>
        <v>4) debiti verso banche oltre l'esercizio</v>
      </c>
      <c r="B222" s="389"/>
      <c r="C222" s="513"/>
      <c r="D222" s="389"/>
      <c r="E222" s="513"/>
      <c r="F222" s="389"/>
      <c r="G222" s="513"/>
      <c r="H222" s="389"/>
      <c r="I222" s="481"/>
      <c r="J222" s="389">
        <v>180</v>
      </c>
      <c r="K222" s="349"/>
      <c r="L222" s="349"/>
    </row>
    <row r="223" spans="1:12" ht="5.0999999999999996" customHeight="1" thickTop="1" thickBot="1">
      <c r="A223" s="473"/>
      <c r="B223" s="482"/>
      <c r="C223" s="481"/>
      <c r="D223" s="482"/>
      <c r="E223" s="481"/>
      <c r="F223" s="482"/>
      <c r="G223" s="482"/>
      <c r="H223" s="482"/>
      <c r="I223" s="481"/>
      <c r="J223" s="481"/>
      <c r="K223" s="349"/>
      <c r="L223" s="349"/>
    </row>
    <row r="224" spans="1:12" ht="30" customHeight="1" thickTop="1" thickBot="1">
      <c r="A224" s="473" t="s">
        <v>517</v>
      </c>
      <c r="B224" s="389"/>
      <c r="C224" s="513"/>
      <c r="D224" s="389"/>
      <c r="E224" s="513"/>
      <c r="F224" s="389"/>
      <c r="G224" s="513"/>
      <c r="H224" s="389"/>
      <c r="I224" s="481"/>
      <c r="J224" s="389">
        <v>234</v>
      </c>
      <c r="K224" s="349"/>
      <c r="L224" s="349"/>
    </row>
    <row r="225" spans="1:12" ht="5.0999999999999996" customHeight="1" thickTop="1" thickBot="1">
      <c r="A225" s="473"/>
      <c r="B225" s="482"/>
      <c r="C225" s="481"/>
      <c r="D225" s="482"/>
      <c r="E225" s="481"/>
      <c r="F225" s="482"/>
      <c r="G225" s="482"/>
      <c r="H225" s="482"/>
      <c r="I225" s="481"/>
      <c r="J225" s="481"/>
      <c r="K225" s="349"/>
      <c r="L225" s="349"/>
    </row>
    <row r="226" spans="1:12" ht="30" customHeight="1" thickTop="1" thickBot="1">
      <c r="A226" s="478" t="str">
        <f>+LEFT(A224,LEN(A224))&amp;" oltre l'esercizio"</f>
        <v>5) debiti verso altri finanziatori oltre l'esercizio</v>
      </c>
      <c r="B226" s="389"/>
      <c r="C226" s="513"/>
      <c r="D226" s="389"/>
      <c r="E226" s="513"/>
      <c r="F226" s="389"/>
      <c r="G226" s="513"/>
      <c r="H226" s="389"/>
      <c r="I226" s="481"/>
      <c r="J226" s="389">
        <v>192</v>
      </c>
      <c r="K226" s="349"/>
      <c r="L226" s="349"/>
    </row>
    <row r="227" spans="1:12" ht="5.0999999999999996" customHeight="1" thickTop="1" thickBot="1">
      <c r="A227" s="473"/>
      <c r="B227" s="482"/>
      <c r="C227" s="481"/>
      <c r="D227" s="482"/>
      <c r="E227" s="481"/>
      <c r="F227" s="482"/>
      <c r="G227" s="482"/>
      <c r="H227" s="482"/>
      <c r="I227" s="481"/>
      <c r="J227" s="481"/>
      <c r="K227" s="349"/>
      <c r="L227" s="349"/>
    </row>
    <row r="228" spans="1:12" ht="30" customHeight="1" thickTop="1" thickBot="1">
      <c r="A228" s="473" t="s">
        <v>518</v>
      </c>
      <c r="B228" s="389"/>
      <c r="C228" s="513"/>
      <c r="D228" s="389"/>
      <c r="E228" s="513"/>
      <c r="F228" s="389"/>
      <c r="G228" s="513"/>
      <c r="H228" s="389"/>
      <c r="I228" s="481"/>
      <c r="J228" s="389">
        <v>200</v>
      </c>
      <c r="K228" s="349"/>
      <c r="L228" s="349"/>
    </row>
    <row r="229" spans="1:12" ht="5.0999999999999996" customHeight="1" thickTop="1" thickBot="1">
      <c r="A229" s="473"/>
      <c r="B229" s="482"/>
      <c r="C229" s="481"/>
      <c r="D229" s="482"/>
      <c r="E229" s="481"/>
      <c r="F229" s="482"/>
      <c r="G229" s="482"/>
      <c r="H229" s="482"/>
      <c r="I229" s="481"/>
      <c r="J229" s="481"/>
      <c r="K229" s="349"/>
      <c r="L229" s="349"/>
    </row>
    <row r="230" spans="1:12" ht="30" customHeight="1" thickTop="1" thickBot="1">
      <c r="A230" s="478" t="str">
        <f>+LEFT(A228,LEN(A228))&amp;" oltre l'esercizio"</f>
        <v>6) acconti oltre l'esercizio</v>
      </c>
      <c r="B230" s="389"/>
      <c r="C230" s="513"/>
      <c r="D230" s="389"/>
      <c r="E230" s="513"/>
      <c r="F230" s="389"/>
      <c r="G230" s="513"/>
      <c r="H230" s="389"/>
      <c r="I230" s="481"/>
      <c r="J230" s="389">
        <v>192</v>
      </c>
      <c r="K230" s="349"/>
      <c r="L230" s="349"/>
    </row>
    <row r="231" spans="1:12" ht="5.0999999999999996" customHeight="1" thickTop="1" thickBot="1">
      <c r="A231" s="473"/>
      <c r="B231" s="482"/>
      <c r="C231" s="481"/>
      <c r="D231" s="482"/>
      <c r="E231" s="481"/>
      <c r="F231" s="482"/>
      <c r="G231" s="482"/>
      <c r="H231" s="482"/>
      <c r="I231" s="481"/>
      <c r="J231" s="481"/>
      <c r="K231" s="349"/>
      <c r="L231" s="349"/>
    </row>
    <row r="232" spans="1:12" ht="30" customHeight="1" thickTop="1" thickBot="1">
      <c r="A232" s="473" t="s">
        <v>519</v>
      </c>
      <c r="B232" s="389"/>
      <c r="C232" s="513"/>
      <c r="D232" s="389"/>
      <c r="E232" s="513"/>
      <c r="F232" s="389"/>
      <c r="G232" s="513"/>
      <c r="H232" s="389"/>
      <c r="I232" s="481"/>
      <c r="J232" s="389">
        <v>210</v>
      </c>
      <c r="K232" s="349"/>
      <c r="L232" s="349"/>
    </row>
    <row r="233" spans="1:12" ht="5.0999999999999996" customHeight="1" thickTop="1" thickBot="1">
      <c r="A233" s="473"/>
      <c r="B233" s="482"/>
      <c r="C233" s="481"/>
      <c r="D233" s="482"/>
      <c r="E233" s="481"/>
      <c r="F233" s="482"/>
      <c r="G233" s="482"/>
      <c r="H233" s="482"/>
      <c r="I233" s="481"/>
      <c r="J233" s="481"/>
      <c r="K233" s="349"/>
      <c r="L233" s="349"/>
    </row>
    <row r="234" spans="1:12" ht="30" customHeight="1" thickTop="1" thickBot="1">
      <c r="A234" s="478" t="str">
        <f>+LEFT(A232,LEN(A232))&amp;" oltre l'esercizio"</f>
        <v>7) debiti verso fornitori oltre l'esercizio</v>
      </c>
      <c r="B234" s="389"/>
      <c r="C234" s="513"/>
      <c r="D234" s="389"/>
      <c r="E234" s="513"/>
      <c r="F234" s="389"/>
      <c r="G234" s="513"/>
      <c r="H234" s="389"/>
      <c r="I234" s="481"/>
      <c r="J234" s="389">
        <v>192</v>
      </c>
      <c r="K234" s="349"/>
      <c r="L234" s="349"/>
    </row>
    <row r="235" spans="1:12" ht="5.0999999999999996" customHeight="1" thickTop="1" thickBot="1">
      <c r="A235" s="473"/>
      <c r="B235" s="482"/>
      <c r="C235" s="481"/>
      <c r="D235" s="482"/>
      <c r="E235" s="481"/>
      <c r="F235" s="482"/>
      <c r="G235" s="482"/>
      <c r="H235" s="482"/>
      <c r="I235" s="481"/>
      <c r="J235" s="481"/>
      <c r="K235" s="349"/>
      <c r="L235" s="349"/>
    </row>
    <row r="236" spans="1:12" ht="30" customHeight="1" thickTop="1" thickBot="1">
      <c r="A236" s="473" t="s">
        <v>520</v>
      </c>
      <c r="B236" s="389"/>
      <c r="C236" s="513"/>
      <c r="D236" s="389"/>
      <c r="E236" s="513"/>
      <c r="F236" s="389"/>
      <c r="G236" s="513"/>
      <c r="H236" s="389"/>
      <c r="I236" s="481"/>
      <c r="J236" s="389">
        <v>210</v>
      </c>
      <c r="K236" s="349"/>
      <c r="L236" s="349"/>
    </row>
    <row r="237" spans="1:12" ht="5.0999999999999996" customHeight="1" thickTop="1" thickBot="1">
      <c r="A237" s="473"/>
      <c r="B237" s="482"/>
      <c r="C237" s="481"/>
      <c r="D237" s="482"/>
      <c r="E237" s="481"/>
      <c r="F237" s="482"/>
      <c r="G237" s="482"/>
      <c r="H237" s="482"/>
      <c r="I237" s="481"/>
      <c r="J237" s="481"/>
      <c r="K237" s="349"/>
      <c r="L237" s="349"/>
    </row>
    <row r="238" spans="1:12" ht="30" customHeight="1" thickTop="1" thickBot="1">
      <c r="A238" s="478" t="str">
        <f>+LEFT(A236,LEN(A236))&amp;" oltre l'esercizio"</f>
        <v>8) debiti rappresentati da titoli di credito oltre l'esercizio</v>
      </c>
      <c r="B238" s="389"/>
      <c r="C238" s="513"/>
      <c r="D238" s="389"/>
      <c r="E238" s="513"/>
      <c r="F238" s="389"/>
      <c r="G238" s="513"/>
      <c r="H238" s="389"/>
      <c r="I238" s="481"/>
      <c r="J238" s="389">
        <v>192</v>
      </c>
      <c r="K238" s="349"/>
      <c r="L238" s="349"/>
    </row>
    <row r="239" spans="1:12" ht="5.0999999999999996" customHeight="1" thickTop="1" thickBot="1">
      <c r="A239" s="473"/>
      <c r="B239" s="482"/>
      <c r="C239" s="481"/>
      <c r="D239" s="482"/>
      <c r="E239" s="481"/>
      <c r="F239" s="482"/>
      <c r="G239" s="482"/>
      <c r="H239" s="482"/>
      <c r="I239" s="481"/>
      <c r="J239" s="481"/>
      <c r="K239" s="349"/>
      <c r="L239" s="349"/>
    </row>
    <row r="240" spans="1:12" ht="30" customHeight="1" thickTop="1" thickBot="1">
      <c r="A240" s="473" t="s">
        <v>521</v>
      </c>
      <c r="B240" s="389"/>
      <c r="C240" s="513"/>
      <c r="D240" s="389"/>
      <c r="E240" s="513"/>
      <c r="F240" s="389"/>
      <c r="G240" s="513"/>
      <c r="H240" s="389"/>
      <c r="I240" s="481"/>
      <c r="J240" s="389">
        <v>234</v>
      </c>
      <c r="K240" s="349"/>
      <c r="L240" s="349"/>
    </row>
    <row r="241" spans="1:12" ht="5.0999999999999996" customHeight="1" thickTop="1" thickBot="1">
      <c r="A241" s="473"/>
      <c r="B241" s="482"/>
      <c r="C241" s="481"/>
      <c r="D241" s="482"/>
      <c r="E241" s="481"/>
      <c r="F241" s="482"/>
      <c r="G241" s="482"/>
      <c r="H241" s="482"/>
      <c r="I241" s="481"/>
      <c r="J241" s="481"/>
      <c r="K241" s="349"/>
      <c r="L241" s="349"/>
    </row>
    <row r="242" spans="1:12" ht="30" customHeight="1" thickTop="1" thickBot="1">
      <c r="A242" s="478" t="str">
        <f>+LEFT(A240,LEN(A240))&amp;" oltre l'esercizio"</f>
        <v>9) debiti verso imprese controllate oltre l'esercizio</v>
      </c>
      <c r="B242" s="389"/>
      <c r="C242" s="513"/>
      <c r="D242" s="389"/>
      <c r="E242" s="513"/>
      <c r="F242" s="389"/>
      <c r="G242" s="513"/>
      <c r="H242" s="389"/>
      <c r="I242" s="481"/>
      <c r="J242" s="389">
        <v>150</v>
      </c>
      <c r="K242" s="349"/>
      <c r="L242" s="349"/>
    </row>
    <row r="243" spans="1:12" ht="5.0999999999999996" customHeight="1" thickTop="1" thickBot="1">
      <c r="A243" s="473"/>
      <c r="B243" s="482"/>
      <c r="C243" s="481"/>
      <c r="D243" s="482"/>
      <c r="E243" s="481"/>
      <c r="F243" s="482"/>
      <c r="G243" s="482"/>
      <c r="H243" s="482"/>
      <c r="I243" s="481"/>
      <c r="J243" s="481"/>
      <c r="K243" s="349"/>
      <c r="L243" s="349"/>
    </row>
    <row r="244" spans="1:12" ht="30" customHeight="1" thickTop="1" thickBot="1">
      <c r="A244" s="473" t="s">
        <v>522</v>
      </c>
      <c r="B244" s="389"/>
      <c r="C244" s="513"/>
      <c r="D244" s="389"/>
      <c r="E244" s="513"/>
      <c r="F244" s="389"/>
      <c r="G244" s="513"/>
      <c r="H244" s="389"/>
      <c r="I244" s="481"/>
      <c r="J244" s="389">
        <v>234</v>
      </c>
      <c r="K244" s="349"/>
      <c r="L244" s="349"/>
    </row>
    <row r="245" spans="1:12" ht="5.0999999999999996" customHeight="1" thickTop="1" thickBot="1">
      <c r="A245" s="473"/>
      <c r="B245" s="482"/>
      <c r="C245" s="481"/>
      <c r="D245" s="482"/>
      <c r="E245" s="481"/>
      <c r="F245" s="482"/>
      <c r="G245" s="482"/>
      <c r="H245" s="482"/>
      <c r="I245" s="481"/>
      <c r="J245" s="481"/>
      <c r="K245" s="349"/>
      <c r="L245" s="349"/>
    </row>
    <row r="246" spans="1:12" ht="30" customHeight="1" thickTop="1" thickBot="1">
      <c r="A246" s="478" t="str">
        <f>+LEFT(A244,LEN(A244))&amp;" oltre l'esercizio"</f>
        <v>10) debiti verso imprese collegate oltre l'esercizio</v>
      </c>
      <c r="B246" s="389"/>
      <c r="C246" s="513"/>
      <c r="D246" s="389"/>
      <c r="E246" s="513"/>
      <c r="F246" s="389"/>
      <c r="G246" s="513"/>
      <c r="H246" s="389"/>
      <c r="I246" s="481"/>
      <c r="J246" s="389">
        <v>150</v>
      </c>
      <c r="K246" s="349"/>
      <c r="L246" s="349"/>
    </row>
    <row r="247" spans="1:12" ht="5.0999999999999996" customHeight="1" thickTop="1" thickBot="1">
      <c r="A247" s="473"/>
      <c r="B247" s="482"/>
      <c r="C247" s="481"/>
      <c r="D247" s="482"/>
      <c r="E247" s="481"/>
      <c r="F247" s="482"/>
      <c r="G247" s="482"/>
      <c r="H247" s="482"/>
      <c r="I247" s="481"/>
      <c r="J247" s="481"/>
      <c r="K247" s="349"/>
      <c r="L247" s="349"/>
    </row>
    <row r="248" spans="1:12" ht="30" customHeight="1" thickTop="1" thickBot="1">
      <c r="A248" s="473" t="s">
        <v>523</v>
      </c>
      <c r="B248" s="389"/>
      <c r="C248" s="513"/>
      <c r="D248" s="389"/>
      <c r="E248" s="513"/>
      <c r="F248" s="389"/>
      <c r="G248" s="513"/>
      <c r="H248" s="389"/>
      <c r="I248" s="481"/>
      <c r="J248" s="389">
        <v>234</v>
      </c>
      <c r="K248" s="349"/>
      <c r="L248" s="349"/>
    </row>
    <row r="249" spans="1:12" ht="5.0999999999999996" customHeight="1" thickTop="1" thickBot="1">
      <c r="A249" s="473"/>
      <c r="B249" s="482"/>
      <c r="C249" s="481"/>
      <c r="D249" s="482"/>
      <c r="E249" s="481"/>
      <c r="F249" s="482"/>
      <c r="G249" s="482"/>
      <c r="H249" s="482"/>
      <c r="I249" s="481"/>
      <c r="J249" s="481"/>
      <c r="K249" s="349"/>
      <c r="L249" s="349"/>
    </row>
    <row r="250" spans="1:12" ht="30" customHeight="1" thickTop="1" thickBot="1">
      <c r="A250" s="478" t="str">
        <f>+LEFT(A248,LEN(A248))&amp;" oltre l'esercizio"</f>
        <v>11) debiti verso controllanti oltre l'esercizio</v>
      </c>
      <c r="B250" s="389"/>
      <c r="C250" s="513"/>
      <c r="D250" s="389"/>
      <c r="E250" s="513"/>
      <c r="F250" s="389"/>
      <c r="G250" s="513"/>
      <c r="H250" s="389"/>
      <c r="I250" s="481"/>
      <c r="J250" s="389">
        <v>150</v>
      </c>
      <c r="K250" s="349"/>
      <c r="L250" s="349"/>
    </row>
    <row r="251" spans="1:12" ht="5.0999999999999996" customHeight="1" thickTop="1" thickBot="1">
      <c r="A251" s="473"/>
      <c r="B251" s="482"/>
      <c r="C251" s="481"/>
      <c r="D251" s="482"/>
      <c r="E251" s="481"/>
      <c r="F251" s="482"/>
      <c r="G251" s="482"/>
      <c r="H251" s="482"/>
      <c r="I251" s="481"/>
      <c r="J251" s="481"/>
      <c r="K251" s="349"/>
      <c r="L251" s="349"/>
    </row>
    <row r="252" spans="1:12" ht="30" customHeight="1" thickTop="1" thickBot="1">
      <c r="A252" s="473" t="s">
        <v>654</v>
      </c>
      <c r="B252" s="389"/>
      <c r="C252" s="513"/>
      <c r="D252" s="389"/>
      <c r="E252" s="513"/>
      <c r="F252" s="389"/>
      <c r="G252" s="513"/>
      <c r="H252" s="389"/>
      <c r="I252" s="481"/>
      <c r="J252" s="389">
        <v>234</v>
      </c>
      <c r="K252" s="349"/>
      <c r="L252" s="349"/>
    </row>
    <row r="253" spans="1:12" ht="5.0999999999999996" customHeight="1" thickTop="1" thickBot="1">
      <c r="A253" s="473"/>
      <c r="B253" s="482"/>
      <c r="C253" s="481"/>
      <c r="D253" s="482"/>
      <c r="E253" s="481"/>
      <c r="F253" s="482"/>
      <c r="G253" s="482"/>
      <c r="H253" s="482"/>
      <c r="I253" s="481"/>
      <c r="J253" s="481"/>
      <c r="K253" s="349"/>
      <c r="L253" s="349"/>
    </row>
    <row r="254" spans="1:12" ht="30" customHeight="1" thickTop="1" thickBot="1">
      <c r="A254" s="478" t="str">
        <f>+LEFT(A252,LEN(A252))&amp;" oltre l'esercizio"</f>
        <v>11 bis) debiti verso imprese sottoposte al controllo di controllanti oltre l'esercizio</v>
      </c>
      <c r="B254" s="389"/>
      <c r="C254" s="513"/>
      <c r="D254" s="389"/>
      <c r="E254" s="513"/>
      <c r="F254" s="389"/>
      <c r="G254" s="513"/>
      <c r="H254" s="389"/>
      <c r="I254" s="481"/>
      <c r="J254" s="389">
        <v>150</v>
      </c>
      <c r="K254" s="349"/>
      <c r="L254" s="349"/>
    </row>
    <row r="255" spans="1:12" ht="5.0999999999999996" customHeight="1" thickTop="1" thickBot="1">
      <c r="A255" s="473"/>
      <c r="B255" s="482"/>
      <c r="C255" s="481"/>
      <c r="D255" s="482"/>
      <c r="E255" s="481"/>
      <c r="F255" s="482"/>
      <c r="G255" s="482"/>
      <c r="H255" s="482"/>
      <c r="I255" s="481"/>
      <c r="J255" s="481"/>
      <c r="K255" s="349"/>
      <c r="L255" s="349"/>
    </row>
    <row r="256" spans="1:12" ht="30" customHeight="1" thickTop="1" thickBot="1">
      <c r="A256" s="473" t="s">
        <v>524</v>
      </c>
      <c r="B256" s="389"/>
      <c r="C256" s="513"/>
      <c r="D256" s="389"/>
      <c r="E256" s="513"/>
      <c r="F256" s="389"/>
      <c r="G256" s="513"/>
      <c r="H256" s="389"/>
      <c r="I256" s="481"/>
      <c r="J256" s="389">
        <v>230</v>
      </c>
      <c r="K256" s="349"/>
      <c r="L256" s="349"/>
    </row>
    <row r="257" spans="1:12" ht="5.0999999999999996" customHeight="1" thickTop="1" thickBot="1">
      <c r="A257" s="473"/>
      <c r="B257" s="482"/>
      <c r="C257" s="481"/>
      <c r="D257" s="482"/>
      <c r="E257" s="481"/>
      <c r="F257" s="482"/>
      <c r="G257" s="482"/>
      <c r="H257" s="482"/>
      <c r="I257" s="481"/>
      <c r="J257" s="481"/>
      <c r="K257" s="349"/>
      <c r="L257" s="349"/>
    </row>
    <row r="258" spans="1:12" ht="30" customHeight="1" thickTop="1" thickBot="1">
      <c r="A258" s="478" t="str">
        <f>+LEFT(A256,LEN(A256))&amp;" oltre l'esercizio"</f>
        <v>12) debiti tributari oltre l'esercizio</v>
      </c>
      <c r="B258" s="389"/>
      <c r="C258" s="513"/>
      <c r="D258" s="389"/>
      <c r="E258" s="513"/>
      <c r="F258" s="389"/>
      <c r="G258" s="513"/>
      <c r="H258" s="389"/>
      <c r="I258" s="481"/>
      <c r="J258" s="389">
        <v>190</v>
      </c>
      <c r="K258" s="349"/>
      <c r="L258" s="349"/>
    </row>
    <row r="259" spans="1:12" ht="5.0999999999999996" customHeight="1" thickTop="1" thickBot="1">
      <c r="A259" s="473"/>
      <c r="B259" s="482"/>
      <c r="C259" s="481"/>
      <c r="D259" s="482"/>
      <c r="E259" s="481"/>
      <c r="F259" s="482"/>
      <c r="G259" s="482"/>
      <c r="H259" s="482"/>
      <c r="I259" s="481"/>
      <c r="J259" s="481"/>
      <c r="K259" s="349"/>
      <c r="L259" s="349"/>
    </row>
    <row r="260" spans="1:12" ht="30" customHeight="1" thickTop="1" thickBot="1">
      <c r="A260" s="473" t="s">
        <v>525</v>
      </c>
      <c r="B260" s="389"/>
      <c r="C260" s="513"/>
      <c r="D260" s="389"/>
      <c r="E260" s="513"/>
      <c r="F260" s="389"/>
      <c r="G260" s="513"/>
      <c r="H260" s="389"/>
      <c r="I260" s="481"/>
      <c r="J260" s="389">
        <v>230</v>
      </c>
      <c r="K260" s="349"/>
      <c r="L260" s="349"/>
    </row>
    <row r="261" spans="1:12" ht="5.0999999999999996" customHeight="1" thickTop="1" thickBot="1">
      <c r="A261" s="473"/>
      <c r="B261" s="482"/>
      <c r="C261" s="481"/>
      <c r="D261" s="482"/>
      <c r="E261" s="481"/>
      <c r="F261" s="482"/>
      <c r="G261" s="482"/>
      <c r="H261" s="482"/>
      <c r="I261" s="481"/>
      <c r="J261" s="481"/>
      <c r="K261" s="349"/>
      <c r="L261" s="349"/>
    </row>
    <row r="262" spans="1:12" ht="30" customHeight="1" thickTop="1" thickBot="1">
      <c r="A262" s="478" t="str">
        <f>+LEFT(A260,LEN(A260))&amp;" oltre l'esercizio"</f>
        <v>13) debiti verso istituti di previdenza e di sicurezza sociale oltre l'esercizio</v>
      </c>
      <c r="B262" s="389"/>
      <c r="C262" s="513"/>
      <c r="D262" s="389"/>
      <c r="E262" s="513"/>
      <c r="F262" s="389"/>
      <c r="G262" s="513"/>
      <c r="H262" s="389"/>
      <c r="I262" s="481"/>
      <c r="J262" s="389">
        <v>190</v>
      </c>
      <c r="K262" s="349"/>
      <c r="L262" s="349"/>
    </row>
    <row r="263" spans="1:12" ht="5.0999999999999996" customHeight="1" thickTop="1" thickBot="1">
      <c r="A263" s="473"/>
      <c r="B263" s="482"/>
      <c r="C263" s="481"/>
      <c r="D263" s="482"/>
      <c r="E263" s="481"/>
      <c r="F263" s="482"/>
      <c r="G263" s="482"/>
      <c r="H263" s="482"/>
      <c r="I263" s="481"/>
      <c r="J263" s="481"/>
      <c r="K263" s="349"/>
      <c r="L263" s="349"/>
    </row>
    <row r="264" spans="1:12" ht="30" customHeight="1" thickTop="1" thickBot="1">
      <c r="A264" s="473" t="s">
        <v>526</v>
      </c>
      <c r="B264" s="389"/>
      <c r="C264" s="513"/>
      <c r="D264" s="389"/>
      <c r="E264" s="513"/>
      <c r="F264" s="389"/>
      <c r="G264" s="513"/>
      <c r="H264" s="389"/>
      <c r="I264" s="481"/>
      <c r="J264" s="389">
        <v>234</v>
      </c>
      <c r="K264" s="349"/>
      <c r="L264" s="349"/>
    </row>
    <row r="265" spans="1:12" ht="5.0999999999999996" customHeight="1" thickTop="1" thickBot="1">
      <c r="A265" s="473"/>
      <c r="B265" s="482"/>
      <c r="C265" s="481"/>
      <c r="D265" s="482"/>
      <c r="E265" s="481"/>
      <c r="F265" s="482"/>
      <c r="G265" s="482"/>
      <c r="H265" s="482"/>
      <c r="I265" s="481"/>
      <c r="J265" s="481"/>
      <c r="K265" s="349"/>
      <c r="L265" s="349"/>
    </row>
    <row r="266" spans="1:12" ht="30" customHeight="1" thickTop="1" thickBot="1">
      <c r="A266" s="478" t="str">
        <f>+LEFT(A264,LEN(A264))&amp;" oltre l'esercizio"</f>
        <v>14) altri debiti oltre l'esercizio</v>
      </c>
      <c r="B266" s="389"/>
      <c r="C266" s="513"/>
      <c r="D266" s="389"/>
      <c r="E266" s="513"/>
      <c r="F266" s="389"/>
      <c r="G266" s="513"/>
      <c r="H266" s="389"/>
      <c r="I266" s="481"/>
      <c r="J266" s="389">
        <v>192</v>
      </c>
      <c r="K266" s="349"/>
      <c r="L266" s="349"/>
    </row>
    <row r="267" spans="1:12" ht="5.0999999999999996" customHeight="1" thickTop="1" thickBot="1">
      <c r="A267" s="473"/>
      <c r="B267" s="482"/>
      <c r="C267" s="481"/>
      <c r="D267" s="482"/>
      <c r="E267" s="481"/>
      <c r="F267" s="482"/>
      <c r="G267" s="482"/>
      <c r="H267" s="482"/>
      <c r="I267" s="481"/>
      <c r="J267" s="481"/>
      <c r="K267" s="349"/>
      <c r="L267" s="349"/>
    </row>
    <row r="268" spans="1:12" ht="30" customHeight="1" thickTop="1" thickBot="1">
      <c r="A268" s="473" t="s">
        <v>16</v>
      </c>
      <c r="B268" s="396">
        <f>SUM(B208:B266)</f>
        <v>0</v>
      </c>
      <c r="C268" s="481"/>
      <c r="D268" s="396">
        <f>SUM(D208:D266)</f>
        <v>0</v>
      </c>
      <c r="E268" s="481"/>
      <c r="F268" s="396">
        <f>SUM(F208:F266)</f>
        <v>0</v>
      </c>
      <c r="G268" s="486"/>
      <c r="H268" s="396">
        <f>SUM(H208:H266)</f>
        <v>0</v>
      </c>
      <c r="I268" s="481"/>
      <c r="J268" s="397"/>
      <c r="K268" s="349"/>
      <c r="L268" s="349"/>
    </row>
    <row r="269" spans="1:12" ht="5.0999999999999996" customHeight="1" thickTop="1" thickBot="1">
      <c r="A269" s="473"/>
      <c r="B269" s="482"/>
      <c r="C269" s="481"/>
      <c r="D269" s="482"/>
      <c r="E269" s="481"/>
      <c r="F269" s="482"/>
      <c r="G269" s="482"/>
      <c r="H269" s="482"/>
      <c r="I269" s="481"/>
      <c r="J269" s="481"/>
      <c r="K269" s="349"/>
      <c r="L269" s="349"/>
    </row>
    <row r="270" spans="1:12" ht="30" customHeight="1" thickTop="1" thickBot="1">
      <c r="A270" s="473" t="s">
        <v>655</v>
      </c>
      <c r="B270" s="389"/>
      <c r="C270" s="513"/>
      <c r="D270" s="389"/>
      <c r="E270" s="513"/>
      <c r="F270" s="389"/>
      <c r="G270" s="513"/>
      <c r="H270" s="389"/>
      <c r="I270" s="481"/>
      <c r="J270" s="389">
        <v>234</v>
      </c>
      <c r="K270" s="349"/>
      <c r="L270" s="349"/>
    </row>
    <row r="271" spans="1:12" ht="5.0999999999999996" customHeight="1" thickTop="1" thickBot="1">
      <c r="A271" s="473"/>
      <c r="B271" s="482"/>
      <c r="C271" s="481"/>
      <c r="D271" s="482"/>
      <c r="E271" s="481"/>
      <c r="F271" s="482"/>
      <c r="G271" s="482"/>
      <c r="H271" s="482"/>
      <c r="I271" s="481"/>
      <c r="J271" s="481"/>
      <c r="K271" s="349"/>
      <c r="L271" s="349"/>
    </row>
    <row r="272" spans="1:12" ht="30" customHeight="1" thickTop="1" thickBot="1">
      <c r="A272" s="473" t="s">
        <v>656</v>
      </c>
      <c r="B272" s="389"/>
      <c r="C272" s="513"/>
      <c r="D272" s="389"/>
      <c r="E272" s="513"/>
      <c r="F272" s="389"/>
      <c r="G272" s="513"/>
      <c r="H272" s="389"/>
      <c r="I272" s="481"/>
      <c r="J272" s="389">
        <v>192</v>
      </c>
      <c r="K272" s="349"/>
      <c r="L272" s="349"/>
    </row>
    <row r="273" spans="1:12" ht="5.0999999999999996" customHeight="1" thickTop="1" thickBot="1">
      <c r="A273" s="473"/>
      <c r="B273" s="482"/>
      <c r="C273" s="481"/>
      <c r="D273" s="482"/>
      <c r="E273" s="481"/>
      <c r="F273" s="482"/>
      <c r="G273" s="482"/>
      <c r="H273" s="482"/>
      <c r="I273" s="481"/>
      <c r="J273" s="481"/>
      <c r="K273" s="349"/>
      <c r="L273" s="349"/>
    </row>
    <row r="274" spans="1:12" ht="30" customHeight="1" thickTop="1" thickBot="1">
      <c r="A274" s="473" t="s">
        <v>660</v>
      </c>
      <c r="B274" s="396">
        <f>+B270+B272</f>
        <v>0</v>
      </c>
      <c r="C274" s="481"/>
      <c r="D274" s="396">
        <f>+D270+D272</f>
        <v>0</v>
      </c>
      <c r="E274" s="481"/>
      <c r="F274" s="396">
        <f>+F270+F272</f>
        <v>0</v>
      </c>
      <c r="G274" s="486"/>
      <c r="H274" s="396">
        <f>+H270+H272</f>
        <v>0</v>
      </c>
      <c r="I274" s="481"/>
      <c r="J274" s="481"/>
      <c r="K274" s="349"/>
      <c r="L274" s="349"/>
    </row>
    <row r="275" spans="1:12" ht="5.0999999999999996" customHeight="1" thickTop="1" thickBot="1">
      <c r="A275" s="473"/>
      <c r="B275" s="482"/>
      <c r="C275" s="481"/>
      <c r="D275" s="482"/>
      <c r="E275" s="481"/>
      <c r="F275" s="482"/>
      <c r="G275" s="482"/>
      <c r="H275" s="482"/>
      <c r="I275" s="481"/>
      <c r="J275" s="481"/>
      <c r="K275" s="349"/>
      <c r="L275" s="349"/>
    </row>
    <row r="276" spans="1:12" s="494" customFormat="1" ht="30" customHeight="1" thickTop="1" thickBot="1">
      <c r="A276" s="475" t="s">
        <v>52</v>
      </c>
      <c r="B276" s="399">
        <f>+B270+B272+B268+B204+B202+B190</f>
        <v>0</v>
      </c>
      <c r="C276" s="490"/>
      <c r="D276" s="399">
        <f>+D270+D272+D268+D204+D202+D190</f>
        <v>0</v>
      </c>
      <c r="E276" s="490"/>
      <c r="F276" s="399">
        <f>+F270+F272+F268+F204+F202+F190</f>
        <v>0</v>
      </c>
      <c r="G276" s="488"/>
      <c r="H276" s="399">
        <f>+H270+H272+H268+H204+H202+H190</f>
        <v>0</v>
      </c>
      <c r="I276" s="490"/>
      <c r="J276" s="400"/>
      <c r="K276" s="358"/>
      <c r="L276" s="358"/>
    </row>
    <row r="277" spans="1:12" ht="15" thickTop="1">
      <c r="A277" s="477"/>
      <c r="B277" s="481"/>
      <c r="C277" s="481"/>
      <c r="D277" s="481"/>
      <c r="E277" s="481"/>
      <c r="F277" s="481"/>
      <c r="G277" s="481"/>
      <c r="H277" s="481"/>
      <c r="I277" s="481"/>
      <c r="J277" s="481"/>
      <c r="K277" s="349"/>
      <c r="L277" s="349"/>
    </row>
    <row r="278" spans="1:12" ht="18">
      <c r="A278" s="519" t="s">
        <v>53</v>
      </c>
      <c r="B278" s="481"/>
      <c r="C278" s="481"/>
      <c r="D278" s="481"/>
      <c r="E278" s="481"/>
      <c r="F278" s="481"/>
      <c r="G278" s="481"/>
      <c r="H278" s="481"/>
      <c r="I278" s="481"/>
      <c r="J278" s="481"/>
      <c r="K278" s="349"/>
      <c r="L278" s="349"/>
    </row>
    <row r="279" spans="1:12" ht="5.0999999999999996" customHeight="1" thickBot="1">
      <c r="A279" s="473"/>
      <c r="B279" s="482"/>
      <c r="C279" s="481"/>
      <c r="D279" s="482"/>
      <c r="E279" s="481"/>
      <c r="F279" s="482"/>
      <c r="G279" s="482"/>
      <c r="H279" s="482"/>
      <c r="I279" s="481"/>
      <c r="J279" s="481"/>
      <c r="K279" s="349"/>
      <c r="L279" s="349"/>
    </row>
    <row r="280" spans="1:12" ht="30" customHeight="1" thickTop="1" thickBot="1">
      <c r="A280" s="473" t="s">
        <v>260</v>
      </c>
      <c r="B280" s="396">
        <f>+B28</f>
        <v>0</v>
      </c>
      <c r="C280" s="481"/>
      <c r="D280" s="396">
        <f>+D28</f>
        <v>0</v>
      </c>
      <c r="E280" s="481"/>
      <c r="F280" s="396">
        <f>+F28</f>
        <v>0</v>
      </c>
      <c r="G280" s="481"/>
      <c r="H280" s="396">
        <f>+H28</f>
        <v>0</v>
      </c>
      <c r="I280" s="481"/>
      <c r="J280" s="397"/>
      <c r="K280" s="349"/>
      <c r="L280" s="349"/>
    </row>
    <row r="281" spans="1:12" ht="5.0999999999999996" customHeight="1" thickTop="1" thickBot="1">
      <c r="A281" s="473"/>
      <c r="B281" s="482"/>
      <c r="C281" s="481"/>
      <c r="D281" s="482"/>
      <c r="E281" s="481"/>
      <c r="F281" s="482"/>
      <c r="G281" s="482"/>
      <c r="H281" s="482"/>
      <c r="I281" s="481"/>
      <c r="J281" s="481"/>
      <c r="K281" s="349"/>
      <c r="L281" s="349"/>
    </row>
    <row r="282" spans="1:12" ht="30" customHeight="1" thickTop="1" thickBot="1">
      <c r="A282" s="473" t="s">
        <v>262</v>
      </c>
      <c r="B282" s="389"/>
      <c r="C282" s="513"/>
      <c r="D282" s="389"/>
      <c r="E282" s="513"/>
      <c r="F282" s="389"/>
      <c r="G282" s="513"/>
      <c r="H282" s="389"/>
      <c r="I282" s="481"/>
      <c r="J282" s="389">
        <v>12</v>
      </c>
      <c r="K282" s="349"/>
      <c r="L282" s="349"/>
    </row>
    <row r="283" spans="1:12" ht="5.0999999999999996" customHeight="1" thickTop="1" thickBot="1">
      <c r="A283" s="473"/>
      <c r="B283" s="482"/>
      <c r="C283" s="481"/>
      <c r="D283" s="482"/>
      <c r="E283" s="481"/>
      <c r="F283" s="482"/>
      <c r="G283" s="482"/>
      <c r="H283" s="482"/>
      <c r="I283" s="481"/>
      <c r="J283" s="481"/>
      <c r="K283" s="349"/>
      <c r="L283" s="349"/>
    </row>
    <row r="284" spans="1:12" ht="30" customHeight="1" thickTop="1" thickBot="1">
      <c r="A284" s="473" t="s">
        <v>261</v>
      </c>
      <c r="B284" s="396">
        <f>+B280+B282</f>
        <v>0</v>
      </c>
      <c r="C284" s="481"/>
      <c r="D284" s="396">
        <f>+D280+D282</f>
        <v>0</v>
      </c>
      <c r="E284" s="481"/>
      <c r="F284" s="396">
        <f>+F280+F282</f>
        <v>0</v>
      </c>
      <c r="G284" s="481"/>
      <c r="H284" s="396">
        <f>+H280+H282</f>
        <v>0</v>
      </c>
      <c r="I284" s="481"/>
      <c r="J284" s="397">
        <v>10</v>
      </c>
      <c r="K284" s="349"/>
      <c r="L284" s="349"/>
    </row>
    <row r="285" spans="1:12" ht="5.0999999999999996" customHeight="1" thickTop="1" thickBot="1">
      <c r="A285" s="473"/>
      <c r="B285" s="482"/>
      <c r="C285" s="481"/>
      <c r="D285" s="482"/>
      <c r="E285" s="481"/>
      <c r="F285" s="482"/>
      <c r="G285" s="482"/>
      <c r="H285" s="482"/>
      <c r="I285" s="481"/>
      <c r="J285" s="481"/>
      <c r="K285" s="349"/>
      <c r="L285" s="349"/>
    </row>
    <row r="286" spans="1:12" ht="30" customHeight="1" thickTop="1" thickBot="1">
      <c r="A286" s="473" t="s">
        <v>259</v>
      </c>
      <c r="B286" s="396">
        <f>+B42</f>
        <v>0</v>
      </c>
      <c r="C286" s="481"/>
      <c r="D286" s="396">
        <f>+D42</f>
        <v>0</v>
      </c>
      <c r="E286" s="481"/>
      <c r="F286" s="396">
        <f>+F42</f>
        <v>0</v>
      </c>
      <c r="G286" s="481"/>
      <c r="H286" s="396">
        <f>+H42</f>
        <v>0</v>
      </c>
      <c r="I286" s="481"/>
      <c r="J286" s="397"/>
      <c r="K286" s="349"/>
      <c r="L286" s="349"/>
    </row>
    <row r="287" spans="1:12" ht="5.0999999999999996" customHeight="1" thickTop="1" thickBot="1">
      <c r="A287" s="473"/>
      <c r="B287" s="482"/>
      <c r="C287" s="481"/>
      <c r="D287" s="482"/>
      <c r="E287" s="481"/>
      <c r="F287" s="482"/>
      <c r="G287" s="482"/>
      <c r="H287" s="482"/>
      <c r="I287" s="481"/>
      <c r="J287" s="481"/>
      <c r="K287" s="349"/>
      <c r="L287" s="349"/>
    </row>
    <row r="288" spans="1:12" ht="30" customHeight="1" thickTop="1" thickBot="1">
      <c r="A288" s="473" t="s">
        <v>263</v>
      </c>
      <c r="B288" s="389"/>
      <c r="C288" s="513"/>
      <c r="D288" s="389"/>
      <c r="E288" s="513"/>
      <c r="F288" s="389"/>
      <c r="G288" s="513"/>
      <c r="H288" s="389"/>
      <c r="I288" s="481"/>
      <c r="J288" s="389">
        <v>22</v>
      </c>
      <c r="K288" s="349"/>
      <c r="L288" s="349"/>
    </row>
    <row r="289" spans="1:12" ht="5.0999999999999996" customHeight="1" thickTop="1" thickBot="1">
      <c r="A289" s="473"/>
      <c r="B289" s="482"/>
      <c r="C289" s="481"/>
      <c r="D289" s="482"/>
      <c r="E289" s="481"/>
      <c r="F289" s="482"/>
      <c r="G289" s="482"/>
      <c r="H289" s="482"/>
      <c r="I289" s="481"/>
      <c r="J289" s="481"/>
      <c r="K289" s="349"/>
      <c r="L289" s="349"/>
    </row>
    <row r="290" spans="1:12" ht="30" customHeight="1" thickTop="1" thickBot="1">
      <c r="A290" s="473" t="s">
        <v>264</v>
      </c>
      <c r="B290" s="396">
        <f>+B286+B288</f>
        <v>0</v>
      </c>
      <c r="C290" s="481"/>
      <c r="D290" s="396">
        <f>+D286+D288</f>
        <v>0</v>
      </c>
      <c r="E290" s="481"/>
      <c r="F290" s="396">
        <f>+F286+F288</f>
        <v>0</v>
      </c>
      <c r="G290" s="481"/>
      <c r="H290" s="396">
        <f>+H286+H288</f>
        <v>0</v>
      </c>
      <c r="I290" s="481"/>
      <c r="J290" s="397">
        <v>20</v>
      </c>
      <c r="K290" s="349"/>
      <c r="L290" s="349"/>
    </row>
    <row r="291" spans="1:12" ht="5.0999999999999996" customHeight="1" thickTop="1" thickBot="1">
      <c r="A291" s="473"/>
      <c r="B291" s="482"/>
      <c r="C291" s="481"/>
      <c r="D291" s="482"/>
      <c r="E291" s="481"/>
      <c r="F291" s="482"/>
      <c r="G291" s="482"/>
      <c r="H291" s="482"/>
      <c r="I291" s="481"/>
      <c r="J291" s="481"/>
      <c r="K291" s="349"/>
      <c r="L291" s="349"/>
    </row>
    <row r="292" spans="1:12" ht="30" customHeight="1" thickTop="1" thickBot="1">
      <c r="A292" s="473" t="s">
        <v>265</v>
      </c>
      <c r="B292" s="389"/>
      <c r="C292" s="513"/>
      <c r="D292" s="389"/>
      <c r="E292" s="513"/>
      <c r="F292" s="389"/>
      <c r="G292" s="513"/>
      <c r="H292" s="389"/>
      <c r="I292" s="481"/>
      <c r="J292" s="389">
        <v>220</v>
      </c>
      <c r="K292" s="349"/>
      <c r="L292" s="349"/>
    </row>
    <row r="293" spans="1:12" ht="5.0999999999999996" customHeight="1" thickTop="1" thickBot="1">
      <c r="A293" s="473"/>
      <c r="B293" s="482"/>
      <c r="C293" s="481"/>
      <c r="D293" s="482"/>
      <c r="E293" s="481"/>
      <c r="F293" s="482"/>
      <c r="G293" s="482"/>
      <c r="H293" s="482"/>
      <c r="I293" s="481"/>
      <c r="J293" s="481"/>
      <c r="K293" s="349"/>
      <c r="L293" s="349"/>
    </row>
    <row r="294" spans="1:12" ht="30" customHeight="1" thickTop="1" thickBot="1">
      <c r="A294" s="473" t="s">
        <v>266</v>
      </c>
      <c r="B294" s="389"/>
      <c r="C294" s="513"/>
      <c r="D294" s="389"/>
      <c r="E294" s="513"/>
      <c r="F294" s="389"/>
      <c r="G294" s="513"/>
      <c r="H294" s="389"/>
      <c r="I294" s="481"/>
      <c r="J294" s="389">
        <v>180</v>
      </c>
      <c r="K294" s="349"/>
      <c r="L294" s="349"/>
    </row>
    <row r="295" spans="1:12" ht="5.0999999999999996" customHeight="1" thickTop="1" thickBot="1">
      <c r="A295" s="473"/>
      <c r="B295" s="482"/>
      <c r="C295" s="481"/>
      <c r="D295" s="482"/>
      <c r="E295" s="481"/>
      <c r="F295" s="482"/>
      <c r="G295" s="482"/>
      <c r="H295" s="482"/>
      <c r="I295" s="481"/>
      <c r="J295" s="481"/>
      <c r="K295" s="349"/>
      <c r="L295" s="349"/>
    </row>
    <row r="296" spans="1:12" ht="30" customHeight="1" thickTop="1" thickBot="1">
      <c r="A296" s="473" t="s">
        <v>267</v>
      </c>
      <c r="B296" s="396">
        <f>+B292+B294</f>
        <v>0</v>
      </c>
      <c r="C296" s="481"/>
      <c r="D296" s="396">
        <f>+D292+D294</f>
        <v>0</v>
      </c>
      <c r="E296" s="481"/>
      <c r="F296" s="396">
        <f>+F292+F294</f>
        <v>0</v>
      </c>
      <c r="G296" s="481"/>
      <c r="H296" s="396">
        <f>+H292+H294</f>
        <v>0</v>
      </c>
      <c r="I296" s="481"/>
      <c r="J296" s="389">
        <v>20</v>
      </c>
      <c r="K296" s="349"/>
      <c r="L296" s="349"/>
    </row>
    <row r="297" spans="1:12" ht="15" thickTop="1">
      <c r="A297" s="511"/>
      <c r="B297" s="481"/>
      <c r="C297" s="481"/>
      <c r="D297" s="481"/>
      <c r="E297" s="481"/>
      <c r="F297" s="481"/>
      <c r="G297" s="481"/>
      <c r="H297" s="481"/>
      <c r="I297" s="481"/>
      <c r="J297" s="481"/>
      <c r="K297" s="349"/>
      <c r="L297" s="349"/>
    </row>
    <row r="298" spans="1:12">
      <c r="A298" s="511"/>
      <c r="B298" s="481"/>
      <c r="C298" s="481"/>
      <c r="D298" s="481"/>
      <c r="E298" s="481"/>
      <c r="F298" s="481"/>
      <c r="G298" s="481"/>
      <c r="H298" s="481"/>
      <c r="I298" s="481"/>
      <c r="J298" s="481"/>
      <c r="K298" s="349"/>
      <c r="L298" s="349"/>
    </row>
    <row r="299" spans="1:12">
      <c r="A299" s="511"/>
      <c r="B299" s="481"/>
      <c r="C299" s="481"/>
      <c r="D299" s="481"/>
      <c r="E299" s="481"/>
      <c r="F299" s="481"/>
      <c r="G299" s="481"/>
      <c r="H299" s="481"/>
      <c r="I299" s="481"/>
      <c r="J299" s="481"/>
      <c r="K299" s="349"/>
      <c r="L299" s="349"/>
    </row>
    <row r="300" spans="1:12">
      <c r="A300" s="511"/>
      <c r="B300" s="481"/>
      <c r="C300" s="481"/>
      <c r="D300" s="481"/>
      <c r="E300" s="481"/>
      <c r="F300" s="481"/>
      <c r="G300" s="481"/>
      <c r="H300" s="481"/>
      <c r="I300" s="481"/>
      <c r="J300" s="481"/>
      <c r="K300" s="349"/>
      <c r="L300" s="349"/>
    </row>
    <row r="301" spans="1:12">
      <c r="A301" s="511"/>
      <c r="B301" s="481"/>
      <c r="C301" s="481"/>
      <c r="D301" s="481"/>
      <c r="E301" s="481"/>
      <c r="F301" s="481"/>
      <c r="G301" s="481"/>
      <c r="H301" s="481"/>
      <c r="I301" s="481"/>
      <c r="J301" s="481"/>
      <c r="K301" s="349"/>
      <c r="L301" s="349"/>
    </row>
    <row r="302" spans="1:12">
      <c r="A302" s="512"/>
      <c r="B302" s="499"/>
      <c r="C302" s="499"/>
      <c r="D302" s="499"/>
      <c r="E302" s="499"/>
      <c r="F302" s="499"/>
      <c r="G302" s="499"/>
      <c r="H302" s="499"/>
      <c r="I302" s="499"/>
      <c r="J302" s="499"/>
    </row>
    <row r="303" spans="1:12">
      <c r="A303" s="512"/>
      <c r="B303" s="499"/>
      <c r="C303" s="499"/>
      <c r="D303" s="499"/>
      <c r="E303" s="499"/>
      <c r="F303" s="499"/>
      <c r="G303" s="499"/>
      <c r="H303" s="499"/>
      <c r="I303" s="499"/>
      <c r="J303" s="499"/>
    </row>
    <row r="309" ht="18.75" customHeight="1"/>
  </sheetData>
  <sheetProtection algorithmName="SHA-512" hashValue="PaDqKF95XDVX3x0tqKFtErZIc9FWJuJdylS9/eK6fKKssErMISQxAbkebK6XRn0LA9AjzbBrVey1Z++9wmMlIw==" saltValue="yxAxrBBtsenaI1B9rtz/wg==" spinCount="100000" sheet="1" selectLockedCells="1" autoFilter="0"/>
  <autoFilter ref="A4:J296" xr:uid="{00000000-0009-0000-0000-000002000000}"/>
  <mergeCells count="1">
    <mergeCell ref="A3:A4"/>
  </mergeCells>
  <conditionalFormatting sqref="B8:B93">
    <cfRule type="cellIs" dxfId="645" priority="57" operator="lessThan">
      <formula>0</formula>
    </cfRule>
  </conditionalFormatting>
  <conditionalFormatting sqref="B95:B129">
    <cfRule type="cellIs" dxfId="644" priority="49" operator="lessThan">
      <formula>0</formula>
    </cfRule>
  </conditionalFormatting>
  <conditionalFormatting sqref="B131:B147">
    <cfRule type="cellIs" dxfId="643" priority="42" operator="lessThan">
      <formula>0</formula>
    </cfRule>
  </conditionalFormatting>
  <conditionalFormatting sqref="B149:B167">
    <cfRule type="cellIs" dxfId="642" priority="36" operator="lessThan">
      <formula>0</formula>
    </cfRule>
  </conditionalFormatting>
  <conditionalFormatting sqref="B169">
    <cfRule type="cellIs" dxfId="641" priority="201" operator="lessThan">
      <formula>0</formula>
    </cfRule>
  </conditionalFormatting>
  <conditionalFormatting sqref="B171:B191">
    <cfRule type="cellIs" dxfId="640" priority="33" operator="lessThan">
      <formula>0</formula>
    </cfRule>
  </conditionalFormatting>
  <conditionalFormatting sqref="B193:B205">
    <cfRule type="cellIs" dxfId="639" priority="22" operator="lessThan">
      <formula>0</formula>
    </cfRule>
  </conditionalFormatting>
  <conditionalFormatting sqref="B207:B294">
    <cfRule type="cellIs" dxfId="638" priority="2" operator="lessThan">
      <formula>0</formula>
    </cfRule>
  </conditionalFormatting>
  <conditionalFormatting sqref="B296">
    <cfRule type="cellIs" dxfId="637" priority="178" operator="lessThan">
      <formula>0</formula>
    </cfRule>
  </conditionalFormatting>
  <conditionalFormatting sqref="C14">
    <cfRule type="cellIs" dxfId="636" priority="209" stopIfTrue="1" operator="lessThan">
      <formula>#REF!</formula>
    </cfRule>
  </conditionalFormatting>
  <conditionalFormatting sqref="C16">
    <cfRule type="cellIs" dxfId="635" priority="208" stopIfTrue="1" operator="lessThan">
      <formula>#REF!</formula>
    </cfRule>
  </conditionalFormatting>
  <conditionalFormatting sqref="C18">
    <cfRule type="cellIs" dxfId="634" priority="207" stopIfTrue="1" operator="lessThan">
      <formula>#REF!</formula>
    </cfRule>
  </conditionalFormatting>
  <conditionalFormatting sqref="C20">
    <cfRule type="cellIs" dxfId="633" priority="206" stopIfTrue="1" operator="lessThan">
      <formula>#REF!</formula>
    </cfRule>
  </conditionalFormatting>
  <conditionalFormatting sqref="C22">
    <cfRule type="cellIs" dxfId="632" priority="205" stopIfTrue="1" operator="lessThan">
      <formula>#REF!</formula>
    </cfRule>
  </conditionalFormatting>
  <conditionalFormatting sqref="C24">
    <cfRule type="cellIs" dxfId="631" priority="74" stopIfTrue="1" operator="lessThan">
      <formula>#REF!</formula>
    </cfRule>
  </conditionalFormatting>
  <conditionalFormatting sqref="C26">
    <cfRule type="cellIs" dxfId="630" priority="71" stopIfTrue="1" operator="lessThan">
      <formula>#REF!</formula>
    </cfRule>
  </conditionalFormatting>
  <conditionalFormatting sqref="D8:D93">
    <cfRule type="cellIs" dxfId="629" priority="55" operator="lessThan">
      <formula>0</formula>
    </cfRule>
  </conditionalFormatting>
  <conditionalFormatting sqref="D95:D129">
    <cfRule type="cellIs" dxfId="628" priority="43" operator="lessThan">
      <formula>0</formula>
    </cfRule>
  </conditionalFormatting>
  <conditionalFormatting sqref="D131:D147">
    <cfRule type="cellIs" dxfId="627" priority="41" operator="lessThan">
      <formula>0</formula>
    </cfRule>
  </conditionalFormatting>
  <conditionalFormatting sqref="D149:D167">
    <cfRule type="cellIs" dxfId="626" priority="35" operator="lessThan">
      <formula>0</formula>
    </cfRule>
  </conditionalFormatting>
  <conditionalFormatting sqref="D169">
    <cfRule type="cellIs" dxfId="625" priority="122" operator="lessThan">
      <formula>0</formula>
    </cfRule>
  </conditionalFormatting>
  <conditionalFormatting sqref="D171:D191">
    <cfRule type="cellIs" dxfId="624" priority="31" operator="lessThan">
      <formula>0</formula>
    </cfRule>
  </conditionalFormatting>
  <conditionalFormatting sqref="D193:D205">
    <cfRule type="cellIs" dxfId="623" priority="21" operator="lessThan">
      <formula>0</formula>
    </cfRule>
  </conditionalFormatting>
  <conditionalFormatting sqref="D207:D294">
    <cfRule type="cellIs" dxfId="622" priority="1" operator="lessThan">
      <formula>0</formula>
    </cfRule>
  </conditionalFormatting>
  <conditionalFormatting sqref="D296 F296">
    <cfRule type="cellIs" dxfId="621" priority="102" operator="lessThan">
      <formula>0</formula>
    </cfRule>
  </conditionalFormatting>
  <conditionalFormatting sqref="F20 F22 F24 F26">
    <cfRule type="cellIs" dxfId="620" priority="121" operator="lessThan">
      <formula>0</formula>
    </cfRule>
  </conditionalFormatting>
  <conditionalFormatting sqref="F32 F34 F36 F38 F40">
    <cfRule type="cellIs" dxfId="619" priority="120" operator="lessThan">
      <formula>0</formula>
    </cfRule>
  </conditionalFormatting>
  <conditionalFormatting sqref="F48 F50 F52 F56">
    <cfRule type="cellIs" dxfId="618" priority="119" operator="lessThan">
      <formula>0</formula>
    </cfRule>
  </conditionalFormatting>
  <conditionalFormatting sqref="F54">
    <cfRule type="cellIs" dxfId="617" priority="93" operator="lessThan">
      <formula>0</formula>
    </cfRule>
  </conditionalFormatting>
  <conditionalFormatting sqref="F58">
    <cfRule type="cellIs" dxfId="616" priority="118" operator="lessThan">
      <formula>0</formula>
    </cfRule>
  </conditionalFormatting>
  <conditionalFormatting sqref="F60 F62 F64 F66 F70 F72">
    <cfRule type="cellIs" dxfId="615" priority="117" operator="lessThan">
      <formula>0</formula>
    </cfRule>
  </conditionalFormatting>
  <conditionalFormatting sqref="F68">
    <cfRule type="cellIs" dxfId="614" priority="91" operator="lessThan">
      <formula>0</formula>
    </cfRule>
  </conditionalFormatting>
  <conditionalFormatting sqref="F74 F76">
    <cfRule type="cellIs" dxfId="613" priority="116" operator="lessThan">
      <formula>0</formula>
    </cfRule>
  </conditionalFormatting>
  <conditionalFormatting sqref="F82 F84 F86 F88 F90">
    <cfRule type="cellIs" dxfId="612" priority="115" operator="lessThan">
      <formula>0</formula>
    </cfRule>
  </conditionalFormatting>
  <conditionalFormatting sqref="F92">
    <cfRule type="cellIs" dxfId="611" priority="114" operator="lessThan">
      <formula>0</formula>
    </cfRule>
  </conditionalFormatting>
  <conditionalFormatting sqref="F96 F98 F100 F102">
    <cfRule type="cellIs" dxfId="610" priority="113" operator="lessThan">
      <formula>0</formula>
    </cfRule>
  </conditionalFormatting>
  <conditionalFormatting sqref="F104 F106 F108 F110 F116 F118">
    <cfRule type="cellIs" dxfId="609" priority="112" operator="lessThan">
      <formula>0</formula>
    </cfRule>
  </conditionalFormatting>
  <conditionalFormatting sqref="F112 F114">
    <cfRule type="cellIs" dxfId="608" priority="89" operator="lessThan">
      <formula>0</formula>
    </cfRule>
  </conditionalFormatting>
  <conditionalFormatting sqref="F120 F122 F124 F126">
    <cfRule type="cellIs" dxfId="607" priority="111" operator="lessThan">
      <formula>0</formula>
    </cfRule>
  </conditionalFormatting>
  <conditionalFormatting sqref="F128">
    <cfRule type="cellIs" dxfId="606" priority="110" operator="lessThan">
      <formula>0</formula>
    </cfRule>
  </conditionalFormatting>
  <conditionalFormatting sqref="F132 F134 F136 F140 F142 F144">
    <cfRule type="cellIs" dxfId="605" priority="109" operator="lessThan">
      <formula>0</formula>
    </cfRule>
  </conditionalFormatting>
  <conditionalFormatting sqref="F138">
    <cfRule type="cellIs" dxfId="604" priority="87" operator="lessThan">
      <formula>0</formula>
    </cfRule>
  </conditionalFormatting>
  <conditionalFormatting sqref="F146 F156">
    <cfRule type="cellIs" dxfId="603" priority="108" operator="lessThan">
      <formula>0</formula>
    </cfRule>
  </conditionalFormatting>
  <conditionalFormatting sqref="F150 F152 F154 F162 F172 F174 F176 F178 F180 F182 F184 F186">
    <cfRule type="cellIs" dxfId="602" priority="101" operator="lessThan">
      <formula>0</formula>
    </cfRule>
  </conditionalFormatting>
  <conditionalFormatting sqref="F158 F166">
    <cfRule type="cellIs" dxfId="601" priority="107" operator="lessThan">
      <formula>0</formula>
    </cfRule>
  </conditionalFormatting>
  <conditionalFormatting sqref="F160">
    <cfRule type="cellIs" dxfId="600" priority="79" operator="lessThan">
      <formula>0</formula>
    </cfRule>
  </conditionalFormatting>
  <conditionalFormatting sqref="F164">
    <cfRule type="cellIs" dxfId="599" priority="77" operator="lessThan">
      <formula>0</formula>
    </cfRule>
  </conditionalFormatting>
  <conditionalFormatting sqref="F188 F190">
    <cfRule type="cellIs" dxfId="598" priority="106" operator="lessThan">
      <formula>0</formula>
    </cfRule>
  </conditionalFormatting>
  <conditionalFormatting sqref="F194 F196 F200 F204 F208 F210">
    <cfRule type="cellIs" dxfId="597" priority="100" operator="lessThan">
      <formula>0</formula>
    </cfRule>
  </conditionalFormatting>
  <conditionalFormatting sqref="F198">
    <cfRule type="cellIs" dxfId="596" priority="85" operator="lessThan">
      <formula>0</formula>
    </cfRule>
  </conditionalFormatting>
  <conditionalFormatting sqref="F202">
    <cfRule type="cellIs" dxfId="595" priority="105" operator="lessThan">
      <formula>0</formula>
    </cfRule>
  </conditionalFormatting>
  <conditionalFormatting sqref="F212 F214 F216 F218 F220 F222 F224 F226 F228">
    <cfRule type="cellIs" dxfId="594" priority="99" operator="lessThan">
      <formula>0</formula>
    </cfRule>
  </conditionalFormatting>
  <conditionalFormatting sqref="F230 F232 F234 F236 F238 F240 F242 F244 F246 F252 F254 F256">
    <cfRule type="cellIs" dxfId="593" priority="98" operator="lessThan">
      <formula>0</formula>
    </cfRule>
  </conditionalFormatting>
  <conditionalFormatting sqref="F248 F250">
    <cfRule type="cellIs" dxfId="592" priority="83" operator="lessThan">
      <formula>0</formula>
    </cfRule>
  </conditionalFormatting>
  <conditionalFormatting sqref="F258 F260 F262 F264 F266 F272">
    <cfRule type="cellIs" dxfId="591" priority="97" operator="lessThan">
      <formula>0</formula>
    </cfRule>
  </conditionalFormatting>
  <conditionalFormatting sqref="F268 F276">
    <cfRule type="cellIs" dxfId="590" priority="104" operator="lessThan">
      <formula>0</formula>
    </cfRule>
  </conditionalFormatting>
  <conditionalFormatting sqref="F270">
    <cfRule type="cellIs" dxfId="589" priority="81" operator="lessThan">
      <formula>0</formula>
    </cfRule>
  </conditionalFormatting>
  <conditionalFormatting sqref="F274">
    <cfRule type="cellIs" dxfId="588" priority="76" operator="lessThan">
      <formula>0</formula>
    </cfRule>
  </conditionalFormatting>
  <conditionalFormatting sqref="F280 F284 F286 F290">
    <cfRule type="cellIs" dxfId="587" priority="103" operator="lessThan">
      <formula>0</formula>
    </cfRule>
  </conditionalFormatting>
  <conditionalFormatting sqref="F282 F288 F292 F294">
    <cfRule type="cellIs" dxfId="586" priority="96" operator="lessThan">
      <formula>0</formula>
    </cfRule>
  </conditionalFormatting>
  <conditionalFormatting sqref="H8:H93">
    <cfRule type="cellIs" dxfId="585" priority="158" operator="lessThan">
      <formula>0</formula>
    </cfRule>
  </conditionalFormatting>
  <conditionalFormatting sqref="H95:H129 J112 J114">
    <cfRule type="cellIs" dxfId="584" priority="154" operator="lessThan">
      <formula>0</formula>
    </cfRule>
  </conditionalFormatting>
  <conditionalFormatting sqref="H131:H147 J138">
    <cfRule type="cellIs" dxfId="583" priority="150" operator="lessThan">
      <formula>0</formula>
    </cfRule>
  </conditionalFormatting>
  <conditionalFormatting sqref="H149:H167">
    <cfRule type="cellIs" dxfId="582" priority="130" operator="lessThan">
      <formula>0</formula>
    </cfRule>
  </conditionalFormatting>
  <conditionalFormatting sqref="H169">
    <cfRule type="cellIs" dxfId="581" priority="211" operator="lessThan">
      <formula>0</formula>
    </cfRule>
  </conditionalFormatting>
  <conditionalFormatting sqref="H193:H205">
    <cfRule type="cellIs" dxfId="580" priority="146" operator="lessThan">
      <formula>0</formula>
    </cfRule>
  </conditionalFormatting>
  <conditionalFormatting sqref="H207:H280">
    <cfRule type="cellIs" dxfId="579" priority="125" operator="lessThan">
      <formula>0</formula>
    </cfRule>
  </conditionalFormatting>
  <conditionalFormatting sqref="H282 H288 H292 H294">
    <cfRule type="cellIs" dxfId="578" priority="166" operator="lessThan">
      <formula>0</formula>
    </cfRule>
  </conditionalFormatting>
  <conditionalFormatting sqref="H284 H286 H290">
    <cfRule type="cellIs" dxfId="577" priority="168" operator="lessThan">
      <formula>0</formula>
    </cfRule>
  </conditionalFormatting>
  <conditionalFormatting sqref="H296">
    <cfRule type="cellIs" dxfId="576" priority="167" operator="lessThan">
      <formula>0</formula>
    </cfRule>
  </conditionalFormatting>
  <conditionalFormatting sqref="J28">
    <cfRule type="cellIs" dxfId="575" priority="197" operator="lessThan">
      <formula>0</formula>
    </cfRule>
  </conditionalFormatting>
  <conditionalFormatting sqref="J42">
    <cfRule type="cellIs" dxfId="574" priority="196" operator="lessThan">
      <formula>0</formula>
    </cfRule>
  </conditionalFormatting>
  <conditionalFormatting sqref="J74 J76">
    <cfRule type="cellIs" dxfId="573" priority="193" operator="lessThan">
      <formula>0</formula>
    </cfRule>
  </conditionalFormatting>
  <conditionalFormatting sqref="J92 J96 J98 J100 J102">
    <cfRule type="cellIs" dxfId="572" priority="189" operator="lessThan">
      <formula>0</formula>
    </cfRule>
  </conditionalFormatting>
  <conditionalFormatting sqref="J104 J106 J108 J110 J116 J118">
    <cfRule type="cellIs" dxfId="571" priority="188" operator="lessThan">
      <formula>0</formula>
    </cfRule>
  </conditionalFormatting>
  <conditionalFormatting sqref="J120 J122 J124 J126">
    <cfRule type="cellIs" dxfId="570" priority="187" operator="lessThan">
      <formula>0</formula>
    </cfRule>
  </conditionalFormatting>
  <conditionalFormatting sqref="J132 J134 J136 J140 J142 J144">
    <cfRule type="cellIs" dxfId="569" priority="185" operator="lessThan">
      <formula>0</formula>
    </cfRule>
  </conditionalFormatting>
  <conditionalFormatting sqref="J156 J162 H171:H191 J172 J174 J176 J178 J180 J182 J184 J186">
    <cfRule type="cellIs" dxfId="568" priority="177" operator="lessThan">
      <formula>0</formula>
    </cfRule>
  </conditionalFormatting>
  <conditionalFormatting sqref="J160">
    <cfRule type="cellIs" dxfId="567" priority="134" operator="lessThan">
      <formula>0</formula>
    </cfRule>
  </conditionalFormatting>
  <conditionalFormatting sqref="J202 J204 J208 J210">
    <cfRule type="cellIs" dxfId="566" priority="176" operator="lessThan">
      <formula>0</formula>
    </cfRule>
  </conditionalFormatting>
  <conditionalFormatting sqref="J212 J214 J216 J218 J220 J222 J224 J226 J228">
    <cfRule type="cellIs" dxfId="565" priority="175" operator="lessThan">
      <formula>0</formula>
    </cfRule>
  </conditionalFormatting>
  <conditionalFormatting sqref="J230 J232 J234 J236 J238 J240 J242 J244 J246 J252 J254 J256">
    <cfRule type="cellIs" dxfId="564" priority="174" operator="lessThan">
      <formula>0</formula>
    </cfRule>
  </conditionalFormatting>
  <conditionalFormatting sqref="J248 J250">
    <cfRule type="cellIs" dxfId="563" priority="142" operator="lessThan">
      <formula>0</formula>
    </cfRule>
  </conditionalFormatting>
  <conditionalFormatting sqref="J258 J260 J262 J264 J266 J272">
    <cfRule type="cellIs" dxfId="562" priority="173" operator="lessThan">
      <formula>0</formula>
    </cfRule>
  </conditionalFormatting>
  <conditionalFormatting sqref="J268 J276">
    <cfRule type="cellIs" dxfId="561" priority="180" operator="lessThan">
      <formula>0</formula>
    </cfRule>
  </conditionalFormatting>
  <conditionalFormatting sqref="J270">
    <cfRule type="cellIs" dxfId="560" priority="138" operator="lessThan">
      <formula>0</formula>
    </cfRule>
  </conditionalFormatting>
  <conditionalFormatting sqref="J280 J284 J286 J290">
    <cfRule type="cellIs" dxfId="559" priority="179" operator="lessThan">
      <formula>0</formula>
    </cfRule>
  </conditionalFormatting>
  <conditionalFormatting sqref="J282 J288 J292 J294 J296">
    <cfRule type="cellIs" dxfId="558" priority="172" operator="lessThan">
      <formula>0</formula>
    </cfRule>
  </conditionalFormatting>
  <pageMargins left="0.7" right="0.7" top="0.75" bottom="0.75" header="0.3" footer="0.3"/>
  <pageSetup paperSize="9" orientation="portrait" horizontalDpi="4294967292"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2">
    <tabColor theme="3"/>
  </sheetPr>
  <dimension ref="A1:AL386"/>
  <sheetViews>
    <sheetView showZeros="0" zoomScaleNormal="100" workbookViewId="0">
      <pane xSplit="1" ySplit="4" topLeftCell="B5" activePane="bottomRight" state="frozen"/>
      <selection activeCell="G33" sqref="G33"/>
      <selection pane="topRight" activeCell="G33" sqref="G33"/>
      <selection pane="bottomLeft" activeCell="G33" sqref="G33"/>
      <selection pane="bottomRight" activeCell="H4" sqref="H4"/>
    </sheetView>
  </sheetViews>
  <sheetFormatPr defaultColWidth="9.140625" defaultRowHeight="15" customHeight="1"/>
  <cols>
    <col min="1" max="1" width="78.42578125" style="494" customWidth="1"/>
    <col min="2" max="2" width="27.5703125" style="497" bestFit="1" customWidth="1"/>
    <col min="3" max="3" width="1.7109375" style="497" customWidth="1"/>
    <col min="4" max="4" width="27.5703125" style="497" bestFit="1" customWidth="1"/>
    <col min="5" max="5" width="1.7109375" style="497" customWidth="1"/>
    <col min="6" max="6" width="27.5703125" style="497" bestFit="1" customWidth="1"/>
    <col min="7" max="7" width="1.7109375" style="497" customWidth="1"/>
    <col min="8" max="8" width="27.5703125" style="497" bestFit="1" customWidth="1"/>
    <col min="9" max="9" width="1.7109375" style="497" customWidth="1"/>
    <col min="10" max="10" width="8" style="497" customWidth="1"/>
    <col min="11" max="16384" width="9.140625" style="497"/>
  </cols>
  <sheetData>
    <row r="1" spans="1:38" s="493" customFormat="1" ht="33" customHeight="1">
      <c r="A1" s="387">
        <f>+Menu!B2</f>
        <v>0</v>
      </c>
      <c r="B1" s="22"/>
      <c r="C1" s="22"/>
      <c r="D1" s="23"/>
      <c r="E1" s="23"/>
      <c r="F1" s="24"/>
      <c r="G1" s="24"/>
      <c r="H1" s="24"/>
      <c r="I1" s="25"/>
      <c r="J1" s="25"/>
      <c r="K1" s="25"/>
      <c r="L1" s="492"/>
      <c r="M1" s="492"/>
      <c r="N1" s="492"/>
      <c r="O1" s="492"/>
      <c r="P1" s="492"/>
      <c r="Q1" s="492"/>
      <c r="R1" s="492"/>
      <c r="S1" s="492"/>
      <c r="T1" s="492"/>
      <c r="U1" s="492"/>
      <c r="V1" s="492"/>
      <c r="W1" s="492"/>
      <c r="X1" s="492"/>
      <c r="Y1" s="492"/>
      <c r="Z1" s="492"/>
      <c r="AA1" s="492"/>
      <c r="AB1" s="492"/>
      <c r="AC1" s="492"/>
      <c r="AD1" s="492"/>
      <c r="AE1" s="492"/>
      <c r="AF1" s="492"/>
      <c r="AG1" s="492"/>
      <c r="AH1" s="492"/>
      <c r="AI1" s="492"/>
      <c r="AJ1" s="492"/>
      <c r="AK1" s="492"/>
      <c r="AL1" s="492"/>
    </row>
    <row r="2" spans="1:38" s="494" customFormat="1" ht="15" customHeight="1">
      <c r="A2" s="388"/>
      <c r="B2" s="26"/>
      <c r="C2" s="26"/>
      <c r="D2" s="26"/>
      <c r="E2" s="26"/>
      <c r="F2" s="26"/>
      <c r="G2" s="26"/>
      <c r="H2" s="26"/>
      <c r="I2" s="26"/>
      <c r="J2" s="26"/>
      <c r="K2" s="26"/>
    </row>
    <row r="3" spans="1:38" s="496" customFormat="1" ht="30" customHeight="1">
      <c r="A3" s="502" t="s">
        <v>719</v>
      </c>
      <c r="B3" s="503"/>
      <c r="C3" s="504"/>
      <c r="D3" s="503"/>
      <c r="E3" s="505"/>
      <c r="F3" s="503"/>
      <c r="G3" s="380"/>
      <c r="H3" s="379"/>
      <c r="I3" s="381"/>
      <c r="J3" s="381"/>
      <c r="K3" s="28"/>
      <c r="L3" s="495"/>
      <c r="M3" s="495"/>
      <c r="N3" s="495"/>
      <c r="O3" s="495"/>
      <c r="P3" s="495"/>
      <c r="Q3" s="495"/>
      <c r="R3" s="495"/>
      <c r="S3" s="495"/>
      <c r="T3" s="495"/>
      <c r="U3" s="495"/>
      <c r="V3" s="495"/>
      <c r="W3" s="495"/>
      <c r="X3" s="495"/>
      <c r="Y3" s="495"/>
      <c r="Z3" s="495"/>
      <c r="AA3" s="495"/>
    </row>
    <row r="4" spans="1:38" s="496" customFormat="1" ht="21" customHeight="1" thickBot="1">
      <c r="A4" s="502"/>
      <c r="B4" s="506">
        <f>+EOMONTH(D4,-12)</f>
        <v>44926</v>
      </c>
      <c r="C4" s="507"/>
      <c r="D4" s="506">
        <f>+EOMONTH(F4,-12)</f>
        <v>45291</v>
      </c>
      <c r="E4" s="508"/>
      <c r="F4" s="506">
        <f>+EOMONTH(DATE(Menu!E10,Menu!K10,1),0)</f>
        <v>45657</v>
      </c>
      <c r="G4" s="383"/>
      <c r="H4" s="501">
        <f>+Menu!G12</f>
        <v>45900</v>
      </c>
      <c r="I4" s="385" t="s">
        <v>49</v>
      </c>
      <c r="J4" s="386" t="s">
        <v>475</v>
      </c>
      <c r="K4" s="29" t="s">
        <v>49</v>
      </c>
      <c r="L4" s="563" t="s">
        <v>49</v>
      </c>
      <c r="M4" s="563" t="s">
        <v>49</v>
      </c>
      <c r="N4" s="563" t="s">
        <v>49</v>
      </c>
      <c r="O4" s="563" t="s">
        <v>49</v>
      </c>
      <c r="P4" s="563" t="s">
        <v>49</v>
      </c>
      <c r="Q4" s="563" t="s">
        <v>49</v>
      </c>
      <c r="R4" s="563" t="s">
        <v>49</v>
      </c>
      <c r="S4" s="563" t="s">
        <v>49</v>
      </c>
      <c r="T4" s="563" t="s">
        <v>49</v>
      </c>
      <c r="U4" s="563" t="s">
        <v>49</v>
      </c>
      <c r="V4" s="563" t="s">
        <v>49</v>
      </c>
      <c r="W4" s="563" t="s">
        <v>49</v>
      </c>
      <c r="X4" s="563" t="s">
        <v>49</v>
      </c>
      <c r="Y4" s="563" t="s">
        <v>49</v>
      </c>
      <c r="Z4" s="563" t="s">
        <v>49</v>
      </c>
      <c r="AA4" s="563" t="s">
        <v>49</v>
      </c>
    </row>
    <row r="5" spans="1:38" ht="5.0999999999999996" customHeight="1" thickTop="1">
      <c r="A5" s="474"/>
      <c r="B5" s="479"/>
      <c r="C5" s="349"/>
      <c r="D5" s="479"/>
      <c r="E5" s="349"/>
      <c r="F5" s="479"/>
      <c r="G5" s="349"/>
      <c r="H5" s="479"/>
      <c r="I5" s="349"/>
      <c r="J5" s="349"/>
      <c r="K5" s="349"/>
    </row>
    <row r="6" spans="1:38" ht="30" customHeight="1">
      <c r="A6" s="484" t="s">
        <v>50</v>
      </c>
      <c r="B6" s="480" t="str">
        <f>+IF(OR(AND(B38-B76&lt;1,B38-B76&gt;-1),TB&lt;&gt;1),"","Squadratura di "&amp;TEXT(B38-B76,"#.###,00"))</f>
        <v/>
      </c>
      <c r="C6" s="481"/>
      <c r="D6" s="480" t="str">
        <f>+IF(OR(AND(D38-D76&lt;1,D38-D76&gt;-1),TB&lt;&gt;1),"","Squadratura di "&amp;TEXT(D38-D76,"#.###,00"))</f>
        <v/>
      </c>
      <c r="E6" s="481"/>
      <c r="F6" s="480" t="str">
        <f>+IF(OR(AND(F38-F76&lt;1,F38-F76&gt;-1),TB&lt;&gt;1),"","Squadratura di "&amp;TEXT(F38-F76,"#.###,00"))</f>
        <v/>
      </c>
      <c r="G6" s="481"/>
      <c r="H6" s="480" t="str">
        <f>+IF(OR(AND(H38-H76&lt;1,H38-H76&gt;-1),TB&lt;&gt;1),"","Squadratura di "&amp;TEXT(H38-H76,"#.###,00"))</f>
        <v/>
      </c>
      <c r="I6" s="481"/>
      <c r="J6" s="481"/>
      <c r="K6" s="481"/>
      <c r="L6" s="499"/>
      <c r="M6" s="499"/>
      <c r="N6" s="499"/>
      <c r="O6" s="499"/>
    </row>
    <row r="7" spans="1:38" ht="5.0999999999999996" customHeight="1" thickBot="1">
      <c r="A7" s="473"/>
      <c r="B7" s="482"/>
      <c r="C7" s="481"/>
      <c r="D7" s="482"/>
      <c r="E7" s="481"/>
      <c r="F7" s="482"/>
      <c r="G7" s="481"/>
      <c r="H7" s="482"/>
      <c r="I7" s="481"/>
      <c r="J7" s="481"/>
      <c r="K7" s="481"/>
      <c r="L7" s="499"/>
      <c r="M7" s="499"/>
      <c r="N7" s="499"/>
      <c r="O7" s="499"/>
    </row>
    <row r="8" spans="1:38" ht="30" customHeight="1" thickTop="1" thickBot="1">
      <c r="A8" s="473" t="s">
        <v>633</v>
      </c>
      <c r="B8" s="389"/>
      <c r="C8" s="481"/>
      <c r="D8" s="389"/>
      <c r="E8" s="481"/>
      <c r="F8" s="389"/>
      <c r="G8" s="481"/>
      <c r="H8" s="389"/>
      <c r="I8" s="481"/>
      <c r="J8" s="389">
        <v>100</v>
      </c>
      <c r="K8" s="481"/>
      <c r="L8" s="499"/>
      <c r="M8" s="499"/>
      <c r="N8" s="499"/>
      <c r="O8" s="499"/>
    </row>
    <row r="9" spans="1:38" ht="5.0999999999999996" customHeight="1" thickTop="1">
      <c r="A9" s="473"/>
      <c r="B9" s="486"/>
      <c r="C9" s="481"/>
      <c r="D9" s="486"/>
      <c r="E9" s="481"/>
      <c r="F9" s="486"/>
      <c r="G9" s="481"/>
      <c r="H9" s="486"/>
      <c r="I9" s="481"/>
      <c r="J9" s="481"/>
      <c r="K9" s="481"/>
      <c r="L9" s="499"/>
      <c r="M9" s="499"/>
      <c r="N9" s="499"/>
      <c r="O9" s="499"/>
    </row>
    <row r="10" spans="1:38" ht="30" customHeight="1">
      <c r="A10" s="473" t="s">
        <v>7</v>
      </c>
      <c r="B10" s="486"/>
      <c r="C10" s="481"/>
      <c r="D10" s="486"/>
      <c r="E10" s="481"/>
      <c r="F10" s="486"/>
      <c r="G10" s="482"/>
      <c r="H10" s="486"/>
      <c r="I10" s="481"/>
      <c r="J10" s="481"/>
      <c r="K10" s="481"/>
      <c r="L10" s="499"/>
      <c r="M10" s="499"/>
      <c r="N10" s="499"/>
      <c r="O10" s="499"/>
    </row>
    <row r="11" spans="1:38" ht="4.5" customHeight="1" thickBot="1">
      <c r="A11" s="473"/>
      <c r="B11" s="486"/>
      <c r="C11" s="481"/>
      <c r="D11" s="486"/>
      <c r="E11" s="481"/>
      <c r="F11" s="486"/>
      <c r="G11" s="481"/>
      <c r="H11" s="486"/>
      <c r="I11" s="481"/>
      <c r="J11" s="481"/>
      <c r="K11" s="481"/>
      <c r="L11" s="499"/>
      <c r="M11" s="499"/>
      <c r="N11" s="499"/>
      <c r="O11" s="499"/>
    </row>
    <row r="12" spans="1:38" ht="30" customHeight="1" thickTop="1" thickBot="1">
      <c r="A12" s="473" t="s">
        <v>8</v>
      </c>
      <c r="B12" s="389"/>
      <c r="C12" s="481"/>
      <c r="D12" s="389"/>
      <c r="E12" s="481"/>
      <c r="F12" s="389"/>
      <c r="G12" s="481"/>
      <c r="H12" s="389"/>
      <c r="I12" s="481"/>
      <c r="J12" s="481"/>
      <c r="K12" s="481"/>
      <c r="L12" s="499"/>
      <c r="M12" s="499"/>
      <c r="N12" s="499"/>
      <c r="O12" s="499"/>
    </row>
    <row r="13" spans="1:38" ht="5.0999999999999996" customHeight="1" thickTop="1" thickBot="1">
      <c r="A13" s="473"/>
      <c r="B13" s="486"/>
      <c r="C13" s="481"/>
      <c r="D13" s="486"/>
      <c r="E13" s="481"/>
      <c r="F13" s="486"/>
      <c r="G13" s="482"/>
      <c r="H13" s="486"/>
      <c r="I13" s="481"/>
      <c r="J13" s="481"/>
      <c r="K13" s="481"/>
      <c r="L13" s="499"/>
      <c r="M13" s="499"/>
      <c r="N13" s="499"/>
      <c r="O13" s="499"/>
    </row>
    <row r="14" spans="1:38" ht="30" customHeight="1" thickTop="1" thickBot="1">
      <c r="A14" s="473" t="s">
        <v>10</v>
      </c>
      <c r="B14" s="389"/>
      <c r="C14" s="481"/>
      <c r="D14" s="389"/>
      <c r="E14" s="481"/>
      <c r="F14" s="389"/>
      <c r="G14" s="481"/>
      <c r="H14" s="389"/>
      <c r="I14" s="481"/>
      <c r="J14" s="481"/>
      <c r="K14" s="481"/>
      <c r="L14" s="499"/>
      <c r="M14" s="499"/>
      <c r="N14" s="499"/>
      <c r="O14" s="499"/>
    </row>
    <row r="15" spans="1:38" ht="5.0999999999999996" customHeight="1" thickTop="1" thickBot="1">
      <c r="A15" s="473"/>
      <c r="B15" s="486"/>
      <c r="C15" s="481"/>
      <c r="D15" s="486"/>
      <c r="E15" s="481"/>
      <c r="F15" s="486"/>
      <c r="G15" s="482"/>
      <c r="H15" s="486"/>
      <c r="I15" s="481"/>
      <c r="J15" s="481"/>
      <c r="K15" s="481"/>
      <c r="L15" s="499"/>
      <c r="M15" s="499"/>
      <c r="N15" s="499"/>
      <c r="O15" s="499"/>
    </row>
    <row r="16" spans="1:38" ht="30" customHeight="1" thickTop="1" thickBot="1">
      <c r="A16" s="473" t="s">
        <v>630</v>
      </c>
      <c r="B16" s="389"/>
      <c r="C16" s="481"/>
      <c r="D16" s="389"/>
      <c r="E16" s="481"/>
      <c r="F16" s="389">
        <f>+D16</f>
        <v>0</v>
      </c>
      <c r="G16" s="481"/>
      <c r="H16" s="389">
        <f>+F16</f>
        <v>0</v>
      </c>
      <c r="I16" s="481"/>
      <c r="J16" s="389">
        <v>30</v>
      </c>
      <c r="K16" s="481"/>
      <c r="L16" s="499"/>
      <c r="M16" s="499"/>
      <c r="N16" s="499"/>
      <c r="O16" s="499"/>
    </row>
    <row r="17" spans="1:15" ht="5.0999999999999996" customHeight="1" thickTop="1" thickBot="1">
      <c r="A17" s="473"/>
      <c r="B17" s="486"/>
      <c r="C17" s="481"/>
      <c r="D17" s="486"/>
      <c r="E17" s="481"/>
      <c r="F17" s="486"/>
      <c r="G17" s="482"/>
      <c r="H17" s="486"/>
      <c r="I17" s="481"/>
      <c r="J17" s="481"/>
      <c r="K17" s="481"/>
      <c r="L17" s="499"/>
      <c r="M17" s="499"/>
      <c r="N17" s="499"/>
      <c r="O17" s="499"/>
    </row>
    <row r="18" spans="1:15" ht="30" customHeight="1" thickTop="1" thickBot="1">
      <c r="A18" s="473" t="s">
        <v>13</v>
      </c>
      <c r="B18" s="390">
        <f>SUM(B12:B17)</f>
        <v>0</v>
      </c>
      <c r="C18" s="481"/>
      <c r="D18" s="390">
        <f>SUM(D12:D17)</f>
        <v>0</v>
      </c>
      <c r="E18" s="481"/>
      <c r="F18" s="390">
        <f>SUM(F12:F17)</f>
        <v>0</v>
      </c>
      <c r="G18" s="486"/>
      <c r="H18" s="390">
        <f>SUM(H12:H17)</f>
        <v>0</v>
      </c>
      <c r="I18" s="481"/>
      <c r="J18" s="391"/>
      <c r="K18" s="481"/>
      <c r="L18" s="499"/>
      <c r="M18" s="499"/>
      <c r="N18" s="499"/>
      <c r="O18" s="499"/>
    </row>
    <row r="19" spans="1:15" ht="5.0999999999999996" customHeight="1" thickTop="1">
      <c r="A19" s="473"/>
      <c r="B19" s="486"/>
      <c r="C19" s="481"/>
      <c r="D19" s="486"/>
      <c r="E19" s="481"/>
      <c r="F19" s="486"/>
      <c r="G19" s="482"/>
      <c r="H19" s="486"/>
      <c r="I19" s="481"/>
      <c r="J19" s="481"/>
      <c r="K19" s="481"/>
      <c r="L19" s="499"/>
      <c r="M19" s="499"/>
      <c r="N19" s="499"/>
      <c r="O19" s="499"/>
    </row>
    <row r="20" spans="1:15" ht="30" customHeight="1">
      <c r="A20" s="473" t="s">
        <v>14</v>
      </c>
      <c r="B20" s="486"/>
      <c r="C20" s="481"/>
      <c r="D20" s="486"/>
      <c r="E20" s="481"/>
      <c r="F20" s="486"/>
      <c r="G20" s="482"/>
      <c r="H20" s="486"/>
      <c r="I20" s="481"/>
      <c r="J20" s="481"/>
      <c r="K20" s="481"/>
      <c r="L20" s="499"/>
      <c r="M20" s="499"/>
      <c r="N20" s="499"/>
      <c r="O20" s="499"/>
    </row>
    <row r="21" spans="1:15" ht="5.0999999999999996" customHeight="1" thickBot="1">
      <c r="A21" s="473"/>
      <c r="B21" s="486"/>
      <c r="C21" s="481"/>
      <c r="D21" s="486"/>
      <c r="E21" s="481"/>
      <c r="F21" s="486"/>
      <c r="G21" s="482"/>
      <c r="H21" s="486"/>
      <c r="I21" s="481"/>
      <c r="J21" s="481"/>
      <c r="K21" s="481"/>
      <c r="L21" s="499"/>
      <c r="M21" s="499"/>
      <c r="N21" s="499"/>
      <c r="O21" s="499"/>
    </row>
    <row r="22" spans="1:15" ht="30" customHeight="1" thickTop="1" thickBot="1">
      <c r="A22" s="473" t="s">
        <v>15</v>
      </c>
      <c r="B22" s="389"/>
      <c r="C22" s="481"/>
      <c r="D22" s="389"/>
      <c r="E22" s="481"/>
      <c r="F22" s="389"/>
      <c r="G22" s="481"/>
      <c r="H22" s="389"/>
      <c r="I22" s="481"/>
      <c r="J22" s="389">
        <v>40</v>
      </c>
      <c r="K22" s="481"/>
      <c r="L22" s="499"/>
      <c r="M22" s="499"/>
      <c r="N22" s="499"/>
      <c r="O22" s="499"/>
    </row>
    <row r="23" spans="1:15" ht="5.0999999999999996" customHeight="1" thickTop="1" thickBot="1">
      <c r="A23" s="473"/>
      <c r="B23" s="486"/>
      <c r="C23" s="481"/>
      <c r="D23" s="486"/>
      <c r="E23" s="481"/>
      <c r="F23" s="486"/>
      <c r="G23" s="482"/>
      <c r="H23" s="486"/>
      <c r="I23" s="481"/>
      <c r="J23" s="481"/>
      <c r="K23" s="481"/>
      <c r="L23" s="499"/>
      <c r="M23" s="499"/>
      <c r="N23" s="499"/>
      <c r="O23" s="499"/>
    </row>
    <row r="24" spans="1:15" ht="30" customHeight="1" thickTop="1" thickBot="1">
      <c r="A24" s="473" t="s">
        <v>631</v>
      </c>
      <c r="B24" s="389"/>
      <c r="C24" s="481"/>
      <c r="D24" s="389"/>
      <c r="E24" s="481"/>
      <c r="F24" s="389"/>
      <c r="G24" s="481"/>
      <c r="H24" s="389"/>
      <c r="I24" s="481"/>
      <c r="J24" s="481"/>
      <c r="K24" s="481"/>
      <c r="L24" s="499"/>
      <c r="M24" s="499"/>
      <c r="N24" s="499"/>
      <c r="O24" s="499"/>
    </row>
    <row r="25" spans="1:15" ht="5.0999999999999996" customHeight="1" thickTop="1" thickBot="1">
      <c r="A25" s="473"/>
      <c r="B25" s="486"/>
      <c r="C25" s="481"/>
      <c r="D25" s="486"/>
      <c r="E25" s="481"/>
      <c r="F25" s="486"/>
      <c r="G25" s="482"/>
      <c r="H25" s="486"/>
      <c r="I25" s="481"/>
      <c r="J25" s="481"/>
      <c r="K25" s="481"/>
      <c r="L25" s="499"/>
      <c r="M25" s="499"/>
      <c r="N25" s="499"/>
      <c r="O25" s="499"/>
    </row>
    <row r="26" spans="1:15" ht="30" customHeight="1" thickTop="1" thickBot="1">
      <c r="A26" s="473" t="s">
        <v>632</v>
      </c>
      <c r="B26" s="389"/>
      <c r="C26" s="481"/>
      <c r="D26" s="389"/>
      <c r="E26" s="481"/>
      <c r="F26" s="389"/>
      <c r="G26" s="481"/>
      <c r="H26" s="389"/>
      <c r="I26" s="481"/>
      <c r="J26" s="389">
        <v>30</v>
      </c>
      <c r="K26" s="481"/>
      <c r="L26" s="499"/>
      <c r="M26" s="499"/>
      <c r="N26" s="499"/>
      <c r="O26" s="499"/>
    </row>
    <row r="27" spans="1:15" ht="5.0999999999999996" customHeight="1" thickTop="1" thickBot="1">
      <c r="A27" s="476"/>
      <c r="B27" s="486"/>
      <c r="C27" s="481"/>
      <c r="D27" s="486"/>
      <c r="E27" s="481"/>
      <c r="F27" s="486"/>
      <c r="G27" s="482"/>
      <c r="H27" s="486"/>
      <c r="I27" s="481"/>
      <c r="J27" s="481"/>
      <c r="K27" s="481"/>
      <c r="L27" s="499"/>
      <c r="M27" s="499"/>
      <c r="N27" s="499"/>
      <c r="O27" s="499"/>
    </row>
    <row r="28" spans="1:15" ht="30" customHeight="1" thickTop="1" thickBot="1">
      <c r="A28" s="473" t="s">
        <v>18</v>
      </c>
      <c r="B28" s="389"/>
      <c r="C28" s="481"/>
      <c r="D28" s="389"/>
      <c r="E28" s="481"/>
      <c r="F28" s="389"/>
      <c r="G28" s="481"/>
      <c r="H28" s="389"/>
      <c r="I28" s="481"/>
      <c r="J28" s="389">
        <v>70</v>
      </c>
      <c r="K28" s="481"/>
      <c r="L28" s="499"/>
      <c r="M28" s="499"/>
      <c r="N28" s="499"/>
      <c r="O28" s="499"/>
    </row>
    <row r="29" spans="1:15" ht="5.0999999999999996" customHeight="1" thickTop="1" thickBot="1">
      <c r="A29" s="473"/>
      <c r="B29" s="486"/>
      <c r="C29" s="481"/>
      <c r="D29" s="486"/>
      <c r="E29" s="481"/>
      <c r="F29" s="486"/>
      <c r="G29" s="482"/>
      <c r="H29" s="486"/>
      <c r="I29" s="481"/>
      <c r="J29" s="481"/>
      <c r="K29" s="481"/>
      <c r="L29" s="499"/>
      <c r="M29" s="499"/>
      <c r="N29" s="499"/>
      <c r="O29" s="499"/>
    </row>
    <row r="30" spans="1:15" ht="30" customHeight="1" thickTop="1" thickBot="1">
      <c r="A30" s="473" t="s">
        <v>19</v>
      </c>
      <c r="B30" s="389"/>
      <c r="C30" s="481"/>
      <c r="D30" s="389"/>
      <c r="E30" s="481"/>
      <c r="F30" s="389"/>
      <c r="G30" s="481"/>
      <c r="H30" s="389"/>
      <c r="I30" s="481"/>
      <c r="J30" s="389">
        <v>80</v>
      </c>
      <c r="K30" s="481"/>
      <c r="L30" s="499"/>
      <c r="M30" s="499"/>
      <c r="N30" s="499"/>
      <c r="O30" s="499"/>
    </row>
    <row r="31" spans="1:15" ht="5.0999999999999996" customHeight="1" thickTop="1" thickBot="1">
      <c r="A31" s="473"/>
      <c r="B31" s="486"/>
      <c r="C31" s="481"/>
      <c r="D31" s="486"/>
      <c r="E31" s="481"/>
      <c r="F31" s="486"/>
      <c r="G31" s="482"/>
      <c r="H31" s="486"/>
      <c r="I31" s="481"/>
      <c r="J31" s="481"/>
      <c r="K31" s="481"/>
      <c r="L31" s="499"/>
      <c r="M31" s="499"/>
      <c r="N31" s="499"/>
      <c r="O31" s="499"/>
    </row>
    <row r="32" spans="1:15" ht="30" customHeight="1" thickTop="1" thickBot="1">
      <c r="A32" s="473" t="s">
        <v>20</v>
      </c>
      <c r="B32" s="390">
        <f>SUM(B22:B30)</f>
        <v>0</v>
      </c>
      <c r="C32" s="481"/>
      <c r="D32" s="390">
        <f>SUM(D22:D30)</f>
        <v>0</v>
      </c>
      <c r="E32" s="481"/>
      <c r="F32" s="390">
        <f>SUM(F22:F30)</f>
        <v>0</v>
      </c>
      <c r="G32" s="486"/>
      <c r="H32" s="390">
        <f>SUM(H22:H30)</f>
        <v>0</v>
      </c>
      <c r="I32" s="481"/>
      <c r="J32" s="391"/>
      <c r="K32" s="481"/>
      <c r="L32" s="499"/>
      <c r="M32" s="499"/>
      <c r="N32" s="499"/>
      <c r="O32" s="499"/>
    </row>
    <row r="33" spans="1:15" ht="5.0999999999999996" customHeight="1" thickTop="1" thickBot="1">
      <c r="A33" s="476"/>
      <c r="B33" s="486"/>
      <c r="C33" s="481"/>
      <c r="D33" s="486"/>
      <c r="E33" s="481"/>
      <c r="F33" s="486"/>
      <c r="G33" s="482"/>
      <c r="H33" s="486"/>
      <c r="I33" s="481"/>
      <c r="J33" s="481"/>
      <c r="K33" s="481"/>
      <c r="L33" s="499"/>
      <c r="M33" s="499"/>
      <c r="N33" s="499"/>
      <c r="O33" s="499"/>
    </row>
    <row r="34" spans="1:15" ht="30" customHeight="1" thickTop="1" thickBot="1">
      <c r="A34" s="473" t="s">
        <v>657</v>
      </c>
      <c r="B34" s="389"/>
      <c r="C34" s="481"/>
      <c r="D34" s="389"/>
      <c r="E34" s="481"/>
      <c r="F34" s="389"/>
      <c r="G34" s="481"/>
      <c r="H34" s="389"/>
      <c r="I34" s="481"/>
      <c r="J34" s="389">
        <v>52</v>
      </c>
      <c r="K34" s="481"/>
      <c r="L34" s="499"/>
      <c r="M34" s="499"/>
      <c r="N34" s="499"/>
      <c r="O34" s="499"/>
    </row>
    <row r="35" spans="1:15" ht="5.0999999999999996" customHeight="1" thickTop="1" thickBot="1">
      <c r="A35" s="473"/>
      <c r="B35" s="486"/>
      <c r="C35" s="481"/>
      <c r="D35" s="486"/>
      <c r="E35" s="481"/>
      <c r="F35" s="486"/>
      <c r="G35" s="482"/>
      <c r="H35" s="486"/>
      <c r="I35" s="481"/>
      <c r="J35" s="481"/>
      <c r="K35" s="481"/>
      <c r="L35" s="499"/>
      <c r="M35" s="499"/>
      <c r="N35" s="499"/>
      <c r="O35" s="499"/>
    </row>
    <row r="36" spans="1:15" ht="30" customHeight="1" thickTop="1" thickBot="1">
      <c r="A36" s="473" t="s">
        <v>658</v>
      </c>
      <c r="B36" s="389"/>
      <c r="C36" s="481"/>
      <c r="D36" s="389"/>
      <c r="E36" s="481"/>
      <c r="F36" s="389"/>
      <c r="G36" s="481"/>
      <c r="H36" s="389"/>
      <c r="I36" s="481"/>
      <c r="J36" s="389">
        <v>30</v>
      </c>
      <c r="K36" s="481"/>
      <c r="L36" s="499"/>
      <c r="M36" s="499"/>
      <c r="N36" s="499"/>
      <c r="O36" s="499"/>
    </row>
    <row r="37" spans="1:15" ht="5.0999999999999996" customHeight="1" thickTop="1" thickBot="1">
      <c r="A37" s="476"/>
      <c r="B37" s="486"/>
      <c r="C37" s="481"/>
      <c r="D37" s="486"/>
      <c r="E37" s="481"/>
      <c r="F37" s="486"/>
      <c r="G37" s="482"/>
      <c r="H37" s="486"/>
      <c r="I37" s="481"/>
      <c r="J37" s="481"/>
      <c r="K37" s="481"/>
      <c r="L37" s="499"/>
      <c r="M37" s="499"/>
      <c r="N37" s="499"/>
      <c r="O37" s="499"/>
    </row>
    <row r="38" spans="1:15" ht="30" customHeight="1" thickTop="1" thickBot="1">
      <c r="A38" s="475" t="s">
        <v>51</v>
      </c>
      <c r="B38" s="390">
        <f>+B32+B18+B8+B34+B36</f>
        <v>0</v>
      </c>
      <c r="C38" s="481"/>
      <c r="D38" s="390">
        <f>+D32+D18+D8+D34+D36</f>
        <v>0</v>
      </c>
      <c r="E38" s="481"/>
      <c r="F38" s="390">
        <f>+F32+F18+F8+F34+F36</f>
        <v>0</v>
      </c>
      <c r="G38" s="487">
        <f>+G32+G18+G8</f>
        <v>0</v>
      </c>
      <c r="H38" s="390">
        <f>+H32+H18+H8+H34+H36</f>
        <v>0</v>
      </c>
      <c r="I38" s="481"/>
      <c r="J38" s="392"/>
      <c r="K38" s="481"/>
      <c r="L38" s="499"/>
      <c r="M38" s="499"/>
      <c r="N38" s="499"/>
      <c r="O38" s="499"/>
    </row>
    <row r="39" spans="1:15" ht="5.0999999999999996" customHeight="1" thickTop="1">
      <c r="A39" s="473"/>
      <c r="B39" s="486"/>
      <c r="C39" s="481"/>
      <c r="D39" s="486"/>
      <c r="E39" s="481"/>
      <c r="F39" s="486"/>
      <c r="G39" s="482"/>
      <c r="H39" s="486"/>
      <c r="I39" s="481"/>
      <c r="J39" s="481"/>
      <c r="K39" s="481"/>
      <c r="L39" s="499"/>
      <c r="M39" s="499"/>
      <c r="N39" s="499"/>
      <c r="O39" s="499"/>
    </row>
    <row r="40" spans="1:15" ht="30" customHeight="1">
      <c r="A40" s="484" t="s">
        <v>21</v>
      </c>
      <c r="B40" s="486"/>
      <c r="C40" s="481"/>
      <c r="D40" s="486"/>
      <c r="E40" s="481"/>
      <c r="F40" s="486"/>
      <c r="G40" s="482"/>
      <c r="H40" s="486"/>
      <c r="I40" s="481"/>
      <c r="J40" s="481"/>
      <c r="K40" s="481"/>
      <c r="L40" s="499"/>
      <c r="M40" s="499"/>
      <c r="N40" s="499"/>
      <c r="O40" s="499"/>
    </row>
    <row r="41" spans="1:15" ht="5.0999999999999996" customHeight="1" thickBot="1">
      <c r="A41" s="473"/>
      <c r="B41" s="486"/>
      <c r="C41" s="481"/>
      <c r="D41" s="486"/>
      <c r="E41" s="481"/>
      <c r="F41" s="486"/>
      <c r="G41" s="482"/>
      <c r="H41" s="486"/>
      <c r="I41" s="481"/>
      <c r="J41" s="481"/>
      <c r="K41" s="481"/>
      <c r="L41" s="499"/>
      <c r="M41" s="499"/>
      <c r="N41" s="499"/>
      <c r="O41" s="499"/>
    </row>
    <row r="42" spans="1:15" ht="30" customHeight="1" thickTop="1" thickBot="1">
      <c r="A42" s="473" t="s">
        <v>22</v>
      </c>
      <c r="B42" s="392"/>
      <c r="C42" s="481"/>
      <c r="D42" s="392"/>
      <c r="E42" s="481"/>
      <c r="F42" s="392"/>
      <c r="G42" s="482"/>
      <c r="H42" s="392"/>
      <c r="I42" s="481"/>
      <c r="J42" s="392"/>
      <c r="K42" s="481"/>
      <c r="L42" s="499"/>
      <c r="M42" s="499"/>
      <c r="N42" s="499"/>
      <c r="O42" s="499"/>
    </row>
    <row r="43" spans="1:15" ht="5.0999999999999996" customHeight="1" thickTop="1" thickBot="1">
      <c r="A43" s="473"/>
      <c r="B43" s="486"/>
      <c r="C43" s="481"/>
      <c r="D43" s="486"/>
      <c r="E43" s="481"/>
      <c r="F43" s="486"/>
      <c r="G43" s="482"/>
      <c r="H43" s="486"/>
      <c r="I43" s="481"/>
      <c r="J43" s="481"/>
      <c r="K43" s="481"/>
      <c r="L43" s="499"/>
      <c r="M43" s="499"/>
      <c r="N43" s="499"/>
      <c r="O43" s="499"/>
    </row>
    <row r="44" spans="1:15" ht="30" customHeight="1" thickTop="1" thickBot="1">
      <c r="A44" s="473" t="s">
        <v>23</v>
      </c>
      <c r="B44" s="389"/>
      <c r="C44" s="481"/>
      <c r="D44" s="389"/>
      <c r="E44" s="481"/>
      <c r="F44" s="389"/>
      <c r="G44" s="481"/>
      <c r="H44" s="389"/>
      <c r="I44" s="481"/>
      <c r="J44" s="389">
        <v>90</v>
      </c>
      <c r="K44" s="481"/>
      <c r="L44" s="499"/>
      <c r="M44" s="499"/>
      <c r="N44" s="499"/>
      <c r="O44" s="499"/>
    </row>
    <row r="45" spans="1:15" ht="5.0999999999999996" customHeight="1" thickTop="1" thickBot="1">
      <c r="A45" s="473"/>
      <c r="B45" s="486"/>
      <c r="C45" s="481"/>
      <c r="D45" s="486"/>
      <c r="E45" s="481"/>
      <c r="F45" s="486"/>
      <c r="G45" s="482"/>
      <c r="H45" s="486"/>
      <c r="I45" s="481"/>
      <c r="J45" s="481"/>
      <c r="K45" s="481"/>
      <c r="L45" s="499"/>
      <c r="M45" s="499"/>
      <c r="N45" s="499"/>
      <c r="O45" s="499"/>
    </row>
    <row r="46" spans="1:15" ht="30" customHeight="1" thickTop="1" thickBot="1">
      <c r="A46" s="473" t="s">
        <v>24</v>
      </c>
      <c r="B46" s="389"/>
      <c r="C46" s="481"/>
      <c r="D46" s="389"/>
      <c r="E46" s="481"/>
      <c r="F46" s="389"/>
      <c r="G46" s="481"/>
      <c r="H46" s="389"/>
      <c r="I46" s="481"/>
      <c r="J46" s="389">
        <v>120</v>
      </c>
      <c r="K46" s="481"/>
      <c r="L46" s="499"/>
      <c r="M46" s="499"/>
      <c r="N46" s="499"/>
      <c r="O46" s="499"/>
    </row>
    <row r="47" spans="1:15" ht="5.0999999999999996" customHeight="1" thickTop="1" thickBot="1">
      <c r="A47" s="473"/>
      <c r="B47" s="486"/>
      <c r="C47" s="481"/>
      <c r="D47" s="486"/>
      <c r="E47" s="481"/>
      <c r="F47" s="486"/>
      <c r="G47" s="482"/>
      <c r="H47" s="486"/>
      <c r="I47" s="481"/>
      <c r="J47" s="481"/>
      <c r="K47" s="481"/>
      <c r="L47" s="499"/>
      <c r="M47" s="499"/>
      <c r="N47" s="499"/>
      <c r="O47" s="499"/>
    </row>
    <row r="48" spans="1:15" ht="30" customHeight="1" thickTop="1" thickBot="1">
      <c r="A48" s="473" t="s">
        <v>25</v>
      </c>
      <c r="B48" s="389"/>
      <c r="C48" s="481"/>
      <c r="D48" s="389"/>
      <c r="E48" s="481"/>
      <c r="F48" s="389"/>
      <c r="G48" s="481"/>
      <c r="H48" s="389"/>
      <c r="I48" s="481"/>
      <c r="J48" s="389">
        <v>130</v>
      </c>
      <c r="K48" s="481"/>
      <c r="L48" s="499"/>
      <c r="M48" s="499"/>
      <c r="N48" s="499"/>
      <c r="O48" s="499"/>
    </row>
    <row r="49" spans="1:15" ht="5.0999999999999996" customHeight="1" thickTop="1" thickBot="1">
      <c r="A49" s="473"/>
      <c r="B49" s="486"/>
      <c r="C49" s="481"/>
      <c r="D49" s="486"/>
      <c r="E49" s="481"/>
      <c r="F49" s="486"/>
      <c r="G49" s="482"/>
      <c r="H49" s="486"/>
      <c r="I49" s="481"/>
      <c r="J49" s="481"/>
      <c r="K49" s="481"/>
      <c r="L49" s="499"/>
      <c r="M49" s="499"/>
      <c r="N49" s="499"/>
      <c r="O49" s="499"/>
    </row>
    <row r="50" spans="1:15" ht="30" customHeight="1" thickTop="1" thickBot="1">
      <c r="A50" s="473" t="s">
        <v>26</v>
      </c>
      <c r="B50" s="389"/>
      <c r="C50" s="481"/>
      <c r="D50" s="389"/>
      <c r="E50" s="481"/>
      <c r="F50" s="389"/>
      <c r="G50" s="481"/>
      <c r="H50" s="389"/>
      <c r="I50" s="481"/>
      <c r="J50" s="389">
        <v>110</v>
      </c>
      <c r="K50" s="481"/>
      <c r="L50" s="499"/>
      <c r="M50" s="499"/>
      <c r="N50" s="499"/>
      <c r="O50" s="499"/>
    </row>
    <row r="51" spans="1:15" ht="5.0999999999999996" customHeight="1" thickTop="1" thickBot="1">
      <c r="A51" s="473"/>
      <c r="B51" s="486"/>
      <c r="C51" s="481"/>
      <c r="D51" s="486"/>
      <c r="E51" s="481"/>
      <c r="F51" s="486"/>
      <c r="G51" s="482"/>
      <c r="H51" s="486"/>
      <c r="I51" s="481"/>
      <c r="J51" s="481"/>
      <c r="K51" s="481"/>
      <c r="L51" s="499"/>
      <c r="M51" s="499"/>
      <c r="N51" s="499"/>
      <c r="O51" s="499"/>
    </row>
    <row r="52" spans="1:15" ht="30" customHeight="1" thickTop="1" thickBot="1">
      <c r="A52" s="473" t="s">
        <v>27</v>
      </c>
      <c r="B52" s="389"/>
      <c r="C52" s="481"/>
      <c r="D52" s="389"/>
      <c r="E52" s="481"/>
      <c r="F52" s="389"/>
      <c r="G52" s="481"/>
      <c r="H52" s="389"/>
      <c r="I52" s="481"/>
      <c r="J52" s="389">
        <v>120</v>
      </c>
      <c r="K52" s="481"/>
      <c r="L52" s="499"/>
      <c r="M52" s="499"/>
      <c r="N52" s="499"/>
      <c r="O52" s="499"/>
    </row>
    <row r="53" spans="1:15" ht="5.0999999999999996" customHeight="1" thickTop="1" thickBot="1">
      <c r="A53" s="473"/>
      <c r="B53" s="486"/>
      <c r="C53" s="481"/>
      <c r="D53" s="486"/>
      <c r="E53" s="481"/>
      <c r="F53" s="486"/>
      <c r="G53" s="482"/>
      <c r="H53" s="486"/>
      <c r="I53" s="481"/>
      <c r="J53" s="481"/>
      <c r="K53" s="481"/>
      <c r="L53" s="499"/>
      <c r="M53" s="499"/>
      <c r="N53" s="499"/>
      <c r="O53" s="499"/>
    </row>
    <row r="54" spans="1:15" ht="30" customHeight="1" thickTop="1" thickBot="1">
      <c r="A54" s="473" t="s">
        <v>28</v>
      </c>
      <c r="B54" s="389"/>
      <c r="C54" s="481"/>
      <c r="D54" s="389"/>
      <c r="E54" s="481"/>
      <c r="F54" s="389"/>
      <c r="G54" s="481"/>
      <c r="H54" s="389"/>
      <c r="I54" s="481"/>
      <c r="J54" s="389">
        <v>120</v>
      </c>
      <c r="K54" s="481"/>
      <c r="L54" s="499"/>
      <c r="M54" s="499"/>
      <c r="N54" s="499"/>
      <c r="O54" s="499"/>
    </row>
    <row r="55" spans="1:15" ht="5.0999999999999996" customHeight="1" thickTop="1" thickBot="1">
      <c r="A55" s="473"/>
      <c r="B55" s="486"/>
      <c r="C55" s="481"/>
      <c r="D55" s="486"/>
      <c r="E55" s="481"/>
      <c r="F55" s="486"/>
      <c r="G55" s="482"/>
      <c r="H55" s="486"/>
      <c r="I55" s="481"/>
      <c r="J55" s="481"/>
      <c r="K55" s="481"/>
      <c r="L55" s="499"/>
      <c r="M55" s="499"/>
      <c r="N55" s="499"/>
      <c r="O55" s="499"/>
    </row>
    <row r="56" spans="1:15" ht="30" customHeight="1" thickTop="1" thickBot="1">
      <c r="A56" s="473" t="s">
        <v>29</v>
      </c>
      <c r="B56" s="389"/>
      <c r="C56" s="481"/>
      <c r="D56" s="389"/>
      <c r="E56" s="481"/>
      <c r="F56" s="389"/>
      <c r="G56" s="481"/>
      <c r="H56" s="389"/>
      <c r="I56" s="481"/>
      <c r="J56" s="389">
        <v>120</v>
      </c>
      <c r="K56" s="481"/>
      <c r="L56" s="499"/>
      <c r="M56" s="499"/>
      <c r="N56" s="499"/>
      <c r="O56" s="499"/>
    </row>
    <row r="57" spans="1:15" ht="5.0999999999999996" customHeight="1" thickTop="1" thickBot="1">
      <c r="A57" s="473"/>
      <c r="B57" s="486"/>
      <c r="C57" s="481"/>
      <c r="D57" s="486"/>
      <c r="E57" s="481"/>
      <c r="F57" s="486"/>
      <c r="G57" s="482"/>
      <c r="H57" s="486"/>
      <c r="I57" s="481"/>
      <c r="J57" s="481"/>
      <c r="K57" s="481"/>
      <c r="L57" s="499"/>
      <c r="M57" s="499"/>
      <c r="N57" s="499"/>
      <c r="O57" s="499"/>
    </row>
    <row r="58" spans="1:15" ht="30" customHeight="1" thickTop="1" thickBot="1">
      <c r="A58" s="473" t="s">
        <v>30</v>
      </c>
      <c r="B58" s="389"/>
      <c r="C58" s="481"/>
      <c r="D58" s="389"/>
      <c r="E58" s="481"/>
      <c r="F58" s="389"/>
      <c r="G58" s="481"/>
      <c r="H58" s="389"/>
      <c r="I58" s="481"/>
      <c r="J58" s="389">
        <v>140</v>
      </c>
      <c r="K58" s="481"/>
      <c r="L58" s="499"/>
      <c r="M58" s="499"/>
      <c r="N58" s="499"/>
      <c r="O58" s="499"/>
    </row>
    <row r="59" spans="1:15" ht="5.0999999999999996" customHeight="1" thickTop="1" thickBot="1">
      <c r="A59" s="473"/>
      <c r="B59" s="486"/>
      <c r="C59" s="481"/>
      <c r="D59" s="486"/>
      <c r="E59" s="481"/>
      <c r="F59" s="486"/>
      <c r="G59" s="482"/>
      <c r="H59" s="486"/>
      <c r="I59" s="481"/>
      <c r="J59" s="481"/>
      <c r="K59" s="481"/>
      <c r="L59" s="499"/>
      <c r="M59" s="499"/>
      <c r="N59" s="499"/>
      <c r="O59" s="499"/>
    </row>
    <row r="60" spans="1:15" ht="30" customHeight="1" thickTop="1" thickBot="1">
      <c r="A60" s="473" t="s">
        <v>31</v>
      </c>
      <c r="B60" s="390">
        <f>+CE!B130</f>
        <v>0</v>
      </c>
      <c r="C60" s="481"/>
      <c r="D60" s="390">
        <f>+CE!D130</f>
        <v>0</v>
      </c>
      <c r="E60" s="481"/>
      <c r="F60" s="390">
        <f>+CE!F130</f>
        <v>0</v>
      </c>
      <c r="G60" s="482"/>
      <c r="H60" s="390">
        <f>+CE!H130</f>
        <v>0</v>
      </c>
      <c r="I60" s="481"/>
      <c r="J60" s="392"/>
      <c r="K60" s="481"/>
      <c r="L60" s="499"/>
      <c r="M60" s="499"/>
      <c r="N60" s="499"/>
      <c r="O60" s="499"/>
    </row>
    <row r="61" spans="1:15" ht="5.0999999999999996" customHeight="1" thickTop="1" thickBot="1">
      <c r="A61" s="473"/>
      <c r="B61" s="486"/>
      <c r="C61" s="481"/>
      <c r="D61" s="486"/>
      <c r="E61" s="481"/>
      <c r="F61" s="486"/>
      <c r="G61" s="482"/>
      <c r="H61" s="486"/>
      <c r="I61" s="481"/>
      <c r="J61" s="481"/>
      <c r="K61" s="481"/>
      <c r="L61" s="499"/>
      <c r="M61" s="499"/>
      <c r="N61" s="499"/>
      <c r="O61" s="499"/>
    </row>
    <row r="62" spans="1:15" ht="30" customHeight="1" thickTop="1" thickBot="1">
      <c r="A62" s="473" t="s">
        <v>9</v>
      </c>
      <c r="B62" s="390">
        <f>SUM(B44:B60)</f>
        <v>0</v>
      </c>
      <c r="C62" s="481"/>
      <c r="D62" s="390">
        <f>SUM(D44:D60)</f>
        <v>0</v>
      </c>
      <c r="E62" s="481"/>
      <c r="F62" s="390">
        <f>SUM(F44:F60)</f>
        <v>0</v>
      </c>
      <c r="G62" s="486"/>
      <c r="H62" s="390">
        <f>SUM(H44:H60)</f>
        <v>0</v>
      </c>
      <c r="I62" s="481"/>
      <c r="J62" s="392"/>
      <c r="K62" s="481"/>
      <c r="L62" s="499"/>
      <c r="M62" s="499"/>
      <c r="N62" s="499"/>
      <c r="O62" s="499"/>
    </row>
    <row r="63" spans="1:15" ht="5.0999999999999996" customHeight="1" thickTop="1" thickBot="1">
      <c r="A63" s="473"/>
      <c r="B63" s="486"/>
      <c r="C63" s="481"/>
      <c r="D63" s="486"/>
      <c r="E63" s="481"/>
      <c r="F63" s="486"/>
      <c r="G63" s="482"/>
      <c r="H63" s="486"/>
      <c r="I63" s="481"/>
      <c r="J63" s="481"/>
      <c r="K63" s="481"/>
      <c r="L63" s="499"/>
      <c r="M63" s="499"/>
      <c r="N63" s="499"/>
      <c r="O63" s="499"/>
    </row>
    <row r="64" spans="1:15" ht="30" customHeight="1" thickTop="1" thickBot="1">
      <c r="A64" s="473" t="s">
        <v>32</v>
      </c>
      <c r="B64" s="389"/>
      <c r="C64" s="481"/>
      <c r="D64" s="389"/>
      <c r="E64" s="481"/>
      <c r="F64" s="389"/>
      <c r="G64" s="481"/>
      <c r="H64" s="389"/>
      <c r="I64" s="481"/>
      <c r="J64" s="389">
        <v>160</v>
      </c>
      <c r="K64" s="489" t="s">
        <v>49</v>
      </c>
      <c r="L64" s="499"/>
      <c r="M64" s="499"/>
      <c r="N64" s="499"/>
      <c r="O64" s="499"/>
    </row>
    <row r="65" spans="1:15" ht="5.0999999999999996" customHeight="1" thickTop="1" thickBot="1">
      <c r="A65" s="473"/>
      <c r="B65" s="486"/>
      <c r="C65" s="481"/>
      <c r="D65" s="486"/>
      <c r="E65" s="481"/>
      <c r="F65" s="486"/>
      <c r="G65" s="482"/>
      <c r="H65" s="486"/>
      <c r="I65" s="481"/>
      <c r="J65" s="481"/>
      <c r="K65" s="481"/>
      <c r="L65" s="499"/>
      <c r="M65" s="499"/>
      <c r="N65" s="499"/>
      <c r="O65" s="499"/>
    </row>
    <row r="66" spans="1:15" ht="30" customHeight="1" thickTop="1" thickBot="1">
      <c r="A66" s="473" t="s">
        <v>33</v>
      </c>
      <c r="B66" s="389"/>
      <c r="C66" s="481"/>
      <c r="D66" s="389"/>
      <c r="E66" s="481"/>
      <c r="F66" s="389"/>
      <c r="G66" s="481"/>
      <c r="H66" s="389"/>
      <c r="I66" s="481"/>
      <c r="J66" s="389">
        <v>170</v>
      </c>
      <c r="K66" s="481"/>
      <c r="L66" s="499"/>
      <c r="M66" s="499"/>
      <c r="N66" s="499"/>
      <c r="O66" s="499"/>
    </row>
    <row r="67" spans="1:15" ht="5.0999999999999996" customHeight="1" thickTop="1" thickBot="1">
      <c r="A67" s="476"/>
      <c r="B67" s="486"/>
      <c r="C67" s="481"/>
      <c r="D67" s="486"/>
      <c r="E67" s="481"/>
      <c r="F67" s="486"/>
      <c r="G67" s="482"/>
      <c r="H67" s="486"/>
      <c r="I67" s="481"/>
      <c r="J67" s="481"/>
      <c r="K67" s="481"/>
      <c r="L67" s="499"/>
      <c r="M67" s="499"/>
      <c r="N67" s="499"/>
      <c r="O67" s="499"/>
    </row>
    <row r="68" spans="1:15" ht="30" customHeight="1" thickTop="1" thickBot="1">
      <c r="A68" s="473" t="s">
        <v>634</v>
      </c>
      <c r="B68" s="389"/>
      <c r="C68" s="481"/>
      <c r="D68" s="389"/>
      <c r="E68" s="481"/>
      <c r="F68" s="389"/>
      <c r="G68" s="481"/>
      <c r="H68" s="389"/>
      <c r="I68" s="481"/>
      <c r="J68" s="392"/>
      <c r="K68" s="481"/>
      <c r="L68" s="499"/>
      <c r="M68" s="499"/>
      <c r="N68" s="499"/>
      <c r="O68" s="499"/>
    </row>
    <row r="69" spans="1:15" ht="5.0999999999999996" customHeight="1" thickTop="1" thickBot="1">
      <c r="A69" s="473"/>
      <c r="B69" s="486"/>
      <c r="C69" s="481"/>
      <c r="D69" s="486"/>
      <c r="E69" s="481"/>
      <c r="F69" s="486"/>
      <c r="G69" s="482"/>
      <c r="H69" s="486"/>
      <c r="I69" s="481"/>
      <c r="J69" s="481"/>
      <c r="K69" s="481"/>
      <c r="L69" s="499"/>
      <c r="M69" s="499"/>
      <c r="N69" s="499"/>
      <c r="O69" s="499"/>
    </row>
    <row r="70" spans="1:15" ht="30" customHeight="1" thickTop="1" thickBot="1">
      <c r="A70" s="473" t="s">
        <v>635</v>
      </c>
      <c r="B70" s="389"/>
      <c r="C70" s="481"/>
      <c r="D70" s="389"/>
      <c r="E70" s="481"/>
      <c r="F70" s="389"/>
      <c r="G70" s="481"/>
      <c r="H70" s="389"/>
      <c r="I70" s="481"/>
      <c r="J70" s="392"/>
      <c r="K70" s="481"/>
      <c r="L70" s="499"/>
      <c r="M70" s="499"/>
      <c r="N70" s="499"/>
      <c r="O70" s="499"/>
    </row>
    <row r="71" spans="1:15" ht="5.0999999999999996" customHeight="1" thickTop="1" thickBot="1">
      <c r="A71" s="473"/>
      <c r="B71" s="486"/>
      <c r="C71" s="481"/>
      <c r="D71" s="486"/>
      <c r="E71" s="481"/>
      <c r="F71" s="486"/>
      <c r="G71" s="482"/>
      <c r="H71" s="486"/>
      <c r="I71" s="481"/>
      <c r="J71" s="481"/>
      <c r="K71" s="481"/>
      <c r="L71" s="499"/>
      <c r="M71" s="499"/>
      <c r="N71" s="499"/>
      <c r="O71" s="499"/>
    </row>
    <row r="72" spans="1:15" ht="30" customHeight="1" thickTop="1" thickBot="1">
      <c r="A72" s="473" t="s">
        <v>655</v>
      </c>
      <c r="B72" s="389"/>
      <c r="C72" s="481"/>
      <c r="D72" s="389"/>
      <c r="E72" s="481"/>
      <c r="F72" s="389"/>
      <c r="G72" s="481"/>
      <c r="H72" s="389"/>
      <c r="I72" s="481"/>
      <c r="J72" s="389">
        <v>232</v>
      </c>
      <c r="K72" s="481"/>
      <c r="L72" s="499"/>
      <c r="M72" s="499"/>
      <c r="N72" s="499"/>
      <c r="O72" s="499"/>
    </row>
    <row r="73" spans="1:15" ht="5.0999999999999996" customHeight="1" thickTop="1" thickBot="1">
      <c r="A73" s="473"/>
      <c r="B73" s="486"/>
      <c r="C73" s="481"/>
      <c r="D73" s="486"/>
      <c r="E73" s="481"/>
      <c r="F73" s="486"/>
      <c r="G73" s="482"/>
      <c r="H73" s="486"/>
      <c r="I73" s="481"/>
      <c r="J73" s="481"/>
      <c r="K73" s="481"/>
      <c r="L73" s="499"/>
      <c r="M73" s="499"/>
      <c r="N73" s="499"/>
      <c r="O73" s="499"/>
    </row>
    <row r="74" spans="1:15" ht="30" customHeight="1" thickTop="1" thickBot="1">
      <c r="A74" s="473" t="s">
        <v>656</v>
      </c>
      <c r="B74" s="389"/>
      <c r="C74" s="481"/>
      <c r="D74" s="389"/>
      <c r="E74" s="481"/>
      <c r="F74" s="389"/>
      <c r="G74" s="481"/>
      <c r="H74" s="389"/>
      <c r="I74" s="481"/>
      <c r="J74" s="389">
        <v>192</v>
      </c>
      <c r="K74" s="481"/>
      <c r="L74" s="499"/>
      <c r="M74" s="499"/>
      <c r="N74" s="499"/>
      <c r="O74" s="499"/>
    </row>
    <row r="75" spans="1:15" ht="5.0999999999999996" customHeight="1" thickTop="1" thickBot="1">
      <c r="A75" s="476"/>
      <c r="B75" s="486"/>
      <c r="C75" s="481"/>
      <c r="D75" s="486"/>
      <c r="E75" s="481"/>
      <c r="F75" s="486"/>
      <c r="G75" s="482"/>
      <c r="H75" s="486"/>
      <c r="I75" s="481"/>
      <c r="J75" s="481"/>
      <c r="K75" s="481"/>
      <c r="L75" s="499"/>
      <c r="M75" s="499"/>
      <c r="N75" s="499"/>
      <c r="O75" s="499"/>
    </row>
    <row r="76" spans="1:15" ht="30" customHeight="1" thickTop="1" thickBot="1">
      <c r="A76" s="475" t="s">
        <v>52</v>
      </c>
      <c r="B76" s="390">
        <f>+B72+B70+B68+B66+B64+B62+B74</f>
        <v>0</v>
      </c>
      <c r="C76" s="481"/>
      <c r="D76" s="390">
        <f>+D72+D70+D68+D66+D64+D62+D74</f>
        <v>0</v>
      </c>
      <c r="E76" s="481"/>
      <c r="F76" s="390">
        <f>+F72+F70+F68+F66+F64+F62+F74</f>
        <v>0</v>
      </c>
      <c r="G76" s="488"/>
      <c r="H76" s="390">
        <f>+H72+H70+H68+H66+H64+H62+H74</f>
        <v>0</v>
      </c>
      <c r="I76" s="481"/>
      <c r="J76" s="392"/>
      <c r="K76" s="481"/>
      <c r="L76" s="499"/>
      <c r="M76" s="499"/>
      <c r="N76" s="499"/>
      <c r="O76" s="499"/>
    </row>
    <row r="77" spans="1:15" ht="15.75" thickTop="1" thickBot="1">
      <c r="A77" s="477"/>
      <c r="B77" s="490"/>
      <c r="C77" s="481"/>
      <c r="D77" s="490"/>
      <c r="E77" s="481"/>
      <c r="F77" s="490"/>
      <c r="G77" s="481"/>
      <c r="H77" s="490"/>
      <c r="I77" s="481"/>
      <c r="J77" s="481"/>
      <c r="K77" s="481"/>
      <c r="L77" s="499"/>
      <c r="M77" s="499"/>
      <c r="N77" s="499"/>
      <c r="O77" s="499"/>
    </row>
    <row r="78" spans="1:15" ht="18.75" thickTop="1">
      <c r="A78" s="483" t="s">
        <v>53</v>
      </c>
      <c r="B78" s="491"/>
      <c r="C78" s="485"/>
      <c r="D78" s="491"/>
      <c r="E78" s="485"/>
      <c r="F78" s="491"/>
      <c r="G78" s="485"/>
      <c r="H78" s="491"/>
      <c r="I78" s="485"/>
      <c r="J78" s="485"/>
      <c r="K78" s="485"/>
      <c r="L78" s="499"/>
      <c r="M78" s="499"/>
      <c r="N78" s="499"/>
      <c r="O78" s="499"/>
    </row>
    <row r="79" spans="1:15" ht="5.0999999999999996" customHeight="1" thickBot="1">
      <c r="A79" s="473"/>
      <c r="B79" s="486"/>
      <c r="C79" s="481"/>
      <c r="D79" s="486"/>
      <c r="E79" s="481"/>
      <c r="F79" s="486"/>
      <c r="G79" s="482"/>
      <c r="H79" s="486"/>
      <c r="I79" s="481"/>
      <c r="J79" s="481"/>
      <c r="K79" s="481"/>
      <c r="L79" s="499"/>
      <c r="M79" s="499"/>
      <c r="N79" s="499"/>
      <c r="O79" s="499"/>
    </row>
    <row r="80" spans="1:15" ht="30" customHeight="1" thickTop="1" thickBot="1">
      <c r="A80" s="473" t="s">
        <v>260</v>
      </c>
      <c r="B80" s="390">
        <f>+B12</f>
        <v>0</v>
      </c>
      <c r="C80" s="481"/>
      <c r="D80" s="390">
        <f>+D12</f>
        <v>0</v>
      </c>
      <c r="E80" s="481"/>
      <c r="F80" s="390">
        <f>+F12</f>
        <v>0</v>
      </c>
      <c r="G80" s="481"/>
      <c r="H80" s="390">
        <f>+H12</f>
        <v>0</v>
      </c>
      <c r="I80" s="481"/>
      <c r="J80" s="392"/>
      <c r="K80" s="481"/>
      <c r="L80" s="499"/>
      <c r="M80" s="499"/>
      <c r="N80" s="499"/>
      <c r="O80" s="499"/>
    </row>
    <row r="81" spans="1:15" ht="5.0999999999999996" customHeight="1" thickTop="1" thickBot="1">
      <c r="A81" s="473"/>
      <c r="B81" s="482"/>
      <c r="C81" s="481"/>
      <c r="D81" s="482"/>
      <c r="E81" s="481"/>
      <c r="F81" s="482"/>
      <c r="G81" s="482"/>
      <c r="H81" s="482"/>
      <c r="I81" s="481"/>
      <c r="J81" s="481"/>
      <c r="K81" s="481"/>
      <c r="L81" s="499"/>
      <c r="M81" s="499"/>
      <c r="N81" s="499"/>
      <c r="O81" s="499"/>
    </row>
    <row r="82" spans="1:15" ht="30" customHeight="1" thickTop="1" thickBot="1">
      <c r="A82" s="473" t="s">
        <v>262</v>
      </c>
      <c r="B82" s="389"/>
      <c r="C82" s="481"/>
      <c r="D82" s="389"/>
      <c r="E82" s="481"/>
      <c r="F82" s="389"/>
      <c r="G82" s="481"/>
      <c r="H82" s="389"/>
      <c r="I82" s="481"/>
      <c r="J82" s="389">
        <v>12</v>
      </c>
      <c r="K82" s="481"/>
      <c r="L82" s="499"/>
      <c r="M82" s="499"/>
      <c r="N82" s="499"/>
      <c r="O82" s="499"/>
    </row>
    <row r="83" spans="1:15" ht="5.0999999999999996" customHeight="1" thickTop="1" thickBot="1">
      <c r="A83" s="473"/>
      <c r="B83" s="482"/>
      <c r="C83" s="481"/>
      <c r="D83" s="482"/>
      <c r="E83" s="481"/>
      <c r="F83" s="482"/>
      <c r="G83" s="482"/>
      <c r="H83" s="482"/>
      <c r="I83" s="481"/>
      <c r="J83" s="481"/>
      <c r="K83" s="481"/>
      <c r="L83" s="499"/>
      <c r="M83" s="499"/>
      <c r="N83" s="499"/>
      <c r="O83" s="499"/>
    </row>
    <row r="84" spans="1:15" ht="30" customHeight="1" thickTop="1" thickBot="1">
      <c r="A84" s="473" t="s">
        <v>261</v>
      </c>
      <c r="B84" s="390">
        <f>+B80+B82</f>
        <v>0</v>
      </c>
      <c r="C84" s="481"/>
      <c r="D84" s="390">
        <f>+D80+D82</f>
        <v>0</v>
      </c>
      <c r="E84" s="481"/>
      <c r="F84" s="390">
        <f>+F80+F82</f>
        <v>0</v>
      </c>
      <c r="G84" s="481"/>
      <c r="H84" s="390">
        <f>+H80+H82</f>
        <v>0</v>
      </c>
      <c r="I84" s="481"/>
      <c r="J84" s="389">
        <v>10</v>
      </c>
      <c r="K84" s="481"/>
      <c r="L84" s="499"/>
      <c r="M84" s="499"/>
      <c r="N84" s="499"/>
      <c r="O84" s="499"/>
    </row>
    <row r="85" spans="1:15" ht="5.0999999999999996" customHeight="1" thickTop="1" thickBot="1">
      <c r="A85" s="473"/>
      <c r="B85" s="482"/>
      <c r="C85" s="481"/>
      <c r="D85" s="482"/>
      <c r="E85" s="481"/>
      <c r="F85" s="482"/>
      <c r="G85" s="482"/>
      <c r="H85" s="482"/>
      <c r="I85" s="481"/>
      <c r="J85" s="481"/>
      <c r="K85" s="481"/>
      <c r="L85" s="499"/>
      <c r="M85" s="499"/>
      <c r="N85" s="499"/>
      <c r="O85" s="499"/>
    </row>
    <row r="86" spans="1:15" ht="30" customHeight="1" thickTop="1" thickBot="1">
      <c r="A86" s="473" t="s">
        <v>259</v>
      </c>
      <c r="B86" s="390">
        <f>+B14</f>
        <v>0</v>
      </c>
      <c r="C86" s="481"/>
      <c r="D86" s="390">
        <f>+D14</f>
        <v>0</v>
      </c>
      <c r="E86" s="481"/>
      <c r="F86" s="390">
        <f>+F14</f>
        <v>0</v>
      </c>
      <c r="G86" s="481"/>
      <c r="H86" s="390">
        <f>+H14</f>
        <v>0</v>
      </c>
      <c r="I86" s="481"/>
      <c r="J86" s="392"/>
      <c r="K86" s="481"/>
      <c r="L86" s="499"/>
      <c r="M86" s="499"/>
      <c r="N86" s="499"/>
      <c r="O86" s="499"/>
    </row>
    <row r="87" spans="1:15" ht="5.0999999999999996" customHeight="1" thickTop="1" thickBot="1">
      <c r="A87" s="473"/>
      <c r="B87" s="482"/>
      <c r="C87" s="481"/>
      <c r="D87" s="482"/>
      <c r="E87" s="481"/>
      <c r="F87" s="482"/>
      <c r="G87" s="482"/>
      <c r="H87" s="482"/>
      <c r="I87" s="481"/>
      <c r="J87" s="481"/>
      <c r="K87" s="481"/>
      <c r="L87" s="499"/>
      <c r="M87" s="499"/>
      <c r="N87" s="499"/>
      <c r="O87" s="499"/>
    </row>
    <row r="88" spans="1:15" ht="30" customHeight="1" thickTop="1" thickBot="1">
      <c r="A88" s="473" t="s">
        <v>263</v>
      </c>
      <c r="B88" s="389"/>
      <c r="C88" s="481"/>
      <c r="D88" s="389"/>
      <c r="E88" s="481"/>
      <c r="F88" s="389"/>
      <c r="G88" s="481"/>
      <c r="H88" s="389"/>
      <c r="I88" s="481"/>
      <c r="J88" s="389">
        <v>22</v>
      </c>
      <c r="K88" s="481"/>
      <c r="L88" s="499"/>
      <c r="M88" s="499"/>
      <c r="N88" s="499"/>
      <c r="O88" s="499"/>
    </row>
    <row r="89" spans="1:15" ht="5.0999999999999996" customHeight="1" thickTop="1" thickBot="1">
      <c r="A89" s="473"/>
      <c r="B89" s="482"/>
      <c r="C89" s="481"/>
      <c r="D89" s="482"/>
      <c r="E89" s="481"/>
      <c r="F89" s="482"/>
      <c r="G89" s="482"/>
      <c r="H89" s="482"/>
      <c r="I89" s="481"/>
      <c r="J89" s="481"/>
      <c r="K89" s="481"/>
      <c r="L89" s="499"/>
      <c r="M89" s="499"/>
      <c r="N89" s="499"/>
      <c r="O89" s="499"/>
    </row>
    <row r="90" spans="1:15" ht="30" customHeight="1" thickTop="1" thickBot="1">
      <c r="A90" s="473" t="s">
        <v>264</v>
      </c>
      <c r="B90" s="390">
        <f>+B86+B88</f>
        <v>0</v>
      </c>
      <c r="C90" s="481"/>
      <c r="D90" s="390">
        <f>+D86+D88</f>
        <v>0</v>
      </c>
      <c r="E90" s="481"/>
      <c r="F90" s="390">
        <f>+F86+F88</f>
        <v>0</v>
      </c>
      <c r="G90" s="481"/>
      <c r="H90" s="390">
        <f>+H86+H88</f>
        <v>0</v>
      </c>
      <c r="I90" s="481"/>
      <c r="J90" s="389">
        <v>20</v>
      </c>
      <c r="K90" s="481"/>
      <c r="L90" s="499"/>
      <c r="M90" s="499"/>
      <c r="N90" s="499"/>
      <c r="O90" s="499"/>
    </row>
    <row r="91" spans="1:15" ht="5.0999999999999996" customHeight="1" thickTop="1" thickBot="1">
      <c r="A91" s="473"/>
      <c r="B91" s="482"/>
      <c r="C91" s="481"/>
      <c r="D91" s="482"/>
      <c r="E91" s="481"/>
      <c r="F91" s="482"/>
      <c r="G91" s="482"/>
      <c r="H91" s="482"/>
      <c r="I91" s="481"/>
      <c r="J91" s="481"/>
      <c r="K91" s="481"/>
      <c r="L91" s="499"/>
      <c r="M91" s="499"/>
      <c r="N91" s="499"/>
      <c r="O91" s="499"/>
    </row>
    <row r="92" spans="1:15" ht="30" customHeight="1" thickTop="1" thickBot="1">
      <c r="A92" s="473" t="s">
        <v>55</v>
      </c>
      <c r="B92" s="390">
        <f>+B24</f>
        <v>0</v>
      </c>
      <c r="C92" s="481"/>
      <c r="D92" s="390">
        <f>+D24</f>
        <v>0</v>
      </c>
      <c r="E92" s="481"/>
      <c r="F92" s="390">
        <f>+F24</f>
        <v>0</v>
      </c>
      <c r="G92" s="481"/>
      <c r="H92" s="390">
        <f>+H24</f>
        <v>0</v>
      </c>
      <c r="I92" s="481"/>
      <c r="J92" s="392"/>
      <c r="K92" s="481"/>
      <c r="L92" s="499"/>
      <c r="M92" s="499"/>
      <c r="N92" s="499"/>
      <c r="O92" s="499"/>
    </row>
    <row r="93" spans="1:15" ht="5.0999999999999996" customHeight="1" thickTop="1" thickBot="1">
      <c r="A93" s="473"/>
      <c r="B93" s="482"/>
      <c r="C93" s="481"/>
      <c r="D93" s="482"/>
      <c r="E93" s="481"/>
      <c r="F93" s="482"/>
      <c r="G93" s="482"/>
      <c r="H93" s="482"/>
      <c r="I93" s="481"/>
      <c r="J93" s="481"/>
      <c r="K93" s="481"/>
      <c r="L93" s="499"/>
      <c r="M93" s="499"/>
      <c r="N93" s="499"/>
      <c r="O93" s="499"/>
    </row>
    <row r="94" spans="1:15" ht="30" customHeight="1" thickTop="1" thickBot="1">
      <c r="A94" s="473" t="s">
        <v>54</v>
      </c>
      <c r="B94" s="389"/>
      <c r="C94" s="481"/>
      <c r="D94" s="389"/>
      <c r="E94" s="481"/>
      <c r="F94" s="389"/>
      <c r="G94" s="481"/>
      <c r="H94" s="389"/>
      <c r="I94" s="481"/>
      <c r="J94" s="389">
        <v>50</v>
      </c>
      <c r="K94" s="481"/>
      <c r="L94" s="499"/>
      <c r="M94" s="499"/>
      <c r="N94" s="499"/>
      <c r="O94" s="499"/>
    </row>
    <row r="95" spans="1:15" ht="5.0999999999999996" customHeight="1" thickTop="1" thickBot="1">
      <c r="A95" s="476"/>
      <c r="B95" s="482"/>
      <c r="C95" s="481"/>
      <c r="D95" s="482"/>
      <c r="E95" s="481"/>
      <c r="F95" s="482"/>
      <c r="G95" s="482"/>
      <c r="H95" s="482"/>
      <c r="I95" s="481"/>
      <c r="J95" s="481"/>
      <c r="K95" s="481"/>
      <c r="L95" s="499"/>
      <c r="M95" s="499"/>
      <c r="N95" s="499"/>
      <c r="O95" s="499"/>
    </row>
    <row r="96" spans="1:15" ht="30" customHeight="1" thickTop="1" thickBot="1">
      <c r="A96" s="473" t="s">
        <v>56</v>
      </c>
      <c r="B96" s="390">
        <f>+B92-B94</f>
        <v>0</v>
      </c>
      <c r="C96" s="481"/>
      <c r="D96" s="390">
        <f>+D92-D94</f>
        <v>0</v>
      </c>
      <c r="E96" s="481"/>
      <c r="F96" s="390">
        <f>+F92-F94</f>
        <v>0</v>
      </c>
      <c r="G96" s="481"/>
      <c r="H96" s="390">
        <f>+H92-H94</f>
        <v>0</v>
      </c>
      <c r="I96" s="481"/>
      <c r="J96" s="389">
        <v>54</v>
      </c>
      <c r="K96" s="481"/>
      <c r="L96" s="499"/>
      <c r="M96" s="499"/>
      <c r="N96" s="499"/>
      <c r="O96" s="499"/>
    </row>
    <row r="97" spans="1:15" ht="5.0999999999999996" customHeight="1" thickTop="1" thickBot="1">
      <c r="A97" s="473"/>
      <c r="B97" s="482"/>
      <c r="C97" s="481"/>
      <c r="D97" s="482"/>
      <c r="E97" s="481"/>
      <c r="F97" s="482"/>
      <c r="G97" s="482"/>
      <c r="H97" s="482"/>
      <c r="I97" s="481"/>
      <c r="J97" s="481"/>
      <c r="K97" s="481"/>
      <c r="L97" s="499"/>
      <c r="M97" s="499"/>
      <c r="N97" s="499"/>
      <c r="O97" s="499"/>
    </row>
    <row r="98" spans="1:15" ht="30" customHeight="1" thickTop="1" thickBot="1">
      <c r="A98" s="473" t="s">
        <v>60</v>
      </c>
      <c r="B98" s="390">
        <f>+B68</f>
        <v>0</v>
      </c>
      <c r="C98" s="481"/>
      <c r="D98" s="390">
        <f>+D68</f>
        <v>0</v>
      </c>
      <c r="E98" s="481"/>
      <c r="F98" s="390">
        <f>+F68</f>
        <v>0</v>
      </c>
      <c r="G98" s="481"/>
      <c r="H98" s="390">
        <f>+H68</f>
        <v>0</v>
      </c>
      <c r="I98" s="481"/>
      <c r="J98" s="392"/>
      <c r="K98" s="481"/>
      <c r="L98" s="499"/>
      <c r="M98" s="499"/>
      <c r="N98" s="499"/>
      <c r="O98" s="499"/>
    </row>
    <row r="99" spans="1:15" ht="5.0999999999999996" customHeight="1" thickTop="1" thickBot="1">
      <c r="A99" s="473"/>
      <c r="B99" s="482"/>
      <c r="C99" s="481"/>
      <c r="D99" s="482"/>
      <c r="E99" s="481"/>
      <c r="F99" s="482"/>
      <c r="G99" s="482"/>
      <c r="H99" s="482"/>
      <c r="I99" s="481"/>
      <c r="J99" s="481"/>
      <c r="K99" s="481"/>
      <c r="L99" s="499"/>
      <c r="M99" s="499"/>
      <c r="N99" s="499"/>
      <c r="O99" s="499"/>
    </row>
    <row r="100" spans="1:15" ht="30" customHeight="1" thickTop="1" thickBot="1">
      <c r="A100" s="473" t="s">
        <v>35</v>
      </c>
      <c r="B100" s="389"/>
      <c r="C100" s="481"/>
      <c r="D100" s="389"/>
      <c r="E100" s="481"/>
      <c r="F100" s="389"/>
      <c r="G100" s="481"/>
      <c r="H100" s="389"/>
      <c r="I100" s="481"/>
      <c r="J100" s="389">
        <v>234</v>
      </c>
      <c r="K100" s="481"/>
      <c r="L100" s="499"/>
      <c r="M100" s="499"/>
      <c r="N100" s="499"/>
      <c r="O100" s="499"/>
    </row>
    <row r="101" spans="1:15" ht="5.0999999999999996" customHeight="1" thickTop="1" thickBot="1">
      <c r="A101" s="473"/>
      <c r="B101" s="482"/>
      <c r="C101" s="481"/>
      <c r="D101" s="482"/>
      <c r="E101" s="481"/>
      <c r="F101" s="482"/>
      <c r="G101" s="482"/>
      <c r="H101" s="482"/>
      <c r="I101" s="481"/>
      <c r="J101" s="481"/>
      <c r="K101" s="481"/>
      <c r="L101" s="499"/>
      <c r="M101" s="499"/>
      <c r="N101" s="499"/>
      <c r="O101" s="499"/>
    </row>
    <row r="102" spans="1:15" ht="30" customHeight="1" thickTop="1" thickBot="1">
      <c r="A102" s="473" t="s">
        <v>36</v>
      </c>
      <c r="B102" s="389"/>
      <c r="C102" s="481"/>
      <c r="D102" s="389"/>
      <c r="E102" s="481"/>
      <c r="F102" s="389"/>
      <c r="G102" s="481"/>
      <c r="H102" s="389"/>
      <c r="I102" s="481"/>
      <c r="J102" s="389">
        <v>234</v>
      </c>
      <c r="K102" s="481"/>
      <c r="L102" s="499"/>
      <c r="M102" s="499"/>
      <c r="N102" s="499"/>
      <c r="O102" s="499"/>
    </row>
    <row r="103" spans="1:15" ht="5.0999999999999996" customHeight="1" thickTop="1" thickBot="1">
      <c r="A103" s="473"/>
      <c r="B103" s="482"/>
      <c r="C103" s="481"/>
      <c r="D103" s="482"/>
      <c r="E103" s="481"/>
      <c r="F103" s="482"/>
      <c r="G103" s="482"/>
      <c r="H103" s="482"/>
      <c r="I103" s="481"/>
      <c r="J103" s="481"/>
      <c r="K103" s="481"/>
      <c r="L103" s="499"/>
      <c r="M103" s="499"/>
      <c r="N103" s="499"/>
      <c r="O103" s="499"/>
    </row>
    <row r="104" spans="1:15" ht="30" customHeight="1" thickTop="1" thickBot="1">
      <c r="A104" s="473" t="s">
        <v>37</v>
      </c>
      <c r="B104" s="389"/>
      <c r="C104" s="481"/>
      <c r="D104" s="389"/>
      <c r="E104" s="481"/>
      <c r="F104" s="389"/>
      <c r="G104" s="481"/>
      <c r="H104" s="389"/>
      <c r="I104" s="481"/>
      <c r="J104" s="389">
        <v>234</v>
      </c>
      <c r="K104" s="481"/>
      <c r="L104" s="499"/>
      <c r="M104" s="499"/>
      <c r="N104" s="499"/>
      <c r="O104" s="499"/>
    </row>
    <row r="105" spans="1:15" ht="5.0999999999999996" customHeight="1" thickTop="1" thickBot="1">
      <c r="A105" s="473"/>
      <c r="B105" s="482"/>
      <c r="C105" s="481"/>
      <c r="D105" s="482"/>
      <c r="E105" s="481"/>
      <c r="F105" s="482"/>
      <c r="G105" s="482"/>
      <c r="H105" s="482"/>
      <c r="I105" s="481"/>
      <c r="J105" s="481"/>
      <c r="K105" s="481"/>
      <c r="L105" s="499"/>
      <c r="M105" s="499"/>
      <c r="N105" s="499"/>
      <c r="O105" s="499"/>
    </row>
    <row r="106" spans="1:15" ht="30" customHeight="1" thickTop="1" thickBot="1">
      <c r="A106" s="473" t="s">
        <v>38</v>
      </c>
      <c r="B106" s="389"/>
      <c r="C106" s="481"/>
      <c r="D106" s="389"/>
      <c r="E106" s="481"/>
      <c r="F106" s="389"/>
      <c r="G106" s="481"/>
      <c r="H106" s="389"/>
      <c r="I106" s="481"/>
      <c r="J106" s="389">
        <v>220</v>
      </c>
      <c r="K106" s="481"/>
      <c r="L106" s="499"/>
      <c r="M106" s="499"/>
      <c r="N106" s="499"/>
      <c r="O106" s="499"/>
    </row>
    <row r="107" spans="1:15" ht="5.0999999999999996" customHeight="1" thickTop="1" thickBot="1">
      <c r="A107" s="473"/>
      <c r="B107" s="482"/>
      <c r="C107" s="481"/>
      <c r="D107" s="482"/>
      <c r="E107" s="481"/>
      <c r="F107" s="482"/>
      <c r="G107" s="482"/>
      <c r="H107" s="482"/>
      <c r="I107" s="481"/>
      <c r="J107" s="481"/>
      <c r="K107" s="481"/>
      <c r="L107" s="499"/>
      <c r="M107" s="499"/>
      <c r="N107" s="499"/>
      <c r="O107" s="499"/>
    </row>
    <row r="108" spans="1:15" ht="30" customHeight="1" thickTop="1" thickBot="1">
      <c r="A108" s="473" t="s">
        <v>39</v>
      </c>
      <c r="B108" s="389"/>
      <c r="C108" s="481"/>
      <c r="D108" s="389"/>
      <c r="E108" s="481"/>
      <c r="F108" s="389"/>
      <c r="G108" s="481"/>
      <c r="H108" s="389"/>
      <c r="I108" s="481"/>
      <c r="J108" s="389">
        <v>234</v>
      </c>
      <c r="K108" s="481"/>
      <c r="L108" s="499"/>
      <c r="M108" s="499"/>
      <c r="N108" s="499"/>
      <c r="O108" s="499"/>
    </row>
    <row r="109" spans="1:15" ht="5.0999999999999996" customHeight="1" thickTop="1" thickBot="1">
      <c r="A109" s="473"/>
      <c r="B109" s="482"/>
      <c r="C109" s="481"/>
      <c r="D109" s="482"/>
      <c r="E109" s="481"/>
      <c r="F109" s="482"/>
      <c r="G109" s="482"/>
      <c r="H109" s="482"/>
      <c r="I109" s="481"/>
      <c r="J109" s="481"/>
      <c r="K109" s="481"/>
      <c r="L109" s="499"/>
      <c r="M109" s="499"/>
      <c r="N109" s="499"/>
      <c r="O109" s="499"/>
    </row>
    <row r="110" spans="1:15" ht="30" customHeight="1" thickTop="1" thickBot="1">
      <c r="A110" s="473" t="s">
        <v>40</v>
      </c>
      <c r="B110" s="389"/>
      <c r="C110" s="481"/>
      <c r="D110" s="389"/>
      <c r="E110" s="481"/>
      <c r="F110" s="389"/>
      <c r="G110" s="481"/>
      <c r="H110" s="389"/>
      <c r="I110" s="481"/>
      <c r="J110" s="389">
        <v>200</v>
      </c>
      <c r="K110" s="481"/>
      <c r="L110" s="499"/>
      <c r="M110" s="499"/>
      <c r="N110" s="499"/>
      <c r="O110" s="499"/>
    </row>
    <row r="111" spans="1:15" ht="5.0999999999999996" customHeight="1" thickTop="1" thickBot="1">
      <c r="A111" s="473"/>
      <c r="B111" s="482"/>
      <c r="C111" s="481"/>
      <c r="D111" s="482"/>
      <c r="E111" s="481"/>
      <c r="F111" s="482"/>
      <c r="G111" s="482"/>
      <c r="H111" s="482"/>
      <c r="I111" s="481"/>
      <c r="J111" s="481"/>
      <c r="K111" s="481"/>
      <c r="L111" s="499"/>
      <c r="M111" s="499"/>
      <c r="N111" s="499"/>
      <c r="O111" s="499"/>
    </row>
    <row r="112" spans="1:15" ht="30" customHeight="1" thickTop="1" thickBot="1">
      <c r="A112" s="473" t="s">
        <v>41</v>
      </c>
      <c r="B112" s="389"/>
      <c r="C112" s="481"/>
      <c r="D112" s="389"/>
      <c r="E112" s="481"/>
      <c r="F112" s="389"/>
      <c r="G112" s="481"/>
      <c r="H112" s="389"/>
      <c r="I112" s="481"/>
      <c r="J112" s="389">
        <v>210</v>
      </c>
      <c r="K112" s="481"/>
      <c r="L112" s="499"/>
      <c r="M112" s="499"/>
      <c r="N112" s="499"/>
      <c r="O112" s="499"/>
    </row>
    <row r="113" spans="1:15" ht="5.0999999999999996" customHeight="1" thickTop="1" thickBot="1">
      <c r="A113" s="473"/>
      <c r="B113" s="482"/>
      <c r="C113" s="481"/>
      <c r="D113" s="482"/>
      <c r="E113" s="481"/>
      <c r="F113" s="482"/>
      <c r="G113" s="482"/>
      <c r="H113" s="482"/>
      <c r="I113" s="481"/>
      <c r="J113" s="481"/>
      <c r="K113" s="481"/>
      <c r="L113" s="499"/>
      <c r="M113" s="499"/>
      <c r="N113" s="499"/>
      <c r="O113" s="499"/>
    </row>
    <row r="114" spans="1:15" ht="30" customHeight="1" thickTop="1" thickBot="1">
      <c r="A114" s="473" t="s">
        <v>42</v>
      </c>
      <c r="B114" s="389"/>
      <c r="C114" s="481"/>
      <c r="D114" s="389"/>
      <c r="E114" s="481"/>
      <c r="F114" s="389"/>
      <c r="G114" s="481"/>
      <c r="H114" s="389"/>
      <c r="I114" s="481"/>
      <c r="J114" s="389">
        <v>210</v>
      </c>
      <c r="K114" s="481"/>
      <c r="L114" s="499"/>
      <c r="M114" s="499"/>
      <c r="N114" s="499"/>
      <c r="O114" s="499"/>
    </row>
    <row r="115" spans="1:15" ht="5.0999999999999996" customHeight="1" thickTop="1" thickBot="1">
      <c r="A115" s="473"/>
      <c r="B115" s="482"/>
      <c r="C115" s="481"/>
      <c r="D115" s="482"/>
      <c r="E115" s="481"/>
      <c r="F115" s="482"/>
      <c r="G115" s="482"/>
      <c r="H115" s="482"/>
      <c r="I115" s="481"/>
      <c r="J115" s="481"/>
      <c r="K115" s="481"/>
      <c r="L115" s="499"/>
      <c r="M115" s="499"/>
      <c r="N115" s="499"/>
      <c r="O115" s="499"/>
    </row>
    <row r="116" spans="1:15" ht="30" customHeight="1" thickTop="1" thickBot="1">
      <c r="A116" s="473" t="s">
        <v>43</v>
      </c>
      <c r="B116" s="389"/>
      <c r="C116" s="481"/>
      <c r="D116" s="389"/>
      <c r="E116" s="481"/>
      <c r="F116" s="389"/>
      <c r="G116" s="481"/>
      <c r="H116" s="389"/>
      <c r="I116" s="481"/>
      <c r="J116" s="389">
        <v>234</v>
      </c>
      <c r="K116" s="481"/>
      <c r="L116" s="499"/>
      <c r="M116" s="499"/>
      <c r="N116" s="499"/>
      <c r="O116" s="499"/>
    </row>
    <row r="117" spans="1:15" ht="5.0999999999999996" customHeight="1" thickTop="1" thickBot="1">
      <c r="A117" s="473"/>
      <c r="B117" s="482"/>
      <c r="C117" s="481"/>
      <c r="D117" s="482"/>
      <c r="E117" s="481"/>
      <c r="F117" s="482"/>
      <c r="G117" s="482"/>
      <c r="H117" s="482"/>
      <c r="I117" s="481"/>
      <c r="J117" s="481"/>
      <c r="K117" s="481"/>
      <c r="L117" s="499"/>
      <c r="M117" s="499"/>
      <c r="N117" s="499"/>
      <c r="O117" s="499"/>
    </row>
    <row r="118" spans="1:15" ht="30" customHeight="1" thickTop="1" thickBot="1">
      <c r="A118" s="473" t="s">
        <v>44</v>
      </c>
      <c r="B118" s="389"/>
      <c r="C118" s="481"/>
      <c r="D118" s="389"/>
      <c r="E118" s="481"/>
      <c r="F118" s="389"/>
      <c r="G118" s="481"/>
      <c r="H118" s="389"/>
      <c r="I118" s="481"/>
      <c r="J118" s="389">
        <v>234</v>
      </c>
      <c r="K118" s="481"/>
      <c r="L118" s="499"/>
      <c r="M118" s="499"/>
      <c r="N118" s="499"/>
      <c r="O118" s="499"/>
    </row>
    <row r="119" spans="1:15" ht="5.0999999999999996" customHeight="1" thickTop="1" thickBot="1">
      <c r="A119" s="473"/>
      <c r="B119" s="482"/>
      <c r="C119" s="481"/>
      <c r="D119" s="482"/>
      <c r="E119" s="481"/>
      <c r="F119" s="482"/>
      <c r="G119" s="482"/>
      <c r="H119" s="482"/>
      <c r="I119" s="481"/>
      <c r="J119" s="481"/>
      <c r="K119" s="481"/>
      <c r="L119" s="499"/>
      <c r="M119" s="499"/>
      <c r="N119" s="499"/>
      <c r="O119" s="499"/>
    </row>
    <row r="120" spans="1:15" ht="30" customHeight="1" thickTop="1" thickBot="1">
      <c r="A120" s="473" t="s">
        <v>45</v>
      </c>
      <c r="B120" s="389"/>
      <c r="C120" s="481"/>
      <c r="D120" s="389"/>
      <c r="E120" s="481"/>
      <c r="F120" s="389"/>
      <c r="G120" s="481"/>
      <c r="H120" s="389"/>
      <c r="I120" s="481"/>
      <c r="J120" s="389">
        <v>234</v>
      </c>
      <c r="K120" s="481"/>
      <c r="L120" s="499"/>
      <c r="M120" s="499"/>
      <c r="N120" s="499"/>
      <c r="O120" s="499"/>
    </row>
    <row r="121" spans="1:15" ht="5.0999999999999996" customHeight="1" thickTop="1" thickBot="1">
      <c r="A121" s="476"/>
      <c r="B121" s="482"/>
      <c r="C121" s="481"/>
      <c r="D121" s="482"/>
      <c r="E121" s="481"/>
      <c r="F121" s="482"/>
      <c r="G121" s="482"/>
      <c r="H121" s="482"/>
      <c r="I121" s="481"/>
      <c r="J121" s="481"/>
      <c r="K121" s="481"/>
      <c r="L121" s="499"/>
      <c r="M121" s="499"/>
      <c r="N121" s="499"/>
      <c r="O121" s="499"/>
    </row>
    <row r="122" spans="1:15" ht="30" customHeight="1" thickTop="1" thickBot="1">
      <c r="A122" s="473" t="s">
        <v>46</v>
      </c>
      <c r="B122" s="389"/>
      <c r="C122" s="481"/>
      <c r="D122" s="389"/>
      <c r="E122" s="481"/>
      <c r="F122" s="389"/>
      <c r="G122" s="481"/>
      <c r="H122" s="389"/>
      <c r="I122" s="481"/>
      <c r="J122" s="389">
        <v>230</v>
      </c>
      <c r="K122" s="481"/>
      <c r="L122" s="499"/>
      <c r="M122" s="499"/>
      <c r="N122" s="499"/>
      <c r="O122" s="499"/>
    </row>
    <row r="123" spans="1:15" ht="5.0999999999999996" customHeight="1" thickTop="1" thickBot="1">
      <c r="A123" s="473"/>
      <c r="B123" s="482"/>
      <c r="C123" s="481"/>
      <c r="D123" s="482"/>
      <c r="E123" s="481"/>
      <c r="F123" s="482"/>
      <c r="G123" s="482"/>
      <c r="H123" s="482"/>
      <c r="I123" s="481"/>
      <c r="J123" s="481"/>
      <c r="K123" s="481"/>
      <c r="L123" s="499"/>
      <c r="M123" s="499"/>
      <c r="N123" s="499"/>
      <c r="O123" s="499"/>
    </row>
    <row r="124" spans="1:15" ht="30" customHeight="1" thickTop="1" thickBot="1">
      <c r="A124" s="473" t="s">
        <v>47</v>
      </c>
      <c r="B124" s="389"/>
      <c r="C124" s="481"/>
      <c r="D124" s="389"/>
      <c r="E124" s="481"/>
      <c r="F124" s="389"/>
      <c r="G124" s="481"/>
      <c r="H124" s="389"/>
      <c r="I124" s="481"/>
      <c r="J124" s="389">
        <v>230</v>
      </c>
      <c r="K124" s="481"/>
      <c r="L124" s="499"/>
      <c r="M124" s="499"/>
      <c r="N124" s="499"/>
      <c r="O124" s="499"/>
    </row>
    <row r="125" spans="1:15" ht="5.0999999999999996" customHeight="1" thickTop="1" thickBot="1">
      <c r="A125" s="473"/>
      <c r="B125" s="482"/>
      <c r="C125" s="481"/>
      <c r="D125" s="482"/>
      <c r="E125" s="481"/>
      <c r="F125" s="482"/>
      <c r="G125" s="482"/>
      <c r="H125" s="482"/>
      <c r="I125" s="481"/>
      <c r="J125" s="481"/>
      <c r="K125" s="481"/>
      <c r="L125" s="499"/>
      <c r="M125" s="499"/>
      <c r="N125" s="499"/>
      <c r="O125" s="499"/>
    </row>
    <row r="126" spans="1:15" ht="30" customHeight="1" thickTop="1" thickBot="1">
      <c r="A126" s="473" t="s">
        <v>48</v>
      </c>
      <c r="B126" s="390">
        <f>+B98-SUM(B100:B124)</f>
        <v>0</v>
      </c>
      <c r="C126" s="481"/>
      <c r="D126" s="390">
        <f>+D98-SUM(D100:D124)</f>
        <v>0</v>
      </c>
      <c r="E126" s="481"/>
      <c r="F126" s="390">
        <f>+F98-SUM(F100:F124)</f>
        <v>0</v>
      </c>
      <c r="G126" s="481"/>
      <c r="H126" s="390">
        <f>+H98-SUM(H100:H124)</f>
        <v>0</v>
      </c>
      <c r="I126" s="481"/>
      <c r="J126" s="389">
        <v>234</v>
      </c>
      <c r="K126" s="481"/>
      <c r="L126" s="499"/>
      <c r="M126" s="499"/>
      <c r="N126" s="499"/>
      <c r="O126" s="499"/>
    </row>
    <row r="127" spans="1:15" ht="5.0999999999999996" customHeight="1" thickTop="1" thickBot="1">
      <c r="A127" s="473"/>
      <c r="B127" s="482"/>
      <c r="C127" s="481"/>
      <c r="D127" s="482"/>
      <c r="E127" s="481"/>
      <c r="F127" s="482"/>
      <c r="G127" s="482"/>
      <c r="H127" s="482"/>
      <c r="I127" s="481"/>
      <c r="J127" s="481"/>
      <c r="K127" s="481"/>
      <c r="L127" s="499"/>
      <c r="M127" s="499"/>
      <c r="N127" s="499"/>
      <c r="O127" s="499"/>
    </row>
    <row r="128" spans="1:15" ht="30" customHeight="1" thickTop="1" thickBot="1">
      <c r="A128" s="473" t="s">
        <v>61</v>
      </c>
      <c r="B128" s="390">
        <f>+B70</f>
        <v>0</v>
      </c>
      <c r="C128" s="481"/>
      <c r="D128" s="390">
        <f>+D70</f>
        <v>0</v>
      </c>
      <c r="E128" s="481"/>
      <c r="F128" s="390">
        <f>+F70</f>
        <v>0</v>
      </c>
      <c r="G128" s="481"/>
      <c r="H128" s="390">
        <f>+H70</f>
        <v>0</v>
      </c>
      <c r="I128" s="481"/>
      <c r="J128" s="392"/>
      <c r="K128" s="481"/>
      <c r="L128" s="499"/>
      <c r="M128" s="499"/>
      <c r="N128" s="499"/>
      <c r="O128" s="499"/>
    </row>
    <row r="129" spans="1:15" ht="5.0999999999999996" customHeight="1" thickTop="1" thickBot="1">
      <c r="A129" s="473"/>
      <c r="B129" s="482"/>
      <c r="C129" s="481"/>
      <c r="D129" s="482"/>
      <c r="E129" s="481"/>
      <c r="F129" s="482"/>
      <c r="G129" s="482"/>
      <c r="H129" s="482"/>
      <c r="I129" s="481"/>
      <c r="J129" s="481"/>
      <c r="K129" s="481"/>
      <c r="L129" s="499"/>
      <c r="M129" s="499"/>
      <c r="N129" s="499"/>
      <c r="O129" s="499"/>
    </row>
    <row r="130" spans="1:15" ht="30" customHeight="1" thickTop="1" thickBot="1">
      <c r="A130" s="478" t="str">
        <f>+LEFT(A100,LEN(A100)-1)&amp;" oltre l'es."</f>
        <v>1) obbligazioni oltre l'es.</v>
      </c>
      <c r="B130" s="389"/>
      <c r="C130" s="481"/>
      <c r="D130" s="389"/>
      <c r="E130" s="481"/>
      <c r="F130" s="389"/>
      <c r="G130" s="481"/>
      <c r="H130" s="389"/>
      <c r="I130" s="481"/>
      <c r="J130" s="389">
        <v>192</v>
      </c>
      <c r="K130" s="481"/>
      <c r="L130" s="499"/>
      <c r="M130" s="499"/>
      <c r="N130" s="499"/>
      <c r="O130" s="499"/>
    </row>
    <row r="131" spans="1:15" ht="5.0999999999999996" customHeight="1" thickTop="1" thickBot="1">
      <c r="A131" s="473"/>
      <c r="B131" s="482"/>
      <c r="C131" s="481"/>
      <c r="D131" s="482"/>
      <c r="E131" s="481"/>
      <c r="F131" s="482"/>
      <c r="G131" s="482"/>
      <c r="H131" s="482"/>
      <c r="I131" s="481"/>
      <c r="J131" s="481"/>
      <c r="K131" s="481"/>
      <c r="L131" s="499"/>
      <c r="M131" s="499"/>
      <c r="N131" s="499"/>
      <c r="O131" s="499"/>
    </row>
    <row r="132" spans="1:15" ht="30" customHeight="1" thickTop="1" thickBot="1">
      <c r="A132" s="478" t="str">
        <f>+LEFT(A102,LEN(A102)-1)&amp;" oltre l'es."</f>
        <v>2) obbligazioni convertibili oltre l'es.</v>
      </c>
      <c r="B132" s="389"/>
      <c r="C132" s="481"/>
      <c r="D132" s="389"/>
      <c r="E132" s="481"/>
      <c r="F132" s="389"/>
      <c r="G132" s="481"/>
      <c r="H132" s="389"/>
      <c r="I132" s="481"/>
      <c r="J132" s="389">
        <v>192</v>
      </c>
      <c r="K132" s="481"/>
      <c r="L132" s="499"/>
      <c r="M132" s="499"/>
      <c r="N132" s="499"/>
      <c r="O132" s="499"/>
    </row>
    <row r="133" spans="1:15" ht="5.0999999999999996" customHeight="1" thickTop="1" thickBot="1">
      <c r="A133" s="473"/>
      <c r="B133" s="482"/>
      <c r="C133" s="481"/>
      <c r="D133" s="482"/>
      <c r="E133" s="481"/>
      <c r="F133" s="482"/>
      <c r="G133" s="482"/>
      <c r="H133" s="482"/>
      <c r="I133" s="481"/>
      <c r="J133" s="481"/>
      <c r="K133" s="481"/>
      <c r="L133" s="499"/>
      <c r="M133" s="499"/>
      <c r="N133" s="499"/>
      <c r="O133" s="499"/>
    </row>
    <row r="134" spans="1:15" ht="30" customHeight="1" thickTop="1" thickBot="1">
      <c r="A134" s="478" t="str">
        <f>+LEFT(A104,LEN(A104)-1)&amp;" oltre l'es."</f>
        <v>3) debiti verso soci per finanziamenti oltre l'es.</v>
      </c>
      <c r="B134" s="389"/>
      <c r="C134" s="481"/>
      <c r="D134" s="389"/>
      <c r="E134" s="481"/>
      <c r="F134" s="389"/>
      <c r="G134" s="481"/>
      <c r="H134" s="389"/>
      <c r="I134" s="481"/>
      <c r="J134" s="389">
        <v>150</v>
      </c>
      <c r="K134" s="481"/>
      <c r="L134" s="499"/>
      <c r="M134" s="499"/>
      <c r="N134" s="499"/>
      <c r="O134" s="499"/>
    </row>
    <row r="135" spans="1:15" ht="5.0999999999999996" customHeight="1" thickTop="1" thickBot="1">
      <c r="A135" s="473"/>
      <c r="B135" s="482"/>
      <c r="C135" s="481"/>
      <c r="D135" s="482"/>
      <c r="E135" s="481"/>
      <c r="F135" s="482"/>
      <c r="G135" s="482"/>
      <c r="H135" s="482"/>
      <c r="I135" s="481"/>
      <c r="J135" s="481"/>
      <c r="K135" s="481"/>
      <c r="L135" s="499"/>
      <c r="M135" s="499"/>
      <c r="N135" s="499"/>
      <c r="O135" s="499"/>
    </row>
    <row r="136" spans="1:15" ht="30" customHeight="1" thickTop="1" thickBot="1">
      <c r="A136" s="478" t="str">
        <f>+LEFT(A106,LEN(A106)-1)&amp;" oltre l'es."</f>
        <v>4) debiti verso banche oltre l'es.</v>
      </c>
      <c r="B136" s="389"/>
      <c r="C136" s="481"/>
      <c r="D136" s="389"/>
      <c r="E136" s="481"/>
      <c r="F136" s="389"/>
      <c r="G136" s="481"/>
      <c r="H136" s="389"/>
      <c r="I136" s="481"/>
      <c r="J136" s="389">
        <v>180</v>
      </c>
      <c r="K136" s="481"/>
      <c r="L136" s="499"/>
      <c r="M136" s="499"/>
      <c r="N136" s="499"/>
      <c r="O136" s="499"/>
    </row>
    <row r="137" spans="1:15" ht="5.0999999999999996" customHeight="1" thickTop="1" thickBot="1">
      <c r="A137" s="473"/>
      <c r="B137" s="482"/>
      <c r="C137" s="481"/>
      <c r="D137" s="482"/>
      <c r="E137" s="481"/>
      <c r="F137" s="482"/>
      <c r="G137" s="482"/>
      <c r="H137" s="482"/>
      <c r="I137" s="481"/>
      <c r="J137" s="481"/>
      <c r="K137" s="481"/>
      <c r="L137" s="499"/>
      <c r="M137" s="499"/>
      <c r="N137" s="499"/>
      <c r="O137" s="499"/>
    </row>
    <row r="138" spans="1:15" ht="30" customHeight="1" thickTop="1" thickBot="1">
      <c r="A138" s="478" t="str">
        <f>+LEFT(A108,LEN(A108)-1)&amp;" oltre l'es."</f>
        <v>5) debiti verso altri finanziatori oltre l'es.</v>
      </c>
      <c r="B138" s="389"/>
      <c r="C138" s="481"/>
      <c r="D138" s="389"/>
      <c r="E138" s="481"/>
      <c r="F138" s="389"/>
      <c r="G138" s="481"/>
      <c r="H138" s="389"/>
      <c r="I138" s="481"/>
      <c r="J138" s="389">
        <v>192</v>
      </c>
      <c r="K138" s="481"/>
      <c r="L138" s="499"/>
      <c r="M138" s="499"/>
      <c r="N138" s="499"/>
      <c r="O138" s="499"/>
    </row>
    <row r="139" spans="1:15" ht="5.0999999999999996" customHeight="1" thickTop="1" thickBot="1">
      <c r="A139" s="473"/>
      <c r="B139" s="482"/>
      <c r="C139" s="481"/>
      <c r="D139" s="482"/>
      <c r="E139" s="481"/>
      <c r="F139" s="482"/>
      <c r="G139" s="482"/>
      <c r="H139" s="482"/>
      <c r="I139" s="481"/>
      <c r="J139" s="481"/>
      <c r="K139" s="481"/>
      <c r="L139" s="499"/>
      <c r="M139" s="499"/>
      <c r="N139" s="499"/>
      <c r="O139" s="499"/>
    </row>
    <row r="140" spans="1:15" ht="30" customHeight="1" thickTop="1" thickBot="1">
      <c r="A140" s="478" t="str">
        <f>+LEFT(A110,LEN(A110)-1)&amp;" oltre l'es."</f>
        <v>6) acconti oltre l'es.</v>
      </c>
      <c r="B140" s="389"/>
      <c r="C140" s="481"/>
      <c r="D140" s="389"/>
      <c r="E140" s="481"/>
      <c r="F140" s="389"/>
      <c r="G140" s="481"/>
      <c r="H140" s="389"/>
      <c r="I140" s="481"/>
      <c r="J140" s="389">
        <v>192</v>
      </c>
      <c r="K140" s="481"/>
      <c r="L140" s="499"/>
      <c r="M140" s="499"/>
      <c r="N140" s="499"/>
      <c r="O140" s="499"/>
    </row>
    <row r="141" spans="1:15" ht="5.0999999999999996" customHeight="1" thickTop="1" thickBot="1">
      <c r="A141" s="473"/>
      <c r="B141" s="482"/>
      <c r="C141" s="481"/>
      <c r="D141" s="482"/>
      <c r="E141" s="481"/>
      <c r="F141" s="482"/>
      <c r="G141" s="482"/>
      <c r="H141" s="482"/>
      <c r="I141" s="481"/>
      <c r="J141" s="481"/>
      <c r="K141" s="481"/>
      <c r="L141" s="499"/>
      <c r="M141" s="499"/>
      <c r="N141" s="499"/>
      <c r="O141" s="499"/>
    </row>
    <row r="142" spans="1:15" ht="30" customHeight="1" thickTop="1" thickBot="1">
      <c r="A142" s="478" t="str">
        <f>+LEFT(A112,LEN(A112)-1)&amp;" oltre l'es."</f>
        <v>7) debiti verso fornitori oltre l'es.</v>
      </c>
      <c r="B142" s="389"/>
      <c r="C142" s="481"/>
      <c r="D142" s="389"/>
      <c r="E142" s="481"/>
      <c r="F142" s="389"/>
      <c r="G142" s="481"/>
      <c r="H142" s="389"/>
      <c r="I142" s="481"/>
      <c r="J142" s="389">
        <v>192</v>
      </c>
      <c r="K142" s="481"/>
      <c r="L142" s="499"/>
      <c r="M142" s="499"/>
      <c r="N142" s="499"/>
      <c r="O142" s="499"/>
    </row>
    <row r="143" spans="1:15" ht="5.0999999999999996" customHeight="1" thickTop="1" thickBot="1">
      <c r="A143" s="473"/>
      <c r="B143" s="482"/>
      <c r="C143" s="481"/>
      <c r="D143" s="482"/>
      <c r="E143" s="481"/>
      <c r="F143" s="482"/>
      <c r="G143" s="482"/>
      <c r="H143" s="482"/>
      <c r="I143" s="481"/>
      <c r="J143" s="481"/>
      <c r="K143" s="481"/>
      <c r="L143" s="499"/>
      <c r="M143" s="499"/>
      <c r="N143" s="499"/>
      <c r="O143" s="499"/>
    </row>
    <row r="144" spans="1:15" ht="30" customHeight="1" thickTop="1" thickBot="1">
      <c r="A144" s="478" t="str">
        <f>+LEFT(A114,LEN(A114)-1)&amp;" oltre l'es."</f>
        <v>8) debiti rappresentati da titoli di credito oltre l'es.</v>
      </c>
      <c r="B144" s="389"/>
      <c r="C144" s="481"/>
      <c r="D144" s="389"/>
      <c r="E144" s="481"/>
      <c r="F144" s="389"/>
      <c r="G144" s="481"/>
      <c r="H144" s="389"/>
      <c r="I144" s="481"/>
      <c r="J144" s="389">
        <v>192</v>
      </c>
      <c r="K144" s="481"/>
      <c r="L144" s="499"/>
      <c r="M144" s="499"/>
      <c r="N144" s="499"/>
      <c r="O144" s="499"/>
    </row>
    <row r="145" spans="1:15" ht="5.0999999999999996" customHeight="1" thickTop="1" thickBot="1">
      <c r="A145" s="473"/>
      <c r="B145" s="482"/>
      <c r="C145" s="481"/>
      <c r="D145" s="482"/>
      <c r="E145" s="481"/>
      <c r="F145" s="482"/>
      <c r="G145" s="482"/>
      <c r="H145" s="482"/>
      <c r="I145" s="481"/>
      <c r="J145" s="481"/>
      <c r="K145" s="481"/>
      <c r="L145" s="499"/>
      <c r="M145" s="499"/>
      <c r="N145" s="499"/>
      <c r="O145" s="499"/>
    </row>
    <row r="146" spans="1:15" ht="30" customHeight="1" thickTop="1" thickBot="1">
      <c r="A146" s="478" t="str">
        <f>+LEFT(A116,LEN(A116)-1)&amp;" oltre l'es."</f>
        <v>9) debiti verso imprese controllate oltre l'es.</v>
      </c>
      <c r="B146" s="389"/>
      <c r="C146" s="481"/>
      <c r="D146" s="389"/>
      <c r="E146" s="481"/>
      <c r="F146" s="389"/>
      <c r="G146" s="481"/>
      <c r="H146" s="389"/>
      <c r="I146" s="481"/>
      <c r="J146" s="389">
        <v>150</v>
      </c>
      <c r="K146" s="481"/>
      <c r="L146" s="499"/>
      <c r="M146" s="499"/>
      <c r="N146" s="499"/>
      <c r="O146" s="499"/>
    </row>
    <row r="147" spans="1:15" ht="5.0999999999999996" customHeight="1" thickTop="1" thickBot="1">
      <c r="A147" s="473"/>
      <c r="B147" s="482"/>
      <c r="C147" s="481"/>
      <c r="D147" s="482"/>
      <c r="E147" s="481"/>
      <c r="F147" s="482"/>
      <c r="G147" s="482"/>
      <c r="H147" s="482"/>
      <c r="I147" s="481"/>
      <c r="J147" s="481"/>
      <c r="K147" s="481"/>
      <c r="L147" s="499"/>
      <c r="M147" s="499"/>
      <c r="N147" s="499"/>
      <c r="O147" s="499"/>
    </row>
    <row r="148" spans="1:15" ht="30" customHeight="1" thickTop="1" thickBot="1">
      <c r="A148" s="478" t="str">
        <f>+LEFT(A118,LEN(A118)-1)&amp;" oltre l'es."</f>
        <v>10) debiti verso imprese collegate oltre l'es.</v>
      </c>
      <c r="B148" s="389"/>
      <c r="C148" s="481"/>
      <c r="D148" s="389"/>
      <c r="E148" s="481"/>
      <c r="F148" s="389"/>
      <c r="G148" s="481"/>
      <c r="H148" s="389"/>
      <c r="I148" s="481"/>
      <c r="J148" s="389">
        <v>150</v>
      </c>
      <c r="K148" s="481"/>
      <c r="L148" s="499"/>
      <c r="M148" s="499"/>
      <c r="N148" s="499"/>
      <c r="O148" s="499"/>
    </row>
    <row r="149" spans="1:15" ht="5.0999999999999996" customHeight="1" thickTop="1" thickBot="1">
      <c r="A149" s="473"/>
      <c r="B149" s="482"/>
      <c r="C149" s="481"/>
      <c r="D149" s="482"/>
      <c r="E149" s="481"/>
      <c r="F149" s="482"/>
      <c r="G149" s="482"/>
      <c r="H149" s="482"/>
      <c r="I149" s="481"/>
      <c r="J149" s="481"/>
      <c r="K149" s="481"/>
      <c r="L149" s="499"/>
      <c r="M149" s="499"/>
      <c r="N149" s="499"/>
      <c r="O149" s="499"/>
    </row>
    <row r="150" spans="1:15" ht="30" customHeight="1" thickTop="1" thickBot="1">
      <c r="A150" s="478" t="str">
        <f>+LEFT(A120,LEN(A120)-1)&amp;" oltre l'es."</f>
        <v>11) debiti verso controllanti oltre l'es.</v>
      </c>
      <c r="B150" s="389"/>
      <c r="C150" s="481"/>
      <c r="D150" s="389"/>
      <c r="E150" s="481"/>
      <c r="F150" s="389"/>
      <c r="G150" s="481"/>
      <c r="H150" s="389"/>
      <c r="I150" s="481"/>
      <c r="J150" s="389">
        <v>150</v>
      </c>
      <c r="K150" s="481"/>
      <c r="L150" s="499"/>
      <c r="M150" s="499"/>
      <c r="N150" s="499"/>
      <c r="O150" s="499"/>
    </row>
    <row r="151" spans="1:15" ht="5.0999999999999996" customHeight="1" thickTop="1" thickBot="1">
      <c r="A151" s="473"/>
      <c r="B151" s="482"/>
      <c r="C151" s="481"/>
      <c r="D151" s="482"/>
      <c r="E151" s="481"/>
      <c r="F151" s="482"/>
      <c r="G151" s="482"/>
      <c r="H151" s="482"/>
      <c r="I151" s="481"/>
      <c r="J151" s="481"/>
      <c r="K151" s="481"/>
      <c r="L151" s="499"/>
      <c r="M151" s="499"/>
      <c r="N151" s="499"/>
      <c r="O151" s="499"/>
    </row>
    <row r="152" spans="1:15" ht="30" customHeight="1" thickTop="1" thickBot="1">
      <c r="A152" s="478" t="str">
        <f>+LEFT(A122,LEN(A122)-1)&amp;" oltre l'es."</f>
        <v>12) debiti tributari oltre l'es.</v>
      </c>
      <c r="B152" s="389"/>
      <c r="C152" s="481"/>
      <c r="D152" s="389"/>
      <c r="E152" s="481"/>
      <c r="F152" s="389"/>
      <c r="G152" s="481"/>
      <c r="H152" s="389"/>
      <c r="I152" s="481"/>
      <c r="J152" s="389">
        <v>190</v>
      </c>
      <c r="K152" s="481"/>
      <c r="L152" s="499"/>
      <c r="M152" s="499"/>
      <c r="N152" s="499"/>
      <c r="O152" s="499"/>
    </row>
    <row r="153" spans="1:15" ht="5.0999999999999996" customHeight="1" thickTop="1" thickBot="1">
      <c r="A153" s="473"/>
      <c r="B153" s="482"/>
      <c r="C153" s="481"/>
      <c r="D153" s="482"/>
      <c r="E153" s="481"/>
      <c r="F153" s="482"/>
      <c r="G153" s="482"/>
      <c r="H153" s="482"/>
      <c r="I153" s="481"/>
      <c r="J153" s="481"/>
      <c r="K153" s="481"/>
      <c r="L153" s="499"/>
      <c r="M153" s="499"/>
      <c r="N153" s="499"/>
      <c r="O153" s="499"/>
    </row>
    <row r="154" spans="1:15" ht="30" customHeight="1" thickTop="1" thickBot="1">
      <c r="A154" s="478" t="str">
        <f>+LEFT(A124,LEN(A124)-1)&amp;" oltre l'es."</f>
        <v>13) debiti verso istituti di previdenza e di sicurezza sociale oltre l'es.</v>
      </c>
      <c r="B154" s="389"/>
      <c r="C154" s="481"/>
      <c r="D154" s="389"/>
      <c r="E154" s="481"/>
      <c r="F154" s="389"/>
      <c r="G154" s="481"/>
      <c r="H154" s="389"/>
      <c r="I154" s="481"/>
      <c r="J154" s="389">
        <v>190</v>
      </c>
      <c r="K154" s="481"/>
      <c r="L154" s="499"/>
      <c r="M154" s="499"/>
      <c r="N154" s="499"/>
      <c r="O154" s="499"/>
    </row>
    <row r="155" spans="1:15" ht="5.0999999999999996" customHeight="1" thickTop="1" thickBot="1">
      <c r="A155" s="473"/>
      <c r="B155" s="482"/>
      <c r="C155" s="481"/>
      <c r="D155" s="482"/>
      <c r="E155" s="481"/>
      <c r="F155" s="482"/>
      <c r="G155" s="482"/>
      <c r="H155" s="482"/>
      <c r="I155" s="481"/>
      <c r="J155" s="481"/>
      <c r="K155" s="481"/>
      <c r="L155" s="499"/>
      <c r="M155" s="499"/>
      <c r="N155" s="499"/>
      <c r="O155" s="499"/>
    </row>
    <row r="156" spans="1:15" ht="30" customHeight="1" thickTop="1" thickBot="1">
      <c r="A156" s="478" t="str">
        <f>+LEFT(A126,LEN(A126)-1)&amp;" oltre l'es."</f>
        <v>14) altri debiti oltre l'es.</v>
      </c>
      <c r="B156" s="390">
        <f>+B128-SUM(B130:B154)</f>
        <v>0</v>
      </c>
      <c r="C156" s="481"/>
      <c r="D156" s="390">
        <f>+D128-SUM(D130:D154)</f>
        <v>0</v>
      </c>
      <c r="E156" s="481"/>
      <c r="F156" s="390">
        <f>+F128-SUM(F130:F154)</f>
        <v>0</v>
      </c>
      <c r="G156" s="481"/>
      <c r="H156" s="390">
        <f>+H128-SUM(H130:H154)</f>
        <v>0</v>
      </c>
      <c r="I156" s="481"/>
      <c r="J156" s="389">
        <v>192</v>
      </c>
      <c r="K156" s="481"/>
      <c r="L156" s="499"/>
      <c r="M156" s="499"/>
      <c r="N156" s="499"/>
      <c r="O156" s="499"/>
    </row>
    <row r="157" spans="1:15" ht="5.0999999999999996" customHeight="1" thickTop="1" thickBot="1">
      <c r="A157" s="476"/>
      <c r="B157" s="482"/>
      <c r="C157" s="481"/>
      <c r="D157" s="482"/>
      <c r="E157" s="481"/>
      <c r="F157" s="482"/>
      <c r="G157" s="482"/>
      <c r="H157" s="482"/>
      <c r="I157" s="481"/>
      <c r="J157" s="481"/>
      <c r="K157" s="481"/>
      <c r="L157" s="499"/>
      <c r="M157" s="499"/>
      <c r="N157" s="499"/>
      <c r="O157" s="499"/>
    </row>
    <row r="158" spans="1:15" ht="30" customHeight="1" thickTop="1" thickBot="1">
      <c r="A158" s="473" t="s">
        <v>58</v>
      </c>
      <c r="B158" s="389"/>
      <c r="C158" s="481"/>
      <c r="D158" s="389"/>
      <c r="E158" s="481"/>
      <c r="F158" s="389"/>
      <c r="G158" s="481"/>
      <c r="H158" s="389"/>
      <c r="I158" s="481"/>
      <c r="J158" s="389">
        <v>220</v>
      </c>
      <c r="K158" s="481"/>
      <c r="L158" s="499"/>
      <c r="M158" s="499"/>
      <c r="N158" s="499"/>
      <c r="O158" s="499"/>
    </row>
    <row r="159" spans="1:15" ht="5.0999999999999996" customHeight="1" thickTop="1" thickBot="1">
      <c r="A159" s="473"/>
      <c r="B159" s="482"/>
      <c r="C159" s="481"/>
      <c r="D159" s="482"/>
      <c r="E159" s="481"/>
      <c r="F159" s="482"/>
      <c r="G159" s="482"/>
      <c r="H159" s="482"/>
      <c r="I159" s="481"/>
      <c r="J159" s="481"/>
      <c r="K159" s="481"/>
      <c r="L159" s="499"/>
      <c r="M159" s="499"/>
      <c r="N159" s="499"/>
      <c r="O159" s="499"/>
    </row>
    <row r="160" spans="1:15" ht="30" customHeight="1" thickTop="1" thickBot="1">
      <c r="A160" s="473" t="s">
        <v>59</v>
      </c>
      <c r="B160" s="389"/>
      <c r="C160" s="481"/>
      <c r="D160" s="389"/>
      <c r="E160" s="481"/>
      <c r="F160" s="389"/>
      <c r="G160" s="481"/>
      <c r="H160" s="389"/>
      <c r="I160" s="481"/>
      <c r="J160" s="389">
        <v>180</v>
      </c>
      <c r="K160" s="481"/>
      <c r="L160" s="499"/>
      <c r="M160" s="499"/>
      <c r="N160" s="499"/>
      <c r="O160" s="499"/>
    </row>
    <row r="161" spans="1:15" ht="5.0999999999999996" customHeight="1" thickTop="1" thickBot="1">
      <c r="A161" s="473"/>
      <c r="B161" s="482"/>
      <c r="C161" s="481"/>
      <c r="D161" s="482"/>
      <c r="E161" s="481"/>
      <c r="F161" s="482"/>
      <c r="G161" s="482"/>
      <c r="H161" s="482"/>
      <c r="I161" s="481"/>
      <c r="J161" s="481"/>
      <c r="K161" s="481"/>
      <c r="L161" s="499"/>
      <c r="M161" s="499"/>
      <c r="N161" s="499"/>
      <c r="O161" s="499"/>
    </row>
    <row r="162" spans="1:15" ht="30" customHeight="1" thickTop="1" thickBot="1">
      <c r="A162" s="473" t="s">
        <v>267</v>
      </c>
      <c r="B162" s="390">
        <f>+B158+B160</f>
        <v>0</v>
      </c>
      <c r="C162" s="481"/>
      <c r="D162" s="390">
        <f>+D158+D160</f>
        <v>0</v>
      </c>
      <c r="E162" s="481"/>
      <c r="F162" s="390">
        <f>+F158+F160</f>
        <v>0</v>
      </c>
      <c r="G162" s="481"/>
      <c r="H162" s="390">
        <f>+H158+H160</f>
        <v>0</v>
      </c>
      <c r="I162" s="481"/>
      <c r="J162" s="389">
        <v>20</v>
      </c>
      <c r="K162" s="481"/>
      <c r="L162" s="499"/>
      <c r="M162" s="499"/>
      <c r="N162" s="499"/>
      <c r="O162" s="499"/>
    </row>
    <row r="163" spans="1:15" ht="5.0999999999999996" customHeight="1" thickTop="1">
      <c r="A163" s="476"/>
      <c r="B163" s="482"/>
      <c r="C163" s="481"/>
      <c r="D163" s="482"/>
      <c r="E163" s="481"/>
      <c r="F163" s="482"/>
      <c r="G163" s="482"/>
      <c r="H163" s="482"/>
      <c r="I163" s="481"/>
      <c r="J163" s="481"/>
      <c r="K163" s="481"/>
      <c r="L163" s="499"/>
      <c r="M163" s="499"/>
      <c r="N163" s="499"/>
      <c r="O163" s="499"/>
    </row>
    <row r="164" spans="1:15" ht="14.25">
      <c r="A164" s="476"/>
      <c r="B164" s="481"/>
      <c r="C164" s="481"/>
      <c r="D164" s="481"/>
      <c r="E164" s="481"/>
      <c r="F164" s="481"/>
      <c r="G164" s="481"/>
      <c r="H164" s="481"/>
      <c r="I164" s="481"/>
      <c r="J164" s="481"/>
      <c r="K164" s="481"/>
      <c r="L164" s="499"/>
      <c r="M164" s="499"/>
      <c r="N164" s="499"/>
      <c r="O164" s="499"/>
    </row>
    <row r="165" spans="1:15" ht="14.25">
      <c r="A165" s="476"/>
      <c r="B165" s="481"/>
      <c r="C165" s="481"/>
      <c r="D165" s="481"/>
      <c r="E165" s="481"/>
      <c r="F165" s="481"/>
      <c r="G165" s="481"/>
      <c r="H165" s="481"/>
      <c r="I165" s="481"/>
      <c r="J165" s="481"/>
      <c r="K165" s="481"/>
      <c r="L165" s="499"/>
      <c r="M165" s="499"/>
      <c r="N165" s="499"/>
      <c r="O165" s="499"/>
    </row>
    <row r="166" spans="1:15" ht="15" customHeight="1">
      <c r="A166" s="476"/>
      <c r="B166" s="481"/>
      <c r="C166" s="481"/>
      <c r="D166" s="481"/>
      <c r="E166" s="481"/>
      <c r="F166" s="481"/>
      <c r="G166" s="481"/>
      <c r="H166" s="481"/>
      <c r="I166" s="481"/>
      <c r="J166" s="481"/>
      <c r="K166" s="481"/>
      <c r="L166" s="499"/>
      <c r="M166" s="499"/>
      <c r="N166" s="499"/>
      <c r="O166" s="499"/>
    </row>
    <row r="167" spans="1:15" ht="15" customHeight="1">
      <c r="A167" s="476"/>
      <c r="B167" s="481"/>
      <c r="C167" s="481"/>
      <c r="D167" s="481"/>
      <c r="E167" s="481"/>
      <c r="F167" s="481"/>
      <c r="G167" s="481"/>
      <c r="H167" s="481"/>
      <c r="I167" s="481"/>
      <c r="J167" s="481"/>
      <c r="K167" s="481"/>
      <c r="L167" s="499"/>
      <c r="M167" s="499"/>
      <c r="N167" s="499"/>
      <c r="O167" s="499"/>
    </row>
    <row r="168" spans="1:15" ht="15" customHeight="1">
      <c r="A168" s="498"/>
      <c r="B168" s="499"/>
      <c r="C168" s="499"/>
      <c r="D168" s="499"/>
      <c r="E168" s="499"/>
      <c r="F168" s="499"/>
      <c r="G168" s="499"/>
      <c r="H168" s="499"/>
      <c r="I168" s="499"/>
      <c r="J168" s="499"/>
      <c r="K168" s="499"/>
      <c r="L168" s="499"/>
      <c r="M168" s="499"/>
      <c r="N168" s="499"/>
      <c r="O168" s="499"/>
    </row>
    <row r="169" spans="1:15" ht="15" customHeight="1">
      <c r="A169" s="498"/>
      <c r="B169" s="499"/>
      <c r="C169" s="499"/>
      <c r="D169" s="499"/>
      <c r="E169" s="499"/>
      <c r="F169" s="499"/>
      <c r="G169" s="499"/>
      <c r="H169" s="499"/>
      <c r="I169" s="499"/>
      <c r="J169" s="499"/>
      <c r="K169" s="499"/>
      <c r="L169" s="499"/>
      <c r="M169" s="499"/>
      <c r="N169" s="499"/>
      <c r="O169" s="499"/>
    </row>
    <row r="170" spans="1:15" ht="15" customHeight="1">
      <c r="A170" s="498"/>
      <c r="B170" s="499"/>
      <c r="C170" s="499"/>
      <c r="D170" s="499"/>
      <c r="E170" s="499"/>
      <c r="F170" s="499"/>
      <c r="G170" s="499"/>
      <c r="H170" s="499"/>
      <c r="I170" s="499"/>
      <c r="J170" s="499"/>
      <c r="K170" s="499"/>
      <c r="L170" s="499"/>
      <c r="M170" s="499"/>
      <c r="N170" s="499"/>
      <c r="O170" s="499"/>
    </row>
    <row r="171" spans="1:15" ht="15" customHeight="1">
      <c r="A171" s="498"/>
      <c r="B171" s="499"/>
      <c r="C171" s="499"/>
      <c r="D171" s="499"/>
      <c r="E171" s="499"/>
      <c r="F171" s="499"/>
      <c r="G171" s="499"/>
      <c r="H171" s="499"/>
      <c r="I171" s="499"/>
      <c r="J171" s="499"/>
      <c r="K171" s="499"/>
      <c r="L171" s="499"/>
      <c r="M171" s="499"/>
      <c r="N171" s="499"/>
      <c r="O171" s="499"/>
    </row>
    <row r="172" spans="1:15" ht="15" customHeight="1">
      <c r="A172" s="498"/>
      <c r="B172" s="499"/>
      <c r="C172" s="499"/>
      <c r="D172" s="499"/>
      <c r="E172" s="499"/>
      <c r="F172" s="499"/>
      <c r="G172" s="499"/>
      <c r="H172" s="499"/>
      <c r="I172" s="499"/>
      <c r="J172" s="499"/>
      <c r="K172" s="499"/>
      <c r="L172" s="499"/>
      <c r="M172" s="499"/>
      <c r="N172" s="499"/>
      <c r="O172" s="499"/>
    </row>
    <row r="173" spans="1:15" ht="15" customHeight="1">
      <c r="A173" s="498"/>
      <c r="B173" s="499"/>
      <c r="C173" s="499"/>
      <c r="D173" s="499"/>
      <c r="E173" s="499"/>
      <c r="F173" s="499"/>
      <c r="G173" s="499"/>
      <c r="H173" s="499"/>
      <c r="I173" s="499"/>
      <c r="J173" s="499"/>
      <c r="K173" s="499"/>
      <c r="L173" s="499"/>
      <c r="M173" s="499"/>
      <c r="N173" s="499"/>
      <c r="O173" s="499"/>
    </row>
    <row r="174" spans="1:15" ht="15" customHeight="1">
      <c r="A174" s="498"/>
      <c r="B174" s="499"/>
      <c r="C174" s="499"/>
      <c r="D174" s="499"/>
      <c r="E174" s="499"/>
      <c r="F174" s="499"/>
      <c r="G174" s="499"/>
      <c r="H174" s="499"/>
      <c r="I174" s="499"/>
      <c r="J174" s="499"/>
      <c r="K174" s="499"/>
      <c r="L174" s="499"/>
      <c r="M174" s="499"/>
      <c r="N174" s="499"/>
      <c r="O174" s="499"/>
    </row>
    <row r="175" spans="1:15" ht="15" customHeight="1">
      <c r="A175" s="498"/>
      <c r="B175" s="499"/>
      <c r="C175" s="499"/>
      <c r="D175" s="499"/>
      <c r="E175" s="499"/>
      <c r="F175" s="499"/>
      <c r="G175" s="499"/>
      <c r="H175" s="499"/>
      <c r="I175" s="499"/>
      <c r="J175" s="499"/>
      <c r="K175" s="499"/>
      <c r="L175" s="499"/>
      <c r="M175" s="499"/>
      <c r="N175" s="499"/>
      <c r="O175" s="499"/>
    </row>
    <row r="176" spans="1:15" ht="15" customHeight="1">
      <c r="A176" s="498"/>
      <c r="B176" s="499"/>
      <c r="C176" s="499"/>
      <c r="D176" s="499"/>
      <c r="E176" s="499"/>
      <c r="F176" s="499"/>
      <c r="G176" s="499"/>
      <c r="H176" s="499"/>
      <c r="I176" s="499"/>
      <c r="J176" s="499"/>
      <c r="K176" s="499"/>
      <c r="L176" s="499"/>
      <c r="M176" s="499"/>
      <c r="N176" s="499"/>
      <c r="O176" s="499"/>
    </row>
    <row r="177" spans="1:15" ht="15" customHeight="1">
      <c r="A177" s="498"/>
      <c r="B177" s="499"/>
      <c r="C177" s="499"/>
      <c r="D177" s="499"/>
      <c r="E177" s="499"/>
      <c r="F177" s="499"/>
      <c r="G177" s="499"/>
      <c r="H177" s="499"/>
      <c r="I177" s="499"/>
      <c r="J177" s="499"/>
      <c r="K177" s="499"/>
      <c r="L177" s="499"/>
      <c r="M177" s="499"/>
      <c r="N177" s="499"/>
      <c r="O177" s="499"/>
    </row>
    <row r="178" spans="1:15" ht="15" customHeight="1">
      <c r="A178" s="498"/>
      <c r="B178" s="499"/>
      <c r="C178" s="499"/>
      <c r="D178" s="499"/>
      <c r="E178" s="499"/>
      <c r="F178" s="499"/>
      <c r="G178" s="499"/>
      <c r="H178" s="499"/>
      <c r="I178" s="499"/>
      <c r="J178" s="499"/>
      <c r="K178" s="499"/>
      <c r="L178" s="499"/>
      <c r="M178" s="499"/>
      <c r="N178" s="499"/>
      <c r="O178" s="499"/>
    </row>
    <row r="179" spans="1:15" ht="15" customHeight="1">
      <c r="A179" s="498"/>
      <c r="B179" s="499"/>
      <c r="C179" s="499"/>
      <c r="D179" s="499"/>
      <c r="E179" s="499"/>
      <c r="F179" s="499"/>
      <c r="G179" s="499"/>
      <c r="H179" s="499"/>
      <c r="I179" s="499"/>
      <c r="J179" s="499"/>
      <c r="K179" s="499"/>
      <c r="L179" s="499"/>
      <c r="M179" s="499"/>
      <c r="N179" s="499"/>
      <c r="O179" s="499"/>
    </row>
    <row r="180" spans="1:15" ht="15" customHeight="1">
      <c r="A180" s="498"/>
      <c r="B180" s="499"/>
      <c r="C180" s="499"/>
      <c r="D180" s="499"/>
      <c r="E180" s="499"/>
      <c r="F180" s="499"/>
      <c r="G180" s="499"/>
      <c r="H180" s="499"/>
      <c r="I180" s="499"/>
      <c r="J180" s="499"/>
      <c r="K180" s="499"/>
      <c r="L180" s="499"/>
      <c r="M180" s="499"/>
      <c r="N180" s="499"/>
      <c r="O180" s="499"/>
    </row>
    <row r="181" spans="1:15" ht="15" customHeight="1">
      <c r="A181" s="498"/>
      <c r="B181" s="499"/>
      <c r="C181" s="499"/>
      <c r="D181" s="499"/>
      <c r="E181" s="499"/>
      <c r="F181" s="499"/>
      <c r="G181" s="499"/>
      <c r="H181" s="499"/>
      <c r="I181" s="499"/>
      <c r="J181" s="499"/>
      <c r="K181" s="499"/>
      <c r="L181" s="499"/>
      <c r="M181" s="499"/>
      <c r="N181" s="499"/>
      <c r="O181" s="499"/>
    </row>
    <row r="182" spans="1:15" ht="15" customHeight="1">
      <c r="A182" s="498"/>
      <c r="B182" s="499"/>
      <c r="C182" s="499"/>
      <c r="D182" s="499"/>
      <c r="E182" s="499"/>
      <c r="F182" s="499"/>
      <c r="G182" s="499"/>
      <c r="H182" s="499"/>
      <c r="I182" s="499"/>
      <c r="J182" s="499"/>
      <c r="K182" s="499"/>
      <c r="L182" s="499"/>
      <c r="M182" s="499"/>
      <c r="N182" s="499"/>
      <c r="O182" s="499"/>
    </row>
    <row r="183" spans="1:15" ht="15" customHeight="1">
      <c r="A183" s="498"/>
      <c r="B183" s="499"/>
      <c r="C183" s="499"/>
      <c r="D183" s="499"/>
      <c r="E183" s="499"/>
      <c r="F183" s="499"/>
      <c r="G183" s="499"/>
      <c r="H183" s="499"/>
      <c r="I183" s="499"/>
      <c r="J183" s="499"/>
      <c r="K183" s="499"/>
      <c r="L183" s="499"/>
      <c r="M183" s="499"/>
      <c r="N183" s="499"/>
      <c r="O183" s="499"/>
    </row>
    <row r="184" spans="1:15" ht="15" customHeight="1">
      <c r="A184" s="498"/>
      <c r="B184" s="499"/>
      <c r="C184" s="499"/>
      <c r="D184" s="499"/>
      <c r="E184" s="499"/>
      <c r="F184" s="499"/>
      <c r="G184" s="499"/>
      <c r="H184" s="499"/>
      <c r="I184" s="499"/>
      <c r="J184" s="499"/>
      <c r="K184" s="499"/>
      <c r="L184" s="499"/>
      <c r="M184" s="499"/>
      <c r="N184" s="499"/>
      <c r="O184" s="499"/>
    </row>
    <row r="185" spans="1:15" ht="15" customHeight="1">
      <c r="A185" s="498"/>
      <c r="B185" s="499"/>
      <c r="C185" s="499"/>
      <c r="D185" s="499"/>
      <c r="E185" s="499"/>
      <c r="F185" s="499"/>
      <c r="G185" s="499"/>
      <c r="H185" s="499"/>
      <c r="I185" s="499"/>
      <c r="J185" s="499"/>
      <c r="K185" s="499"/>
      <c r="L185" s="499"/>
      <c r="M185" s="499"/>
      <c r="N185" s="499"/>
      <c r="O185" s="499"/>
    </row>
    <row r="186" spans="1:15" ht="15" customHeight="1">
      <c r="A186" s="498"/>
      <c r="B186" s="499"/>
      <c r="C186" s="499"/>
      <c r="D186" s="499"/>
      <c r="E186" s="499"/>
      <c r="F186" s="499"/>
      <c r="G186" s="499"/>
      <c r="H186" s="499"/>
      <c r="I186" s="499"/>
      <c r="J186" s="499"/>
      <c r="K186" s="499"/>
      <c r="L186" s="499"/>
      <c r="M186" s="499"/>
      <c r="N186" s="499"/>
      <c r="O186" s="499"/>
    </row>
    <row r="187" spans="1:15" ht="15" customHeight="1">
      <c r="A187" s="498"/>
      <c r="B187" s="499"/>
      <c r="C187" s="499"/>
      <c r="D187" s="499"/>
      <c r="E187" s="499"/>
      <c r="F187" s="499"/>
      <c r="G187" s="499"/>
      <c r="H187" s="499"/>
      <c r="I187" s="499"/>
      <c r="J187" s="499"/>
      <c r="K187" s="499"/>
      <c r="L187" s="499"/>
      <c r="M187" s="499"/>
      <c r="N187" s="499"/>
      <c r="O187" s="499"/>
    </row>
    <row r="188" spans="1:15" ht="15" customHeight="1">
      <c r="A188" s="498"/>
      <c r="B188" s="499"/>
      <c r="C188" s="499"/>
      <c r="D188" s="499"/>
      <c r="E188" s="499"/>
      <c r="F188" s="499"/>
      <c r="G188" s="499"/>
      <c r="H188" s="499"/>
      <c r="I188" s="499"/>
      <c r="J188" s="499"/>
      <c r="K188" s="499"/>
      <c r="L188" s="499"/>
      <c r="M188" s="499"/>
      <c r="N188" s="499"/>
      <c r="O188" s="499"/>
    </row>
    <row r="189" spans="1:15" ht="15" customHeight="1">
      <c r="A189" s="498"/>
      <c r="B189" s="499"/>
      <c r="C189" s="499"/>
      <c r="D189" s="499"/>
      <c r="E189" s="499"/>
      <c r="F189" s="499"/>
      <c r="G189" s="499"/>
      <c r="H189" s="499"/>
      <c r="I189" s="499"/>
      <c r="J189" s="499"/>
      <c r="K189" s="499"/>
      <c r="L189" s="499"/>
      <c r="M189" s="499"/>
      <c r="N189" s="499"/>
      <c r="O189" s="499"/>
    </row>
    <row r="190" spans="1:15" ht="15" customHeight="1">
      <c r="A190" s="498"/>
      <c r="B190" s="499"/>
      <c r="C190" s="499"/>
      <c r="D190" s="499"/>
      <c r="E190" s="499"/>
      <c r="F190" s="499"/>
      <c r="G190" s="499"/>
      <c r="H190" s="499"/>
      <c r="I190" s="499"/>
      <c r="J190" s="499"/>
      <c r="K190" s="499"/>
      <c r="L190" s="499"/>
      <c r="M190" s="499"/>
      <c r="N190" s="499"/>
      <c r="O190" s="499"/>
    </row>
    <row r="191" spans="1:15" ht="15" customHeight="1">
      <c r="A191" s="498"/>
      <c r="B191" s="499"/>
      <c r="C191" s="499"/>
      <c r="D191" s="499"/>
      <c r="E191" s="499"/>
      <c r="F191" s="499"/>
      <c r="G191" s="499"/>
      <c r="H191" s="499"/>
      <c r="I191" s="499"/>
      <c r="J191" s="499"/>
      <c r="K191" s="499"/>
      <c r="L191" s="499"/>
      <c r="M191" s="499"/>
      <c r="N191" s="499"/>
      <c r="O191" s="499"/>
    </row>
    <row r="192" spans="1:15" ht="15" customHeight="1">
      <c r="A192" s="498"/>
      <c r="B192" s="499"/>
      <c r="C192" s="499"/>
      <c r="D192" s="499"/>
      <c r="E192" s="499"/>
      <c r="F192" s="499"/>
      <c r="G192" s="499"/>
      <c r="H192" s="499"/>
      <c r="I192" s="499"/>
      <c r="J192" s="499"/>
      <c r="K192" s="499"/>
      <c r="L192" s="499"/>
      <c r="M192" s="499"/>
      <c r="N192" s="499"/>
      <c r="O192" s="499"/>
    </row>
    <row r="193" spans="1:15" ht="15" customHeight="1">
      <c r="A193" s="498"/>
      <c r="B193" s="499"/>
      <c r="C193" s="499"/>
      <c r="D193" s="499"/>
      <c r="E193" s="499"/>
      <c r="F193" s="499"/>
      <c r="G193" s="499"/>
      <c r="H193" s="499"/>
      <c r="I193" s="499"/>
      <c r="J193" s="499"/>
      <c r="K193" s="499"/>
      <c r="L193" s="499"/>
      <c r="M193" s="499"/>
      <c r="N193" s="499"/>
      <c r="O193" s="499"/>
    </row>
    <row r="194" spans="1:15" ht="15" customHeight="1">
      <c r="A194" s="498"/>
      <c r="B194" s="499"/>
      <c r="C194" s="499"/>
      <c r="D194" s="499"/>
      <c r="E194" s="499"/>
      <c r="F194" s="499"/>
      <c r="G194" s="499"/>
      <c r="H194" s="499"/>
      <c r="I194" s="499"/>
      <c r="J194" s="499"/>
      <c r="K194" s="499"/>
      <c r="L194" s="499"/>
      <c r="M194" s="499"/>
      <c r="N194" s="499"/>
      <c r="O194" s="499"/>
    </row>
    <row r="195" spans="1:15" ht="15" customHeight="1">
      <c r="A195" s="498"/>
      <c r="B195" s="499"/>
      <c r="C195" s="499"/>
      <c r="D195" s="499"/>
      <c r="E195" s="499"/>
      <c r="F195" s="499"/>
      <c r="G195" s="499"/>
      <c r="H195" s="499"/>
      <c r="I195" s="499"/>
      <c r="J195" s="499"/>
      <c r="K195" s="499"/>
      <c r="L195" s="499"/>
      <c r="M195" s="499"/>
      <c r="N195" s="499"/>
      <c r="O195" s="499"/>
    </row>
    <row r="196" spans="1:15" ht="15" customHeight="1">
      <c r="A196" s="498"/>
      <c r="B196" s="499"/>
      <c r="C196" s="499"/>
      <c r="D196" s="499"/>
      <c r="E196" s="499"/>
      <c r="F196" s="499"/>
      <c r="G196" s="499"/>
      <c r="H196" s="499"/>
      <c r="I196" s="499"/>
      <c r="J196" s="499"/>
      <c r="K196" s="499"/>
      <c r="L196" s="499"/>
      <c r="M196" s="499"/>
      <c r="N196" s="499"/>
      <c r="O196" s="499"/>
    </row>
    <row r="197" spans="1:15" ht="15" customHeight="1">
      <c r="A197" s="498"/>
      <c r="B197" s="499"/>
      <c r="C197" s="499"/>
      <c r="D197" s="499"/>
      <c r="E197" s="499"/>
      <c r="F197" s="499"/>
      <c r="G197" s="499"/>
      <c r="H197" s="499"/>
      <c r="I197" s="499"/>
      <c r="J197" s="499"/>
      <c r="K197" s="499"/>
      <c r="L197" s="499"/>
      <c r="M197" s="499"/>
      <c r="N197" s="499"/>
      <c r="O197" s="499"/>
    </row>
    <row r="198" spans="1:15" ht="15" customHeight="1">
      <c r="A198" s="498"/>
      <c r="B198" s="499"/>
      <c r="C198" s="499"/>
      <c r="D198" s="499"/>
      <c r="E198" s="499"/>
      <c r="F198" s="499"/>
      <c r="G198" s="499"/>
      <c r="H198" s="499"/>
      <c r="I198" s="499"/>
      <c r="J198" s="499"/>
      <c r="K198" s="499"/>
      <c r="L198" s="499"/>
      <c r="M198" s="499"/>
      <c r="N198" s="499"/>
      <c r="O198" s="499"/>
    </row>
    <row r="199" spans="1:15" ht="15" customHeight="1">
      <c r="A199" s="498"/>
      <c r="B199" s="499"/>
      <c r="C199" s="499"/>
      <c r="D199" s="499"/>
      <c r="E199" s="499"/>
      <c r="F199" s="499"/>
      <c r="G199" s="499"/>
      <c r="H199" s="499"/>
      <c r="I199" s="499"/>
      <c r="J199" s="499"/>
      <c r="K199" s="499"/>
      <c r="L199" s="499"/>
      <c r="M199" s="499"/>
      <c r="N199" s="499"/>
      <c r="O199" s="499"/>
    </row>
    <row r="200" spans="1:15" ht="15" customHeight="1">
      <c r="A200" s="498"/>
      <c r="B200" s="499"/>
      <c r="C200" s="499"/>
      <c r="D200" s="499"/>
      <c r="E200" s="499"/>
      <c r="F200" s="499"/>
      <c r="G200" s="499"/>
      <c r="H200" s="499"/>
      <c r="I200" s="499"/>
      <c r="J200" s="499"/>
      <c r="K200" s="499"/>
      <c r="L200" s="499"/>
      <c r="M200" s="499"/>
      <c r="N200" s="499"/>
      <c r="O200" s="499"/>
    </row>
    <row r="201" spans="1:15" ht="15" customHeight="1">
      <c r="A201" s="498"/>
      <c r="B201" s="499"/>
      <c r="C201" s="499"/>
      <c r="D201" s="499"/>
      <c r="E201" s="499"/>
      <c r="F201" s="499"/>
      <c r="G201" s="499"/>
      <c r="H201" s="499"/>
      <c r="I201" s="499"/>
      <c r="J201" s="499"/>
      <c r="K201" s="499"/>
      <c r="L201" s="499"/>
      <c r="M201" s="499"/>
      <c r="N201" s="499"/>
      <c r="O201" s="499"/>
    </row>
    <row r="202" spans="1:15" ht="15" customHeight="1">
      <c r="A202" s="498"/>
      <c r="B202" s="499"/>
      <c r="C202" s="499"/>
      <c r="D202" s="499"/>
      <c r="E202" s="499"/>
      <c r="F202" s="499"/>
      <c r="G202" s="499"/>
      <c r="H202" s="499"/>
      <c r="I202" s="499"/>
      <c r="J202" s="499"/>
      <c r="K202" s="499"/>
      <c r="L202" s="499"/>
      <c r="M202" s="499"/>
      <c r="N202" s="499"/>
      <c r="O202" s="499"/>
    </row>
    <row r="203" spans="1:15" ht="15" customHeight="1">
      <c r="A203" s="498"/>
      <c r="B203" s="499"/>
      <c r="C203" s="499"/>
      <c r="D203" s="499"/>
      <c r="E203" s="499"/>
      <c r="F203" s="499"/>
      <c r="G203" s="499"/>
      <c r="H203" s="499"/>
      <c r="I203" s="499"/>
      <c r="J203" s="499"/>
      <c r="K203" s="499"/>
      <c r="L203" s="499"/>
      <c r="M203" s="499"/>
      <c r="N203" s="499"/>
      <c r="O203" s="499"/>
    </row>
    <row r="204" spans="1:15" ht="15" customHeight="1">
      <c r="A204" s="498"/>
      <c r="B204" s="499"/>
      <c r="C204" s="499"/>
      <c r="D204" s="499"/>
      <c r="E204" s="499"/>
      <c r="F204" s="499"/>
      <c r="G204" s="499"/>
      <c r="H204" s="499"/>
      <c r="I204" s="499"/>
      <c r="J204" s="499"/>
      <c r="K204" s="499"/>
      <c r="L204" s="499"/>
      <c r="M204" s="499"/>
      <c r="N204" s="499"/>
      <c r="O204" s="499"/>
    </row>
    <row r="205" spans="1:15" ht="15" customHeight="1">
      <c r="A205" s="498"/>
      <c r="B205" s="499"/>
      <c r="C205" s="499"/>
      <c r="D205" s="499"/>
      <c r="E205" s="499"/>
      <c r="F205" s="499"/>
      <c r="G205" s="499"/>
      <c r="H205" s="499"/>
      <c r="I205" s="499"/>
      <c r="J205" s="499"/>
      <c r="K205" s="499"/>
      <c r="L205" s="499"/>
      <c r="M205" s="499"/>
      <c r="N205" s="499"/>
      <c r="O205" s="499"/>
    </row>
    <row r="206" spans="1:15" ht="15" customHeight="1">
      <c r="A206" s="498"/>
      <c r="B206" s="499"/>
      <c r="C206" s="499"/>
      <c r="D206" s="499"/>
      <c r="E206" s="499"/>
      <c r="F206" s="499"/>
      <c r="G206" s="499"/>
      <c r="H206" s="499"/>
      <c r="I206" s="499"/>
      <c r="J206" s="499"/>
      <c r="K206" s="499"/>
      <c r="L206" s="499"/>
      <c r="M206" s="499"/>
      <c r="N206" s="499"/>
      <c r="O206" s="499"/>
    </row>
    <row r="207" spans="1:15" ht="15" customHeight="1">
      <c r="A207" s="498"/>
      <c r="B207" s="499"/>
      <c r="C207" s="499"/>
      <c r="D207" s="499"/>
      <c r="E207" s="499"/>
      <c r="F207" s="499"/>
      <c r="G207" s="499"/>
      <c r="H207" s="499"/>
      <c r="I207" s="499"/>
      <c r="J207" s="499"/>
      <c r="K207" s="499"/>
      <c r="L207" s="499"/>
      <c r="M207" s="499"/>
      <c r="N207" s="499"/>
      <c r="O207" s="499"/>
    </row>
    <row r="208" spans="1:15" ht="15" customHeight="1">
      <c r="A208" s="498"/>
      <c r="B208" s="499"/>
      <c r="C208" s="499"/>
      <c r="D208" s="499"/>
      <c r="E208" s="499"/>
      <c r="F208" s="499"/>
      <c r="G208" s="499"/>
      <c r="H208" s="499"/>
      <c r="I208" s="499"/>
      <c r="J208" s="499"/>
      <c r="K208" s="499"/>
      <c r="L208" s="499"/>
      <c r="M208" s="499"/>
      <c r="N208" s="499"/>
      <c r="O208" s="499"/>
    </row>
    <row r="209" spans="1:15" ht="15" customHeight="1">
      <c r="A209" s="498"/>
      <c r="B209" s="499"/>
      <c r="C209" s="499"/>
      <c r="D209" s="499"/>
      <c r="E209" s="499"/>
      <c r="F209" s="499"/>
      <c r="G209" s="499"/>
      <c r="H209" s="499"/>
      <c r="I209" s="499"/>
      <c r="J209" s="499"/>
      <c r="K209" s="499"/>
      <c r="L209" s="499"/>
      <c r="M209" s="499"/>
      <c r="N209" s="499"/>
      <c r="O209" s="499"/>
    </row>
    <row r="210" spans="1:15" ht="15" customHeight="1">
      <c r="A210" s="498"/>
      <c r="B210" s="499"/>
      <c r="C210" s="499"/>
      <c r="D210" s="499"/>
      <c r="E210" s="499"/>
      <c r="F210" s="499"/>
      <c r="G210" s="499"/>
      <c r="H210" s="499"/>
      <c r="I210" s="499"/>
      <c r="J210" s="499"/>
      <c r="K210" s="499"/>
      <c r="L210" s="499"/>
      <c r="M210" s="499"/>
      <c r="N210" s="499"/>
      <c r="O210" s="499"/>
    </row>
    <row r="211" spans="1:15" ht="15" customHeight="1">
      <c r="A211" s="498"/>
      <c r="B211" s="499"/>
      <c r="C211" s="499"/>
      <c r="D211" s="499"/>
      <c r="E211" s="499"/>
      <c r="F211" s="499"/>
      <c r="G211" s="499"/>
      <c r="H211" s="499"/>
      <c r="I211" s="499"/>
      <c r="J211" s="499"/>
      <c r="K211" s="499"/>
      <c r="L211" s="499"/>
      <c r="M211" s="499"/>
      <c r="N211" s="499"/>
      <c r="O211" s="499"/>
    </row>
    <row r="212" spans="1:15" ht="15" customHeight="1">
      <c r="A212" s="498"/>
      <c r="B212" s="499"/>
      <c r="C212" s="499"/>
      <c r="D212" s="499"/>
      <c r="E212" s="499"/>
      <c r="F212" s="499"/>
      <c r="G212" s="499"/>
      <c r="H212" s="499"/>
      <c r="I212" s="499"/>
      <c r="J212" s="499"/>
      <c r="K212" s="499"/>
      <c r="L212" s="499"/>
      <c r="M212" s="499"/>
      <c r="N212" s="499"/>
      <c r="O212" s="499"/>
    </row>
    <row r="213" spans="1:15" ht="15" customHeight="1">
      <c r="A213" s="498"/>
      <c r="B213" s="499"/>
      <c r="C213" s="499"/>
      <c r="D213" s="499"/>
      <c r="E213" s="499"/>
      <c r="F213" s="499"/>
      <c r="G213" s="499"/>
      <c r="H213" s="499"/>
      <c r="I213" s="499"/>
      <c r="J213" s="499"/>
      <c r="K213" s="499"/>
      <c r="L213" s="499"/>
      <c r="M213" s="499"/>
      <c r="N213" s="499"/>
      <c r="O213" s="499"/>
    </row>
    <row r="214" spans="1:15" ht="15" customHeight="1">
      <c r="A214" s="498"/>
      <c r="B214" s="499"/>
      <c r="C214" s="499"/>
      <c r="D214" s="499"/>
      <c r="E214" s="499"/>
      <c r="F214" s="499"/>
      <c r="G214" s="499"/>
      <c r="H214" s="499"/>
      <c r="I214" s="499"/>
      <c r="J214" s="499"/>
      <c r="K214" s="499"/>
      <c r="L214" s="499"/>
      <c r="M214" s="499"/>
      <c r="N214" s="499"/>
      <c r="O214" s="499"/>
    </row>
    <row r="215" spans="1:15" ht="15" customHeight="1">
      <c r="A215" s="498"/>
      <c r="B215" s="499"/>
      <c r="C215" s="499"/>
      <c r="D215" s="499"/>
      <c r="E215" s="499"/>
      <c r="F215" s="499"/>
      <c r="G215" s="499"/>
      <c r="H215" s="499"/>
      <c r="I215" s="499"/>
      <c r="J215" s="499"/>
      <c r="K215" s="499"/>
      <c r="L215" s="499"/>
      <c r="M215" s="499"/>
      <c r="N215" s="499"/>
      <c r="O215" s="499"/>
    </row>
    <row r="216" spans="1:15" ht="15" customHeight="1">
      <c r="A216" s="498"/>
      <c r="B216" s="499"/>
      <c r="C216" s="499"/>
      <c r="D216" s="499"/>
      <c r="E216" s="499"/>
      <c r="F216" s="499"/>
      <c r="G216" s="499"/>
      <c r="H216" s="499"/>
      <c r="I216" s="499"/>
      <c r="J216" s="499"/>
      <c r="K216" s="499"/>
      <c r="L216" s="499"/>
      <c r="M216" s="499"/>
      <c r="N216" s="499"/>
      <c r="O216" s="499"/>
    </row>
    <row r="217" spans="1:15" ht="15" customHeight="1">
      <c r="A217" s="498"/>
      <c r="B217" s="499"/>
      <c r="C217" s="499"/>
      <c r="D217" s="499"/>
      <c r="E217" s="499"/>
      <c r="F217" s="499"/>
      <c r="G217" s="499"/>
      <c r="H217" s="499"/>
      <c r="I217" s="499"/>
      <c r="J217" s="499"/>
      <c r="K217" s="499"/>
      <c r="L217" s="499"/>
      <c r="M217" s="499"/>
      <c r="N217" s="499"/>
      <c r="O217" s="499"/>
    </row>
    <row r="218" spans="1:15" ht="15" customHeight="1">
      <c r="A218" s="498"/>
      <c r="B218" s="499"/>
      <c r="C218" s="499"/>
      <c r="D218" s="499"/>
      <c r="E218" s="499"/>
      <c r="F218" s="499"/>
      <c r="G218" s="499"/>
      <c r="H218" s="499"/>
      <c r="I218" s="499"/>
      <c r="J218" s="499"/>
      <c r="K218" s="499"/>
      <c r="L218" s="499"/>
      <c r="M218" s="499"/>
      <c r="N218" s="499"/>
      <c r="O218" s="499"/>
    </row>
    <row r="219" spans="1:15" ht="15" customHeight="1">
      <c r="A219" s="498"/>
      <c r="B219" s="499"/>
      <c r="C219" s="499"/>
      <c r="D219" s="499"/>
      <c r="E219" s="499"/>
      <c r="F219" s="499"/>
      <c r="G219" s="499"/>
      <c r="H219" s="499"/>
      <c r="I219" s="499"/>
      <c r="J219" s="499"/>
      <c r="K219" s="499"/>
      <c r="L219" s="499"/>
      <c r="M219" s="499"/>
      <c r="N219" s="499"/>
      <c r="O219" s="499"/>
    </row>
    <row r="220" spans="1:15" ht="15" customHeight="1">
      <c r="A220" s="498"/>
      <c r="B220" s="499"/>
      <c r="C220" s="499"/>
      <c r="D220" s="499"/>
      <c r="E220" s="499"/>
      <c r="F220" s="499"/>
      <c r="G220" s="499"/>
      <c r="H220" s="499"/>
      <c r="I220" s="499"/>
      <c r="J220" s="499"/>
      <c r="K220" s="499"/>
      <c r="L220" s="499"/>
      <c r="M220" s="499"/>
      <c r="N220" s="499"/>
      <c r="O220" s="499"/>
    </row>
    <row r="221" spans="1:15" ht="15" customHeight="1">
      <c r="A221" s="498"/>
      <c r="B221" s="499"/>
      <c r="C221" s="499"/>
      <c r="D221" s="499"/>
      <c r="E221" s="499"/>
      <c r="F221" s="499"/>
      <c r="G221" s="499"/>
      <c r="H221" s="499"/>
      <c r="I221" s="499"/>
      <c r="J221" s="499"/>
      <c r="K221" s="499"/>
      <c r="L221" s="499"/>
      <c r="M221" s="499"/>
      <c r="N221" s="499"/>
      <c r="O221" s="499"/>
    </row>
    <row r="222" spans="1:15" ht="15" customHeight="1">
      <c r="A222" s="498"/>
      <c r="B222" s="499"/>
      <c r="C222" s="499"/>
      <c r="D222" s="499"/>
      <c r="E222" s="499"/>
      <c r="F222" s="499"/>
      <c r="G222" s="499"/>
      <c r="H222" s="499"/>
      <c r="I222" s="499"/>
      <c r="J222" s="499"/>
      <c r="K222" s="499"/>
      <c r="L222" s="499"/>
      <c r="M222" s="499"/>
      <c r="N222" s="499"/>
      <c r="O222" s="499"/>
    </row>
    <row r="223" spans="1:15" ht="15" customHeight="1">
      <c r="A223" s="498"/>
      <c r="B223" s="499"/>
      <c r="C223" s="499"/>
      <c r="D223" s="499"/>
      <c r="E223" s="499"/>
      <c r="F223" s="499"/>
      <c r="G223" s="499"/>
      <c r="H223" s="499"/>
      <c r="I223" s="499"/>
      <c r="J223" s="499"/>
      <c r="K223" s="499"/>
      <c r="L223" s="499"/>
      <c r="M223" s="499"/>
      <c r="N223" s="499"/>
      <c r="O223" s="499"/>
    </row>
    <row r="224" spans="1:15" ht="15" customHeight="1">
      <c r="A224" s="498"/>
      <c r="B224" s="499"/>
      <c r="C224" s="499"/>
      <c r="D224" s="499"/>
      <c r="E224" s="499"/>
      <c r="F224" s="499"/>
      <c r="G224" s="499"/>
      <c r="H224" s="499"/>
      <c r="I224" s="499"/>
      <c r="J224" s="499"/>
      <c r="K224" s="499"/>
      <c r="L224" s="499"/>
      <c r="M224" s="499"/>
      <c r="N224" s="499"/>
      <c r="O224" s="499"/>
    </row>
    <row r="225" spans="1:15" ht="15" customHeight="1">
      <c r="A225" s="498"/>
      <c r="B225" s="499"/>
      <c r="C225" s="499"/>
      <c r="D225" s="499"/>
      <c r="E225" s="499"/>
      <c r="F225" s="499"/>
      <c r="G225" s="499"/>
      <c r="H225" s="499"/>
      <c r="I225" s="499"/>
      <c r="J225" s="499"/>
      <c r="K225" s="499"/>
      <c r="L225" s="499"/>
      <c r="M225" s="499"/>
      <c r="N225" s="499"/>
      <c r="O225" s="499"/>
    </row>
    <row r="226" spans="1:15" ht="15" customHeight="1">
      <c r="A226" s="498"/>
      <c r="B226" s="499"/>
      <c r="C226" s="499"/>
      <c r="D226" s="499"/>
      <c r="E226" s="499"/>
      <c r="F226" s="499"/>
      <c r="G226" s="499"/>
      <c r="H226" s="499"/>
      <c r="I226" s="499"/>
      <c r="J226" s="499"/>
      <c r="K226" s="499"/>
      <c r="L226" s="499"/>
      <c r="M226" s="499"/>
      <c r="N226" s="499"/>
      <c r="O226" s="499"/>
    </row>
    <row r="227" spans="1:15" ht="15" customHeight="1">
      <c r="A227" s="498"/>
      <c r="B227" s="499"/>
      <c r="C227" s="499"/>
      <c r="D227" s="499"/>
      <c r="E227" s="499"/>
      <c r="F227" s="499"/>
      <c r="G227" s="499"/>
      <c r="H227" s="499"/>
      <c r="I227" s="499"/>
      <c r="J227" s="499"/>
      <c r="K227" s="499"/>
      <c r="L227" s="499"/>
      <c r="M227" s="499"/>
      <c r="N227" s="499"/>
      <c r="O227" s="499"/>
    </row>
    <row r="228" spans="1:15" ht="15" customHeight="1">
      <c r="A228" s="498"/>
      <c r="B228" s="499"/>
      <c r="C228" s="499"/>
      <c r="D228" s="499"/>
      <c r="E228" s="499"/>
      <c r="F228" s="499"/>
      <c r="G228" s="499"/>
      <c r="H228" s="499"/>
      <c r="I228" s="499"/>
      <c r="J228" s="499"/>
      <c r="K228" s="499"/>
      <c r="L228" s="499"/>
      <c r="M228" s="499"/>
      <c r="N228" s="499"/>
      <c r="O228" s="499"/>
    </row>
    <row r="229" spans="1:15" ht="15" customHeight="1">
      <c r="A229" s="498"/>
      <c r="B229" s="499"/>
      <c r="C229" s="499"/>
      <c r="D229" s="499"/>
      <c r="E229" s="499"/>
      <c r="F229" s="499"/>
      <c r="G229" s="499"/>
      <c r="H229" s="499"/>
      <c r="I229" s="499"/>
      <c r="J229" s="499"/>
      <c r="K229" s="499"/>
      <c r="L229" s="499"/>
      <c r="M229" s="499"/>
      <c r="N229" s="499"/>
      <c r="O229" s="499"/>
    </row>
    <row r="230" spans="1:15" ht="15" customHeight="1">
      <c r="A230" s="498"/>
      <c r="B230" s="499"/>
      <c r="C230" s="499"/>
      <c r="D230" s="499"/>
      <c r="E230" s="499"/>
      <c r="F230" s="499"/>
      <c r="G230" s="499"/>
      <c r="H230" s="499"/>
      <c r="I230" s="499"/>
      <c r="J230" s="499"/>
      <c r="K230" s="499"/>
      <c r="L230" s="499"/>
      <c r="M230" s="499"/>
      <c r="N230" s="499"/>
      <c r="O230" s="499"/>
    </row>
    <row r="231" spans="1:15" ht="15" customHeight="1">
      <c r="A231" s="498"/>
      <c r="B231" s="499"/>
      <c r="C231" s="499"/>
      <c r="D231" s="499"/>
      <c r="E231" s="499"/>
      <c r="F231" s="499"/>
      <c r="G231" s="499"/>
      <c r="H231" s="499"/>
      <c r="I231" s="499"/>
      <c r="J231" s="499"/>
      <c r="K231" s="499"/>
      <c r="L231" s="499"/>
      <c r="M231" s="499"/>
      <c r="N231" s="499"/>
      <c r="O231" s="499"/>
    </row>
    <row r="232" spans="1:15" ht="15" customHeight="1">
      <c r="A232" s="498"/>
      <c r="B232" s="499"/>
      <c r="C232" s="499"/>
      <c r="D232" s="499"/>
      <c r="E232" s="499"/>
      <c r="F232" s="499"/>
      <c r="G232" s="499"/>
      <c r="H232" s="499"/>
      <c r="I232" s="499"/>
      <c r="J232" s="499"/>
      <c r="K232" s="499"/>
      <c r="L232" s="499"/>
      <c r="M232" s="499"/>
      <c r="N232" s="499"/>
      <c r="O232" s="499"/>
    </row>
    <row r="233" spans="1:15" ht="15" customHeight="1">
      <c r="A233" s="498"/>
      <c r="B233" s="499"/>
      <c r="C233" s="499"/>
      <c r="D233" s="499"/>
      <c r="E233" s="499"/>
      <c r="F233" s="499"/>
      <c r="G233" s="499"/>
      <c r="H233" s="499"/>
      <c r="I233" s="499"/>
      <c r="J233" s="499"/>
      <c r="K233" s="499"/>
      <c r="L233" s="499"/>
      <c r="M233" s="499"/>
      <c r="N233" s="499"/>
      <c r="O233" s="499"/>
    </row>
    <row r="234" spans="1:15" ht="15" customHeight="1">
      <c r="A234" s="498"/>
      <c r="B234" s="499"/>
      <c r="C234" s="499"/>
      <c r="D234" s="499"/>
      <c r="E234" s="499"/>
      <c r="F234" s="499"/>
      <c r="G234" s="499"/>
      <c r="H234" s="499"/>
      <c r="I234" s="499"/>
      <c r="J234" s="499"/>
      <c r="K234" s="499"/>
      <c r="L234" s="499"/>
      <c r="M234" s="499"/>
      <c r="N234" s="499"/>
      <c r="O234" s="499"/>
    </row>
    <row r="235" spans="1:15" ht="15" customHeight="1">
      <c r="A235" s="498"/>
      <c r="B235" s="499"/>
      <c r="C235" s="499"/>
      <c r="D235" s="499"/>
      <c r="E235" s="499"/>
      <c r="F235" s="499"/>
      <c r="G235" s="499"/>
      <c r="H235" s="499"/>
      <c r="I235" s="499"/>
      <c r="J235" s="499"/>
      <c r="K235" s="499"/>
      <c r="L235" s="499"/>
      <c r="M235" s="499"/>
      <c r="N235" s="499"/>
      <c r="O235" s="499"/>
    </row>
    <row r="236" spans="1:15" ht="15" customHeight="1">
      <c r="A236" s="498"/>
      <c r="B236" s="499"/>
      <c r="C236" s="499"/>
      <c r="D236" s="499"/>
      <c r="E236" s="499"/>
      <c r="F236" s="499"/>
      <c r="G236" s="499"/>
      <c r="H236" s="499"/>
      <c r="I236" s="499"/>
      <c r="J236" s="499"/>
      <c r="K236" s="499"/>
      <c r="L236" s="499"/>
      <c r="M236" s="499"/>
      <c r="N236" s="499"/>
      <c r="O236" s="499"/>
    </row>
    <row r="237" spans="1:15" ht="15" customHeight="1">
      <c r="A237" s="498"/>
      <c r="B237" s="499"/>
      <c r="C237" s="499"/>
      <c r="D237" s="499"/>
      <c r="E237" s="499"/>
      <c r="F237" s="499"/>
      <c r="G237" s="499"/>
      <c r="H237" s="499"/>
      <c r="I237" s="499"/>
      <c r="J237" s="499"/>
      <c r="K237" s="499"/>
      <c r="L237" s="499"/>
      <c r="M237" s="499"/>
      <c r="N237" s="499"/>
      <c r="O237" s="499"/>
    </row>
    <row r="238" spans="1:15" ht="15" customHeight="1">
      <c r="A238" s="498"/>
      <c r="B238" s="499"/>
      <c r="C238" s="499"/>
      <c r="D238" s="499"/>
      <c r="E238" s="499"/>
      <c r="F238" s="499"/>
      <c r="G238" s="499"/>
      <c r="H238" s="499"/>
      <c r="I238" s="499"/>
      <c r="J238" s="499"/>
      <c r="K238" s="499"/>
      <c r="L238" s="499"/>
      <c r="M238" s="499"/>
      <c r="N238" s="499"/>
      <c r="O238" s="499"/>
    </row>
    <row r="239" spans="1:15" ht="15" customHeight="1">
      <c r="A239" s="498"/>
      <c r="B239" s="499"/>
      <c r="C239" s="499"/>
      <c r="D239" s="499"/>
      <c r="E239" s="499"/>
      <c r="F239" s="499"/>
      <c r="G239" s="499"/>
      <c r="H239" s="499"/>
      <c r="I239" s="499"/>
      <c r="J239" s="499"/>
      <c r="K239" s="499"/>
      <c r="L239" s="499"/>
      <c r="M239" s="499"/>
      <c r="N239" s="499"/>
      <c r="O239" s="499"/>
    </row>
    <row r="240" spans="1:15" ht="15" customHeight="1">
      <c r="A240" s="498"/>
      <c r="B240" s="499"/>
      <c r="C240" s="499"/>
      <c r="D240" s="499"/>
      <c r="E240" s="499"/>
      <c r="F240" s="499"/>
      <c r="G240" s="499"/>
      <c r="H240" s="499"/>
      <c r="I240" s="499"/>
      <c r="J240" s="499"/>
      <c r="K240" s="499"/>
      <c r="L240" s="499"/>
      <c r="M240" s="499"/>
      <c r="N240" s="499"/>
      <c r="O240" s="499"/>
    </row>
    <row r="241" spans="1:15" ht="15" customHeight="1">
      <c r="A241" s="498"/>
      <c r="B241" s="499"/>
      <c r="C241" s="499"/>
      <c r="D241" s="499"/>
      <c r="E241" s="499"/>
      <c r="F241" s="499"/>
      <c r="G241" s="499"/>
      <c r="H241" s="499"/>
      <c r="I241" s="499"/>
      <c r="J241" s="499"/>
      <c r="K241" s="499"/>
      <c r="L241" s="499"/>
      <c r="M241" s="499"/>
      <c r="N241" s="499"/>
      <c r="O241" s="499"/>
    </row>
    <row r="242" spans="1:15" ht="15" customHeight="1">
      <c r="A242" s="498"/>
      <c r="B242" s="499"/>
      <c r="C242" s="499"/>
      <c r="D242" s="499"/>
      <c r="E242" s="499"/>
      <c r="F242" s="499"/>
      <c r="G242" s="499"/>
      <c r="H242" s="499"/>
      <c r="I242" s="499"/>
      <c r="J242" s="499"/>
      <c r="K242" s="499"/>
      <c r="L242" s="499"/>
      <c r="M242" s="499"/>
      <c r="N242" s="499"/>
      <c r="O242" s="499"/>
    </row>
    <row r="243" spans="1:15" ht="15" customHeight="1">
      <c r="A243" s="498"/>
      <c r="B243" s="499"/>
      <c r="C243" s="499"/>
      <c r="D243" s="499"/>
      <c r="E243" s="499"/>
      <c r="F243" s="499"/>
      <c r="G243" s="499"/>
      <c r="H243" s="499"/>
      <c r="I243" s="499"/>
      <c r="J243" s="499"/>
      <c r="K243" s="499"/>
      <c r="L243" s="499"/>
      <c r="M243" s="499"/>
      <c r="N243" s="499"/>
      <c r="O243" s="499"/>
    </row>
    <row r="244" spans="1:15" ht="15" customHeight="1">
      <c r="A244" s="498"/>
      <c r="B244" s="499"/>
      <c r="C244" s="499"/>
      <c r="D244" s="499"/>
      <c r="E244" s="499"/>
      <c r="F244" s="499"/>
      <c r="G244" s="499"/>
      <c r="H244" s="499"/>
      <c r="I244" s="499"/>
      <c r="J244" s="499"/>
      <c r="K244" s="499"/>
      <c r="L244" s="499"/>
      <c r="M244" s="499"/>
      <c r="N244" s="499"/>
      <c r="O244" s="499"/>
    </row>
    <row r="245" spans="1:15" ht="15" customHeight="1">
      <c r="A245" s="498"/>
      <c r="B245" s="499"/>
      <c r="C245" s="499"/>
      <c r="D245" s="499"/>
      <c r="E245" s="499"/>
      <c r="F245" s="499"/>
      <c r="G245" s="499"/>
      <c r="H245" s="499"/>
      <c r="I245" s="499"/>
      <c r="J245" s="499"/>
      <c r="K245" s="499"/>
      <c r="L245" s="499"/>
      <c r="M245" s="499"/>
      <c r="N245" s="499"/>
      <c r="O245" s="499"/>
    </row>
    <row r="246" spans="1:15" ht="15" customHeight="1">
      <c r="A246" s="498"/>
      <c r="B246" s="499"/>
      <c r="C246" s="499"/>
      <c r="D246" s="499"/>
      <c r="E246" s="499"/>
      <c r="F246" s="499"/>
      <c r="G246" s="499"/>
      <c r="H246" s="499"/>
      <c r="I246" s="499"/>
      <c r="J246" s="499"/>
      <c r="K246" s="499"/>
      <c r="L246" s="499"/>
      <c r="M246" s="499"/>
      <c r="N246" s="499"/>
      <c r="O246" s="499"/>
    </row>
    <row r="247" spans="1:15" ht="15" customHeight="1">
      <c r="A247" s="498"/>
      <c r="B247" s="499"/>
      <c r="C247" s="499"/>
      <c r="D247" s="499"/>
      <c r="E247" s="499"/>
      <c r="F247" s="499"/>
      <c r="G247" s="499"/>
      <c r="H247" s="499"/>
      <c r="I247" s="499"/>
      <c r="J247" s="499"/>
      <c r="K247" s="499"/>
      <c r="L247" s="499"/>
      <c r="M247" s="499"/>
      <c r="N247" s="499"/>
      <c r="O247" s="499"/>
    </row>
    <row r="248" spans="1:15" ht="15" customHeight="1">
      <c r="A248" s="498"/>
      <c r="B248" s="499"/>
      <c r="C248" s="499"/>
      <c r="D248" s="499"/>
      <c r="E248" s="499"/>
      <c r="F248" s="499"/>
      <c r="G248" s="499"/>
      <c r="H248" s="499"/>
      <c r="I248" s="499"/>
      <c r="J248" s="499"/>
      <c r="K248" s="499"/>
      <c r="L248" s="499"/>
      <c r="M248" s="499"/>
      <c r="N248" s="499"/>
      <c r="O248" s="499"/>
    </row>
    <row r="249" spans="1:15" ht="15" customHeight="1">
      <c r="A249" s="498"/>
      <c r="B249" s="499"/>
      <c r="C249" s="499"/>
      <c r="D249" s="499"/>
      <c r="E249" s="499"/>
      <c r="F249" s="499"/>
      <c r="G249" s="499"/>
      <c r="H249" s="499"/>
      <c r="I249" s="499"/>
      <c r="J249" s="499"/>
      <c r="K249" s="499"/>
      <c r="L249" s="499"/>
      <c r="M249" s="499"/>
      <c r="N249" s="499"/>
      <c r="O249" s="499"/>
    </row>
    <row r="250" spans="1:15" ht="15" customHeight="1">
      <c r="A250" s="498"/>
      <c r="B250" s="499"/>
      <c r="C250" s="499"/>
      <c r="D250" s="499"/>
      <c r="E250" s="499"/>
      <c r="F250" s="499"/>
      <c r="G250" s="499"/>
      <c r="H250" s="499"/>
      <c r="I250" s="499"/>
      <c r="J250" s="499"/>
      <c r="K250" s="499"/>
      <c r="L250" s="499"/>
      <c r="M250" s="499"/>
      <c r="N250" s="499"/>
      <c r="O250" s="499"/>
    </row>
    <row r="251" spans="1:15" ht="15" customHeight="1">
      <c r="A251" s="498"/>
      <c r="B251" s="499"/>
      <c r="C251" s="499"/>
      <c r="D251" s="499"/>
      <c r="E251" s="499"/>
      <c r="F251" s="499"/>
      <c r="G251" s="499"/>
      <c r="H251" s="499"/>
      <c r="I251" s="499"/>
      <c r="J251" s="499"/>
      <c r="K251" s="499"/>
      <c r="L251" s="499"/>
      <c r="M251" s="499"/>
      <c r="N251" s="499"/>
      <c r="O251" s="499"/>
    </row>
    <row r="252" spans="1:15" ht="15" customHeight="1">
      <c r="A252" s="498"/>
      <c r="B252" s="499"/>
      <c r="C252" s="499"/>
      <c r="D252" s="499"/>
      <c r="E252" s="499"/>
      <c r="F252" s="499"/>
      <c r="G252" s="499"/>
      <c r="H252" s="499"/>
      <c r="I252" s="499"/>
      <c r="J252" s="499"/>
      <c r="K252" s="499"/>
      <c r="L252" s="499"/>
      <c r="M252" s="499"/>
      <c r="N252" s="499"/>
      <c r="O252" s="499"/>
    </row>
    <row r="253" spans="1:15" ht="15" customHeight="1">
      <c r="A253" s="498"/>
      <c r="B253" s="499"/>
      <c r="C253" s="499"/>
      <c r="D253" s="499"/>
      <c r="E253" s="499"/>
      <c r="F253" s="499"/>
      <c r="G253" s="499"/>
      <c r="H253" s="499"/>
      <c r="I253" s="499"/>
      <c r="J253" s="499"/>
      <c r="K253" s="499"/>
      <c r="L253" s="499"/>
      <c r="M253" s="499"/>
      <c r="N253" s="499"/>
      <c r="O253" s="499"/>
    </row>
    <row r="254" spans="1:15" ht="15" customHeight="1">
      <c r="A254" s="498"/>
      <c r="B254" s="499"/>
      <c r="C254" s="499"/>
      <c r="D254" s="499"/>
      <c r="E254" s="499"/>
      <c r="F254" s="499"/>
      <c r="G254" s="499"/>
      <c r="H254" s="499"/>
      <c r="I254" s="499"/>
      <c r="J254" s="499"/>
      <c r="K254" s="499"/>
      <c r="L254" s="499"/>
      <c r="M254" s="499"/>
      <c r="N254" s="499"/>
      <c r="O254" s="499"/>
    </row>
    <row r="255" spans="1:15" ht="15" customHeight="1">
      <c r="A255" s="498"/>
      <c r="B255" s="499"/>
      <c r="C255" s="499"/>
      <c r="D255" s="499"/>
      <c r="E255" s="499"/>
      <c r="F255" s="499"/>
      <c r="G255" s="499"/>
      <c r="H255" s="499"/>
      <c r="I255" s="499"/>
      <c r="J255" s="499"/>
      <c r="K255" s="499"/>
      <c r="L255" s="499"/>
      <c r="M255" s="499"/>
      <c r="N255" s="499"/>
      <c r="O255" s="499"/>
    </row>
    <row r="256" spans="1:15" ht="15" customHeight="1">
      <c r="A256" s="498"/>
      <c r="B256" s="499"/>
      <c r="C256" s="499"/>
      <c r="D256" s="499"/>
      <c r="E256" s="499"/>
      <c r="F256" s="499"/>
      <c r="G256" s="499"/>
      <c r="H256" s="499"/>
      <c r="I256" s="499"/>
      <c r="J256" s="499"/>
      <c r="K256" s="499"/>
      <c r="L256" s="499"/>
      <c r="M256" s="499"/>
      <c r="N256" s="499"/>
      <c r="O256" s="499"/>
    </row>
    <row r="257" spans="1:15" ht="15" customHeight="1">
      <c r="A257" s="498"/>
      <c r="B257" s="499"/>
      <c r="C257" s="499"/>
      <c r="D257" s="499"/>
      <c r="E257" s="499"/>
      <c r="F257" s="499"/>
      <c r="G257" s="499"/>
      <c r="H257" s="499"/>
      <c r="I257" s="499"/>
      <c r="J257" s="499"/>
      <c r="K257" s="499"/>
      <c r="L257" s="499"/>
      <c r="M257" s="499"/>
      <c r="N257" s="499"/>
      <c r="O257" s="499"/>
    </row>
    <row r="258" spans="1:15" ht="15" customHeight="1">
      <c r="A258" s="498"/>
      <c r="B258" s="499"/>
      <c r="C258" s="499"/>
      <c r="D258" s="499"/>
      <c r="E258" s="499"/>
      <c r="F258" s="499"/>
      <c r="G258" s="499"/>
      <c r="H258" s="499"/>
      <c r="I258" s="499"/>
      <c r="J258" s="499"/>
      <c r="K258" s="499"/>
      <c r="L258" s="499"/>
      <c r="M258" s="499"/>
      <c r="N258" s="499"/>
      <c r="O258" s="499"/>
    </row>
    <row r="259" spans="1:15" ht="15" customHeight="1">
      <c r="A259" s="498"/>
      <c r="B259" s="499"/>
      <c r="C259" s="499"/>
      <c r="D259" s="499"/>
      <c r="E259" s="499"/>
      <c r="F259" s="499"/>
      <c r="G259" s="499"/>
      <c r="H259" s="499"/>
      <c r="I259" s="499"/>
      <c r="J259" s="499"/>
      <c r="K259" s="499"/>
      <c r="L259" s="499"/>
      <c r="M259" s="499"/>
      <c r="N259" s="499"/>
      <c r="O259" s="499"/>
    </row>
    <row r="260" spans="1:15" ht="15" customHeight="1">
      <c r="A260" s="498"/>
      <c r="B260" s="499"/>
      <c r="C260" s="499"/>
      <c r="D260" s="499"/>
      <c r="E260" s="499"/>
      <c r="F260" s="499"/>
      <c r="G260" s="499"/>
      <c r="H260" s="499"/>
      <c r="I260" s="499"/>
      <c r="J260" s="499"/>
      <c r="K260" s="499"/>
      <c r="L260" s="499"/>
      <c r="M260" s="499"/>
      <c r="N260" s="499"/>
      <c r="O260" s="499"/>
    </row>
    <row r="261" spans="1:15" ht="15" customHeight="1">
      <c r="A261" s="498"/>
      <c r="B261" s="499"/>
      <c r="C261" s="499"/>
      <c r="D261" s="499"/>
      <c r="E261" s="499"/>
      <c r="F261" s="499"/>
      <c r="G261" s="499"/>
      <c r="H261" s="499"/>
      <c r="I261" s="499"/>
      <c r="J261" s="499"/>
      <c r="K261" s="499"/>
      <c r="L261" s="499"/>
      <c r="M261" s="499"/>
      <c r="N261" s="499"/>
      <c r="O261" s="499"/>
    </row>
    <row r="262" spans="1:15" ht="15" customHeight="1">
      <c r="A262" s="498"/>
      <c r="B262" s="499"/>
      <c r="C262" s="499"/>
      <c r="D262" s="499"/>
      <c r="E262" s="499"/>
      <c r="F262" s="499"/>
      <c r="G262" s="499"/>
      <c r="H262" s="499"/>
      <c r="I262" s="499"/>
      <c r="J262" s="499"/>
      <c r="K262" s="499"/>
      <c r="L262" s="499"/>
      <c r="M262" s="499"/>
      <c r="N262" s="499"/>
      <c r="O262" s="499"/>
    </row>
    <row r="263" spans="1:15" ht="15" customHeight="1">
      <c r="A263" s="498"/>
      <c r="B263" s="499"/>
      <c r="C263" s="499"/>
      <c r="D263" s="499"/>
      <c r="E263" s="499"/>
      <c r="F263" s="499"/>
      <c r="G263" s="499"/>
      <c r="H263" s="499"/>
      <c r="I263" s="499"/>
      <c r="J263" s="499"/>
      <c r="K263" s="499"/>
      <c r="L263" s="499"/>
      <c r="M263" s="499"/>
      <c r="N263" s="499"/>
      <c r="O263" s="499"/>
    </row>
    <row r="264" spans="1:15" ht="15" customHeight="1">
      <c r="A264" s="498"/>
      <c r="B264" s="499"/>
      <c r="C264" s="499"/>
      <c r="D264" s="499"/>
      <c r="E264" s="499"/>
      <c r="F264" s="499"/>
      <c r="G264" s="499"/>
      <c r="H264" s="499"/>
      <c r="I264" s="499"/>
      <c r="J264" s="499"/>
      <c r="K264" s="499"/>
      <c r="L264" s="499"/>
      <c r="M264" s="499"/>
      <c r="N264" s="499"/>
      <c r="O264" s="499"/>
    </row>
    <row r="265" spans="1:15" ht="15" customHeight="1">
      <c r="A265" s="498"/>
      <c r="B265" s="499"/>
      <c r="C265" s="499"/>
      <c r="D265" s="499"/>
      <c r="E265" s="499"/>
      <c r="F265" s="499"/>
      <c r="G265" s="499"/>
      <c r="H265" s="499"/>
      <c r="I265" s="499"/>
      <c r="J265" s="499"/>
      <c r="K265" s="499"/>
      <c r="L265" s="499"/>
      <c r="M265" s="499"/>
      <c r="N265" s="499"/>
      <c r="O265" s="499"/>
    </row>
    <row r="266" spans="1:15" ht="15" customHeight="1">
      <c r="A266" s="498"/>
      <c r="B266" s="499"/>
      <c r="C266" s="499"/>
      <c r="D266" s="499"/>
      <c r="E266" s="499"/>
      <c r="F266" s="499"/>
      <c r="G266" s="499"/>
      <c r="H266" s="499"/>
      <c r="I266" s="499"/>
      <c r="J266" s="499"/>
      <c r="K266" s="499"/>
      <c r="L266" s="499"/>
      <c r="M266" s="499"/>
      <c r="N266" s="499"/>
      <c r="O266" s="499"/>
    </row>
    <row r="267" spans="1:15" ht="15" customHeight="1">
      <c r="A267" s="498"/>
      <c r="B267" s="499"/>
      <c r="C267" s="499"/>
      <c r="D267" s="499"/>
      <c r="E267" s="499"/>
      <c r="F267" s="499"/>
      <c r="G267" s="499"/>
      <c r="H267" s="499"/>
      <c r="I267" s="499"/>
      <c r="J267" s="499"/>
      <c r="K267" s="499"/>
      <c r="L267" s="499"/>
      <c r="M267" s="499"/>
      <c r="N267" s="499"/>
      <c r="O267" s="499"/>
    </row>
    <row r="268" spans="1:15" ht="15" customHeight="1">
      <c r="A268" s="498"/>
      <c r="B268" s="499"/>
      <c r="C268" s="499"/>
      <c r="D268" s="499"/>
      <c r="E268" s="499"/>
      <c r="F268" s="499"/>
      <c r="G268" s="499"/>
      <c r="H268" s="499"/>
      <c r="I268" s="499"/>
      <c r="J268" s="499"/>
      <c r="K268" s="499"/>
      <c r="L268" s="499"/>
      <c r="M268" s="499"/>
      <c r="N268" s="499"/>
      <c r="O268" s="499"/>
    </row>
    <row r="269" spans="1:15" ht="15" customHeight="1">
      <c r="A269" s="498"/>
      <c r="B269" s="499"/>
      <c r="C269" s="499"/>
      <c r="D269" s="499"/>
      <c r="E269" s="499"/>
      <c r="F269" s="499"/>
      <c r="G269" s="499"/>
      <c r="H269" s="499"/>
      <c r="I269" s="499"/>
      <c r="J269" s="499"/>
      <c r="K269" s="499"/>
      <c r="L269" s="499"/>
      <c r="M269" s="499"/>
      <c r="N269" s="499"/>
      <c r="O269" s="499"/>
    </row>
    <row r="270" spans="1:15" ht="15" customHeight="1">
      <c r="A270" s="498"/>
      <c r="B270" s="499"/>
      <c r="C270" s="499"/>
      <c r="D270" s="499"/>
      <c r="E270" s="499"/>
      <c r="F270" s="499"/>
      <c r="G270" s="499"/>
      <c r="H270" s="499"/>
      <c r="I270" s="499"/>
      <c r="J270" s="499"/>
      <c r="K270" s="499"/>
      <c r="L270" s="499"/>
      <c r="M270" s="499"/>
      <c r="N270" s="499"/>
      <c r="O270" s="499"/>
    </row>
    <row r="271" spans="1:15" ht="15" customHeight="1">
      <c r="A271" s="498"/>
      <c r="B271" s="499"/>
      <c r="C271" s="499"/>
      <c r="D271" s="499"/>
      <c r="E271" s="499"/>
      <c r="F271" s="499"/>
      <c r="G271" s="499"/>
      <c r="H271" s="499"/>
      <c r="I271" s="499"/>
      <c r="J271" s="499"/>
      <c r="K271" s="499"/>
      <c r="L271" s="499"/>
      <c r="M271" s="499"/>
      <c r="N271" s="499"/>
      <c r="O271" s="499"/>
    </row>
    <row r="272" spans="1:15" ht="15" customHeight="1">
      <c r="A272" s="498"/>
      <c r="B272" s="499"/>
      <c r="C272" s="499"/>
      <c r="D272" s="499"/>
      <c r="E272" s="499"/>
      <c r="F272" s="499"/>
      <c r="G272" s="499"/>
      <c r="H272" s="499"/>
      <c r="I272" s="499"/>
      <c r="J272" s="499"/>
      <c r="K272" s="499"/>
      <c r="L272" s="499"/>
      <c r="M272" s="499"/>
      <c r="N272" s="499"/>
      <c r="O272" s="499"/>
    </row>
    <row r="273" spans="1:15" ht="15" customHeight="1">
      <c r="A273" s="498"/>
      <c r="B273" s="499"/>
      <c r="C273" s="499"/>
      <c r="D273" s="499"/>
      <c r="E273" s="499"/>
      <c r="F273" s="499"/>
      <c r="G273" s="499"/>
      <c r="H273" s="499"/>
      <c r="I273" s="499"/>
      <c r="J273" s="499"/>
      <c r="K273" s="499"/>
      <c r="L273" s="499"/>
      <c r="M273" s="499"/>
      <c r="N273" s="499"/>
      <c r="O273" s="499"/>
    </row>
    <row r="274" spans="1:15" ht="15" customHeight="1">
      <c r="A274" s="498"/>
      <c r="B274" s="499"/>
      <c r="C274" s="499"/>
      <c r="D274" s="499"/>
      <c r="E274" s="499"/>
      <c r="F274" s="499"/>
      <c r="G274" s="499"/>
      <c r="H274" s="499"/>
      <c r="I274" s="499"/>
      <c r="J274" s="499"/>
      <c r="K274" s="499"/>
      <c r="L274" s="499"/>
      <c r="M274" s="499"/>
      <c r="N274" s="499"/>
      <c r="O274" s="499"/>
    </row>
    <row r="275" spans="1:15" ht="15" customHeight="1">
      <c r="A275" s="498"/>
      <c r="B275" s="499"/>
      <c r="C275" s="499"/>
      <c r="D275" s="499"/>
      <c r="E275" s="499"/>
      <c r="F275" s="499"/>
      <c r="G275" s="499"/>
      <c r="H275" s="499"/>
      <c r="I275" s="499"/>
      <c r="J275" s="499"/>
      <c r="K275" s="499"/>
      <c r="L275" s="499"/>
      <c r="M275" s="499"/>
      <c r="N275" s="499"/>
      <c r="O275" s="499"/>
    </row>
    <row r="276" spans="1:15" ht="15" customHeight="1">
      <c r="A276" s="498"/>
      <c r="B276" s="499"/>
      <c r="C276" s="499"/>
      <c r="D276" s="499"/>
      <c r="E276" s="499"/>
      <c r="F276" s="499"/>
      <c r="G276" s="499"/>
      <c r="H276" s="499"/>
      <c r="I276" s="499"/>
      <c r="J276" s="499"/>
      <c r="K276" s="499"/>
      <c r="L276" s="499"/>
      <c r="M276" s="499"/>
      <c r="N276" s="499"/>
      <c r="O276" s="499"/>
    </row>
    <row r="277" spans="1:15" ht="15" customHeight="1">
      <c r="A277" s="498"/>
      <c r="B277" s="499"/>
      <c r="C277" s="499"/>
      <c r="D277" s="499"/>
      <c r="E277" s="499"/>
      <c r="F277" s="499"/>
      <c r="G277" s="499"/>
      <c r="H277" s="499"/>
      <c r="I277" s="499"/>
      <c r="J277" s="499"/>
      <c r="K277" s="499"/>
      <c r="L277" s="499"/>
      <c r="M277" s="499"/>
      <c r="N277" s="499"/>
      <c r="O277" s="499"/>
    </row>
    <row r="278" spans="1:15" ht="15" customHeight="1">
      <c r="A278" s="498"/>
      <c r="B278" s="499"/>
      <c r="C278" s="499"/>
      <c r="D278" s="499"/>
      <c r="E278" s="499"/>
      <c r="F278" s="499"/>
      <c r="G278" s="499"/>
      <c r="H278" s="499"/>
      <c r="I278" s="499"/>
      <c r="J278" s="499"/>
      <c r="K278" s="499"/>
      <c r="L278" s="499"/>
      <c r="M278" s="499"/>
      <c r="N278" s="499"/>
      <c r="O278" s="499"/>
    </row>
    <row r="279" spans="1:15" ht="15" customHeight="1">
      <c r="A279" s="498"/>
      <c r="B279" s="499"/>
      <c r="C279" s="499"/>
      <c r="D279" s="499"/>
      <c r="E279" s="499"/>
      <c r="F279" s="499"/>
      <c r="G279" s="499"/>
      <c r="H279" s="499"/>
      <c r="I279" s="499"/>
      <c r="J279" s="499"/>
      <c r="K279" s="499"/>
      <c r="L279" s="499"/>
      <c r="M279" s="499"/>
      <c r="N279" s="499"/>
      <c r="O279" s="499"/>
    </row>
    <row r="280" spans="1:15" ht="15" customHeight="1">
      <c r="A280" s="498"/>
      <c r="B280" s="499"/>
      <c r="C280" s="499"/>
      <c r="D280" s="499"/>
      <c r="E280" s="499"/>
      <c r="F280" s="499"/>
      <c r="G280" s="499"/>
      <c r="H280" s="499"/>
      <c r="I280" s="499"/>
      <c r="J280" s="499"/>
      <c r="K280" s="499"/>
      <c r="L280" s="499"/>
      <c r="M280" s="499"/>
      <c r="N280" s="499"/>
      <c r="O280" s="499"/>
    </row>
    <row r="281" spans="1:15" ht="15" customHeight="1">
      <c r="A281" s="498"/>
      <c r="B281" s="499"/>
      <c r="C281" s="499"/>
      <c r="D281" s="499"/>
      <c r="E281" s="499"/>
      <c r="F281" s="499"/>
      <c r="G281" s="499"/>
      <c r="H281" s="499"/>
      <c r="I281" s="499"/>
      <c r="J281" s="499"/>
      <c r="K281" s="499"/>
      <c r="L281" s="499"/>
      <c r="M281" s="499"/>
      <c r="N281" s="499"/>
      <c r="O281" s="499"/>
    </row>
    <row r="282" spans="1:15" ht="15" customHeight="1">
      <c r="A282" s="498"/>
      <c r="B282" s="499"/>
      <c r="C282" s="499"/>
      <c r="D282" s="499"/>
      <c r="E282" s="499"/>
      <c r="F282" s="499"/>
      <c r="G282" s="499"/>
      <c r="H282" s="499"/>
      <c r="I282" s="499"/>
      <c r="J282" s="499"/>
      <c r="K282" s="499"/>
      <c r="L282" s="499"/>
      <c r="M282" s="499"/>
      <c r="N282" s="499"/>
      <c r="O282" s="499"/>
    </row>
    <row r="283" spans="1:15" ht="15" customHeight="1">
      <c r="A283" s="498"/>
      <c r="B283" s="499"/>
      <c r="C283" s="499"/>
      <c r="D283" s="499"/>
      <c r="E283" s="499"/>
      <c r="F283" s="499"/>
      <c r="G283" s="499"/>
      <c r="H283" s="499"/>
      <c r="I283" s="499"/>
      <c r="J283" s="499"/>
      <c r="K283" s="499"/>
      <c r="L283" s="499"/>
      <c r="M283" s="499"/>
      <c r="N283" s="499"/>
      <c r="O283" s="499"/>
    </row>
    <row r="284" spans="1:15" ht="15" customHeight="1">
      <c r="A284" s="498"/>
      <c r="B284" s="499"/>
      <c r="C284" s="499"/>
      <c r="D284" s="499"/>
      <c r="E284" s="499"/>
      <c r="F284" s="499"/>
      <c r="G284" s="499"/>
      <c r="H284" s="499"/>
      <c r="I284" s="499"/>
      <c r="J284" s="499"/>
      <c r="K284" s="499"/>
      <c r="L284" s="499"/>
      <c r="M284" s="499"/>
      <c r="N284" s="499"/>
      <c r="O284" s="499"/>
    </row>
    <row r="285" spans="1:15" ht="15" customHeight="1">
      <c r="A285" s="498"/>
      <c r="B285" s="499"/>
      <c r="C285" s="499"/>
      <c r="D285" s="499"/>
      <c r="E285" s="499"/>
      <c r="F285" s="499"/>
      <c r="G285" s="499"/>
      <c r="H285" s="499"/>
      <c r="I285" s="499"/>
      <c r="J285" s="499"/>
      <c r="K285" s="499"/>
      <c r="L285" s="499"/>
      <c r="M285" s="499"/>
      <c r="N285" s="499"/>
      <c r="O285" s="499"/>
    </row>
    <row r="286" spans="1:15" ht="15" customHeight="1">
      <c r="A286" s="498"/>
      <c r="B286" s="499"/>
      <c r="C286" s="499"/>
      <c r="D286" s="499"/>
      <c r="E286" s="499"/>
      <c r="F286" s="499"/>
      <c r="G286" s="499"/>
      <c r="H286" s="499"/>
      <c r="I286" s="499"/>
      <c r="J286" s="499"/>
      <c r="K286" s="499"/>
      <c r="L286" s="499"/>
      <c r="M286" s="499"/>
      <c r="N286" s="499"/>
      <c r="O286" s="499"/>
    </row>
    <row r="287" spans="1:15" ht="15" customHeight="1">
      <c r="A287" s="498"/>
      <c r="B287" s="499"/>
      <c r="C287" s="499"/>
      <c r="D287" s="499"/>
      <c r="E287" s="499"/>
      <c r="F287" s="499"/>
      <c r="G287" s="499"/>
      <c r="H287" s="499"/>
      <c r="I287" s="499"/>
      <c r="J287" s="499"/>
      <c r="K287" s="499"/>
      <c r="L287" s="499"/>
      <c r="M287" s="499"/>
      <c r="N287" s="499"/>
      <c r="O287" s="499"/>
    </row>
    <row r="288" spans="1:15" ht="15" customHeight="1">
      <c r="A288" s="498"/>
      <c r="B288" s="499"/>
      <c r="C288" s="499"/>
      <c r="D288" s="499"/>
      <c r="E288" s="499"/>
      <c r="F288" s="499"/>
      <c r="G288" s="499"/>
      <c r="H288" s="499"/>
      <c r="I288" s="499"/>
      <c r="J288" s="499"/>
      <c r="K288" s="499"/>
      <c r="L288" s="499"/>
      <c r="M288" s="499"/>
      <c r="N288" s="499"/>
      <c r="O288" s="499"/>
    </row>
    <row r="289" spans="1:15" ht="15" customHeight="1">
      <c r="A289" s="498"/>
      <c r="B289" s="499"/>
      <c r="C289" s="499"/>
      <c r="D289" s="499"/>
      <c r="E289" s="499"/>
      <c r="F289" s="499"/>
      <c r="G289" s="499"/>
      <c r="H289" s="499"/>
      <c r="I289" s="499"/>
      <c r="J289" s="499"/>
      <c r="K289" s="499"/>
      <c r="L289" s="499"/>
      <c r="M289" s="499"/>
      <c r="N289" s="499"/>
      <c r="O289" s="499"/>
    </row>
    <row r="290" spans="1:15" ht="15" customHeight="1">
      <c r="A290" s="498"/>
      <c r="B290" s="499"/>
      <c r="C290" s="499"/>
      <c r="D290" s="499"/>
      <c r="E290" s="499"/>
      <c r="F290" s="499"/>
      <c r="G290" s="499"/>
      <c r="H290" s="499"/>
      <c r="I290" s="499"/>
      <c r="J290" s="499"/>
      <c r="K290" s="499"/>
      <c r="L290" s="499"/>
      <c r="M290" s="499"/>
      <c r="N290" s="499"/>
      <c r="O290" s="499"/>
    </row>
    <row r="291" spans="1:15" ht="15" customHeight="1">
      <c r="A291" s="498"/>
      <c r="B291" s="499"/>
      <c r="C291" s="499"/>
      <c r="D291" s="499"/>
      <c r="E291" s="499"/>
      <c r="F291" s="499"/>
      <c r="G291" s="499"/>
      <c r="H291" s="499"/>
      <c r="I291" s="499"/>
      <c r="J291" s="499"/>
      <c r="K291" s="499"/>
      <c r="L291" s="499"/>
      <c r="M291" s="499"/>
      <c r="N291" s="499"/>
      <c r="O291" s="499"/>
    </row>
    <row r="292" spans="1:15" ht="15" customHeight="1">
      <c r="A292" s="498"/>
      <c r="B292" s="499"/>
      <c r="C292" s="499"/>
      <c r="D292" s="499"/>
      <c r="E292" s="499"/>
      <c r="F292" s="499"/>
      <c r="G292" s="499"/>
      <c r="H292" s="499"/>
      <c r="I292" s="499"/>
      <c r="J292" s="499"/>
      <c r="K292" s="499"/>
      <c r="L292" s="499"/>
      <c r="M292" s="499"/>
      <c r="N292" s="499"/>
      <c r="O292" s="499"/>
    </row>
    <row r="293" spans="1:15" ht="15" customHeight="1">
      <c r="A293" s="498"/>
      <c r="B293" s="499"/>
      <c r="C293" s="499"/>
      <c r="D293" s="499"/>
      <c r="E293" s="499"/>
      <c r="F293" s="499"/>
      <c r="G293" s="499"/>
      <c r="H293" s="499"/>
      <c r="I293" s="499"/>
      <c r="J293" s="499"/>
      <c r="K293" s="499"/>
      <c r="L293" s="499"/>
      <c r="M293" s="499"/>
      <c r="N293" s="499"/>
      <c r="O293" s="499"/>
    </row>
    <row r="294" spans="1:15" ht="15" customHeight="1">
      <c r="A294" s="498"/>
      <c r="B294" s="499"/>
      <c r="C294" s="499"/>
      <c r="D294" s="499"/>
      <c r="E294" s="499"/>
      <c r="F294" s="499"/>
      <c r="G294" s="499"/>
      <c r="H294" s="499"/>
      <c r="I294" s="499"/>
      <c r="J294" s="499"/>
      <c r="K294" s="499"/>
      <c r="L294" s="499"/>
      <c r="M294" s="499"/>
      <c r="N294" s="499"/>
      <c r="O294" s="499"/>
    </row>
    <row r="295" spans="1:15" ht="15" customHeight="1">
      <c r="A295" s="498"/>
      <c r="B295" s="499"/>
      <c r="C295" s="499"/>
      <c r="D295" s="499"/>
      <c r="E295" s="499"/>
      <c r="F295" s="499"/>
      <c r="G295" s="499"/>
      <c r="H295" s="499"/>
      <c r="I295" s="499"/>
      <c r="J295" s="499"/>
      <c r="K295" s="499"/>
      <c r="L295" s="499"/>
      <c r="M295" s="499"/>
      <c r="N295" s="499"/>
      <c r="O295" s="499"/>
    </row>
    <row r="296" spans="1:15" ht="15" customHeight="1">
      <c r="A296" s="498"/>
      <c r="B296" s="499"/>
      <c r="C296" s="499"/>
      <c r="D296" s="499"/>
      <c r="E296" s="499"/>
      <c r="F296" s="499"/>
      <c r="G296" s="499"/>
      <c r="H296" s="499"/>
      <c r="I296" s="499"/>
      <c r="J296" s="499"/>
      <c r="K296" s="499"/>
      <c r="L296" s="499"/>
      <c r="M296" s="499"/>
      <c r="N296" s="499"/>
      <c r="O296" s="499"/>
    </row>
    <row r="297" spans="1:15" ht="15" customHeight="1">
      <c r="A297" s="498"/>
      <c r="B297" s="499"/>
      <c r="C297" s="499"/>
      <c r="D297" s="499"/>
      <c r="E297" s="499"/>
      <c r="F297" s="499"/>
      <c r="G297" s="499"/>
      <c r="H297" s="499"/>
      <c r="I297" s="499"/>
      <c r="J297" s="499"/>
      <c r="K297" s="499"/>
      <c r="L297" s="499"/>
      <c r="M297" s="499"/>
      <c r="N297" s="499"/>
      <c r="O297" s="499"/>
    </row>
    <row r="298" spans="1:15" ht="15" customHeight="1">
      <c r="A298" s="498"/>
      <c r="B298" s="499"/>
      <c r="C298" s="499"/>
      <c r="D298" s="499"/>
      <c r="E298" s="499"/>
      <c r="F298" s="499"/>
      <c r="G298" s="499"/>
      <c r="H298" s="499"/>
      <c r="I298" s="499"/>
      <c r="J298" s="499"/>
      <c r="K298" s="499"/>
      <c r="L298" s="499"/>
      <c r="M298" s="499"/>
      <c r="N298" s="499"/>
      <c r="O298" s="499"/>
    </row>
    <row r="299" spans="1:15" ht="15" customHeight="1">
      <c r="A299" s="498"/>
      <c r="B299" s="499"/>
      <c r="C299" s="499"/>
      <c r="D299" s="499"/>
      <c r="E299" s="499"/>
      <c r="F299" s="499"/>
      <c r="G299" s="499"/>
      <c r="H299" s="499"/>
      <c r="I299" s="499"/>
      <c r="J299" s="499"/>
      <c r="K299" s="499"/>
      <c r="L299" s="499"/>
      <c r="M299" s="499"/>
      <c r="N299" s="499"/>
      <c r="O299" s="499"/>
    </row>
    <row r="300" spans="1:15" ht="15" customHeight="1">
      <c r="A300" s="498"/>
      <c r="B300" s="499"/>
      <c r="C300" s="499"/>
      <c r="D300" s="499"/>
      <c r="E300" s="499"/>
      <c r="F300" s="499"/>
      <c r="G300" s="499"/>
      <c r="H300" s="499"/>
      <c r="I300" s="499"/>
      <c r="J300" s="499"/>
      <c r="K300" s="499"/>
      <c r="L300" s="499"/>
      <c r="M300" s="499"/>
      <c r="N300" s="499"/>
      <c r="O300" s="499"/>
    </row>
    <row r="301" spans="1:15" ht="15" customHeight="1">
      <c r="A301" s="498"/>
      <c r="B301" s="499"/>
      <c r="C301" s="499"/>
      <c r="D301" s="499"/>
      <c r="E301" s="499"/>
      <c r="F301" s="499"/>
      <c r="G301" s="499"/>
      <c r="H301" s="499"/>
      <c r="I301" s="499"/>
      <c r="J301" s="499"/>
      <c r="K301" s="499"/>
      <c r="L301" s="499"/>
      <c r="M301" s="499"/>
      <c r="N301" s="499"/>
      <c r="O301" s="499"/>
    </row>
    <row r="302" spans="1:15" ht="15" customHeight="1">
      <c r="A302" s="498"/>
      <c r="B302" s="499"/>
      <c r="C302" s="499"/>
      <c r="D302" s="499"/>
      <c r="E302" s="499"/>
      <c r="F302" s="499"/>
      <c r="G302" s="499"/>
      <c r="H302" s="499"/>
      <c r="I302" s="499"/>
      <c r="J302" s="499"/>
      <c r="K302" s="499"/>
      <c r="L302" s="499"/>
      <c r="M302" s="499"/>
      <c r="N302" s="499"/>
      <c r="O302" s="499"/>
    </row>
    <row r="303" spans="1:15" ht="15" customHeight="1">
      <c r="A303" s="498"/>
      <c r="B303" s="499"/>
      <c r="C303" s="499"/>
      <c r="D303" s="499"/>
      <c r="E303" s="499"/>
      <c r="F303" s="499"/>
      <c r="G303" s="499"/>
      <c r="H303" s="499"/>
      <c r="I303" s="499"/>
      <c r="J303" s="499"/>
      <c r="K303" s="499"/>
      <c r="L303" s="499"/>
      <c r="M303" s="499"/>
      <c r="N303" s="499"/>
      <c r="O303" s="499"/>
    </row>
    <row r="304" spans="1:15" ht="15" customHeight="1">
      <c r="A304" s="498"/>
      <c r="B304" s="499"/>
      <c r="C304" s="499"/>
      <c r="D304" s="499"/>
      <c r="E304" s="499"/>
      <c r="F304" s="499"/>
      <c r="G304" s="499"/>
      <c r="H304" s="499"/>
      <c r="I304" s="499"/>
      <c r="J304" s="499"/>
      <c r="K304" s="499"/>
      <c r="L304" s="499"/>
      <c r="M304" s="499"/>
      <c r="N304" s="499"/>
      <c r="O304" s="499"/>
    </row>
    <row r="305" spans="1:15" ht="15" customHeight="1">
      <c r="A305" s="498"/>
      <c r="B305" s="499"/>
      <c r="C305" s="499"/>
      <c r="D305" s="499"/>
      <c r="E305" s="499"/>
      <c r="F305" s="499"/>
      <c r="G305" s="499"/>
      <c r="H305" s="499"/>
      <c r="I305" s="499"/>
      <c r="J305" s="499"/>
      <c r="K305" s="499"/>
      <c r="L305" s="499"/>
      <c r="M305" s="499"/>
      <c r="N305" s="499"/>
      <c r="O305" s="499"/>
    </row>
    <row r="306" spans="1:15" ht="15" customHeight="1">
      <c r="A306" s="498"/>
      <c r="B306" s="499"/>
      <c r="C306" s="499"/>
      <c r="D306" s="499"/>
      <c r="E306" s="499"/>
      <c r="F306" s="499"/>
      <c r="G306" s="499"/>
      <c r="H306" s="499"/>
      <c r="I306" s="499"/>
      <c r="J306" s="499"/>
      <c r="K306" s="499"/>
      <c r="L306" s="499"/>
      <c r="M306" s="499"/>
      <c r="N306" s="499"/>
      <c r="O306" s="499"/>
    </row>
    <row r="307" spans="1:15" ht="15" customHeight="1">
      <c r="A307" s="498"/>
      <c r="B307" s="499"/>
      <c r="C307" s="499"/>
      <c r="D307" s="499"/>
      <c r="E307" s="499"/>
      <c r="F307" s="499"/>
      <c r="G307" s="499"/>
      <c r="H307" s="499"/>
      <c r="I307" s="499"/>
      <c r="J307" s="499"/>
      <c r="K307" s="499"/>
      <c r="L307" s="499"/>
      <c r="M307" s="499"/>
      <c r="N307" s="499"/>
      <c r="O307" s="499"/>
    </row>
    <row r="308" spans="1:15" ht="15" customHeight="1">
      <c r="A308" s="498"/>
      <c r="B308" s="499"/>
      <c r="C308" s="499"/>
      <c r="D308" s="499"/>
      <c r="E308" s="499"/>
      <c r="F308" s="499"/>
      <c r="G308" s="499"/>
      <c r="H308" s="499"/>
      <c r="I308" s="499"/>
      <c r="J308" s="499"/>
      <c r="K308" s="499"/>
      <c r="L308" s="499"/>
      <c r="M308" s="499"/>
      <c r="N308" s="499"/>
      <c r="O308" s="499"/>
    </row>
    <row r="309" spans="1:15" ht="15" customHeight="1">
      <c r="A309" s="498"/>
      <c r="B309" s="499"/>
      <c r="C309" s="499"/>
      <c r="D309" s="499"/>
      <c r="E309" s="499"/>
      <c r="F309" s="499"/>
      <c r="G309" s="499"/>
      <c r="H309" s="499"/>
      <c r="I309" s="499"/>
      <c r="J309" s="499"/>
      <c r="K309" s="499"/>
      <c r="L309" s="499"/>
      <c r="M309" s="499"/>
      <c r="N309" s="499"/>
      <c r="O309" s="499"/>
    </row>
    <row r="310" spans="1:15" ht="15" customHeight="1">
      <c r="A310" s="498"/>
      <c r="B310" s="499"/>
      <c r="C310" s="499"/>
      <c r="D310" s="499"/>
      <c r="E310" s="499"/>
      <c r="F310" s="499"/>
      <c r="G310" s="499"/>
      <c r="H310" s="499"/>
      <c r="I310" s="499"/>
      <c r="J310" s="499"/>
      <c r="K310" s="499"/>
      <c r="L310" s="499"/>
      <c r="M310" s="499"/>
      <c r="N310" s="499"/>
      <c r="O310" s="499"/>
    </row>
    <row r="311" spans="1:15" ht="15" customHeight="1">
      <c r="A311" s="498"/>
      <c r="B311" s="499"/>
      <c r="C311" s="499"/>
      <c r="D311" s="499"/>
      <c r="E311" s="499"/>
      <c r="F311" s="499"/>
      <c r="G311" s="499"/>
      <c r="H311" s="499"/>
      <c r="I311" s="499"/>
      <c r="J311" s="499"/>
      <c r="K311" s="499"/>
      <c r="L311" s="499"/>
      <c r="M311" s="499"/>
      <c r="N311" s="499"/>
      <c r="O311" s="499"/>
    </row>
    <row r="312" spans="1:15" ht="15" customHeight="1">
      <c r="A312" s="498"/>
      <c r="B312" s="499"/>
      <c r="C312" s="499"/>
      <c r="D312" s="499"/>
      <c r="E312" s="499"/>
      <c r="F312" s="499"/>
      <c r="G312" s="499"/>
      <c r="H312" s="499"/>
      <c r="I312" s="499"/>
      <c r="J312" s="499"/>
      <c r="K312" s="499"/>
      <c r="L312" s="499"/>
      <c r="M312" s="499"/>
      <c r="N312" s="499"/>
      <c r="O312" s="499"/>
    </row>
    <row r="313" spans="1:15" ht="15" customHeight="1">
      <c r="A313" s="498"/>
      <c r="B313" s="499"/>
      <c r="C313" s="499"/>
      <c r="D313" s="499"/>
      <c r="E313" s="499"/>
      <c r="F313" s="499"/>
      <c r="G313" s="499"/>
      <c r="H313" s="499"/>
      <c r="I313" s="499"/>
      <c r="J313" s="499"/>
      <c r="K313" s="499"/>
      <c r="L313" s="499"/>
      <c r="M313" s="499"/>
      <c r="N313" s="499"/>
      <c r="O313" s="499"/>
    </row>
    <row r="314" spans="1:15" ht="15" customHeight="1">
      <c r="A314" s="498"/>
      <c r="B314" s="499"/>
      <c r="C314" s="499"/>
      <c r="D314" s="499"/>
      <c r="E314" s="499"/>
      <c r="F314" s="499"/>
      <c r="G314" s="499"/>
      <c r="H314" s="499"/>
      <c r="I314" s="499"/>
      <c r="J314" s="499"/>
      <c r="K314" s="499"/>
      <c r="L314" s="499"/>
      <c r="M314" s="499"/>
      <c r="N314" s="499"/>
      <c r="O314" s="499"/>
    </row>
    <row r="315" spans="1:15" ht="15" customHeight="1">
      <c r="A315" s="498"/>
      <c r="B315" s="499"/>
      <c r="C315" s="499"/>
      <c r="D315" s="499"/>
      <c r="E315" s="499"/>
      <c r="F315" s="499"/>
      <c r="G315" s="499"/>
      <c r="H315" s="499"/>
      <c r="I315" s="499"/>
      <c r="J315" s="499"/>
      <c r="K315" s="499"/>
      <c r="L315" s="499"/>
      <c r="M315" s="499"/>
      <c r="N315" s="499"/>
      <c r="O315" s="499"/>
    </row>
    <row r="316" spans="1:15" ht="15" customHeight="1">
      <c r="A316" s="498"/>
      <c r="B316" s="499"/>
      <c r="C316" s="499"/>
      <c r="D316" s="499"/>
      <c r="E316" s="499"/>
      <c r="F316" s="499"/>
      <c r="G316" s="499"/>
      <c r="H316" s="499"/>
      <c r="I316" s="499"/>
      <c r="J316" s="499"/>
      <c r="K316" s="499"/>
      <c r="L316" s="499"/>
      <c r="M316" s="499"/>
      <c r="N316" s="499"/>
      <c r="O316" s="499"/>
    </row>
    <row r="317" spans="1:15" ht="15" customHeight="1">
      <c r="A317" s="498"/>
      <c r="B317" s="499"/>
      <c r="C317" s="499"/>
      <c r="D317" s="499"/>
      <c r="E317" s="499"/>
      <c r="F317" s="499"/>
      <c r="G317" s="499"/>
      <c r="H317" s="499"/>
      <c r="I317" s="499"/>
      <c r="J317" s="499"/>
      <c r="K317" s="499"/>
      <c r="L317" s="499"/>
      <c r="M317" s="499"/>
      <c r="N317" s="499"/>
      <c r="O317" s="499"/>
    </row>
    <row r="318" spans="1:15" ht="15" customHeight="1">
      <c r="A318" s="498"/>
      <c r="B318" s="499"/>
      <c r="C318" s="499"/>
      <c r="D318" s="499"/>
      <c r="E318" s="499"/>
      <c r="F318" s="499"/>
      <c r="G318" s="499"/>
      <c r="H318" s="499"/>
      <c r="I318" s="499"/>
      <c r="J318" s="499"/>
      <c r="K318" s="499"/>
      <c r="L318" s="499"/>
      <c r="M318" s="499"/>
      <c r="N318" s="499"/>
      <c r="O318" s="499"/>
    </row>
    <row r="319" spans="1:15" ht="15" customHeight="1">
      <c r="A319" s="498"/>
      <c r="B319" s="499"/>
      <c r="C319" s="499"/>
      <c r="D319" s="499"/>
      <c r="E319" s="499"/>
      <c r="F319" s="499"/>
      <c r="G319" s="499"/>
      <c r="H319" s="499"/>
      <c r="I319" s="499"/>
      <c r="J319" s="499"/>
      <c r="K319" s="499"/>
      <c r="L319" s="499"/>
      <c r="M319" s="499"/>
      <c r="N319" s="499"/>
      <c r="O319" s="499"/>
    </row>
    <row r="320" spans="1:15" ht="15" customHeight="1">
      <c r="A320" s="498"/>
      <c r="B320" s="499"/>
      <c r="C320" s="499"/>
      <c r="D320" s="499"/>
      <c r="E320" s="499"/>
      <c r="F320" s="499"/>
      <c r="G320" s="499"/>
      <c r="H320" s="499"/>
      <c r="I320" s="499"/>
      <c r="J320" s="499"/>
      <c r="K320" s="499"/>
      <c r="L320" s="499"/>
      <c r="M320" s="499"/>
      <c r="N320" s="499"/>
      <c r="O320" s="499"/>
    </row>
    <row r="321" spans="1:15" ht="15" customHeight="1">
      <c r="A321" s="498"/>
      <c r="B321" s="499"/>
      <c r="C321" s="499"/>
      <c r="D321" s="499"/>
      <c r="E321" s="499"/>
      <c r="F321" s="499"/>
      <c r="G321" s="499"/>
      <c r="H321" s="499"/>
      <c r="I321" s="499"/>
      <c r="J321" s="499"/>
      <c r="K321" s="499"/>
      <c r="L321" s="499"/>
      <c r="M321" s="499"/>
      <c r="N321" s="499"/>
      <c r="O321" s="499"/>
    </row>
    <row r="322" spans="1:15" ht="15" customHeight="1">
      <c r="A322" s="498"/>
      <c r="B322" s="499"/>
      <c r="C322" s="499"/>
      <c r="D322" s="499"/>
      <c r="E322" s="499"/>
      <c r="F322" s="499"/>
      <c r="G322" s="499"/>
      <c r="H322" s="499"/>
      <c r="I322" s="499"/>
      <c r="J322" s="499"/>
      <c r="K322" s="499"/>
      <c r="L322" s="499"/>
      <c r="M322" s="499"/>
      <c r="N322" s="499"/>
      <c r="O322" s="499"/>
    </row>
    <row r="323" spans="1:15" ht="15" customHeight="1">
      <c r="A323" s="498"/>
      <c r="B323" s="499"/>
      <c r="C323" s="499"/>
      <c r="D323" s="499"/>
      <c r="E323" s="499"/>
      <c r="F323" s="499"/>
      <c r="G323" s="499"/>
      <c r="H323" s="499"/>
      <c r="I323" s="499"/>
      <c r="J323" s="499"/>
      <c r="K323" s="499"/>
      <c r="L323" s="499"/>
      <c r="M323" s="499"/>
      <c r="N323" s="499"/>
      <c r="O323" s="499"/>
    </row>
    <row r="324" spans="1:15" ht="15" customHeight="1">
      <c r="A324" s="498"/>
      <c r="B324" s="499"/>
      <c r="C324" s="499"/>
      <c r="D324" s="499"/>
      <c r="E324" s="499"/>
      <c r="F324" s="499"/>
      <c r="G324" s="499"/>
      <c r="H324" s="499"/>
      <c r="I324" s="499"/>
      <c r="J324" s="499"/>
      <c r="K324" s="499"/>
      <c r="L324" s="499"/>
      <c r="M324" s="499"/>
      <c r="N324" s="499"/>
      <c r="O324" s="499"/>
    </row>
    <row r="325" spans="1:15" ht="15" customHeight="1">
      <c r="A325" s="498"/>
      <c r="B325" s="499"/>
      <c r="C325" s="499"/>
      <c r="D325" s="499"/>
      <c r="E325" s="499"/>
      <c r="F325" s="499"/>
      <c r="G325" s="499"/>
      <c r="H325" s="499"/>
      <c r="I325" s="499"/>
      <c r="J325" s="499"/>
      <c r="K325" s="499"/>
      <c r="L325" s="499"/>
      <c r="M325" s="499"/>
      <c r="N325" s="499"/>
      <c r="O325" s="499"/>
    </row>
    <row r="326" spans="1:15" ht="15" customHeight="1">
      <c r="A326" s="498"/>
      <c r="B326" s="499"/>
      <c r="C326" s="499"/>
      <c r="D326" s="499"/>
      <c r="E326" s="499"/>
      <c r="F326" s="499"/>
      <c r="G326" s="499"/>
      <c r="H326" s="499"/>
      <c r="I326" s="499"/>
      <c r="J326" s="499"/>
      <c r="K326" s="499"/>
      <c r="L326" s="499"/>
      <c r="M326" s="499"/>
      <c r="N326" s="499"/>
      <c r="O326" s="499"/>
    </row>
    <row r="327" spans="1:15" ht="15" customHeight="1">
      <c r="A327" s="498"/>
      <c r="B327" s="499"/>
      <c r="C327" s="499"/>
      <c r="D327" s="499"/>
      <c r="E327" s="499"/>
      <c r="F327" s="499"/>
      <c r="G327" s="499"/>
      <c r="H327" s="499"/>
      <c r="I327" s="499"/>
      <c r="J327" s="499"/>
      <c r="K327" s="499"/>
      <c r="L327" s="499"/>
      <c r="M327" s="499"/>
      <c r="N327" s="499"/>
      <c r="O327" s="499"/>
    </row>
    <row r="328" spans="1:15" ht="15" customHeight="1">
      <c r="A328" s="498"/>
      <c r="B328" s="499"/>
      <c r="C328" s="499"/>
      <c r="D328" s="499"/>
      <c r="E328" s="499"/>
      <c r="F328" s="499"/>
      <c r="G328" s="499"/>
      <c r="H328" s="499"/>
      <c r="I328" s="499"/>
      <c r="J328" s="499"/>
      <c r="K328" s="499"/>
      <c r="L328" s="499"/>
      <c r="M328" s="499"/>
      <c r="N328" s="499"/>
      <c r="O328" s="499"/>
    </row>
    <row r="329" spans="1:15" ht="15" customHeight="1">
      <c r="A329" s="498"/>
      <c r="B329" s="499"/>
      <c r="C329" s="499"/>
      <c r="D329" s="499"/>
      <c r="E329" s="499"/>
      <c r="F329" s="499"/>
      <c r="G329" s="499"/>
      <c r="H329" s="499"/>
      <c r="I329" s="499"/>
      <c r="J329" s="499"/>
      <c r="K329" s="499"/>
      <c r="L329" s="499"/>
      <c r="M329" s="499"/>
      <c r="N329" s="499"/>
      <c r="O329" s="499"/>
    </row>
    <row r="330" spans="1:15" ht="15" customHeight="1">
      <c r="A330" s="498"/>
      <c r="B330" s="499"/>
      <c r="C330" s="499"/>
      <c r="D330" s="499"/>
      <c r="E330" s="499"/>
      <c r="F330" s="499"/>
      <c r="G330" s="499"/>
      <c r="H330" s="499"/>
      <c r="I330" s="499"/>
      <c r="J330" s="499"/>
      <c r="K330" s="499"/>
      <c r="L330" s="499"/>
      <c r="M330" s="499"/>
      <c r="N330" s="499"/>
      <c r="O330" s="499"/>
    </row>
    <row r="331" spans="1:15" ht="15" customHeight="1">
      <c r="A331" s="498"/>
      <c r="B331" s="499"/>
      <c r="C331" s="499"/>
      <c r="D331" s="499"/>
      <c r="E331" s="499"/>
      <c r="F331" s="499"/>
      <c r="G331" s="499"/>
      <c r="H331" s="499"/>
      <c r="I331" s="499"/>
      <c r="J331" s="499"/>
      <c r="K331" s="499"/>
      <c r="L331" s="499"/>
      <c r="M331" s="499"/>
      <c r="N331" s="499"/>
      <c r="O331" s="499"/>
    </row>
    <row r="332" spans="1:15" ht="15" customHeight="1">
      <c r="A332" s="498"/>
      <c r="B332" s="499"/>
      <c r="C332" s="499"/>
      <c r="D332" s="499"/>
      <c r="E332" s="499"/>
      <c r="F332" s="499"/>
      <c r="G332" s="499"/>
      <c r="H332" s="499"/>
      <c r="I332" s="499"/>
      <c r="J332" s="499"/>
      <c r="K332" s="499"/>
      <c r="L332" s="499"/>
      <c r="M332" s="499"/>
      <c r="N332" s="499"/>
      <c r="O332" s="499"/>
    </row>
    <row r="333" spans="1:15" ht="15" customHeight="1">
      <c r="A333" s="498"/>
      <c r="B333" s="499"/>
      <c r="C333" s="499"/>
      <c r="D333" s="499"/>
      <c r="E333" s="499"/>
      <c r="F333" s="499"/>
      <c r="G333" s="499"/>
      <c r="H333" s="499"/>
      <c r="I333" s="499"/>
      <c r="J333" s="499"/>
      <c r="K333" s="499"/>
      <c r="L333" s="499"/>
      <c r="M333" s="499"/>
      <c r="N333" s="499"/>
      <c r="O333" s="499"/>
    </row>
    <row r="334" spans="1:15" ht="15" customHeight="1">
      <c r="A334" s="498"/>
      <c r="B334" s="499"/>
      <c r="C334" s="499"/>
      <c r="D334" s="499"/>
      <c r="E334" s="499"/>
      <c r="F334" s="499"/>
      <c r="G334" s="499"/>
      <c r="H334" s="499"/>
      <c r="I334" s="499"/>
      <c r="J334" s="499"/>
      <c r="K334" s="499"/>
      <c r="L334" s="499"/>
      <c r="M334" s="499"/>
      <c r="N334" s="499"/>
      <c r="O334" s="499"/>
    </row>
    <row r="335" spans="1:15" ht="15" customHeight="1">
      <c r="A335" s="498"/>
      <c r="B335" s="499"/>
      <c r="C335" s="499"/>
      <c r="D335" s="499"/>
      <c r="E335" s="499"/>
      <c r="F335" s="499"/>
      <c r="G335" s="499"/>
      <c r="H335" s="499"/>
      <c r="I335" s="499"/>
      <c r="J335" s="499"/>
      <c r="K335" s="499"/>
      <c r="L335" s="499"/>
      <c r="M335" s="499"/>
      <c r="N335" s="499"/>
      <c r="O335" s="499"/>
    </row>
    <row r="336" spans="1:15" ht="15" customHeight="1">
      <c r="A336" s="498"/>
      <c r="B336" s="499"/>
      <c r="C336" s="499"/>
      <c r="D336" s="499"/>
      <c r="E336" s="499"/>
      <c r="F336" s="499"/>
      <c r="G336" s="499"/>
      <c r="H336" s="499"/>
      <c r="I336" s="499"/>
      <c r="J336" s="499"/>
      <c r="K336" s="499"/>
      <c r="L336" s="499"/>
      <c r="M336" s="499"/>
      <c r="N336" s="499"/>
      <c r="O336" s="499"/>
    </row>
    <row r="337" spans="1:15" ht="15" customHeight="1">
      <c r="A337" s="498"/>
      <c r="B337" s="499"/>
      <c r="C337" s="499"/>
      <c r="D337" s="499"/>
      <c r="E337" s="499"/>
      <c r="F337" s="499"/>
      <c r="G337" s="499"/>
      <c r="H337" s="499"/>
      <c r="I337" s="499"/>
      <c r="J337" s="499"/>
      <c r="K337" s="499"/>
      <c r="L337" s="499"/>
      <c r="M337" s="499"/>
      <c r="N337" s="499"/>
      <c r="O337" s="499"/>
    </row>
    <row r="338" spans="1:15" ht="15" customHeight="1">
      <c r="A338" s="498"/>
      <c r="B338" s="499"/>
      <c r="C338" s="499"/>
      <c r="D338" s="499"/>
      <c r="E338" s="499"/>
      <c r="F338" s="499"/>
      <c r="G338" s="499"/>
      <c r="H338" s="499"/>
      <c r="I338" s="499"/>
      <c r="J338" s="499"/>
      <c r="K338" s="499"/>
      <c r="L338" s="499"/>
      <c r="M338" s="499"/>
      <c r="N338" s="499"/>
      <c r="O338" s="499"/>
    </row>
    <row r="339" spans="1:15" ht="15" customHeight="1">
      <c r="A339" s="500"/>
    </row>
    <row r="340" spans="1:15" ht="15" customHeight="1">
      <c r="A340" s="500"/>
    </row>
    <row r="341" spans="1:15" ht="15" customHeight="1">
      <c r="A341" s="500"/>
    </row>
    <row r="342" spans="1:15" ht="15" customHeight="1">
      <c r="A342" s="500"/>
    </row>
    <row r="343" spans="1:15" ht="15" customHeight="1">
      <c r="A343" s="500"/>
    </row>
    <row r="344" spans="1:15" ht="15" customHeight="1">
      <c r="A344" s="500"/>
    </row>
    <row r="345" spans="1:15" ht="15" customHeight="1">
      <c r="A345" s="500"/>
    </row>
    <row r="346" spans="1:15" ht="15" customHeight="1">
      <c r="A346" s="500"/>
    </row>
    <row r="347" spans="1:15" ht="15" customHeight="1">
      <c r="A347" s="500"/>
    </row>
    <row r="348" spans="1:15" ht="15" customHeight="1">
      <c r="A348" s="500"/>
    </row>
    <row r="349" spans="1:15" ht="15" customHeight="1">
      <c r="A349" s="500"/>
    </row>
    <row r="350" spans="1:15" ht="15" customHeight="1">
      <c r="A350" s="500"/>
    </row>
    <row r="351" spans="1:15" ht="15" customHeight="1">
      <c r="A351" s="500"/>
    </row>
    <row r="352" spans="1:15" ht="15" customHeight="1">
      <c r="A352" s="500"/>
    </row>
    <row r="353" spans="1:1" ht="15" customHeight="1">
      <c r="A353" s="500"/>
    </row>
    <row r="354" spans="1:1" ht="15" customHeight="1">
      <c r="A354" s="500"/>
    </row>
    <row r="355" spans="1:1" ht="15" customHeight="1">
      <c r="A355" s="500"/>
    </row>
    <row r="356" spans="1:1" ht="15" customHeight="1">
      <c r="A356" s="500"/>
    </row>
    <row r="357" spans="1:1" ht="15" customHeight="1">
      <c r="A357" s="500"/>
    </row>
    <row r="358" spans="1:1" ht="15" customHeight="1">
      <c r="A358" s="500"/>
    </row>
    <row r="359" spans="1:1" ht="15" customHeight="1">
      <c r="A359" s="500"/>
    </row>
    <row r="360" spans="1:1" ht="15" customHeight="1">
      <c r="A360" s="500"/>
    </row>
    <row r="361" spans="1:1" ht="15" customHeight="1">
      <c r="A361" s="500"/>
    </row>
    <row r="362" spans="1:1" ht="15" customHeight="1">
      <c r="A362" s="500"/>
    </row>
    <row r="363" spans="1:1" ht="15" customHeight="1">
      <c r="A363" s="500"/>
    </row>
    <row r="364" spans="1:1" ht="15" customHeight="1">
      <c r="A364" s="500"/>
    </row>
    <row r="365" spans="1:1" ht="15" customHeight="1">
      <c r="A365" s="500"/>
    </row>
    <row r="366" spans="1:1" ht="15" customHeight="1">
      <c r="A366" s="500"/>
    </row>
    <row r="367" spans="1:1" ht="15" customHeight="1">
      <c r="A367" s="500"/>
    </row>
    <row r="368" spans="1:1" ht="15" customHeight="1">
      <c r="A368" s="500"/>
    </row>
    <row r="369" spans="1:1" ht="15" customHeight="1">
      <c r="A369" s="500"/>
    </row>
    <row r="370" spans="1:1" ht="15" customHeight="1">
      <c r="A370" s="500"/>
    </row>
    <row r="371" spans="1:1" ht="15" customHeight="1">
      <c r="A371" s="500"/>
    </row>
    <row r="372" spans="1:1" ht="15" customHeight="1">
      <c r="A372" s="500"/>
    </row>
    <row r="373" spans="1:1" ht="15" customHeight="1">
      <c r="A373" s="500"/>
    </row>
    <row r="374" spans="1:1" ht="15" customHeight="1">
      <c r="A374" s="500"/>
    </row>
    <row r="375" spans="1:1" ht="15" customHeight="1">
      <c r="A375" s="500"/>
    </row>
    <row r="376" spans="1:1" ht="15" customHeight="1">
      <c r="A376" s="500"/>
    </row>
    <row r="377" spans="1:1" ht="15" customHeight="1">
      <c r="A377" s="500"/>
    </row>
    <row r="378" spans="1:1" ht="15" customHeight="1">
      <c r="A378" s="500"/>
    </row>
    <row r="379" spans="1:1" ht="15" customHeight="1">
      <c r="A379" s="500"/>
    </row>
    <row r="380" spans="1:1" ht="15" customHeight="1">
      <c r="A380" s="500"/>
    </row>
    <row r="381" spans="1:1" ht="15" customHeight="1">
      <c r="A381" s="500"/>
    </row>
    <row r="382" spans="1:1" ht="15" customHeight="1">
      <c r="A382" s="500"/>
    </row>
    <row r="383" spans="1:1" ht="15" customHeight="1">
      <c r="A383" s="500"/>
    </row>
    <row r="384" spans="1:1" ht="15" customHeight="1">
      <c r="A384" s="500"/>
    </row>
    <row r="385" spans="1:1" ht="15" customHeight="1">
      <c r="A385" s="500"/>
    </row>
    <row r="386" spans="1:1" ht="15" customHeight="1">
      <c r="A386" s="500"/>
    </row>
  </sheetData>
  <sheetProtection selectLockedCells="1" autoFilter="0"/>
  <autoFilter ref="A4:J163" xr:uid="{00000000-0009-0000-0000-000001000000}"/>
  <conditionalFormatting sqref="B8">
    <cfRule type="cellIs" dxfId="665" priority="196" operator="lessThan">
      <formula>0</formula>
    </cfRule>
  </conditionalFormatting>
  <conditionalFormatting sqref="B22 D22 F22 H22 J22 B24 D24 F24 H24 B26 D26 F26 H26 J26 B28 D28 F28 H28 J28 B30 D30 F30 H30 J30">
    <cfRule type="cellIs" dxfId="664" priority="21" operator="lessThan">
      <formula>0</formula>
    </cfRule>
  </conditionalFormatting>
  <conditionalFormatting sqref="B34 D34 F34 H34 J34">
    <cfRule type="cellIs" dxfId="663" priority="4" operator="lessThan">
      <formula>0</formula>
    </cfRule>
  </conditionalFormatting>
  <conditionalFormatting sqref="B36 D36 F36 H36 J36">
    <cfRule type="cellIs" dxfId="662" priority="5" operator="lessThan">
      <formula>0</formula>
    </cfRule>
  </conditionalFormatting>
  <conditionalFormatting sqref="B44 D44 F44 H44 J44 B46 D46 F46 H46 J46 B48 D48 F48 H48 J48 B50 D50 F50 H50 J50 B52 D52 F52 H52 J52">
    <cfRule type="cellIs" dxfId="661" priority="19" operator="lessThan">
      <formula>0</formula>
    </cfRule>
  </conditionalFormatting>
  <conditionalFormatting sqref="B54 D54 F54 H54 J54 B56 D56 F56 H56 J56 B58 D58 F58 H58 J58">
    <cfRule type="cellIs" dxfId="660" priority="18" operator="lessThan">
      <formula>0</formula>
    </cfRule>
  </conditionalFormatting>
  <conditionalFormatting sqref="B64 D64 F64 H64 J64 B66 D66 F66 H66 J66 B68 D68 F68 H68 B70 D70 F70 H70">
    <cfRule type="cellIs" dxfId="659" priority="17" operator="lessThan">
      <formula>0</formula>
    </cfRule>
  </conditionalFormatting>
  <conditionalFormatting sqref="B72 D72 F72 H72 J72">
    <cfRule type="cellIs" dxfId="658" priority="6" operator="lessThan">
      <formula>0</formula>
    </cfRule>
  </conditionalFormatting>
  <conditionalFormatting sqref="B74 D74 F74 H74 J74">
    <cfRule type="cellIs" dxfId="657" priority="7" operator="lessThan">
      <formula>0</formula>
    </cfRule>
  </conditionalFormatting>
  <conditionalFormatting sqref="B82 D82 F82 H82 J82 J84 B88 D88 F88 H88 J88 J90">
    <cfRule type="cellIs" dxfId="656" priority="15" operator="lessThan">
      <formula>0</formula>
    </cfRule>
  </conditionalFormatting>
  <conditionalFormatting sqref="B94 D94 F94 H94 J94 J96 B100 D100 F100 H100 J100 B102 D102 F102 H102 J102 B104 D104 F104 H104 J104 B106 D106 F106 H106 J106 B108 D108 F108 H108 J108">
    <cfRule type="cellIs" dxfId="655" priority="14" operator="lessThan">
      <formula>0</formula>
    </cfRule>
  </conditionalFormatting>
  <conditionalFormatting sqref="B110 D110 F110 H110 J110 B112 D112 F112 H112 J112 B114 D114 F114 H114 J114 B116 D116 F116 H116 J116 B118 D118 F118 H118 J118">
    <cfRule type="cellIs" dxfId="654" priority="13" operator="lessThan">
      <formula>0</formula>
    </cfRule>
  </conditionalFormatting>
  <conditionalFormatting sqref="B120 D120 F120 H120 J120 B122 D122 F122 H122 J122 B124 D124 F124 H124 J124 J126">
    <cfRule type="cellIs" dxfId="653" priority="12" operator="lessThan">
      <formula>0</formula>
    </cfRule>
  </conditionalFormatting>
  <conditionalFormatting sqref="B130 D130 F130 H130 J130 B132 D132 F132 H132 J132 B134 D134 F134 H134 J134 B136 D136 F136 H136 J136 B138 D138 F138 H138 J138">
    <cfRule type="cellIs" dxfId="652" priority="11" operator="lessThan">
      <formula>0</formula>
    </cfRule>
  </conditionalFormatting>
  <conditionalFormatting sqref="B140 D140 F140 H140 J140 B142 D142 F142 H142 J142 B144 D144 F144 H144 J144 B146 D146 F146 H146 J146 B148 D148 F148 H148 J148 B150 D150 F150 H150 J150">
    <cfRule type="cellIs" dxfId="651" priority="10" operator="lessThan">
      <formula>0</formula>
    </cfRule>
  </conditionalFormatting>
  <conditionalFormatting sqref="B152 D152 F152 H152 J152 B154 D154 F154 H154 J154">
    <cfRule type="cellIs" dxfId="650" priority="9" operator="lessThan">
      <formula>0</formula>
    </cfRule>
  </conditionalFormatting>
  <conditionalFormatting sqref="B158 D158 F158 H158 J158 B160 D160 F160 H160 J160 J162">
    <cfRule type="cellIs" dxfId="649" priority="8" operator="lessThan">
      <formula>0</formula>
    </cfRule>
  </conditionalFormatting>
  <conditionalFormatting sqref="D8 F8 H8 J8 B12 D12 F12 B14 D14 F14 B16 D16 F16 J16">
    <cfRule type="cellIs" dxfId="648" priority="22" operator="lessThan">
      <formula>0</formula>
    </cfRule>
  </conditionalFormatting>
  <conditionalFormatting sqref="H12 H14 H16">
    <cfRule type="cellIs" dxfId="647" priority="1" operator="lessThan">
      <formula>0</formula>
    </cfRule>
  </conditionalFormatting>
  <conditionalFormatting sqref="J156">
    <cfRule type="cellIs" dxfId="646" priority="3" operator="lessThan">
      <formula>0</formula>
    </cfRule>
  </conditionalFormatting>
  <pageMargins left="0.7" right="0.7" top="0.75" bottom="0.75" header="0.3" footer="0.3"/>
  <pageSetup paperSize="9" orientation="portrait"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5">
    <tabColor theme="3"/>
  </sheetPr>
  <dimension ref="A1:O220"/>
  <sheetViews>
    <sheetView showGridLines="0" showZeros="0" zoomScaleNormal="100" workbookViewId="0">
      <pane xSplit="1" ySplit="4" topLeftCell="B5" activePane="bottomRight" state="frozen"/>
      <selection activeCell="G33" sqref="G33"/>
      <selection pane="topRight" activeCell="G33" sqref="G33"/>
      <selection pane="bottomLeft" activeCell="G33" sqref="G33"/>
      <selection pane="bottomRight" activeCell="B178" sqref="B178"/>
    </sheetView>
  </sheetViews>
  <sheetFormatPr defaultColWidth="9.140625" defaultRowHeight="14.25"/>
  <cols>
    <col min="1" max="1" width="69.42578125" style="494" bestFit="1" customWidth="1"/>
    <col min="2" max="2" width="26.5703125" style="497" bestFit="1" customWidth="1"/>
    <col min="3" max="3" width="1.7109375" style="497" customWidth="1"/>
    <col min="4" max="4" width="26.5703125" style="497" bestFit="1" customWidth="1"/>
    <col min="5" max="5" width="1.7109375" style="497" customWidth="1"/>
    <col min="6" max="6" width="26.5703125" style="497" bestFit="1" customWidth="1"/>
    <col min="7" max="7" width="1.7109375" style="497" customWidth="1"/>
    <col min="8" max="8" width="26.5703125" style="497" bestFit="1" customWidth="1"/>
    <col min="9" max="9" width="0.7109375" style="497" bestFit="1" customWidth="1"/>
    <col min="10" max="10" width="9.140625" style="533" customWidth="1"/>
    <col min="11" max="11" width="0.7109375" style="497" bestFit="1" customWidth="1"/>
    <col min="12" max="12" width="9.140625" style="533" customWidth="1"/>
    <col min="13" max="13" width="0.7109375" style="497" bestFit="1" customWidth="1"/>
    <col min="14" max="14" width="9.140625" style="497" customWidth="1"/>
    <col min="15" max="15" width="12.5703125" style="497" bestFit="1" customWidth="1"/>
    <col min="16" max="24" width="9.140625" style="497" customWidth="1"/>
    <col min="25" max="16384" width="9.140625" style="497"/>
  </cols>
  <sheetData>
    <row r="1" spans="1:15" s="493" customFormat="1" ht="44.25" customHeight="1">
      <c r="A1" s="21">
        <f>+Menu!B2</f>
        <v>0</v>
      </c>
      <c r="B1" s="22"/>
      <c r="C1" s="22"/>
      <c r="D1" s="23"/>
      <c r="E1" s="23"/>
      <c r="F1" s="24"/>
      <c r="G1" s="24"/>
      <c r="H1" s="24"/>
      <c r="I1" s="25"/>
      <c r="J1" s="24"/>
      <c r="K1" s="24"/>
      <c r="L1" s="24"/>
      <c r="M1" s="25"/>
      <c r="N1" s="526"/>
    </row>
    <row r="2" spans="1:15" s="494" customFormat="1" ht="15" thickBot="1">
      <c r="A2" s="26"/>
      <c r="B2" s="26"/>
      <c r="C2" s="26"/>
      <c r="D2" s="26"/>
      <c r="E2" s="26"/>
      <c r="F2" s="26"/>
      <c r="G2" s="26"/>
      <c r="H2" s="26"/>
      <c r="I2" s="26"/>
      <c r="J2" s="26"/>
      <c r="K2" s="26"/>
      <c r="L2" s="26"/>
      <c r="M2" s="27"/>
      <c r="N2" s="26"/>
    </row>
    <row r="3" spans="1:15" s="493" customFormat="1" ht="30" customHeight="1" thickTop="1">
      <c r="A3" s="628" t="s">
        <v>102</v>
      </c>
      <c r="B3" s="537">
        <f>IF(TB=2,+'2'!B3,'1'!B3)</f>
        <v>0</v>
      </c>
      <c r="C3" s="504"/>
      <c r="D3" s="537">
        <f>IF(TB=2,+'2'!D3,'1'!D3)</f>
        <v>0</v>
      </c>
      <c r="E3" s="505"/>
      <c r="F3" s="537">
        <f>IF(TB=2,+'2'!F3,'1'!F3)</f>
        <v>0</v>
      </c>
      <c r="G3" s="380"/>
      <c r="H3" s="401">
        <f>IF(TB=2,+'2'!H3,'1'!H3)</f>
        <v>0</v>
      </c>
      <c r="I3" s="381"/>
      <c r="J3" s="380"/>
      <c r="K3" s="380"/>
      <c r="L3" s="380"/>
      <c r="M3" s="28"/>
      <c r="N3" s="526"/>
      <c r="O3" s="536"/>
    </row>
    <row r="4" spans="1:15" s="493" customFormat="1" ht="44.25" customHeight="1" thickBot="1">
      <c r="A4" s="629"/>
      <c r="B4" s="538">
        <f>+EOMONTH(D4,-12)</f>
        <v>44926</v>
      </c>
      <c r="C4" s="539" t="s">
        <v>343</v>
      </c>
      <c r="D4" s="538">
        <f>+EOMONTH(F4,-12)</f>
        <v>45291</v>
      </c>
      <c r="E4" s="539" t="s">
        <v>343</v>
      </c>
      <c r="F4" s="538">
        <f>+EOMONTH(DATE(Menu!E10,Menu!K10,1),0)</f>
        <v>45657</v>
      </c>
      <c r="G4" s="383" t="s">
        <v>343</v>
      </c>
      <c r="H4" s="540">
        <f>+Menu!G12</f>
        <v>45900</v>
      </c>
      <c r="I4" s="385" t="s">
        <v>49</v>
      </c>
      <c r="J4" s="534" t="s">
        <v>256</v>
      </c>
      <c r="K4" s="402" t="s">
        <v>49</v>
      </c>
      <c r="L4" s="534" t="s">
        <v>268</v>
      </c>
      <c r="M4" s="535" t="s">
        <v>49</v>
      </c>
      <c r="N4" s="526"/>
    </row>
    <row r="5" spans="1:15" ht="5.0999999999999996" customHeight="1" thickTop="1">
      <c r="A5" s="523"/>
      <c r="B5" s="527"/>
      <c r="C5" s="528"/>
      <c r="D5" s="527"/>
      <c r="E5" s="528"/>
      <c r="F5" s="527"/>
      <c r="G5" s="528"/>
      <c r="H5" s="527"/>
      <c r="I5" s="528" t="s">
        <v>99</v>
      </c>
      <c r="J5" s="529"/>
      <c r="K5" s="528" t="s">
        <v>99</v>
      </c>
      <c r="L5" s="529"/>
      <c r="M5" s="528" t="s">
        <v>99</v>
      </c>
      <c r="N5" s="528"/>
    </row>
    <row r="6" spans="1:15" ht="30" customHeight="1">
      <c r="A6" s="520" t="s">
        <v>62</v>
      </c>
      <c r="B6" s="531"/>
      <c r="C6" s="522"/>
      <c r="D6" s="531"/>
      <c r="E6" s="522"/>
      <c r="F6" s="531"/>
      <c r="G6" s="522"/>
      <c r="H6" s="531"/>
      <c r="I6" s="522"/>
      <c r="J6" s="522"/>
      <c r="K6" s="522"/>
      <c r="L6" s="522"/>
      <c r="M6" s="522"/>
      <c r="N6" s="349"/>
    </row>
    <row r="7" spans="1:15" ht="5.0999999999999996" customHeight="1" thickBot="1">
      <c r="A7" s="517"/>
      <c r="B7" s="522"/>
      <c r="C7" s="522"/>
      <c r="D7" s="522"/>
      <c r="E7" s="522"/>
      <c r="F7" s="522"/>
      <c r="G7" s="522"/>
      <c r="H7" s="522"/>
      <c r="I7" s="522"/>
      <c r="J7" s="522"/>
      <c r="K7" s="522"/>
      <c r="L7" s="522"/>
      <c r="M7" s="522"/>
      <c r="N7" s="349"/>
    </row>
    <row r="8" spans="1:15" ht="30" customHeight="1" thickTop="1" thickBot="1">
      <c r="A8" s="516" t="s">
        <v>63</v>
      </c>
      <c r="B8" s="389"/>
      <c r="C8" s="522"/>
      <c r="D8" s="389"/>
      <c r="E8" s="522"/>
      <c r="F8" s="389"/>
      <c r="G8" s="522"/>
      <c r="H8" s="389"/>
      <c r="I8" s="522"/>
      <c r="J8" s="389">
        <v>300</v>
      </c>
      <c r="K8" s="522"/>
      <c r="L8" s="389">
        <v>500</v>
      </c>
      <c r="M8" s="522"/>
      <c r="N8" s="30"/>
    </row>
    <row r="9" spans="1:15" ht="5.0999999999999996" customHeight="1" thickTop="1" thickBot="1">
      <c r="A9" s="517"/>
      <c r="B9" s="522"/>
      <c r="C9" s="522"/>
      <c r="D9" s="522"/>
      <c r="E9" s="522"/>
      <c r="F9" s="522"/>
      <c r="G9" s="522"/>
      <c r="H9" s="522"/>
      <c r="I9" s="522"/>
      <c r="J9" s="522"/>
      <c r="K9" s="522"/>
      <c r="L9" s="522"/>
      <c r="M9" s="522"/>
      <c r="N9" s="349"/>
    </row>
    <row r="10" spans="1:15" ht="30" customHeight="1" thickTop="1" thickBot="1">
      <c r="A10" s="516" t="s">
        <v>64</v>
      </c>
      <c r="B10" s="389"/>
      <c r="C10" s="522"/>
      <c r="D10" s="389"/>
      <c r="E10" s="522"/>
      <c r="F10" s="389"/>
      <c r="G10" s="522"/>
      <c r="H10" s="389"/>
      <c r="I10" s="522"/>
      <c r="J10" s="389">
        <v>310</v>
      </c>
      <c r="K10" s="522"/>
      <c r="L10" s="389">
        <v>510</v>
      </c>
      <c r="M10" s="522"/>
      <c r="N10" s="30"/>
    </row>
    <row r="11" spans="1:15" ht="5.0999999999999996" customHeight="1" thickTop="1" thickBot="1">
      <c r="A11" s="517"/>
      <c r="B11" s="522"/>
      <c r="C11" s="522"/>
      <c r="D11" s="522"/>
      <c r="E11" s="522"/>
      <c r="F11" s="522"/>
      <c r="G11" s="522"/>
      <c r="H11" s="522"/>
      <c r="I11" s="522"/>
      <c r="J11" s="522"/>
      <c r="K11" s="522"/>
      <c r="L11" s="522"/>
      <c r="M11" s="522"/>
      <c r="N11" s="349"/>
    </row>
    <row r="12" spans="1:15" ht="30" customHeight="1" thickTop="1" thickBot="1">
      <c r="A12" s="516" t="s">
        <v>65</v>
      </c>
      <c r="B12" s="389"/>
      <c r="C12" s="522"/>
      <c r="D12" s="389"/>
      <c r="E12" s="522"/>
      <c r="F12" s="389"/>
      <c r="G12" s="522"/>
      <c r="H12" s="389"/>
      <c r="I12" s="522"/>
      <c r="J12" s="389">
        <v>310</v>
      </c>
      <c r="K12" s="522"/>
      <c r="L12" s="389">
        <v>510</v>
      </c>
      <c r="M12" s="522"/>
      <c r="N12" s="30"/>
    </row>
    <row r="13" spans="1:15" ht="5.0999999999999996" customHeight="1" thickTop="1" thickBot="1">
      <c r="A13" s="517"/>
      <c r="B13" s="522"/>
      <c r="C13" s="522"/>
      <c r="D13" s="522"/>
      <c r="E13" s="522"/>
      <c r="F13" s="522"/>
      <c r="G13" s="522"/>
      <c r="H13" s="522"/>
      <c r="I13" s="522"/>
      <c r="J13" s="522"/>
      <c r="K13" s="522"/>
      <c r="L13" s="522"/>
      <c r="M13" s="522"/>
      <c r="N13" s="349"/>
    </row>
    <row r="14" spans="1:15" ht="30" customHeight="1" thickTop="1" thickBot="1">
      <c r="A14" s="516" t="s">
        <v>66</v>
      </c>
      <c r="B14" s="389"/>
      <c r="C14" s="522"/>
      <c r="D14" s="389"/>
      <c r="E14" s="522"/>
      <c r="F14" s="389"/>
      <c r="G14" s="522"/>
      <c r="H14" s="389"/>
      <c r="I14" s="522"/>
      <c r="J14" s="389">
        <v>310</v>
      </c>
      <c r="K14" s="522"/>
      <c r="L14" s="389">
        <v>525</v>
      </c>
      <c r="M14" s="522"/>
      <c r="N14" s="30"/>
    </row>
    <row r="15" spans="1:15" ht="5.0999999999999996" customHeight="1" thickTop="1">
      <c r="A15" s="517"/>
      <c r="B15" s="522"/>
      <c r="C15" s="522"/>
      <c r="D15" s="522"/>
      <c r="E15" s="522"/>
      <c r="F15" s="522"/>
      <c r="G15" s="522"/>
      <c r="H15" s="522"/>
      <c r="I15" s="522"/>
      <c r="J15" s="522"/>
      <c r="K15" s="522"/>
      <c r="L15" s="522"/>
      <c r="M15" s="522"/>
      <c r="N15" s="349"/>
    </row>
    <row r="16" spans="1:15" ht="30" customHeight="1">
      <c r="A16" s="516" t="s">
        <v>617</v>
      </c>
      <c r="B16" s="530">
        <f>+B18+B20+B22+B24</f>
        <v>0</v>
      </c>
      <c r="C16" s="522"/>
      <c r="D16" s="530">
        <f>+D18+D20+D22+D24</f>
        <v>0</v>
      </c>
      <c r="E16" s="522"/>
      <c r="F16" s="530">
        <f>+F18+F20+F22+F24</f>
        <v>0</v>
      </c>
      <c r="G16" s="522"/>
      <c r="H16" s="530">
        <f>+H18+H20+H22+H24</f>
        <v>0</v>
      </c>
      <c r="I16" s="522"/>
      <c r="J16" s="522"/>
      <c r="K16" s="522"/>
      <c r="L16" s="522"/>
      <c r="M16" s="522"/>
      <c r="N16" s="349"/>
    </row>
    <row r="17" spans="1:14" ht="5.0999999999999996" customHeight="1" thickBot="1">
      <c r="A17" s="517"/>
      <c r="B17" s="522"/>
      <c r="C17" s="522"/>
      <c r="D17" s="522"/>
      <c r="E17" s="522"/>
      <c r="F17" s="522"/>
      <c r="G17" s="522"/>
      <c r="H17" s="522"/>
      <c r="I17" s="522"/>
      <c r="J17" s="522"/>
      <c r="K17" s="522"/>
      <c r="L17" s="522"/>
      <c r="M17" s="522"/>
      <c r="N17" s="349"/>
    </row>
    <row r="18" spans="1:14" ht="30" customHeight="1" thickTop="1" thickBot="1">
      <c r="A18" s="516" t="s">
        <v>661</v>
      </c>
      <c r="B18" s="389"/>
      <c r="C18" s="522"/>
      <c r="D18" s="389"/>
      <c r="E18" s="522"/>
      <c r="F18" s="389"/>
      <c r="G18" s="522"/>
      <c r="H18" s="389"/>
      <c r="I18" s="522"/>
      <c r="J18" s="389">
        <v>320</v>
      </c>
      <c r="K18" s="522"/>
      <c r="L18" s="389">
        <v>620</v>
      </c>
      <c r="M18" s="522"/>
      <c r="N18" s="30"/>
    </row>
    <row r="19" spans="1:14" ht="5.0999999999999996" customHeight="1" thickTop="1" thickBot="1">
      <c r="A19" s="517"/>
      <c r="B19" s="522"/>
      <c r="C19" s="522"/>
      <c r="D19" s="522"/>
      <c r="E19" s="522"/>
      <c r="F19" s="522"/>
      <c r="G19" s="522"/>
      <c r="H19" s="522"/>
      <c r="I19" s="522"/>
      <c r="J19" s="522"/>
      <c r="K19" s="522"/>
      <c r="L19" s="522"/>
      <c r="M19" s="522"/>
      <c r="N19" s="349"/>
    </row>
    <row r="20" spans="1:14" ht="30" customHeight="1" thickTop="1" thickBot="1">
      <c r="A20" s="516" t="s">
        <v>663</v>
      </c>
      <c r="B20" s="389"/>
      <c r="C20" s="522"/>
      <c r="D20" s="389"/>
      <c r="E20" s="522"/>
      <c r="F20" s="389"/>
      <c r="G20" s="522"/>
      <c r="H20" s="389"/>
      <c r="I20" s="522"/>
      <c r="J20" s="389">
        <v>315</v>
      </c>
      <c r="K20" s="522"/>
      <c r="L20" s="389">
        <v>620</v>
      </c>
      <c r="M20" s="522"/>
      <c r="N20" s="30"/>
    </row>
    <row r="21" spans="1:14" ht="5.0999999999999996" customHeight="1" thickTop="1" thickBot="1">
      <c r="A21" s="517"/>
      <c r="B21" s="522"/>
      <c r="C21" s="522"/>
      <c r="D21" s="522"/>
      <c r="E21" s="522"/>
      <c r="F21" s="522"/>
      <c r="G21" s="522"/>
      <c r="H21" s="522"/>
      <c r="I21" s="522"/>
      <c r="J21" s="522"/>
      <c r="K21" s="522"/>
      <c r="L21" s="522"/>
      <c r="M21" s="522"/>
      <c r="N21" s="349"/>
    </row>
    <row r="22" spans="1:14" ht="30" customHeight="1" thickTop="1" thickBot="1">
      <c r="A22" s="516" t="s">
        <v>664</v>
      </c>
      <c r="B22" s="389"/>
      <c r="C22" s="522"/>
      <c r="D22" s="389"/>
      <c r="E22" s="522"/>
      <c r="F22" s="389"/>
      <c r="G22" s="522"/>
      <c r="H22" s="389"/>
      <c r="I22" s="522"/>
      <c r="J22" s="389">
        <v>315</v>
      </c>
      <c r="K22" s="522"/>
      <c r="L22" s="389">
        <v>620</v>
      </c>
      <c r="M22" s="522"/>
      <c r="N22" s="30"/>
    </row>
    <row r="23" spans="1:14" ht="5.0999999999999996" customHeight="1" thickTop="1" thickBot="1">
      <c r="A23" s="517"/>
      <c r="B23" s="522"/>
      <c r="C23" s="522"/>
      <c r="D23" s="522"/>
      <c r="E23" s="522"/>
      <c r="F23" s="522"/>
      <c r="G23" s="522"/>
      <c r="H23" s="522"/>
      <c r="I23" s="522"/>
      <c r="J23" s="522"/>
      <c r="K23" s="522"/>
      <c r="L23" s="522"/>
      <c r="M23" s="522"/>
      <c r="N23" s="349"/>
    </row>
    <row r="24" spans="1:14" ht="30" customHeight="1" thickTop="1" thickBot="1">
      <c r="A24" s="516" t="s">
        <v>662</v>
      </c>
      <c r="B24" s="389"/>
      <c r="C24" s="522"/>
      <c r="D24" s="389"/>
      <c r="E24" s="522"/>
      <c r="F24" s="389"/>
      <c r="G24" s="522"/>
      <c r="H24" s="389"/>
      <c r="I24" s="522"/>
      <c r="J24" s="389">
        <v>440</v>
      </c>
      <c r="K24" s="522"/>
      <c r="L24" s="389">
        <v>620</v>
      </c>
      <c r="M24" s="522"/>
      <c r="N24" s="30"/>
    </row>
    <row r="25" spans="1:14" ht="5.0999999999999996" customHeight="1" thickTop="1" thickBot="1">
      <c r="A25" s="517"/>
      <c r="B25" s="522"/>
      <c r="C25" s="522"/>
      <c r="D25" s="522"/>
      <c r="E25" s="522"/>
      <c r="F25" s="522"/>
      <c r="G25" s="522"/>
      <c r="H25" s="522"/>
      <c r="I25" s="522"/>
      <c r="J25" s="522"/>
      <c r="K25" s="522"/>
      <c r="L25" s="522"/>
      <c r="M25" s="522"/>
      <c r="N25" s="349"/>
    </row>
    <row r="26" spans="1:14" ht="30" customHeight="1" thickTop="1" thickBot="1">
      <c r="A26" s="516" t="s">
        <v>9</v>
      </c>
      <c r="B26" s="403">
        <f>SUM(B8:B16)</f>
        <v>0</v>
      </c>
      <c r="C26" s="522"/>
      <c r="D26" s="403">
        <f>SUM(D8:D16)</f>
        <v>0</v>
      </c>
      <c r="E26" s="522"/>
      <c r="F26" s="403">
        <f>SUM(F8:F16)</f>
        <v>0</v>
      </c>
      <c r="G26" s="522"/>
      <c r="H26" s="403">
        <f>SUM(H8:H16)</f>
        <v>0</v>
      </c>
      <c r="I26" s="522"/>
      <c r="J26" s="404"/>
      <c r="K26" s="522"/>
      <c r="L26" s="404"/>
      <c r="M26" s="522"/>
      <c r="N26" s="30"/>
    </row>
    <row r="27" spans="1:14" ht="5.0999999999999996" customHeight="1" thickTop="1">
      <c r="A27" s="517"/>
      <c r="B27" s="522"/>
      <c r="C27" s="522"/>
      <c r="D27" s="522"/>
      <c r="E27" s="522"/>
      <c r="F27" s="522"/>
      <c r="G27" s="522"/>
      <c r="H27" s="522"/>
      <c r="I27" s="522"/>
      <c r="J27" s="522"/>
      <c r="K27" s="522"/>
      <c r="L27" s="522"/>
      <c r="M27" s="522"/>
      <c r="N27" s="349"/>
    </row>
    <row r="28" spans="1:14" ht="30" customHeight="1">
      <c r="A28" s="520" t="s">
        <v>67</v>
      </c>
      <c r="B28" s="522"/>
      <c r="C28" s="522"/>
      <c r="D28" s="522"/>
      <c r="E28" s="522"/>
      <c r="F28" s="522"/>
      <c r="G28" s="522"/>
      <c r="H28" s="522"/>
      <c r="I28" s="522"/>
      <c r="J28" s="522"/>
      <c r="K28" s="522"/>
      <c r="L28" s="522"/>
      <c r="M28" s="522"/>
      <c r="N28" s="349"/>
    </row>
    <row r="29" spans="1:14" ht="5.0999999999999996" customHeight="1" thickBot="1">
      <c r="A29" s="517"/>
      <c r="B29" s="522"/>
      <c r="C29" s="522"/>
      <c r="D29" s="522"/>
      <c r="E29" s="522"/>
      <c r="F29" s="522"/>
      <c r="G29" s="522"/>
      <c r="H29" s="522"/>
      <c r="I29" s="522"/>
      <c r="J29" s="522"/>
      <c r="K29" s="522"/>
      <c r="L29" s="522"/>
      <c r="M29" s="522"/>
      <c r="N29" s="349"/>
    </row>
    <row r="30" spans="1:14" ht="30" customHeight="1" thickTop="1" thickBot="1">
      <c r="A30" s="516" t="s">
        <v>68</v>
      </c>
      <c r="B30" s="389"/>
      <c r="C30" s="522"/>
      <c r="D30" s="389"/>
      <c r="E30" s="522"/>
      <c r="F30" s="389"/>
      <c r="G30" s="522"/>
      <c r="H30" s="389"/>
      <c r="I30" s="522"/>
      <c r="J30" s="389">
        <v>330</v>
      </c>
      <c r="K30" s="522"/>
      <c r="L30" s="389">
        <v>530</v>
      </c>
      <c r="M30" s="522"/>
      <c r="N30" s="30"/>
    </row>
    <row r="31" spans="1:14" ht="5.0999999999999996" customHeight="1" thickTop="1" thickBot="1">
      <c r="A31" s="517"/>
      <c r="B31" s="522"/>
      <c r="C31" s="522"/>
      <c r="D31" s="522"/>
      <c r="E31" s="522"/>
      <c r="F31" s="522"/>
      <c r="G31" s="522"/>
      <c r="H31" s="522"/>
      <c r="I31" s="522"/>
      <c r="J31" s="522"/>
      <c r="K31" s="522"/>
      <c r="L31" s="522"/>
      <c r="M31" s="522"/>
      <c r="N31" s="349"/>
    </row>
    <row r="32" spans="1:14" ht="30" customHeight="1" thickTop="1" thickBot="1">
      <c r="A32" s="516" t="s">
        <v>69</v>
      </c>
      <c r="B32" s="389"/>
      <c r="C32" s="522"/>
      <c r="D32" s="389"/>
      <c r="E32" s="522"/>
      <c r="F32" s="389"/>
      <c r="G32" s="522"/>
      <c r="H32" s="389"/>
      <c r="I32" s="522"/>
      <c r="J32" s="389">
        <v>360</v>
      </c>
      <c r="K32" s="522"/>
      <c r="L32" s="522"/>
      <c r="M32" s="522"/>
      <c r="N32" s="30"/>
    </row>
    <row r="33" spans="1:14" ht="5.0999999999999996" customHeight="1" thickTop="1" thickBot="1">
      <c r="A33" s="517"/>
      <c r="B33" s="522"/>
      <c r="C33" s="522"/>
      <c r="D33" s="522"/>
      <c r="E33" s="522"/>
      <c r="F33" s="522"/>
      <c r="G33" s="522"/>
      <c r="H33" s="522"/>
      <c r="I33" s="522"/>
      <c r="J33" s="522"/>
      <c r="K33" s="522"/>
      <c r="L33" s="522"/>
      <c r="M33" s="522"/>
      <c r="N33" s="349"/>
    </row>
    <row r="34" spans="1:14" ht="30" customHeight="1" thickTop="1" thickBot="1">
      <c r="A34" s="516" t="s">
        <v>70</v>
      </c>
      <c r="B34" s="389"/>
      <c r="C34" s="522"/>
      <c r="D34" s="389"/>
      <c r="E34" s="522"/>
      <c r="F34" s="389"/>
      <c r="G34" s="522"/>
      <c r="H34" s="389"/>
      <c r="I34" s="522"/>
      <c r="J34" s="389">
        <v>370</v>
      </c>
      <c r="K34" s="522"/>
      <c r="L34" s="522"/>
      <c r="M34" s="522"/>
      <c r="N34" s="30"/>
    </row>
    <row r="35" spans="1:14" ht="5.0999999999999996" customHeight="1" thickTop="1" thickBot="1">
      <c r="A35" s="517"/>
      <c r="B35" s="522"/>
      <c r="C35" s="522"/>
      <c r="D35" s="522"/>
      <c r="E35" s="522"/>
      <c r="F35" s="522"/>
      <c r="G35" s="522"/>
      <c r="H35" s="522"/>
      <c r="I35" s="522"/>
      <c r="J35" s="522"/>
      <c r="K35" s="522"/>
      <c r="L35" s="522"/>
      <c r="M35" s="522"/>
      <c r="N35" s="349"/>
    </row>
    <row r="36" spans="1:14" ht="30" customHeight="1" thickTop="1" thickBot="1">
      <c r="A36" s="516" t="s">
        <v>71</v>
      </c>
      <c r="B36" s="405">
        <f>SUM(B38:B46)</f>
        <v>0</v>
      </c>
      <c r="C36" s="524"/>
      <c r="D36" s="405">
        <f>SUM(D38:D46)</f>
        <v>0</v>
      </c>
      <c r="E36" s="524"/>
      <c r="F36" s="405">
        <f>SUM(F38:F46)</f>
        <v>0</v>
      </c>
      <c r="G36" s="522"/>
      <c r="H36" s="405">
        <f>SUM(H38:H46)</f>
        <v>0</v>
      </c>
      <c r="I36" s="522"/>
      <c r="J36" s="522"/>
      <c r="K36" s="522"/>
      <c r="L36" s="522"/>
      <c r="M36" s="522"/>
      <c r="N36" s="30"/>
    </row>
    <row r="37" spans="1:14" ht="5.0999999999999996" customHeight="1" thickTop="1" thickBot="1">
      <c r="A37" s="517"/>
      <c r="B37" s="522"/>
      <c r="C37" s="522"/>
      <c r="D37" s="522"/>
      <c r="E37" s="522"/>
      <c r="F37" s="522"/>
      <c r="G37" s="522"/>
      <c r="H37" s="522"/>
      <c r="I37" s="522"/>
      <c r="J37" s="522"/>
      <c r="K37" s="522"/>
      <c r="L37" s="522"/>
      <c r="M37" s="522"/>
      <c r="N37" s="349"/>
    </row>
    <row r="38" spans="1:14" ht="30" customHeight="1" thickTop="1" thickBot="1">
      <c r="A38" s="516" t="s">
        <v>72</v>
      </c>
      <c r="B38" s="389"/>
      <c r="C38" s="522"/>
      <c r="D38" s="389"/>
      <c r="E38" s="522"/>
      <c r="F38" s="389"/>
      <c r="G38" s="522"/>
      <c r="H38" s="389"/>
      <c r="I38" s="522"/>
      <c r="J38" s="389">
        <v>390</v>
      </c>
      <c r="K38" s="522"/>
      <c r="L38" s="522"/>
      <c r="M38" s="522"/>
      <c r="N38" s="30"/>
    </row>
    <row r="39" spans="1:14" ht="5.0999999999999996" customHeight="1" thickTop="1" thickBot="1">
      <c r="A39" s="517"/>
      <c r="B39" s="522"/>
      <c r="C39" s="522"/>
      <c r="D39" s="522"/>
      <c r="E39" s="522"/>
      <c r="F39" s="522"/>
      <c r="G39" s="522"/>
      <c r="H39" s="522"/>
      <c r="I39" s="522"/>
      <c r="J39" s="522"/>
      <c r="K39" s="522"/>
      <c r="L39" s="522"/>
      <c r="M39" s="522"/>
      <c r="N39" s="349"/>
    </row>
    <row r="40" spans="1:14" ht="30" customHeight="1" thickTop="1" thickBot="1">
      <c r="A40" s="516" t="s">
        <v>73</v>
      </c>
      <c r="B40" s="389"/>
      <c r="C40" s="522"/>
      <c r="D40" s="389">
        <f>+B40*1.2</f>
        <v>0</v>
      </c>
      <c r="E40" s="522"/>
      <c r="F40" s="389">
        <f>+D40*1.2</f>
        <v>0</v>
      </c>
      <c r="G40" s="522"/>
      <c r="H40" s="389">
        <f>+F40*1.2</f>
        <v>0</v>
      </c>
      <c r="I40" s="522"/>
      <c r="J40" s="389">
        <v>390</v>
      </c>
      <c r="K40" s="522"/>
      <c r="L40" s="522"/>
      <c r="M40" s="522"/>
      <c r="N40" s="30"/>
    </row>
    <row r="41" spans="1:14" ht="5.0999999999999996" customHeight="1" thickTop="1" thickBot="1">
      <c r="A41" s="517"/>
      <c r="B41" s="522"/>
      <c r="C41" s="522"/>
      <c r="D41" s="522"/>
      <c r="E41" s="522"/>
      <c r="F41" s="522"/>
      <c r="G41" s="522"/>
      <c r="H41" s="522"/>
      <c r="I41" s="522"/>
      <c r="J41" s="522"/>
      <c r="K41" s="522"/>
      <c r="L41" s="522"/>
      <c r="M41" s="522"/>
      <c r="N41" s="349"/>
    </row>
    <row r="42" spans="1:14" ht="30" customHeight="1" thickTop="1" thickBot="1">
      <c r="A42" s="516" t="s">
        <v>74</v>
      </c>
      <c r="B42" s="389"/>
      <c r="C42" s="522"/>
      <c r="D42" s="389">
        <f>+B42*1.2</f>
        <v>0</v>
      </c>
      <c r="E42" s="522"/>
      <c r="F42" s="389">
        <f>+D42*1.2</f>
        <v>0</v>
      </c>
      <c r="G42" s="522"/>
      <c r="H42" s="389">
        <f>+F42*1.2</f>
        <v>0</v>
      </c>
      <c r="I42" s="522"/>
      <c r="J42" s="389">
        <v>400</v>
      </c>
      <c r="K42" s="522"/>
      <c r="L42" s="522"/>
      <c r="M42" s="522"/>
      <c r="N42" s="30"/>
    </row>
    <row r="43" spans="1:14" ht="5.0999999999999996" customHeight="1" thickTop="1" thickBot="1">
      <c r="A43" s="517"/>
      <c r="B43" s="522"/>
      <c r="C43" s="522"/>
      <c r="D43" s="522"/>
      <c r="E43" s="522"/>
      <c r="F43" s="522"/>
      <c r="G43" s="522"/>
      <c r="H43" s="522"/>
      <c r="I43" s="522"/>
      <c r="J43" s="522"/>
      <c r="K43" s="522"/>
      <c r="L43" s="522"/>
      <c r="M43" s="522"/>
      <c r="N43" s="349"/>
    </row>
    <row r="44" spans="1:14" ht="30" customHeight="1" thickTop="1" thickBot="1">
      <c r="A44" s="516" t="s">
        <v>75</v>
      </c>
      <c r="B44" s="389"/>
      <c r="C44" s="522"/>
      <c r="D44" s="389"/>
      <c r="E44" s="522"/>
      <c r="F44" s="389"/>
      <c r="G44" s="522"/>
      <c r="H44" s="389"/>
      <c r="I44" s="522"/>
      <c r="J44" s="389">
        <v>400</v>
      </c>
      <c r="K44" s="522"/>
      <c r="L44" s="522"/>
      <c r="M44" s="522"/>
      <c r="N44" s="30"/>
    </row>
    <row r="45" spans="1:14" ht="5.0999999999999996" customHeight="1" thickTop="1" thickBot="1">
      <c r="A45" s="517"/>
      <c r="B45" s="522"/>
      <c r="C45" s="522"/>
      <c r="D45" s="522"/>
      <c r="E45" s="522"/>
      <c r="F45" s="522"/>
      <c r="G45" s="522"/>
      <c r="H45" s="522"/>
      <c r="I45" s="522"/>
      <c r="J45" s="522"/>
      <c r="K45" s="522"/>
      <c r="L45" s="522"/>
      <c r="M45" s="522"/>
      <c r="N45" s="349"/>
    </row>
    <row r="46" spans="1:14" ht="30" customHeight="1" thickTop="1" thickBot="1">
      <c r="A46" s="516" t="s">
        <v>76</v>
      </c>
      <c r="B46" s="389"/>
      <c r="C46" s="522"/>
      <c r="D46" s="389"/>
      <c r="E46" s="522"/>
      <c r="F46" s="389"/>
      <c r="G46" s="522"/>
      <c r="H46" s="389"/>
      <c r="I46" s="522"/>
      <c r="J46" s="389">
        <v>390</v>
      </c>
      <c r="K46" s="522"/>
      <c r="L46" s="522"/>
      <c r="M46" s="522"/>
      <c r="N46" s="30"/>
    </row>
    <row r="47" spans="1:14" ht="5.0999999999999996" customHeight="1" thickTop="1" thickBot="1">
      <c r="A47" s="517"/>
      <c r="B47" s="522"/>
      <c r="C47" s="522"/>
      <c r="D47" s="522"/>
      <c r="E47" s="522"/>
      <c r="F47" s="522"/>
      <c r="G47" s="522"/>
      <c r="H47" s="522"/>
      <c r="I47" s="522"/>
      <c r="J47" s="522"/>
      <c r="K47" s="522"/>
      <c r="L47" s="522"/>
      <c r="M47" s="522"/>
      <c r="N47" s="349"/>
    </row>
    <row r="48" spans="1:14" ht="30" customHeight="1" thickTop="1" thickBot="1">
      <c r="A48" s="516" t="s">
        <v>77</v>
      </c>
      <c r="B48" s="405">
        <f>SUM(B50:B56)</f>
        <v>0</v>
      </c>
      <c r="C48" s="524"/>
      <c r="D48" s="405">
        <f>SUM(D50:D56)</f>
        <v>0</v>
      </c>
      <c r="E48" s="524"/>
      <c r="F48" s="405">
        <f>SUM(F50:F56)</f>
        <v>0</v>
      </c>
      <c r="G48" s="522"/>
      <c r="H48" s="405">
        <f>SUM(H50:H56)</f>
        <v>0</v>
      </c>
      <c r="I48" s="522"/>
      <c r="J48" s="389">
        <v>410</v>
      </c>
      <c r="K48" s="522"/>
      <c r="L48" s="522"/>
      <c r="M48" s="522"/>
      <c r="N48" s="30"/>
    </row>
    <row r="49" spans="1:14" ht="5.0999999999999996" customHeight="1" thickTop="1" thickBot="1">
      <c r="A49" s="517"/>
      <c r="B49" s="522"/>
      <c r="C49" s="522"/>
      <c r="D49" s="522"/>
      <c r="E49" s="522"/>
      <c r="F49" s="522"/>
      <c r="G49" s="522"/>
      <c r="H49" s="522"/>
      <c r="I49" s="522"/>
      <c r="J49" s="522"/>
      <c r="K49" s="522"/>
      <c r="L49" s="522"/>
      <c r="M49" s="522"/>
      <c r="N49" s="349"/>
    </row>
    <row r="50" spans="1:14" ht="30" customHeight="1" thickTop="1" thickBot="1">
      <c r="A50" s="516" t="s">
        <v>78</v>
      </c>
      <c r="B50" s="389"/>
      <c r="C50" s="522"/>
      <c r="D50" s="389"/>
      <c r="E50" s="522"/>
      <c r="F50" s="389"/>
      <c r="G50" s="522"/>
      <c r="H50" s="389"/>
      <c r="I50" s="522"/>
      <c r="J50" s="522"/>
      <c r="K50" s="522"/>
      <c r="L50" s="522"/>
      <c r="M50" s="522"/>
      <c r="N50" s="30"/>
    </row>
    <row r="51" spans="1:14" ht="5.0999999999999996" customHeight="1" thickTop="1" thickBot="1">
      <c r="A51" s="517"/>
      <c r="B51" s="522"/>
      <c r="C51" s="522"/>
      <c r="D51" s="522"/>
      <c r="E51" s="522"/>
      <c r="F51" s="522"/>
      <c r="G51" s="522"/>
      <c r="H51" s="522"/>
      <c r="I51" s="522"/>
      <c r="J51" s="522"/>
      <c r="K51" s="522"/>
      <c r="L51" s="522"/>
      <c r="M51" s="522"/>
      <c r="N51" s="349"/>
    </row>
    <row r="52" spans="1:14" ht="30" customHeight="1" thickTop="1" thickBot="1">
      <c r="A52" s="516" t="s">
        <v>79</v>
      </c>
      <c r="B52" s="389"/>
      <c r="C52" s="522"/>
      <c r="D52" s="389">
        <f>+D50*2</f>
        <v>0</v>
      </c>
      <c r="E52" s="522"/>
      <c r="F52" s="389">
        <f>+F50*2</f>
        <v>0</v>
      </c>
      <c r="G52" s="522"/>
      <c r="H52" s="389">
        <f>+H50*2</f>
        <v>0</v>
      </c>
      <c r="I52" s="522"/>
      <c r="J52" s="522"/>
      <c r="K52" s="522"/>
      <c r="L52" s="522"/>
      <c r="M52" s="522"/>
      <c r="N52" s="30"/>
    </row>
    <row r="53" spans="1:14" ht="5.0999999999999996" customHeight="1" thickTop="1" thickBot="1">
      <c r="A53" s="517"/>
      <c r="B53" s="522"/>
      <c r="C53" s="522"/>
      <c r="D53" s="522"/>
      <c r="E53" s="522"/>
      <c r="F53" s="522"/>
      <c r="G53" s="522"/>
      <c r="H53" s="522"/>
      <c r="I53" s="522"/>
      <c r="J53" s="522"/>
      <c r="K53" s="522"/>
      <c r="L53" s="522"/>
      <c r="M53" s="522"/>
      <c r="N53" s="349"/>
    </row>
    <row r="54" spans="1:14" ht="30" customHeight="1" thickTop="1" thickBot="1">
      <c r="A54" s="516" t="s">
        <v>80</v>
      </c>
      <c r="B54" s="389"/>
      <c r="C54" s="522"/>
      <c r="D54" s="389"/>
      <c r="E54" s="522"/>
      <c r="F54" s="389"/>
      <c r="G54" s="522"/>
      <c r="H54" s="389"/>
      <c r="I54" s="522"/>
      <c r="J54" s="522"/>
      <c r="K54" s="522"/>
      <c r="L54" s="522"/>
      <c r="M54" s="522"/>
      <c r="N54" s="30"/>
    </row>
    <row r="55" spans="1:14" ht="5.0999999999999996" customHeight="1" thickTop="1" thickBot="1">
      <c r="A55" s="517"/>
      <c r="B55" s="522"/>
      <c r="C55" s="522"/>
      <c r="D55" s="522"/>
      <c r="E55" s="522"/>
      <c r="F55" s="522"/>
      <c r="G55" s="522"/>
      <c r="H55" s="522"/>
      <c r="I55" s="522"/>
      <c r="J55" s="522"/>
      <c r="K55" s="522"/>
      <c r="L55" s="522"/>
      <c r="M55" s="522"/>
      <c r="N55" s="349"/>
    </row>
    <row r="56" spans="1:14" ht="30" customHeight="1" thickTop="1" thickBot="1">
      <c r="A56" s="516" t="s">
        <v>81</v>
      </c>
      <c r="B56" s="389"/>
      <c r="C56" s="522"/>
      <c r="D56" s="389"/>
      <c r="E56" s="522"/>
      <c r="F56" s="389"/>
      <c r="G56" s="522"/>
      <c r="H56" s="389"/>
      <c r="I56" s="522"/>
      <c r="J56" s="404"/>
      <c r="K56" s="522"/>
      <c r="L56" s="389">
        <v>595</v>
      </c>
      <c r="M56" s="522"/>
      <c r="N56" s="30"/>
    </row>
    <row r="57" spans="1:14" ht="5.0999999999999996" customHeight="1" thickTop="1" thickBot="1">
      <c r="A57" s="517"/>
      <c r="B57" s="522"/>
      <c r="C57" s="522"/>
      <c r="D57" s="522"/>
      <c r="E57" s="522"/>
      <c r="F57" s="522"/>
      <c r="G57" s="522"/>
      <c r="H57" s="522"/>
      <c r="I57" s="522"/>
      <c r="J57" s="522"/>
      <c r="K57" s="522"/>
      <c r="L57" s="522"/>
      <c r="M57" s="522"/>
      <c r="N57" s="349"/>
    </row>
    <row r="58" spans="1:14" ht="30" customHeight="1" thickTop="1" thickBot="1">
      <c r="A58" s="516" t="s">
        <v>82</v>
      </c>
      <c r="B58" s="389"/>
      <c r="C58" s="522"/>
      <c r="D58" s="389"/>
      <c r="E58" s="522"/>
      <c r="F58" s="389"/>
      <c r="G58" s="522"/>
      <c r="H58" s="389"/>
      <c r="I58" s="522"/>
      <c r="J58" s="389">
        <v>340</v>
      </c>
      <c r="K58" s="522"/>
      <c r="L58" s="389">
        <v>520</v>
      </c>
      <c r="M58" s="522"/>
      <c r="N58" s="30"/>
    </row>
    <row r="59" spans="1:14" ht="5.0999999999999996" customHeight="1" thickTop="1" thickBot="1">
      <c r="A59" s="517"/>
      <c r="B59" s="522"/>
      <c r="C59" s="522"/>
      <c r="D59" s="522"/>
      <c r="E59" s="522"/>
      <c r="F59" s="522"/>
      <c r="G59" s="522"/>
      <c r="H59" s="522"/>
      <c r="I59" s="522"/>
      <c r="J59" s="522"/>
      <c r="K59" s="522"/>
      <c r="L59" s="522"/>
      <c r="M59" s="522"/>
      <c r="N59" s="349"/>
    </row>
    <row r="60" spans="1:14" ht="30" customHeight="1" thickTop="1" thickBot="1">
      <c r="A60" s="516" t="s">
        <v>83</v>
      </c>
      <c r="B60" s="389"/>
      <c r="C60" s="522"/>
      <c r="D60" s="389"/>
      <c r="E60" s="522"/>
      <c r="F60" s="389"/>
      <c r="G60" s="522"/>
      <c r="H60" s="389"/>
      <c r="I60" s="522"/>
      <c r="J60" s="389">
        <v>415</v>
      </c>
      <c r="K60" s="522"/>
      <c r="L60" s="389">
        <v>603</v>
      </c>
      <c r="M60" s="522"/>
      <c r="N60" s="30"/>
    </row>
    <row r="61" spans="1:14" ht="5.0999999999999996" customHeight="1" thickTop="1" thickBot="1">
      <c r="A61" s="517"/>
      <c r="B61" s="522"/>
      <c r="C61" s="522"/>
      <c r="D61" s="522"/>
      <c r="E61" s="522"/>
      <c r="F61" s="522"/>
      <c r="G61" s="522"/>
      <c r="H61" s="522"/>
      <c r="I61" s="522"/>
      <c r="J61" s="522"/>
      <c r="K61" s="522"/>
      <c r="L61" s="522"/>
      <c r="M61" s="522"/>
      <c r="N61" s="349"/>
    </row>
    <row r="62" spans="1:14" ht="30" customHeight="1" thickTop="1" thickBot="1">
      <c r="A62" s="516" t="s">
        <v>84</v>
      </c>
      <c r="B62" s="389"/>
      <c r="C62" s="522"/>
      <c r="D62" s="389"/>
      <c r="E62" s="522"/>
      <c r="F62" s="389"/>
      <c r="G62" s="522"/>
      <c r="H62" s="389"/>
      <c r="I62" s="522"/>
      <c r="J62" s="389">
        <v>415</v>
      </c>
      <c r="K62" s="522"/>
      <c r="L62" s="389">
        <v>603</v>
      </c>
      <c r="M62" s="522"/>
      <c r="N62" s="30"/>
    </row>
    <row r="63" spans="1:14" ht="5.0999999999999996" customHeight="1" thickTop="1" thickBot="1">
      <c r="A63" s="517"/>
      <c r="B63" s="522"/>
      <c r="C63" s="522"/>
      <c r="D63" s="522"/>
      <c r="E63" s="522"/>
      <c r="F63" s="522"/>
      <c r="G63" s="522"/>
      <c r="H63" s="522"/>
      <c r="I63" s="522"/>
      <c r="J63" s="522"/>
      <c r="K63" s="522"/>
      <c r="L63" s="522"/>
      <c r="M63" s="522"/>
      <c r="N63" s="349"/>
    </row>
    <row r="64" spans="1:14" ht="30" customHeight="1" thickTop="1" thickBot="1">
      <c r="A64" s="516" t="s">
        <v>85</v>
      </c>
      <c r="B64" s="403">
        <f>+B66+B68</f>
        <v>0</v>
      </c>
      <c r="C64" s="522"/>
      <c r="D64" s="403">
        <f>+D66+D68</f>
        <v>0</v>
      </c>
      <c r="E64" s="522"/>
      <c r="F64" s="403">
        <f>+F66+F68</f>
        <v>0</v>
      </c>
      <c r="G64" s="522"/>
      <c r="H64" s="403">
        <f>+H66+H68</f>
        <v>0</v>
      </c>
      <c r="I64" s="522"/>
      <c r="J64" s="522"/>
      <c r="K64" s="522"/>
      <c r="L64" s="522"/>
      <c r="M64" s="522"/>
      <c r="N64" s="30"/>
    </row>
    <row r="65" spans="1:14" ht="5.0999999999999996" customHeight="1" thickTop="1" thickBot="1">
      <c r="A65" s="517"/>
      <c r="B65" s="522"/>
      <c r="C65" s="522"/>
      <c r="D65" s="522"/>
      <c r="E65" s="522"/>
      <c r="F65" s="522"/>
      <c r="G65" s="522"/>
      <c r="H65" s="522"/>
      <c r="I65" s="522"/>
      <c r="J65" s="522"/>
      <c r="K65" s="522"/>
      <c r="L65" s="522"/>
      <c r="M65" s="522"/>
      <c r="N65" s="349"/>
    </row>
    <row r="66" spans="1:14" ht="30" customHeight="1" thickTop="1" thickBot="1">
      <c r="A66" s="516" t="s">
        <v>667</v>
      </c>
      <c r="B66" s="389"/>
      <c r="C66" s="522"/>
      <c r="D66" s="389"/>
      <c r="E66" s="522"/>
      <c r="F66" s="389"/>
      <c r="G66" s="522"/>
      <c r="H66" s="389"/>
      <c r="I66" s="522"/>
      <c r="J66" s="389">
        <v>380</v>
      </c>
      <c r="K66" s="522"/>
      <c r="L66" s="389">
        <v>600</v>
      </c>
      <c r="M66" s="522"/>
      <c r="N66" s="30"/>
    </row>
    <row r="67" spans="1:14" ht="5.0999999999999996" customHeight="1" thickTop="1" thickBot="1">
      <c r="A67" s="517"/>
      <c r="B67" s="522"/>
      <c r="C67" s="522"/>
      <c r="D67" s="522"/>
      <c r="E67" s="522"/>
      <c r="F67" s="522"/>
      <c r="G67" s="522"/>
      <c r="H67" s="522"/>
      <c r="I67" s="522"/>
      <c r="J67" s="522"/>
      <c r="K67" s="522"/>
      <c r="L67" s="522"/>
      <c r="M67" s="522"/>
      <c r="N67" s="349"/>
    </row>
    <row r="68" spans="1:14" ht="30" customHeight="1" thickTop="1" thickBot="1">
      <c r="A68" s="516" t="s">
        <v>668</v>
      </c>
      <c r="B68" s="389"/>
      <c r="C68" s="522"/>
      <c r="D68" s="389"/>
      <c r="E68" s="522"/>
      <c r="F68" s="389"/>
      <c r="G68" s="522"/>
      <c r="H68" s="389"/>
      <c r="I68" s="522"/>
      <c r="J68" s="389">
        <v>450</v>
      </c>
      <c r="K68" s="522"/>
      <c r="L68" s="389">
        <v>620</v>
      </c>
      <c r="M68" s="522"/>
      <c r="N68" s="30"/>
    </row>
    <row r="69" spans="1:14" ht="5.0999999999999996" customHeight="1" thickTop="1" thickBot="1">
      <c r="A69" s="517"/>
      <c r="B69" s="522"/>
      <c r="C69" s="522"/>
      <c r="D69" s="522"/>
      <c r="E69" s="522"/>
      <c r="F69" s="522"/>
      <c r="G69" s="522"/>
      <c r="H69" s="522"/>
      <c r="I69" s="522"/>
      <c r="J69" s="522"/>
      <c r="K69" s="522"/>
      <c r="L69" s="522"/>
      <c r="M69" s="522"/>
      <c r="N69" s="349"/>
    </row>
    <row r="70" spans="1:14" ht="30" customHeight="1" thickTop="1" thickBot="1">
      <c r="A70" s="516" t="s">
        <v>334</v>
      </c>
      <c r="B70" s="403">
        <f>+SUM(B50:B64,B36,B30:B34)</f>
        <v>0</v>
      </c>
      <c r="C70" s="522"/>
      <c r="D70" s="403">
        <f>+SUM(D50:D64,D36,D30:D34)</f>
        <v>0</v>
      </c>
      <c r="E70" s="522"/>
      <c r="F70" s="403">
        <f>+SUM(F50:F64,F36,F30:F34)</f>
        <v>0</v>
      </c>
      <c r="G70" s="522"/>
      <c r="H70" s="403">
        <f>+SUM(H50:H64,H36,H30:H34)</f>
        <v>0</v>
      </c>
      <c r="I70" s="522"/>
      <c r="J70" s="522"/>
      <c r="K70" s="522"/>
      <c r="L70" s="522"/>
      <c r="M70" s="522"/>
      <c r="N70" s="30"/>
    </row>
    <row r="71" spans="1:14" ht="5.0999999999999996" customHeight="1" thickTop="1" thickBot="1">
      <c r="A71" s="517"/>
      <c r="B71" s="522"/>
      <c r="C71" s="522"/>
      <c r="D71" s="522"/>
      <c r="E71" s="522"/>
      <c r="F71" s="522"/>
      <c r="G71" s="522"/>
      <c r="H71" s="522"/>
      <c r="I71" s="522"/>
      <c r="J71" s="522"/>
      <c r="K71" s="522"/>
      <c r="L71" s="522"/>
      <c r="M71" s="522"/>
      <c r="N71" s="349"/>
    </row>
    <row r="72" spans="1:14" ht="30" customHeight="1" thickTop="1" thickBot="1">
      <c r="A72" s="521" t="s">
        <v>86</v>
      </c>
      <c r="B72" s="403">
        <f>+B26+B70</f>
        <v>0</v>
      </c>
      <c r="C72" s="522"/>
      <c r="D72" s="403">
        <f>+D26+D70</f>
        <v>0</v>
      </c>
      <c r="E72" s="522"/>
      <c r="F72" s="403">
        <f>+F26+F70</f>
        <v>0</v>
      </c>
      <c r="G72" s="522"/>
      <c r="H72" s="403">
        <f>+H26+H70</f>
        <v>0</v>
      </c>
      <c r="I72" s="522"/>
      <c r="J72" s="522"/>
      <c r="K72" s="522"/>
      <c r="L72" s="522"/>
      <c r="M72" s="522"/>
      <c r="N72" s="30"/>
    </row>
    <row r="73" spans="1:14" ht="5.0999999999999996" customHeight="1" thickTop="1">
      <c r="A73" s="517"/>
      <c r="B73" s="522"/>
      <c r="C73" s="522"/>
      <c r="D73" s="522"/>
      <c r="E73" s="522"/>
      <c r="F73" s="522"/>
      <c r="G73" s="522"/>
      <c r="H73" s="522"/>
      <c r="I73" s="522"/>
      <c r="J73" s="522"/>
      <c r="K73" s="522"/>
      <c r="L73" s="522"/>
      <c r="M73" s="522"/>
      <c r="N73" s="349"/>
    </row>
    <row r="74" spans="1:14" ht="30" customHeight="1">
      <c r="A74" s="520" t="s">
        <v>87</v>
      </c>
      <c r="B74" s="522"/>
      <c r="C74" s="522"/>
      <c r="D74" s="522"/>
      <c r="E74" s="522"/>
      <c r="F74" s="522"/>
      <c r="G74" s="522"/>
      <c r="H74" s="522"/>
      <c r="I74" s="522"/>
      <c r="J74" s="522"/>
      <c r="K74" s="522"/>
      <c r="L74" s="522"/>
      <c r="M74" s="522"/>
      <c r="N74" s="349"/>
    </row>
    <row r="75" spans="1:14" ht="5.0999999999999996" customHeight="1" thickBot="1">
      <c r="A75" s="517"/>
      <c r="B75" s="522"/>
      <c r="C75" s="522"/>
      <c r="D75" s="522"/>
      <c r="E75" s="522"/>
      <c r="F75" s="522"/>
      <c r="G75" s="522"/>
      <c r="H75" s="522"/>
      <c r="I75" s="522"/>
      <c r="J75" s="522"/>
      <c r="K75" s="522"/>
      <c r="L75" s="522"/>
      <c r="M75" s="522"/>
      <c r="N75" s="349"/>
    </row>
    <row r="76" spans="1:14" ht="30" customHeight="1" thickTop="1" thickBot="1">
      <c r="A76" s="516" t="s">
        <v>669</v>
      </c>
      <c r="B76" s="404">
        <f>SUM(B78:B84)</f>
        <v>0</v>
      </c>
      <c r="C76" s="522"/>
      <c r="D76" s="404">
        <f>SUM(D78:D84)</f>
        <v>0</v>
      </c>
      <c r="E76" s="522"/>
      <c r="F76" s="404">
        <f>SUM(F78:F84)</f>
        <v>0</v>
      </c>
      <c r="G76" s="522"/>
      <c r="H76" s="404">
        <f>SUM(H78:H84)</f>
        <v>0</v>
      </c>
      <c r="I76" s="522"/>
      <c r="J76" s="522"/>
      <c r="K76" s="522"/>
      <c r="L76" s="522"/>
      <c r="M76" s="522"/>
      <c r="N76" s="30"/>
    </row>
    <row r="77" spans="1:14" ht="5.0999999999999996" customHeight="1" thickTop="1" thickBot="1">
      <c r="A77" s="517"/>
      <c r="B77" s="522"/>
      <c r="C77" s="522"/>
      <c r="D77" s="522"/>
      <c r="E77" s="522"/>
      <c r="F77" s="522"/>
      <c r="G77" s="522"/>
      <c r="H77" s="522"/>
      <c r="I77" s="522"/>
      <c r="J77" s="522"/>
      <c r="K77" s="522"/>
      <c r="L77" s="522"/>
      <c r="M77" s="522"/>
      <c r="N77" s="349"/>
    </row>
    <row r="78" spans="1:14" ht="30" customHeight="1" thickTop="1" thickBot="1">
      <c r="A78" s="516" t="s">
        <v>670</v>
      </c>
      <c r="B78" s="389"/>
      <c r="C78" s="522"/>
      <c r="D78" s="389"/>
      <c r="E78" s="522"/>
      <c r="F78" s="389"/>
      <c r="G78" s="522"/>
      <c r="H78" s="389"/>
      <c r="I78" s="522"/>
      <c r="J78" s="389">
        <v>432</v>
      </c>
      <c r="K78" s="522"/>
      <c r="L78" s="522"/>
      <c r="M78" s="522"/>
      <c r="N78" s="30"/>
    </row>
    <row r="79" spans="1:14" ht="5.0999999999999996" customHeight="1" thickTop="1" thickBot="1">
      <c r="A79" s="517"/>
      <c r="B79" s="522"/>
      <c r="C79" s="522"/>
      <c r="D79" s="522"/>
      <c r="E79" s="522"/>
      <c r="F79" s="522"/>
      <c r="G79" s="522"/>
      <c r="H79" s="522"/>
      <c r="I79" s="522"/>
      <c r="J79" s="522"/>
      <c r="K79" s="522"/>
      <c r="L79" s="522"/>
      <c r="M79" s="522"/>
      <c r="N79" s="349"/>
    </row>
    <row r="80" spans="1:14" ht="30" customHeight="1" thickTop="1" thickBot="1">
      <c r="A80" s="516" t="s">
        <v>671</v>
      </c>
      <c r="B80" s="389"/>
      <c r="C80" s="522"/>
      <c r="D80" s="389"/>
      <c r="E80" s="522"/>
      <c r="F80" s="389"/>
      <c r="G80" s="522"/>
      <c r="H80" s="389"/>
      <c r="I80" s="522"/>
      <c r="J80" s="389">
        <v>432</v>
      </c>
      <c r="K80" s="522"/>
      <c r="L80" s="522"/>
      <c r="M80" s="522"/>
      <c r="N80" s="30"/>
    </row>
    <row r="81" spans="1:14" ht="5.0999999999999996" customHeight="1" thickTop="1" thickBot="1">
      <c r="A81" s="517"/>
      <c r="B81" s="522"/>
      <c r="C81" s="522"/>
      <c r="D81" s="522"/>
      <c r="E81" s="522"/>
      <c r="F81" s="522"/>
      <c r="G81" s="522"/>
      <c r="H81" s="522"/>
      <c r="I81" s="522"/>
      <c r="J81" s="522"/>
      <c r="K81" s="522"/>
      <c r="L81" s="522"/>
      <c r="M81" s="522"/>
      <c r="N81" s="349"/>
    </row>
    <row r="82" spans="1:14" ht="30" customHeight="1" thickTop="1" thickBot="1">
      <c r="A82" s="516" t="s">
        <v>672</v>
      </c>
      <c r="B82" s="389"/>
      <c r="C82" s="522"/>
      <c r="D82" s="389"/>
      <c r="E82" s="522"/>
      <c r="F82" s="389"/>
      <c r="G82" s="522"/>
      <c r="H82" s="389"/>
      <c r="I82" s="522"/>
      <c r="J82" s="389">
        <v>432</v>
      </c>
      <c r="K82" s="522"/>
      <c r="L82" s="522"/>
      <c r="M82" s="522"/>
      <c r="N82" s="30"/>
    </row>
    <row r="83" spans="1:14" ht="5.0999999999999996" customHeight="1" thickTop="1" thickBot="1">
      <c r="A83" s="517"/>
      <c r="B83" s="522"/>
      <c r="C83" s="522"/>
      <c r="D83" s="522"/>
      <c r="E83" s="522"/>
      <c r="F83" s="522"/>
      <c r="G83" s="522"/>
      <c r="H83" s="522"/>
      <c r="I83" s="522"/>
      <c r="J83" s="522"/>
      <c r="K83" s="522"/>
      <c r="L83" s="522"/>
      <c r="M83" s="522"/>
      <c r="N83" s="349"/>
    </row>
    <row r="84" spans="1:14" ht="30" customHeight="1" thickTop="1" thickBot="1">
      <c r="A84" s="516" t="s">
        <v>673</v>
      </c>
      <c r="B84" s="389"/>
      <c r="C84" s="522"/>
      <c r="D84" s="389"/>
      <c r="E84" s="522"/>
      <c r="F84" s="389"/>
      <c r="G84" s="522"/>
      <c r="H84" s="389"/>
      <c r="I84" s="522"/>
      <c r="J84" s="389">
        <v>432</v>
      </c>
      <c r="K84" s="522"/>
      <c r="L84" s="522"/>
      <c r="M84" s="522"/>
      <c r="N84" s="30"/>
    </row>
    <row r="85" spans="1:14" ht="5.0999999999999996" customHeight="1" thickTop="1" thickBot="1">
      <c r="A85" s="517"/>
      <c r="B85" s="522"/>
      <c r="C85" s="522"/>
      <c r="D85" s="522"/>
      <c r="E85" s="522"/>
      <c r="F85" s="522"/>
      <c r="G85" s="522"/>
      <c r="H85" s="522"/>
      <c r="I85" s="522"/>
      <c r="J85" s="522"/>
      <c r="K85" s="522"/>
      <c r="L85" s="522"/>
      <c r="M85" s="522"/>
      <c r="N85" s="349"/>
    </row>
    <row r="86" spans="1:14" ht="30" customHeight="1" thickTop="1" thickBot="1">
      <c r="A86" s="516" t="s">
        <v>88</v>
      </c>
      <c r="B86" s="404">
        <f>+B88+B90+B92+B94</f>
        <v>0</v>
      </c>
      <c r="C86" s="524"/>
      <c r="D86" s="404">
        <f>+D88+D90+D92+D94</f>
        <v>0</v>
      </c>
      <c r="E86" s="524"/>
      <c r="F86" s="404">
        <f>+F88+F90+F92+F94</f>
        <v>0</v>
      </c>
      <c r="G86" s="522"/>
      <c r="H86" s="404">
        <f>+H88+H90+H92+H94</f>
        <v>0</v>
      </c>
      <c r="I86" s="522"/>
      <c r="J86" s="522"/>
      <c r="K86" s="522"/>
      <c r="L86" s="522"/>
      <c r="M86" s="522"/>
      <c r="N86" s="30"/>
    </row>
    <row r="87" spans="1:14" ht="5.0999999999999996" customHeight="1" thickTop="1" thickBot="1">
      <c r="A87" s="517"/>
      <c r="B87" s="522"/>
      <c r="C87" s="522"/>
      <c r="D87" s="522"/>
      <c r="E87" s="522"/>
      <c r="F87" s="522"/>
      <c r="G87" s="522"/>
      <c r="H87" s="522"/>
      <c r="I87" s="522"/>
      <c r="J87" s="522"/>
      <c r="K87" s="522"/>
      <c r="L87" s="522"/>
      <c r="M87" s="522"/>
      <c r="N87" s="349"/>
    </row>
    <row r="88" spans="1:14" ht="30" customHeight="1" thickTop="1" thickBot="1">
      <c r="A88" s="516" t="s">
        <v>674</v>
      </c>
      <c r="B88" s="389"/>
      <c r="C88" s="522"/>
      <c r="D88" s="389"/>
      <c r="E88" s="522"/>
      <c r="F88" s="389"/>
      <c r="G88" s="522"/>
      <c r="H88" s="389"/>
      <c r="I88" s="522"/>
      <c r="J88" s="389">
        <v>420</v>
      </c>
      <c r="K88" s="522"/>
      <c r="L88" s="522"/>
      <c r="M88" s="522"/>
      <c r="N88" s="30"/>
    </row>
    <row r="89" spans="1:14" ht="5.0999999999999996" customHeight="1" thickTop="1" thickBot="1">
      <c r="A89" s="517"/>
      <c r="B89" s="522"/>
      <c r="C89" s="522"/>
      <c r="D89" s="522"/>
      <c r="E89" s="522"/>
      <c r="F89" s="522"/>
      <c r="G89" s="522"/>
      <c r="H89" s="522"/>
      <c r="I89" s="522"/>
      <c r="J89" s="522"/>
      <c r="K89" s="522"/>
      <c r="L89" s="522"/>
      <c r="M89" s="522"/>
      <c r="N89" s="349"/>
    </row>
    <row r="90" spans="1:14" ht="30" customHeight="1" thickTop="1" thickBot="1">
      <c r="A90" s="516" t="s">
        <v>89</v>
      </c>
      <c r="B90" s="389"/>
      <c r="C90" s="522"/>
      <c r="D90" s="389"/>
      <c r="E90" s="522"/>
      <c r="F90" s="389"/>
      <c r="G90" s="522"/>
      <c r="H90" s="389"/>
      <c r="I90" s="522"/>
      <c r="J90" s="389">
        <v>420</v>
      </c>
      <c r="K90" s="522"/>
      <c r="L90" s="522"/>
      <c r="M90" s="522"/>
      <c r="N90" s="30"/>
    </row>
    <row r="91" spans="1:14" ht="5.0999999999999996" customHeight="1" thickTop="1" thickBot="1">
      <c r="A91" s="517"/>
      <c r="B91" s="522"/>
      <c r="C91" s="522"/>
      <c r="D91" s="522"/>
      <c r="E91" s="522"/>
      <c r="F91" s="522"/>
      <c r="G91" s="522"/>
      <c r="H91" s="522"/>
      <c r="I91" s="522"/>
      <c r="J91" s="522"/>
      <c r="K91" s="522"/>
      <c r="L91" s="522"/>
      <c r="M91" s="522"/>
      <c r="N91" s="349"/>
    </row>
    <row r="92" spans="1:14" ht="30" customHeight="1" thickTop="1" thickBot="1">
      <c r="A92" s="516" t="s">
        <v>90</v>
      </c>
      <c r="B92" s="389"/>
      <c r="C92" s="522"/>
      <c r="D92" s="389"/>
      <c r="E92" s="522"/>
      <c r="F92" s="389"/>
      <c r="G92" s="522"/>
      <c r="H92" s="389"/>
      <c r="I92" s="522"/>
      <c r="J92" s="389">
        <v>420</v>
      </c>
      <c r="K92" s="522"/>
      <c r="L92" s="522"/>
      <c r="M92" s="522"/>
      <c r="N92" s="30"/>
    </row>
    <row r="93" spans="1:14" ht="5.0999999999999996" customHeight="1" thickTop="1" thickBot="1">
      <c r="A93" s="517"/>
      <c r="B93" s="522"/>
      <c r="C93" s="522"/>
      <c r="D93" s="522"/>
      <c r="E93" s="522"/>
      <c r="F93" s="522"/>
      <c r="G93" s="522"/>
      <c r="H93" s="522"/>
      <c r="I93" s="522"/>
      <c r="J93" s="522"/>
      <c r="K93" s="522"/>
      <c r="L93" s="522"/>
      <c r="M93" s="522"/>
      <c r="N93" s="349"/>
    </row>
    <row r="94" spans="1:14" ht="30" customHeight="1" thickTop="1" thickBot="1">
      <c r="A94" s="516" t="s">
        <v>676</v>
      </c>
      <c r="B94" s="389"/>
      <c r="C94" s="522"/>
      <c r="D94" s="389"/>
      <c r="E94" s="522"/>
      <c r="F94" s="389"/>
      <c r="G94" s="522"/>
      <c r="H94" s="389"/>
      <c r="I94" s="522"/>
      <c r="J94" s="389">
        <v>420</v>
      </c>
      <c r="K94" s="522"/>
      <c r="L94" s="522"/>
      <c r="M94" s="522"/>
      <c r="N94" s="30"/>
    </row>
    <row r="95" spans="1:14" ht="5.0999999999999996" customHeight="1" thickTop="1" thickBot="1">
      <c r="A95" s="517"/>
      <c r="B95" s="522"/>
      <c r="C95" s="522"/>
      <c r="D95" s="522"/>
      <c r="E95" s="522"/>
      <c r="F95" s="522"/>
      <c r="G95" s="522"/>
      <c r="H95" s="522"/>
      <c r="I95" s="522"/>
      <c r="J95" s="522"/>
      <c r="K95" s="522"/>
      <c r="L95" s="522"/>
      <c r="M95" s="522"/>
      <c r="N95" s="349"/>
    </row>
    <row r="96" spans="1:14" ht="30" customHeight="1" thickTop="1" thickBot="1">
      <c r="A96" s="516" t="s">
        <v>675</v>
      </c>
      <c r="B96" s="389"/>
      <c r="C96" s="522"/>
      <c r="D96" s="389"/>
      <c r="E96" s="522"/>
      <c r="F96" s="389"/>
      <c r="G96" s="522"/>
      <c r="H96" s="389"/>
      <c r="I96" s="522"/>
      <c r="J96" s="389">
        <v>430</v>
      </c>
      <c r="K96" s="522"/>
      <c r="L96" s="522"/>
      <c r="M96" s="522"/>
      <c r="N96" s="30"/>
    </row>
    <row r="97" spans="1:14" ht="5.0999999999999996" customHeight="1" thickTop="1" thickBot="1">
      <c r="A97" s="517"/>
      <c r="B97" s="522"/>
      <c r="C97" s="522"/>
      <c r="D97" s="522"/>
      <c r="E97" s="522"/>
      <c r="F97" s="522"/>
      <c r="G97" s="522"/>
      <c r="H97" s="522"/>
      <c r="I97" s="522"/>
      <c r="J97" s="522"/>
      <c r="K97" s="522"/>
      <c r="L97" s="522"/>
      <c r="M97" s="522"/>
      <c r="N97" s="349"/>
    </row>
    <row r="98" spans="1:14" ht="30" customHeight="1" thickTop="1" thickBot="1">
      <c r="A98" s="516" t="s">
        <v>332</v>
      </c>
      <c r="B98" s="389">
        <v>0</v>
      </c>
      <c r="C98" s="522"/>
      <c r="D98" s="389">
        <f>+D96</f>
        <v>0</v>
      </c>
      <c r="E98" s="522"/>
      <c r="F98" s="389">
        <f>+F96</f>
        <v>0</v>
      </c>
      <c r="G98" s="522"/>
      <c r="H98" s="389">
        <f>+H96</f>
        <v>0</v>
      </c>
      <c r="I98" s="522"/>
      <c r="J98" s="389">
        <v>430</v>
      </c>
      <c r="K98" s="522"/>
      <c r="L98" s="522"/>
      <c r="M98" s="522"/>
      <c r="N98" s="30"/>
    </row>
    <row r="99" spans="1:14" ht="5.0999999999999996" customHeight="1" thickTop="1" thickBot="1">
      <c r="A99" s="517"/>
      <c r="B99" s="522"/>
      <c r="C99" s="522"/>
      <c r="D99" s="522"/>
      <c r="E99" s="522"/>
      <c r="F99" s="522"/>
      <c r="G99" s="522"/>
      <c r="H99" s="522"/>
      <c r="I99" s="522"/>
      <c r="J99" s="522"/>
      <c r="K99" s="522"/>
      <c r="L99" s="522"/>
      <c r="M99" s="522"/>
      <c r="N99" s="349"/>
    </row>
    <row r="100" spans="1:14" ht="30" customHeight="1" thickTop="1" thickBot="1">
      <c r="A100" s="516" t="s">
        <v>333</v>
      </c>
      <c r="B100" s="403">
        <f>+B98+B96+B86+B76</f>
        <v>0</v>
      </c>
      <c r="C100" s="522"/>
      <c r="D100" s="403">
        <f>+D98+D96+D86+D76</f>
        <v>0</v>
      </c>
      <c r="E100" s="522"/>
      <c r="F100" s="403">
        <f>+F98+F96+F86+F76</f>
        <v>0</v>
      </c>
      <c r="G100" s="522"/>
      <c r="H100" s="403">
        <f>+H98+H96+H86+H76</f>
        <v>0</v>
      </c>
      <c r="I100" s="522"/>
      <c r="J100" s="522"/>
      <c r="K100" s="522"/>
      <c r="L100" s="389">
        <v>610</v>
      </c>
      <c r="M100" s="522"/>
      <c r="N100" s="30"/>
    </row>
    <row r="101" spans="1:14" ht="5.0999999999999996" customHeight="1" thickTop="1" thickBot="1">
      <c r="A101" s="517"/>
      <c r="B101" s="522"/>
      <c r="C101" s="522"/>
      <c r="D101" s="522"/>
      <c r="E101" s="522"/>
      <c r="F101" s="522"/>
      <c r="G101" s="522"/>
      <c r="H101" s="522"/>
      <c r="I101" s="522"/>
      <c r="J101" s="522"/>
      <c r="K101" s="522"/>
      <c r="L101" s="522"/>
      <c r="M101" s="522"/>
      <c r="N101" s="349"/>
    </row>
    <row r="102" spans="1:14" ht="30" customHeight="1" thickTop="1" thickBot="1">
      <c r="A102" s="520" t="s">
        <v>91</v>
      </c>
      <c r="B102" s="406">
        <f>+B104+B114</f>
        <v>0</v>
      </c>
      <c r="C102" s="522"/>
      <c r="D102" s="406">
        <f>+D104+D114</f>
        <v>0</v>
      </c>
      <c r="E102" s="522"/>
      <c r="F102" s="406">
        <f>+F104+F114</f>
        <v>0</v>
      </c>
      <c r="G102" s="522"/>
      <c r="H102" s="406">
        <f>+H104+H114</f>
        <v>0</v>
      </c>
      <c r="I102" s="522"/>
      <c r="J102" s="404"/>
      <c r="K102" s="522"/>
      <c r="L102" s="404"/>
      <c r="M102" s="522"/>
      <c r="N102" s="30"/>
    </row>
    <row r="103" spans="1:14" ht="5.0999999999999996" customHeight="1" thickTop="1" thickBot="1">
      <c r="A103" s="517"/>
      <c r="B103" s="522"/>
      <c r="C103" s="522"/>
      <c r="D103" s="522"/>
      <c r="E103" s="522"/>
      <c r="F103" s="522"/>
      <c r="G103" s="522"/>
      <c r="H103" s="522"/>
      <c r="I103" s="522"/>
      <c r="J103" s="522"/>
      <c r="K103" s="522"/>
      <c r="L103" s="522"/>
      <c r="M103" s="522"/>
      <c r="N103" s="349"/>
    </row>
    <row r="104" spans="1:14" ht="30" customHeight="1" thickTop="1" thickBot="1">
      <c r="A104" s="516" t="s">
        <v>92</v>
      </c>
      <c r="B104" s="403">
        <f>+B106+B108+B110+B112</f>
        <v>0</v>
      </c>
      <c r="C104" s="522"/>
      <c r="D104" s="403">
        <f>+D106+D108+D110+D112</f>
        <v>0</v>
      </c>
      <c r="E104" s="522"/>
      <c r="F104" s="403">
        <f>+F106+F108+F110+F112</f>
        <v>0</v>
      </c>
      <c r="G104" s="522"/>
      <c r="H104" s="403">
        <f>+H106+H108+H110+H112</f>
        <v>0</v>
      </c>
      <c r="I104" s="522"/>
      <c r="J104" s="404"/>
      <c r="K104" s="522"/>
      <c r="L104" s="404"/>
      <c r="M104" s="522"/>
      <c r="N104" s="30"/>
    </row>
    <row r="105" spans="1:14" ht="5.0999999999999996" customHeight="1" thickTop="1" thickBot="1">
      <c r="A105" s="517"/>
      <c r="B105" s="522"/>
      <c r="C105" s="522"/>
      <c r="D105" s="522"/>
      <c r="E105" s="522"/>
      <c r="F105" s="522"/>
      <c r="G105" s="522"/>
      <c r="H105" s="522"/>
      <c r="I105" s="522"/>
      <c r="J105" s="522"/>
      <c r="K105" s="522"/>
      <c r="L105" s="522"/>
      <c r="M105" s="522"/>
      <c r="N105" s="349"/>
    </row>
    <row r="106" spans="1:14" ht="30" customHeight="1" thickTop="1" thickBot="1">
      <c r="A106" s="516" t="s">
        <v>93</v>
      </c>
      <c r="B106" s="389"/>
      <c r="C106" s="522"/>
      <c r="D106" s="389"/>
      <c r="E106" s="522"/>
      <c r="F106" s="389"/>
      <c r="G106" s="522"/>
      <c r="H106" s="389"/>
      <c r="I106" s="522"/>
      <c r="J106" s="389">
        <v>440</v>
      </c>
      <c r="K106" s="522"/>
      <c r="L106" s="389">
        <v>620</v>
      </c>
      <c r="M106" s="522"/>
      <c r="N106" s="30"/>
    </row>
    <row r="107" spans="1:14" ht="5.0999999999999996" customHeight="1" thickTop="1" thickBot="1">
      <c r="A107" s="517"/>
      <c r="B107" s="522"/>
      <c r="C107" s="522"/>
      <c r="D107" s="522"/>
      <c r="E107" s="522"/>
      <c r="F107" s="522"/>
      <c r="G107" s="522"/>
      <c r="H107" s="522"/>
      <c r="I107" s="522"/>
      <c r="J107" s="522"/>
      <c r="K107" s="522"/>
      <c r="L107" s="522"/>
      <c r="M107" s="522"/>
      <c r="N107" s="349"/>
    </row>
    <row r="108" spans="1:14" ht="30" customHeight="1" thickTop="1" thickBot="1">
      <c r="A108" s="516" t="s">
        <v>94</v>
      </c>
      <c r="B108" s="389"/>
      <c r="C108" s="522"/>
      <c r="D108" s="389"/>
      <c r="E108" s="522"/>
      <c r="F108" s="389"/>
      <c r="G108" s="522"/>
      <c r="H108" s="389"/>
      <c r="I108" s="522"/>
      <c r="J108" s="389">
        <v>440</v>
      </c>
      <c r="K108" s="522"/>
      <c r="L108" s="389">
        <v>620</v>
      </c>
      <c r="M108" s="522"/>
      <c r="N108" s="30"/>
    </row>
    <row r="109" spans="1:14" ht="5.0999999999999996" customHeight="1" thickTop="1" thickBot="1">
      <c r="A109" s="517"/>
      <c r="B109" s="522"/>
      <c r="C109" s="522"/>
      <c r="D109" s="522"/>
      <c r="E109" s="522"/>
      <c r="F109" s="522"/>
      <c r="G109" s="522"/>
      <c r="H109" s="522"/>
      <c r="I109" s="522"/>
      <c r="J109" s="522"/>
      <c r="K109" s="522"/>
      <c r="L109" s="522"/>
      <c r="M109" s="522"/>
      <c r="N109" s="349"/>
    </row>
    <row r="110" spans="1:14" ht="30" customHeight="1" thickTop="1" thickBot="1">
      <c r="A110" s="516" t="s">
        <v>95</v>
      </c>
      <c r="B110" s="389"/>
      <c r="C110" s="522"/>
      <c r="D110" s="389"/>
      <c r="E110" s="522"/>
      <c r="F110" s="389"/>
      <c r="G110" s="522"/>
      <c r="H110" s="389"/>
      <c r="I110" s="522"/>
      <c r="J110" s="389">
        <v>440</v>
      </c>
      <c r="K110" s="522"/>
      <c r="L110" s="389">
        <v>620</v>
      </c>
      <c r="M110" s="522"/>
      <c r="N110" s="30"/>
    </row>
    <row r="111" spans="1:14" ht="5.0999999999999996" customHeight="1" thickTop="1" thickBot="1">
      <c r="A111" s="517"/>
      <c r="B111" s="522"/>
      <c r="C111" s="522"/>
      <c r="D111" s="522"/>
      <c r="E111" s="522"/>
      <c r="F111" s="522"/>
      <c r="G111" s="522"/>
      <c r="H111" s="522"/>
      <c r="I111" s="522"/>
      <c r="J111" s="522"/>
      <c r="K111" s="522"/>
      <c r="L111" s="522"/>
      <c r="M111" s="522"/>
      <c r="N111" s="349"/>
    </row>
    <row r="112" spans="1:14" ht="30" customHeight="1" thickTop="1" thickBot="1">
      <c r="A112" s="516" t="s">
        <v>678</v>
      </c>
      <c r="B112" s="389"/>
      <c r="C112" s="522"/>
      <c r="D112" s="389"/>
      <c r="E112" s="522"/>
      <c r="F112" s="389"/>
      <c r="G112" s="522"/>
      <c r="H112" s="389"/>
      <c r="I112" s="522"/>
      <c r="J112" s="389">
        <v>440</v>
      </c>
      <c r="K112" s="522"/>
      <c r="L112" s="389">
        <v>620</v>
      </c>
      <c r="M112" s="522"/>
      <c r="N112" s="30"/>
    </row>
    <row r="113" spans="1:14" ht="5.0999999999999996" customHeight="1" thickTop="1" thickBot="1">
      <c r="A113" s="517"/>
      <c r="B113" s="522"/>
      <c r="C113" s="522"/>
      <c r="D113" s="522"/>
      <c r="E113" s="522"/>
      <c r="F113" s="522"/>
      <c r="G113" s="522"/>
      <c r="H113" s="522"/>
      <c r="I113" s="522"/>
      <c r="J113" s="522"/>
      <c r="K113" s="522"/>
      <c r="L113" s="522"/>
      <c r="M113" s="522"/>
      <c r="N113" s="349"/>
    </row>
    <row r="114" spans="1:14" ht="30" customHeight="1" thickTop="1" thickBot="1">
      <c r="A114" s="516" t="s">
        <v>96</v>
      </c>
      <c r="B114" s="406">
        <f>+B116+B118+B120+B122</f>
        <v>0</v>
      </c>
      <c r="C114" s="522"/>
      <c r="D114" s="406">
        <f>+D116+D118+D120</f>
        <v>0</v>
      </c>
      <c r="E114" s="522"/>
      <c r="F114" s="406">
        <f>+F116+F118+F120</f>
        <v>0</v>
      </c>
      <c r="G114" s="522"/>
      <c r="H114" s="406">
        <f>+H116+H118+H120</f>
        <v>0</v>
      </c>
      <c r="I114" s="522"/>
      <c r="J114" s="404"/>
      <c r="K114" s="522"/>
      <c r="L114" s="404"/>
      <c r="M114" s="522"/>
      <c r="N114" s="30"/>
    </row>
    <row r="115" spans="1:14" ht="5.0999999999999996" customHeight="1" thickTop="1" thickBot="1">
      <c r="A115" s="517"/>
      <c r="B115" s="522"/>
      <c r="C115" s="522"/>
      <c r="D115" s="522"/>
      <c r="E115" s="522"/>
      <c r="F115" s="522"/>
      <c r="G115" s="522"/>
      <c r="H115" s="522"/>
      <c r="I115" s="522"/>
      <c r="J115" s="522"/>
      <c r="K115" s="522"/>
      <c r="L115" s="522"/>
      <c r="M115" s="522"/>
      <c r="N115" s="349"/>
    </row>
    <row r="116" spans="1:14" ht="30" customHeight="1" thickTop="1" thickBot="1">
      <c r="A116" s="516" t="s">
        <v>93</v>
      </c>
      <c r="B116" s="389"/>
      <c r="C116" s="522"/>
      <c r="D116" s="389"/>
      <c r="E116" s="522"/>
      <c r="F116" s="389"/>
      <c r="G116" s="522"/>
      <c r="H116" s="389"/>
      <c r="I116" s="522"/>
      <c r="J116" s="389">
        <v>450</v>
      </c>
      <c r="K116" s="522"/>
      <c r="L116" s="389">
        <v>620</v>
      </c>
      <c r="M116" s="522"/>
      <c r="N116" s="30"/>
    </row>
    <row r="117" spans="1:14" ht="5.0999999999999996" customHeight="1" thickTop="1" thickBot="1">
      <c r="A117" s="517"/>
      <c r="B117" s="522"/>
      <c r="C117" s="522"/>
      <c r="D117" s="522"/>
      <c r="E117" s="522"/>
      <c r="F117" s="522"/>
      <c r="G117" s="522"/>
      <c r="H117" s="522"/>
      <c r="I117" s="522"/>
      <c r="J117" s="522"/>
      <c r="K117" s="522"/>
      <c r="L117" s="522"/>
      <c r="M117" s="522"/>
      <c r="N117" s="349"/>
    </row>
    <row r="118" spans="1:14" ht="30" customHeight="1" thickTop="1" thickBot="1">
      <c r="A118" s="516" t="s">
        <v>94</v>
      </c>
      <c r="B118" s="389"/>
      <c r="C118" s="522"/>
      <c r="D118" s="389"/>
      <c r="E118" s="522"/>
      <c r="F118" s="389"/>
      <c r="G118" s="522"/>
      <c r="H118" s="389"/>
      <c r="I118" s="522"/>
      <c r="J118" s="389">
        <v>450</v>
      </c>
      <c r="K118" s="522"/>
      <c r="L118" s="389">
        <v>620</v>
      </c>
      <c r="M118" s="522"/>
      <c r="N118" s="30"/>
    </row>
    <row r="119" spans="1:14" ht="5.0999999999999996" customHeight="1" thickTop="1" thickBot="1">
      <c r="A119" s="517"/>
      <c r="B119" s="522"/>
      <c r="C119" s="522"/>
      <c r="D119" s="522"/>
      <c r="E119" s="522"/>
      <c r="F119" s="522"/>
      <c r="G119" s="522"/>
      <c r="H119" s="522"/>
      <c r="I119" s="522"/>
      <c r="J119" s="522"/>
      <c r="K119" s="522"/>
      <c r="L119" s="522"/>
      <c r="M119" s="522"/>
      <c r="N119" s="349"/>
    </row>
    <row r="120" spans="1:14" ht="30" customHeight="1" thickTop="1" thickBot="1">
      <c r="A120" s="516" t="s">
        <v>100</v>
      </c>
      <c r="B120" s="389"/>
      <c r="C120" s="522"/>
      <c r="D120" s="389"/>
      <c r="E120" s="522"/>
      <c r="F120" s="389"/>
      <c r="G120" s="522"/>
      <c r="H120" s="389"/>
      <c r="I120" s="522"/>
      <c r="J120" s="389">
        <v>450</v>
      </c>
      <c r="K120" s="522"/>
      <c r="L120" s="389">
        <v>620</v>
      </c>
      <c r="M120" s="522"/>
      <c r="N120" s="30"/>
    </row>
    <row r="121" spans="1:14" ht="5.0999999999999996" customHeight="1" thickTop="1" thickBot="1">
      <c r="A121" s="517"/>
      <c r="B121" s="522"/>
      <c r="C121" s="522"/>
      <c r="D121" s="522"/>
      <c r="E121" s="522"/>
      <c r="F121" s="522"/>
      <c r="G121" s="522"/>
      <c r="H121" s="522"/>
      <c r="I121" s="522"/>
      <c r="J121" s="522"/>
      <c r="K121" s="522"/>
      <c r="L121" s="522"/>
      <c r="M121" s="522"/>
      <c r="N121" s="349"/>
    </row>
    <row r="122" spans="1:14" ht="30" customHeight="1" thickTop="1" thickBot="1">
      <c r="A122" s="516" t="s">
        <v>678</v>
      </c>
      <c r="B122" s="389"/>
      <c r="C122" s="522"/>
      <c r="D122" s="389"/>
      <c r="E122" s="522"/>
      <c r="F122" s="389"/>
      <c r="G122" s="522"/>
      <c r="H122" s="389"/>
      <c r="I122" s="522"/>
      <c r="J122" s="389">
        <v>450</v>
      </c>
      <c r="K122" s="522"/>
      <c r="L122" s="389">
        <v>620</v>
      </c>
      <c r="M122" s="522"/>
      <c r="N122" s="30"/>
    </row>
    <row r="123" spans="1:14" ht="5.0999999999999996" customHeight="1" thickTop="1" thickBot="1">
      <c r="A123" s="517"/>
      <c r="B123" s="522"/>
      <c r="C123" s="522"/>
      <c r="D123" s="522"/>
      <c r="E123" s="522"/>
      <c r="F123" s="522"/>
      <c r="G123" s="522"/>
      <c r="H123" s="522"/>
      <c r="I123" s="522"/>
      <c r="J123" s="522"/>
      <c r="K123" s="522"/>
      <c r="L123" s="522"/>
      <c r="M123" s="522"/>
      <c r="N123" s="349"/>
    </row>
    <row r="124" spans="1:14" ht="30" customHeight="1" thickTop="1" thickBot="1">
      <c r="A124" s="516" t="s">
        <v>101</v>
      </c>
      <c r="B124" s="403">
        <f>+B104+B114</f>
        <v>0</v>
      </c>
      <c r="C124" s="522"/>
      <c r="D124" s="403">
        <f>+D104+D114</f>
        <v>0</v>
      </c>
      <c r="E124" s="522"/>
      <c r="F124" s="403">
        <f>+F104+F114</f>
        <v>0</v>
      </c>
      <c r="G124" s="522"/>
      <c r="H124" s="403">
        <f>+H104+H114</f>
        <v>0</v>
      </c>
      <c r="I124" s="522"/>
      <c r="J124" s="404"/>
      <c r="K124" s="522"/>
      <c r="L124" s="404"/>
      <c r="M124" s="522"/>
      <c r="N124" s="30"/>
    </row>
    <row r="125" spans="1:14" ht="5.0999999999999996" customHeight="1" thickTop="1" thickBot="1">
      <c r="A125" s="517"/>
      <c r="B125" s="522"/>
      <c r="C125" s="522"/>
      <c r="D125" s="522"/>
      <c r="E125" s="522"/>
      <c r="F125" s="522"/>
      <c r="G125" s="522"/>
      <c r="H125" s="522"/>
      <c r="I125" s="522"/>
      <c r="J125" s="522"/>
      <c r="K125" s="522"/>
      <c r="L125" s="522"/>
      <c r="M125" s="522"/>
      <c r="N125" s="349"/>
    </row>
    <row r="126" spans="1:14" ht="30" customHeight="1" thickTop="1" thickBot="1">
      <c r="A126" s="520" t="s">
        <v>677</v>
      </c>
      <c r="B126" s="403">
        <f>+B72+B100+B124</f>
        <v>0</v>
      </c>
      <c r="C126" s="522"/>
      <c r="D126" s="403">
        <f>+D72+D100+D124</f>
        <v>0</v>
      </c>
      <c r="E126" s="522"/>
      <c r="F126" s="403">
        <f>+F72+F100+F124</f>
        <v>0</v>
      </c>
      <c r="G126" s="522"/>
      <c r="H126" s="403">
        <f>+H72+H100+H124</f>
        <v>0</v>
      </c>
      <c r="I126" s="522"/>
      <c r="J126" s="522"/>
      <c r="K126" s="522"/>
      <c r="L126" s="522"/>
      <c r="M126" s="522"/>
      <c r="N126" s="30"/>
    </row>
    <row r="127" spans="1:14" ht="5.0999999999999996" customHeight="1" thickTop="1" thickBot="1">
      <c r="A127" s="517"/>
      <c r="B127" s="522"/>
      <c r="C127" s="522"/>
      <c r="D127" s="522"/>
      <c r="E127" s="522"/>
      <c r="F127" s="522"/>
      <c r="G127" s="522"/>
      <c r="H127" s="522"/>
      <c r="I127" s="522"/>
      <c r="J127" s="522"/>
      <c r="K127" s="522"/>
      <c r="L127" s="522"/>
      <c r="M127" s="522"/>
      <c r="N127" s="349"/>
    </row>
    <row r="128" spans="1:14" ht="30" customHeight="1" thickTop="1" thickBot="1">
      <c r="A128" s="516" t="s">
        <v>97</v>
      </c>
      <c r="B128" s="389"/>
      <c r="C128" s="522"/>
      <c r="D128" s="389"/>
      <c r="E128" s="522"/>
      <c r="F128" s="389"/>
      <c r="G128" s="522"/>
      <c r="H128" s="389"/>
      <c r="I128" s="522"/>
      <c r="J128" s="389">
        <v>460</v>
      </c>
      <c r="K128" s="522"/>
      <c r="L128" s="389">
        <v>630</v>
      </c>
      <c r="M128" s="522"/>
      <c r="N128" s="30"/>
    </row>
    <row r="129" spans="1:14" ht="5.0999999999999996" customHeight="1" thickTop="1" thickBot="1">
      <c r="A129" s="517"/>
      <c r="B129" s="522"/>
      <c r="C129" s="522"/>
      <c r="D129" s="522"/>
      <c r="E129" s="522"/>
      <c r="F129" s="522"/>
      <c r="G129" s="522"/>
      <c r="H129" s="522"/>
      <c r="I129" s="522"/>
      <c r="J129" s="522"/>
      <c r="K129" s="522"/>
      <c r="L129" s="522"/>
      <c r="M129" s="522"/>
      <c r="N129" s="349"/>
    </row>
    <row r="130" spans="1:14" ht="30" customHeight="1" thickTop="1" thickBot="1">
      <c r="A130" s="520" t="s">
        <v>98</v>
      </c>
      <c r="B130" s="403">
        <f>+B126+B128</f>
        <v>0</v>
      </c>
      <c r="C130" s="522"/>
      <c r="D130" s="403">
        <f>+D126+D128</f>
        <v>0</v>
      </c>
      <c r="E130" s="522"/>
      <c r="F130" s="403">
        <f>+F126+F128</f>
        <v>0</v>
      </c>
      <c r="G130" s="522"/>
      <c r="H130" s="403">
        <f>+H126+H128</f>
        <v>0</v>
      </c>
      <c r="I130" s="522"/>
      <c r="J130" s="522"/>
      <c r="K130" s="522"/>
      <c r="L130" s="404"/>
      <c r="M130" s="522"/>
      <c r="N130" s="30"/>
    </row>
    <row r="131" spans="1:14" ht="18.75" thickTop="1">
      <c r="A131" s="519" t="s">
        <v>53</v>
      </c>
      <c r="B131" s="481"/>
      <c r="C131" s="481"/>
      <c r="D131" s="481"/>
      <c r="E131" s="481"/>
      <c r="F131" s="481"/>
      <c r="G131" s="481"/>
      <c r="H131" s="481"/>
      <c r="I131" s="481"/>
      <c r="J131" s="522"/>
      <c r="K131" s="481"/>
      <c r="L131" s="522"/>
      <c r="M131" s="481"/>
      <c r="N131" s="30"/>
    </row>
    <row r="132" spans="1:14" ht="5.0999999999999996" customHeight="1">
      <c r="A132" s="473"/>
      <c r="B132" s="482"/>
      <c r="C132" s="481"/>
      <c r="D132" s="482"/>
      <c r="E132" s="481"/>
      <c r="F132" s="482"/>
      <c r="G132" s="482"/>
      <c r="H132" s="482"/>
      <c r="I132" s="481"/>
      <c r="J132" s="522"/>
      <c r="K132" s="481"/>
      <c r="L132" s="522"/>
      <c r="M132" s="481"/>
      <c r="N132" s="30"/>
    </row>
    <row r="133" spans="1:14" ht="5.0999999999999996" customHeight="1" thickBot="1">
      <c r="A133" s="473"/>
      <c r="B133" s="482"/>
      <c r="C133" s="481"/>
      <c r="D133" s="482"/>
      <c r="E133" s="481"/>
      <c r="F133" s="482"/>
      <c r="G133" s="482"/>
      <c r="H133" s="482"/>
      <c r="I133" s="481"/>
      <c r="J133" s="522"/>
      <c r="K133" s="481"/>
      <c r="L133" s="522"/>
      <c r="M133" s="481"/>
      <c r="N133" s="30"/>
    </row>
    <row r="134" spans="1:14" ht="30" customHeight="1" thickTop="1" thickBot="1">
      <c r="A134" s="518" t="s">
        <v>103</v>
      </c>
      <c r="B134" s="403">
        <f>+B32</f>
        <v>0</v>
      </c>
      <c r="C134" s="522"/>
      <c r="D134" s="403">
        <f>+D32</f>
        <v>0</v>
      </c>
      <c r="E134" s="522"/>
      <c r="F134" s="403">
        <f>+F32</f>
        <v>0</v>
      </c>
      <c r="G134" s="522"/>
      <c r="H134" s="403">
        <f>+H32</f>
        <v>0</v>
      </c>
      <c r="I134" s="481"/>
      <c r="J134" s="522"/>
      <c r="K134" s="481"/>
      <c r="L134" s="404"/>
      <c r="M134" s="481"/>
      <c r="N134" s="30"/>
    </row>
    <row r="135" spans="1:14" ht="5.0999999999999996" customHeight="1" thickTop="1" thickBot="1">
      <c r="A135" s="473"/>
      <c r="B135" s="482"/>
      <c r="C135" s="481"/>
      <c r="D135" s="482"/>
      <c r="E135" s="481"/>
      <c r="F135" s="482"/>
      <c r="G135" s="482"/>
      <c r="H135" s="482"/>
      <c r="I135" s="481"/>
      <c r="J135" s="522"/>
      <c r="K135" s="481"/>
      <c r="L135" s="522"/>
      <c r="M135" s="481"/>
      <c r="N135" s="349"/>
    </row>
    <row r="136" spans="1:14" ht="30" customHeight="1" thickTop="1" thickBot="1">
      <c r="A136" s="473" t="s">
        <v>104</v>
      </c>
      <c r="B136" s="389"/>
      <c r="C136" s="522"/>
      <c r="D136" s="389"/>
      <c r="E136" s="522"/>
      <c r="F136" s="389"/>
      <c r="G136" s="522"/>
      <c r="H136" s="389"/>
      <c r="I136" s="481"/>
      <c r="J136" s="522"/>
      <c r="K136" s="481"/>
      <c r="L136" s="389">
        <v>540</v>
      </c>
      <c r="M136" s="481"/>
      <c r="N136" s="30"/>
    </row>
    <row r="137" spans="1:14" ht="5.0999999999999996" customHeight="1" thickTop="1" thickBot="1">
      <c r="A137" s="473"/>
      <c r="B137" s="482"/>
      <c r="C137" s="481"/>
      <c r="D137" s="482"/>
      <c r="E137" s="481"/>
      <c r="F137" s="482"/>
      <c r="G137" s="482"/>
      <c r="H137" s="482"/>
      <c r="I137" s="481"/>
      <c r="J137" s="522"/>
      <c r="K137" s="481"/>
      <c r="L137" s="522"/>
      <c r="M137" s="481"/>
      <c r="N137" s="349"/>
    </row>
    <row r="138" spans="1:14" ht="30" customHeight="1" thickTop="1" thickBot="1">
      <c r="A138" s="473" t="s">
        <v>105</v>
      </c>
      <c r="B138" s="389">
        <f>+B136/1.1</f>
        <v>0</v>
      </c>
      <c r="C138" s="522"/>
      <c r="D138" s="389">
        <f>+D136/1.1</f>
        <v>0</v>
      </c>
      <c r="E138" s="522"/>
      <c r="F138" s="389">
        <f>+F136/1.1</f>
        <v>0</v>
      </c>
      <c r="G138" s="522"/>
      <c r="H138" s="389">
        <f>+H136/1.1</f>
        <v>0</v>
      </c>
      <c r="I138" s="481"/>
      <c r="J138" s="522"/>
      <c r="K138" s="481"/>
      <c r="L138" s="389">
        <v>590</v>
      </c>
      <c r="M138" s="481"/>
      <c r="N138" s="30"/>
    </row>
    <row r="139" spans="1:14" ht="5.0999999999999996" customHeight="1" thickTop="1" thickBot="1">
      <c r="A139" s="473"/>
      <c r="B139" s="482"/>
      <c r="C139" s="481"/>
      <c r="D139" s="482"/>
      <c r="E139" s="481"/>
      <c r="F139" s="482"/>
      <c r="G139" s="482"/>
      <c r="H139" s="482"/>
      <c r="I139" s="481"/>
      <c r="J139" s="522"/>
      <c r="K139" s="481"/>
      <c r="L139" s="522"/>
      <c r="M139" s="481"/>
      <c r="N139" s="349"/>
    </row>
    <row r="140" spans="1:14" ht="30" customHeight="1" thickTop="1" thickBot="1">
      <c r="A140" s="473" t="s">
        <v>106</v>
      </c>
      <c r="B140" s="389"/>
      <c r="C140" s="522"/>
      <c r="D140" s="389"/>
      <c r="E140" s="522"/>
      <c r="F140" s="389"/>
      <c r="G140" s="522"/>
      <c r="H140" s="389"/>
      <c r="I140" s="481"/>
      <c r="J140" s="522"/>
      <c r="K140" s="481"/>
      <c r="L140" s="389">
        <v>550</v>
      </c>
      <c r="M140" s="481"/>
      <c r="N140" s="30"/>
    </row>
    <row r="141" spans="1:14" ht="5.0999999999999996" customHeight="1" thickTop="1" thickBot="1">
      <c r="A141" s="473"/>
      <c r="B141" s="482"/>
      <c r="C141" s="481"/>
      <c r="D141" s="482"/>
      <c r="E141" s="481"/>
      <c r="F141" s="482"/>
      <c r="G141" s="482"/>
      <c r="H141" s="482"/>
      <c r="I141" s="481"/>
      <c r="J141" s="522"/>
      <c r="K141" s="481"/>
      <c r="L141" s="522"/>
      <c r="M141" s="481"/>
      <c r="N141" s="349"/>
    </row>
    <row r="142" spans="1:14" ht="30" customHeight="1" thickTop="1" thickBot="1">
      <c r="A142" s="473" t="s">
        <v>107</v>
      </c>
      <c r="B142" s="389"/>
      <c r="C142" s="522"/>
      <c r="D142" s="389"/>
      <c r="E142" s="522"/>
      <c r="F142" s="389"/>
      <c r="G142" s="522"/>
      <c r="H142" s="389"/>
      <c r="I142" s="481"/>
      <c r="J142" s="522"/>
      <c r="K142" s="481"/>
      <c r="L142" s="389">
        <v>595</v>
      </c>
      <c r="M142" s="481"/>
      <c r="N142" s="30"/>
    </row>
    <row r="143" spans="1:14" ht="5.0999999999999996" customHeight="1" thickTop="1" thickBot="1">
      <c r="A143" s="473"/>
      <c r="B143" s="482"/>
      <c r="C143" s="481"/>
      <c r="D143" s="482"/>
      <c r="E143" s="481"/>
      <c r="F143" s="482"/>
      <c r="G143" s="482"/>
      <c r="H143" s="482"/>
      <c r="I143" s="481"/>
      <c r="J143" s="522"/>
      <c r="K143" s="481"/>
      <c r="L143" s="522"/>
      <c r="M143" s="481"/>
      <c r="N143" s="349"/>
    </row>
    <row r="144" spans="1:14" ht="30" customHeight="1" thickTop="1" thickBot="1">
      <c r="A144" s="473" t="s">
        <v>108</v>
      </c>
      <c r="B144" s="405">
        <f>+B134-B136-B138-B140-B142</f>
        <v>0</v>
      </c>
      <c r="C144" s="524"/>
      <c r="D144" s="405">
        <f>+D134-D136-D138-D140-D142</f>
        <v>0</v>
      </c>
      <c r="E144" s="524"/>
      <c r="F144" s="405">
        <f>+F134-F136-F138-F140-F142</f>
        <v>0</v>
      </c>
      <c r="G144" s="522"/>
      <c r="H144" s="405">
        <f>+H134-H136-H138-H140-H142</f>
        <v>0</v>
      </c>
      <c r="I144" s="481"/>
      <c r="J144" s="522"/>
      <c r="K144" s="481"/>
      <c r="L144" s="389">
        <v>600</v>
      </c>
      <c r="M144" s="481"/>
      <c r="N144" s="30"/>
    </row>
    <row r="145" spans="1:14" ht="5.0999999999999996" customHeight="1" thickTop="1" thickBot="1">
      <c r="A145" s="473"/>
      <c r="B145" s="532"/>
      <c r="C145" s="525"/>
      <c r="D145" s="532"/>
      <c r="E145" s="525"/>
      <c r="F145" s="532"/>
      <c r="G145" s="482"/>
      <c r="H145" s="482"/>
      <c r="I145" s="481"/>
      <c r="J145" s="522"/>
      <c r="K145" s="481"/>
      <c r="L145" s="522"/>
      <c r="M145" s="481"/>
      <c r="N145" s="349"/>
    </row>
    <row r="146" spans="1:14" ht="30" customHeight="1" thickTop="1" thickBot="1">
      <c r="A146" s="518" t="s">
        <v>109</v>
      </c>
      <c r="B146" s="405">
        <f>+B34</f>
        <v>0</v>
      </c>
      <c r="C146" s="524"/>
      <c r="D146" s="405">
        <f>+D34</f>
        <v>0</v>
      </c>
      <c r="E146" s="524"/>
      <c r="F146" s="405">
        <f>+F34</f>
        <v>0</v>
      </c>
      <c r="G146" s="522"/>
      <c r="H146" s="405">
        <f>+H34</f>
        <v>0</v>
      </c>
      <c r="I146" s="481"/>
      <c r="J146" s="522"/>
      <c r="K146" s="481"/>
      <c r="L146" s="404"/>
      <c r="M146" s="481"/>
      <c r="N146" s="30"/>
    </row>
    <row r="147" spans="1:14" ht="5.0999999999999996" customHeight="1" thickTop="1" thickBot="1">
      <c r="A147" s="518"/>
      <c r="B147" s="482"/>
      <c r="C147" s="481"/>
      <c r="D147" s="482"/>
      <c r="E147" s="481"/>
      <c r="F147" s="482"/>
      <c r="G147" s="482"/>
      <c r="H147" s="482"/>
      <c r="I147" s="481"/>
      <c r="J147" s="522"/>
      <c r="K147" s="481"/>
      <c r="L147" s="522"/>
      <c r="M147" s="481"/>
      <c r="N147" s="349"/>
    </row>
    <row r="148" spans="1:14" ht="30" customHeight="1" thickTop="1" thickBot="1">
      <c r="A148" s="473" t="s">
        <v>110</v>
      </c>
      <c r="B148" s="389"/>
      <c r="C148" s="522"/>
      <c r="D148" s="389">
        <f>+B148</f>
        <v>0</v>
      </c>
      <c r="E148" s="522"/>
      <c r="F148" s="389">
        <f>+D148</f>
        <v>0</v>
      </c>
      <c r="G148" s="522"/>
      <c r="H148" s="389">
        <f>+F148</f>
        <v>0</v>
      </c>
      <c r="I148" s="481"/>
      <c r="J148" s="522"/>
      <c r="K148" s="481"/>
      <c r="L148" s="389">
        <v>560</v>
      </c>
      <c r="M148" s="481"/>
      <c r="N148" s="30"/>
    </row>
    <row r="149" spans="1:14" ht="5.0999999999999996" customHeight="1" thickTop="1" thickBot="1">
      <c r="A149" s="473"/>
      <c r="B149" s="482"/>
      <c r="C149" s="481"/>
      <c r="D149" s="482"/>
      <c r="E149" s="481"/>
      <c r="F149" s="482"/>
      <c r="G149" s="482"/>
      <c r="H149" s="482"/>
      <c r="I149" s="481"/>
      <c r="J149" s="522"/>
      <c r="K149" s="481"/>
      <c r="L149" s="522"/>
      <c r="M149" s="481"/>
      <c r="N149" s="349"/>
    </row>
    <row r="150" spans="1:14" ht="30" customHeight="1" thickTop="1" thickBot="1">
      <c r="A150" s="473" t="s">
        <v>111</v>
      </c>
      <c r="B150" s="389"/>
      <c r="C150" s="522"/>
      <c r="D150" s="389"/>
      <c r="E150" s="522"/>
      <c r="F150" s="389"/>
      <c r="G150" s="522"/>
      <c r="H150" s="389"/>
      <c r="I150" s="481"/>
      <c r="J150" s="522"/>
      <c r="K150" s="481"/>
      <c r="L150" s="389">
        <v>595</v>
      </c>
      <c r="M150" s="481"/>
      <c r="N150" s="30"/>
    </row>
    <row r="151" spans="1:14" ht="5.0999999999999996" customHeight="1" thickTop="1" thickBot="1">
      <c r="A151" s="473"/>
      <c r="B151" s="482"/>
      <c r="C151" s="481"/>
      <c r="D151" s="482"/>
      <c r="E151" s="481"/>
      <c r="F151" s="482"/>
      <c r="G151" s="482"/>
      <c r="H151" s="482"/>
      <c r="I151" s="481"/>
      <c r="J151" s="522"/>
      <c r="K151" s="481"/>
      <c r="L151" s="522"/>
      <c r="M151" s="481"/>
      <c r="N151" s="349"/>
    </row>
    <row r="152" spans="1:14" ht="30" customHeight="1" thickTop="1" thickBot="1">
      <c r="A152" s="473" t="s">
        <v>113</v>
      </c>
      <c r="B152" s="389"/>
      <c r="C152" s="522"/>
      <c r="D152" s="389"/>
      <c r="E152" s="522"/>
      <c r="F152" s="389"/>
      <c r="G152" s="522"/>
      <c r="H152" s="389"/>
      <c r="I152" s="481"/>
      <c r="J152" s="522"/>
      <c r="K152" s="481"/>
      <c r="L152" s="389">
        <v>560</v>
      </c>
      <c r="M152" s="481"/>
      <c r="N152" s="30"/>
    </row>
    <row r="153" spans="1:14" ht="5.0999999999999996" customHeight="1" thickTop="1" thickBot="1">
      <c r="A153" s="473"/>
      <c r="B153" s="482"/>
      <c r="C153" s="481"/>
      <c r="D153" s="482"/>
      <c r="E153" s="481"/>
      <c r="F153" s="482"/>
      <c r="G153" s="482"/>
      <c r="H153" s="482"/>
      <c r="I153" s="481"/>
      <c r="J153" s="522"/>
      <c r="K153" s="481"/>
      <c r="L153" s="522"/>
      <c r="M153" s="481"/>
      <c r="N153" s="349"/>
    </row>
    <row r="154" spans="1:14" ht="30" customHeight="1" thickTop="1" thickBot="1">
      <c r="A154" s="473" t="s">
        <v>114</v>
      </c>
      <c r="B154" s="389"/>
      <c r="C154" s="522"/>
      <c r="D154" s="389"/>
      <c r="E154" s="522"/>
      <c r="F154" s="389"/>
      <c r="G154" s="522"/>
      <c r="H154" s="389"/>
      <c r="I154" s="481"/>
      <c r="J154" s="522"/>
      <c r="K154" s="481"/>
      <c r="L154" s="389">
        <v>595</v>
      </c>
      <c r="M154" s="481"/>
      <c r="N154" s="30"/>
    </row>
    <row r="155" spans="1:14" ht="5.0999999999999996" customHeight="1" thickTop="1" thickBot="1">
      <c r="A155" s="473"/>
      <c r="B155" s="482"/>
      <c r="C155" s="481"/>
      <c r="D155" s="482"/>
      <c r="E155" s="481"/>
      <c r="F155" s="482"/>
      <c r="G155" s="482"/>
      <c r="H155" s="482"/>
      <c r="I155" s="481"/>
      <c r="J155" s="522"/>
      <c r="K155" s="481"/>
      <c r="L155" s="522"/>
      <c r="M155" s="481"/>
      <c r="N155" s="349"/>
    </row>
    <row r="156" spans="1:14" ht="30" customHeight="1" thickTop="1" thickBot="1">
      <c r="A156" s="473" t="s">
        <v>112</v>
      </c>
      <c r="B156" s="389"/>
      <c r="C156" s="522"/>
      <c r="D156" s="389"/>
      <c r="E156" s="522"/>
      <c r="F156" s="389"/>
      <c r="G156" s="522"/>
      <c r="H156" s="389"/>
      <c r="I156" s="481"/>
      <c r="J156" s="522"/>
      <c r="K156" s="481"/>
      <c r="L156" s="389">
        <v>600</v>
      </c>
      <c r="M156" s="481"/>
      <c r="N156" s="30"/>
    </row>
    <row r="157" spans="1:14" ht="5.0999999999999996" customHeight="1" thickTop="1" thickBot="1">
      <c r="A157" s="473"/>
      <c r="B157" s="482"/>
      <c r="C157" s="481"/>
      <c r="D157" s="482"/>
      <c r="E157" s="481"/>
      <c r="F157" s="482"/>
      <c r="G157" s="482"/>
      <c r="H157" s="482"/>
      <c r="I157" s="481"/>
      <c r="J157" s="522"/>
      <c r="K157" s="481"/>
      <c r="L157" s="522"/>
      <c r="M157" s="481"/>
      <c r="N157" s="349"/>
    </row>
    <row r="158" spans="1:14" ht="30" customHeight="1" thickTop="1" thickBot="1">
      <c r="A158" s="473" t="s">
        <v>115</v>
      </c>
      <c r="B158" s="389"/>
      <c r="C158" s="522"/>
      <c r="D158" s="389"/>
      <c r="E158" s="522"/>
      <c r="F158" s="389"/>
      <c r="G158" s="522"/>
      <c r="H158" s="389"/>
      <c r="I158" s="481"/>
      <c r="J158" s="522"/>
      <c r="K158" s="481"/>
      <c r="L158" s="389">
        <v>590</v>
      </c>
      <c r="M158" s="481"/>
      <c r="N158" s="30"/>
    </row>
    <row r="159" spans="1:14" ht="5.0999999999999996" customHeight="1" thickTop="1" thickBot="1">
      <c r="A159" s="473"/>
      <c r="B159" s="482"/>
      <c r="C159" s="481"/>
      <c r="D159" s="482"/>
      <c r="E159" s="481"/>
      <c r="F159" s="482"/>
      <c r="G159" s="482"/>
      <c r="H159" s="482"/>
      <c r="I159" s="481"/>
      <c r="J159" s="522"/>
      <c r="K159" s="481"/>
      <c r="L159" s="522"/>
      <c r="M159" s="481"/>
      <c r="N159" s="349"/>
    </row>
    <row r="160" spans="1:14" ht="30" customHeight="1" thickTop="1" thickBot="1">
      <c r="A160" s="473" t="s">
        <v>116</v>
      </c>
      <c r="B160" s="405">
        <f>+B146-B148-B150-B152-B154-B156-B158</f>
        <v>0</v>
      </c>
      <c r="C160" s="524"/>
      <c r="D160" s="405">
        <f>+D146-D148-D150-D152-D154-D156-D158</f>
        <v>0</v>
      </c>
      <c r="E160" s="524"/>
      <c r="F160" s="405">
        <f>+F146-F148-F150-F152-F154-F156-F158</f>
        <v>0</v>
      </c>
      <c r="G160" s="522"/>
      <c r="H160" s="405">
        <f>+H146-SUM(H148:H158)</f>
        <v>0</v>
      </c>
      <c r="I160" s="481"/>
      <c r="J160" s="522"/>
      <c r="K160" s="481"/>
      <c r="L160" s="389">
        <v>600</v>
      </c>
      <c r="M160" s="481"/>
      <c r="N160" s="30"/>
    </row>
    <row r="161" spans="1:14" ht="5.0999999999999996" customHeight="1" thickTop="1" thickBot="1">
      <c r="A161" s="473"/>
      <c r="B161" s="532"/>
      <c r="C161" s="525"/>
      <c r="D161" s="532"/>
      <c r="E161" s="525"/>
      <c r="F161" s="532"/>
      <c r="G161" s="482"/>
      <c r="H161" s="482"/>
      <c r="I161" s="481"/>
      <c r="J161" s="522"/>
      <c r="K161" s="481"/>
      <c r="L161" s="522"/>
      <c r="M161" s="481"/>
      <c r="N161" s="349"/>
    </row>
    <row r="162" spans="1:14" ht="30" customHeight="1" thickTop="1" thickBot="1">
      <c r="A162" s="518" t="s">
        <v>117</v>
      </c>
      <c r="B162" s="405">
        <f>+B38+B40+B42+B44+B46</f>
        <v>0</v>
      </c>
      <c r="C162" s="524"/>
      <c r="D162" s="405">
        <f>+D38+D40+D42+D44+D46</f>
        <v>0</v>
      </c>
      <c r="E162" s="524"/>
      <c r="F162" s="405">
        <f>+F38+F40+F42+F44+F46</f>
        <v>0</v>
      </c>
      <c r="G162" s="522"/>
      <c r="H162" s="405">
        <f>+H36</f>
        <v>0</v>
      </c>
      <c r="I162" s="481"/>
      <c r="J162" s="522"/>
      <c r="K162" s="481"/>
      <c r="L162" s="404"/>
      <c r="M162" s="481"/>
      <c r="N162" s="30"/>
    </row>
    <row r="163" spans="1:14" ht="5.0999999999999996" customHeight="1" thickTop="1" thickBot="1">
      <c r="A163" s="473"/>
      <c r="B163" s="482"/>
      <c r="C163" s="481"/>
      <c r="D163" s="482"/>
      <c r="E163" s="481"/>
      <c r="F163" s="482"/>
      <c r="G163" s="482"/>
      <c r="H163" s="482"/>
      <c r="I163" s="481"/>
      <c r="J163" s="522"/>
      <c r="K163" s="481"/>
      <c r="L163" s="522"/>
      <c r="M163" s="481"/>
      <c r="N163" s="349"/>
    </row>
    <row r="164" spans="1:14" ht="30" customHeight="1" thickTop="1" thickBot="1">
      <c r="A164" s="473" t="s">
        <v>118</v>
      </c>
      <c r="B164" s="389"/>
      <c r="C164" s="522"/>
      <c r="D164" s="389"/>
      <c r="E164" s="522"/>
      <c r="F164" s="389"/>
      <c r="G164" s="522"/>
      <c r="H164" s="389">
        <f>+F164</f>
        <v>0</v>
      </c>
      <c r="I164" s="481"/>
      <c r="J164" s="522"/>
      <c r="K164" s="481"/>
      <c r="L164" s="389">
        <v>570</v>
      </c>
      <c r="M164" s="481"/>
      <c r="N164" s="30"/>
    </row>
    <row r="165" spans="1:14" ht="5.0999999999999996" customHeight="1" thickTop="1" thickBot="1">
      <c r="A165" s="473"/>
      <c r="B165" s="482"/>
      <c r="C165" s="481"/>
      <c r="D165" s="482"/>
      <c r="E165" s="481"/>
      <c r="F165" s="482"/>
      <c r="G165" s="482"/>
      <c r="H165" s="482"/>
      <c r="I165" s="481"/>
      <c r="J165" s="522"/>
      <c r="K165" s="481"/>
      <c r="L165" s="522"/>
      <c r="M165" s="481"/>
      <c r="N165" s="349"/>
    </row>
    <row r="166" spans="1:14" ht="30" customHeight="1" thickTop="1" thickBot="1">
      <c r="A166" s="473" t="s">
        <v>119</v>
      </c>
      <c r="B166" s="389"/>
      <c r="C166" s="522"/>
      <c r="D166" s="389"/>
      <c r="E166" s="522"/>
      <c r="F166" s="389"/>
      <c r="G166" s="522"/>
      <c r="H166" s="389"/>
      <c r="I166" s="481"/>
      <c r="J166" s="522"/>
      <c r="K166" s="481"/>
      <c r="L166" s="389">
        <v>550</v>
      </c>
      <c r="M166" s="481"/>
      <c r="N166" s="30"/>
    </row>
    <row r="167" spans="1:14" ht="5.0999999999999996" customHeight="1" thickTop="1" thickBot="1">
      <c r="A167" s="473"/>
      <c r="B167" s="482"/>
      <c r="C167" s="481"/>
      <c r="D167" s="482"/>
      <c r="E167" s="481"/>
      <c r="F167" s="482"/>
      <c r="G167" s="482"/>
      <c r="H167" s="482"/>
      <c r="I167" s="481"/>
      <c r="J167" s="522"/>
      <c r="K167" s="481"/>
      <c r="L167" s="522"/>
      <c r="M167" s="481"/>
      <c r="N167" s="349"/>
    </row>
    <row r="168" spans="1:14" ht="30" customHeight="1" thickTop="1" thickBot="1">
      <c r="A168" s="473" t="s">
        <v>120</v>
      </c>
      <c r="B168" s="389"/>
      <c r="C168" s="522"/>
      <c r="D168" s="389"/>
      <c r="E168" s="522"/>
      <c r="F168" s="389"/>
      <c r="G168" s="522"/>
      <c r="H168" s="389"/>
      <c r="I168" s="481"/>
      <c r="J168" s="522"/>
      <c r="K168" s="481"/>
      <c r="L168" s="389">
        <v>595</v>
      </c>
      <c r="M168" s="481"/>
      <c r="N168" s="30"/>
    </row>
    <row r="169" spans="1:14" ht="5.0999999999999996" customHeight="1" thickTop="1" thickBot="1">
      <c r="A169" s="473"/>
      <c r="B169" s="482"/>
      <c r="C169" s="481"/>
      <c r="D169" s="482"/>
      <c r="E169" s="481"/>
      <c r="F169" s="482"/>
      <c r="G169" s="482"/>
      <c r="H169" s="482"/>
      <c r="I169" s="481"/>
      <c r="J169" s="522"/>
      <c r="K169" s="481"/>
      <c r="L169" s="522"/>
      <c r="M169" s="481"/>
      <c r="N169" s="349"/>
    </row>
    <row r="170" spans="1:14" ht="30" customHeight="1" thickTop="1" thickBot="1">
      <c r="A170" s="473" t="s">
        <v>121</v>
      </c>
      <c r="B170" s="389"/>
      <c r="C170" s="522"/>
      <c r="D170" s="389"/>
      <c r="E170" s="522"/>
      <c r="F170" s="389"/>
      <c r="G170" s="522"/>
      <c r="H170" s="389"/>
      <c r="I170" s="481"/>
      <c r="J170" s="522"/>
      <c r="K170" s="481"/>
      <c r="L170" s="389">
        <v>600</v>
      </c>
      <c r="M170" s="481"/>
      <c r="N170" s="30"/>
    </row>
    <row r="171" spans="1:14" ht="5.0999999999999996" customHeight="1" thickTop="1" thickBot="1">
      <c r="A171" s="473"/>
      <c r="B171" s="482"/>
      <c r="C171" s="481"/>
      <c r="D171" s="482"/>
      <c r="E171" s="481"/>
      <c r="F171" s="482"/>
      <c r="G171" s="482"/>
      <c r="H171" s="482"/>
      <c r="I171" s="481"/>
      <c r="J171" s="522"/>
      <c r="K171" s="481"/>
      <c r="L171" s="522"/>
      <c r="M171" s="481"/>
      <c r="N171" s="349"/>
    </row>
    <row r="172" spans="1:14" ht="30" customHeight="1" thickTop="1" thickBot="1">
      <c r="A172" s="473" t="s">
        <v>122</v>
      </c>
      <c r="B172" s="405">
        <f>+B162-B164-B166-B168-B170</f>
        <v>0</v>
      </c>
      <c r="C172" s="524"/>
      <c r="D172" s="405">
        <f>+D162-D164-D166-D168-D170</f>
        <v>0</v>
      </c>
      <c r="E172" s="524"/>
      <c r="F172" s="405">
        <f>+F162-F164-F166-F168-F170</f>
        <v>0</v>
      </c>
      <c r="G172" s="522"/>
      <c r="H172" s="405">
        <f>+H162-SUM(H164:H170)</f>
        <v>0</v>
      </c>
      <c r="I172" s="481"/>
      <c r="J172" s="522"/>
      <c r="K172" s="481"/>
      <c r="L172" s="389">
        <v>600</v>
      </c>
      <c r="M172" s="481"/>
      <c r="N172" s="30"/>
    </row>
    <row r="173" spans="1:14" ht="5.0999999999999996" customHeight="1" thickTop="1" thickBot="1">
      <c r="A173" s="473"/>
      <c r="B173" s="532"/>
      <c r="C173" s="525"/>
      <c r="D173" s="532"/>
      <c r="E173" s="525"/>
      <c r="F173" s="532"/>
      <c r="G173" s="482"/>
      <c r="H173" s="482"/>
      <c r="I173" s="481"/>
      <c r="J173" s="522"/>
      <c r="K173" s="481"/>
      <c r="L173" s="522"/>
      <c r="M173" s="481"/>
      <c r="N173" s="349"/>
    </row>
    <row r="174" spans="1:14" ht="30" customHeight="1" thickTop="1" thickBot="1">
      <c r="A174" s="518" t="s">
        <v>123</v>
      </c>
      <c r="B174" s="405">
        <f>+B50+B52</f>
        <v>0</v>
      </c>
      <c r="C174" s="524"/>
      <c r="D174" s="405">
        <f>+D50+D52</f>
        <v>0</v>
      </c>
      <c r="E174" s="524"/>
      <c r="F174" s="405">
        <f>+F50+F52</f>
        <v>0</v>
      </c>
      <c r="G174" s="522"/>
      <c r="H174" s="405">
        <f>+H48</f>
        <v>0</v>
      </c>
      <c r="I174" s="481"/>
      <c r="J174" s="522"/>
      <c r="K174" s="481"/>
      <c r="L174" s="404"/>
      <c r="M174" s="481"/>
      <c r="N174" s="30"/>
    </row>
    <row r="175" spans="1:14" ht="5.0999999999999996" customHeight="1" thickTop="1" thickBot="1">
      <c r="A175" s="473"/>
      <c r="B175" s="482"/>
      <c r="C175" s="481"/>
      <c r="D175" s="482"/>
      <c r="E175" s="481"/>
      <c r="F175" s="482"/>
      <c r="G175" s="482"/>
      <c r="H175" s="482"/>
      <c r="I175" s="481"/>
      <c r="J175" s="522"/>
      <c r="K175" s="481"/>
      <c r="L175" s="522"/>
      <c r="M175" s="481"/>
      <c r="N175" s="349"/>
    </row>
    <row r="176" spans="1:14" ht="30" customHeight="1" thickTop="1" thickBot="1">
      <c r="A176" s="473" t="s">
        <v>124</v>
      </c>
      <c r="B176" s="389"/>
      <c r="C176" s="522"/>
      <c r="D176" s="389"/>
      <c r="E176" s="522"/>
      <c r="F176" s="389"/>
      <c r="G176" s="522"/>
      <c r="H176" s="389"/>
      <c r="I176" s="481"/>
      <c r="J176" s="522"/>
      <c r="K176" s="481"/>
      <c r="L176" s="389">
        <v>550</v>
      </c>
      <c r="M176" s="481"/>
      <c r="N176" s="30"/>
    </row>
    <row r="177" spans="1:14" ht="5.0999999999999996" customHeight="1" thickTop="1" thickBot="1">
      <c r="A177" s="473"/>
      <c r="B177" s="482"/>
      <c r="C177" s="481"/>
      <c r="D177" s="482"/>
      <c r="E177" s="481"/>
      <c r="F177" s="482"/>
      <c r="G177" s="482"/>
      <c r="H177" s="482"/>
      <c r="I177" s="481"/>
      <c r="J177" s="522"/>
      <c r="K177" s="481"/>
      <c r="L177" s="522"/>
      <c r="M177" s="481"/>
      <c r="N177" s="349"/>
    </row>
    <row r="178" spans="1:14" ht="30" customHeight="1" thickTop="1" thickBot="1">
      <c r="A178" s="473" t="s">
        <v>125</v>
      </c>
      <c r="B178" s="389"/>
      <c r="C178" s="522"/>
      <c r="D178" s="389"/>
      <c r="E178" s="522"/>
      <c r="F178" s="389"/>
      <c r="G178" s="522"/>
      <c r="H178" s="389"/>
      <c r="I178" s="481"/>
      <c r="J178" s="522"/>
      <c r="K178" s="481"/>
      <c r="L178" s="389">
        <v>595</v>
      </c>
      <c r="M178" s="481"/>
      <c r="N178" s="30"/>
    </row>
    <row r="179" spans="1:14" ht="5.0999999999999996" customHeight="1" thickTop="1" thickBot="1">
      <c r="A179" s="473"/>
      <c r="B179" s="482"/>
      <c r="C179" s="481"/>
      <c r="D179" s="482"/>
      <c r="E179" s="481"/>
      <c r="F179" s="482"/>
      <c r="G179" s="482"/>
      <c r="H179" s="482"/>
      <c r="I179" s="481"/>
      <c r="J179" s="522"/>
      <c r="K179" s="481"/>
      <c r="L179" s="522"/>
      <c r="M179" s="481"/>
      <c r="N179" s="349"/>
    </row>
    <row r="180" spans="1:14" ht="30" customHeight="1" thickTop="1" thickBot="1">
      <c r="A180" s="473" t="s">
        <v>126</v>
      </c>
      <c r="B180" s="405">
        <f>+B174-B176-B178</f>
        <v>0</v>
      </c>
      <c r="C180" s="524"/>
      <c r="D180" s="405">
        <f>+D174-D176-D178</f>
        <v>0</v>
      </c>
      <c r="E180" s="524"/>
      <c r="F180" s="405">
        <f>+F174-F176-F178</f>
        <v>0</v>
      </c>
      <c r="G180" s="522"/>
      <c r="H180" s="405">
        <f>+H174-H176-H178</f>
        <v>0</v>
      </c>
      <c r="I180" s="481"/>
      <c r="J180" s="522"/>
      <c r="K180" s="481"/>
      <c r="L180" s="389">
        <v>600</v>
      </c>
      <c r="M180" s="481"/>
      <c r="N180" s="30"/>
    </row>
    <row r="181" spans="1:14" ht="5.0999999999999996" customHeight="1" thickTop="1">
      <c r="A181" s="473"/>
      <c r="B181" s="482"/>
      <c r="C181" s="481"/>
      <c r="D181" s="482"/>
      <c r="E181" s="481"/>
      <c r="F181" s="482"/>
      <c r="G181" s="482"/>
      <c r="H181" s="482"/>
      <c r="I181" s="481"/>
      <c r="J181" s="522"/>
      <c r="K181" s="481"/>
      <c r="L181" s="522"/>
      <c r="M181" s="481"/>
      <c r="N181" s="349"/>
    </row>
    <row r="182" spans="1:14" ht="18">
      <c r="A182" s="519" t="s">
        <v>602</v>
      </c>
      <c r="B182" s="481"/>
      <c r="C182" s="481"/>
      <c r="D182" s="481"/>
      <c r="E182" s="481"/>
      <c r="F182" s="481"/>
      <c r="G182" s="481"/>
      <c r="H182" s="481"/>
      <c r="I182" s="481"/>
      <c r="J182" s="522"/>
      <c r="K182" s="481"/>
      <c r="L182" s="522"/>
      <c r="M182" s="481"/>
      <c r="N182" s="30"/>
    </row>
    <row r="183" spans="1:14" ht="5.0999999999999996" customHeight="1">
      <c r="A183" s="473"/>
      <c r="B183" s="482"/>
      <c r="C183" s="481"/>
      <c r="D183" s="482"/>
      <c r="E183" s="481"/>
      <c r="F183" s="482"/>
      <c r="G183" s="482"/>
      <c r="H183" s="482"/>
      <c r="I183" s="481"/>
      <c r="J183" s="522"/>
      <c r="K183" s="481"/>
      <c r="L183" s="522"/>
      <c r="M183" s="481"/>
      <c r="N183" s="30"/>
    </row>
    <row r="184" spans="1:14" ht="5.0999999999999996" customHeight="1" thickBot="1">
      <c r="A184" s="473"/>
      <c r="B184" s="482"/>
      <c r="C184" s="481"/>
      <c r="D184" s="482"/>
      <c r="E184" s="481"/>
      <c r="F184" s="482"/>
      <c r="G184" s="482"/>
      <c r="H184" s="482"/>
      <c r="I184" s="481"/>
      <c r="J184" s="522"/>
      <c r="K184" s="481"/>
      <c r="L184" s="522"/>
      <c r="M184" s="481"/>
      <c r="N184" s="30"/>
    </row>
    <row r="185" spans="1:14" ht="30" customHeight="1" thickTop="1" thickBot="1">
      <c r="A185" s="473" t="s">
        <v>603</v>
      </c>
      <c r="B185" s="404"/>
      <c r="C185" s="481"/>
      <c r="D185" s="389"/>
      <c r="E185" s="481"/>
      <c r="F185" s="389"/>
      <c r="G185" s="481"/>
      <c r="H185" s="482"/>
      <c r="I185" s="481"/>
      <c r="J185" s="522"/>
      <c r="K185" s="481"/>
      <c r="L185" s="522"/>
      <c r="M185" s="481"/>
      <c r="N185" s="30"/>
    </row>
    <row r="186" spans="1:14" ht="5.0999999999999996" customHeight="1" thickTop="1" thickBot="1">
      <c r="A186" s="473"/>
      <c r="B186" s="482"/>
      <c r="C186" s="481"/>
      <c r="D186" s="482"/>
      <c r="E186" s="481"/>
      <c r="F186" s="482"/>
      <c r="G186" s="482"/>
      <c r="H186" s="482"/>
      <c r="I186" s="481"/>
      <c r="J186" s="522"/>
      <c r="K186" s="481"/>
      <c r="L186" s="522"/>
      <c r="M186" s="481"/>
      <c r="N186" s="349"/>
    </row>
    <row r="187" spans="1:14" ht="30" customHeight="1" thickTop="1" thickBot="1">
      <c r="A187" s="473" t="s">
        <v>604</v>
      </c>
      <c r="B187" s="404"/>
      <c r="C187" s="481"/>
      <c r="D187" s="389"/>
      <c r="E187" s="481"/>
      <c r="F187" s="389"/>
      <c r="G187" s="481"/>
      <c r="H187" s="482"/>
      <c r="I187" s="481"/>
      <c r="J187" s="522"/>
      <c r="K187" s="481"/>
      <c r="L187" s="522"/>
      <c r="M187" s="481"/>
      <c r="N187" s="30"/>
    </row>
    <row r="188" spans="1:14" ht="5.0999999999999996" customHeight="1" thickTop="1" thickBot="1">
      <c r="A188" s="473"/>
      <c r="B188" s="482"/>
      <c r="C188" s="481"/>
      <c r="D188" s="482"/>
      <c r="E188" s="481"/>
      <c r="F188" s="482"/>
      <c r="G188" s="482"/>
      <c r="H188" s="482"/>
      <c r="I188" s="481"/>
      <c r="J188" s="522"/>
      <c r="K188" s="481"/>
      <c r="L188" s="522"/>
      <c r="M188" s="481"/>
      <c r="N188" s="349"/>
    </row>
    <row r="189" spans="1:14" ht="30" customHeight="1" thickTop="1" thickBot="1">
      <c r="A189" s="473" t="s">
        <v>605</v>
      </c>
      <c r="B189" s="404"/>
      <c r="C189" s="481"/>
      <c r="D189" s="406">
        <f>+D185-D187</f>
        <v>0</v>
      </c>
      <c r="E189" s="481"/>
      <c r="F189" s="406">
        <f>+F185-F187</f>
        <v>0</v>
      </c>
      <c r="G189" s="481"/>
      <c r="H189" s="482"/>
      <c r="I189" s="481"/>
      <c r="J189" s="522"/>
      <c r="K189" s="481"/>
      <c r="L189" s="522"/>
      <c r="M189" s="481"/>
      <c r="N189" s="30"/>
    </row>
    <row r="190" spans="1:14" ht="5.0999999999999996" customHeight="1" thickTop="1" thickBot="1">
      <c r="A190" s="473"/>
      <c r="B190" s="482"/>
      <c r="C190" s="481"/>
      <c r="D190" s="482"/>
      <c r="E190" s="481"/>
      <c r="F190" s="482"/>
      <c r="G190" s="482"/>
      <c r="H190" s="482"/>
      <c r="I190" s="481"/>
      <c r="J190" s="522"/>
      <c r="K190" s="481"/>
      <c r="L190" s="522"/>
      <c r="M190" s="481"/>
      <c r="N190" s="349"/>
    </row>
    <row r="191" spans="1:14" ht="30" customHeight="1" thickTop="1" thickBot="1">
      <c r="A191" s="473" t="s">
        <v>607</v>
      </c>
      <c r="B191" s="404"/>
      <c r="C191" s="481"/>
      <c r="D191" s="389"/>
      <c r="E191" s="481"/>
      <c r="F191" s="389"/>
      <c r="G191" s="481"/>
      <c r="H191" s="482"/>
      <c r="I191" s="481"/>
      <c r="J191" s="522"/>
      <c r="K191" s="481"/>
      <c r="L191" s="522"/>
      <c r="M191" s="481"/>
      <c r="N191" s="30"/>
    </row>
    <row r="192" spans="1:14" ht="5.0999999999999996" customHeight="1" thickTop="1" thickBot="1">
      <c r="A192" s="473"/>
      <c r="B192" s="482"/>
      <c r="C192" s="481"/>
      <c r="D192" s="482"/>
      <c r="E192" s="481"/>
      <c r="F192" s="482"/>
      <c r="G192" s="482"/>
      <c r="H192" s="482"/>
      <c r="I192" s="481"/>
      <c r="J192" s="522"/>
      <c r="K192" s="481"/>
      <c r="L192" s="522"/>
      <c r="M192" s="481"/>
      <c r="N192" s="349"/>
    </row>
    <row r="193" spans="1:14" ht="30" customHeight="1" thickTop="1" thickBot="1">
      <c r="A193" s="473" t="s">
        <v>606</v>
      </c>
      <c r="B193" s="404"/>
      <c r="C193" s="481"/>
      <c r="D193" s="389"/>
      <c r="E193" s="481"/>
      <c r="F193" s="389"/>
      <c r="G193" s="481"/>
      <c r="H193" s="482"/>
      <c r="I193" s="481"/>
      <c r="J193" s="522"/>
      <c r="K193" s="481"/>
      <c r="L193" s="522"/>
      <c r="M193" s="481"/>
      <c r="N193" s="30"/>
    </row>
    <row r="194" spans="1:14" ht="5.0999999999999996" customHeight="1" thickTop="1" thickBot="1">
      <c r="A194" s="473"/>
      <c r="B194" s="482"/>
      <c r="C194" s="481"/>
      <c r="D194" s="482"/>
      <c r="E194" s="481"/>
      <c r="F194" s="482"/>
      <c r="G194" s="482"/>
      <c r="H194" s="482"/>
      <c r="I194" s="481"/>
      <c r="J194" s="522"/>
      <c r="K194" s="481"/>
      <c r="L194" s="522"/>
      <c r="M194" s="481"/>
      <c r="N194" s="349"/>
    </row>
    <row r="195" spans="1:14" ht="30" customHeight="1" thickTop="1" thickBot="1">
      <c r="A195" s="473" t="s">
        <v>605</v>
      </c>
      <c r="B195" s="404"/>
      <c r="C195" s="481"/>
      <c r="D195" s="406">
        <f>+D191-D193</f>
        <v>0</v>
      </c>
      <c r="E195" s="481"/>
      <c r="F195" s="406">
        <f>+F191-F193</f>
        <v>0</v>
      </c>
      <c r="G195" s="481"/>
      <c r="H195" s="482"/>
      <c r="I195" s="481"/>
      <c r="J195" s="522"/>
      <c r="K195" s="481"/>
      <c r="L195" s="522"/>
      <c r="M195" s="481"/>
      <c r="N195" s="30"/>
    </row>
    <row r="196" spans="1:14" ht="5.0999999999999996" customHeight="1" thickTop="1" thickBot="1">
      <c r="A196" s="473"/>
      <c r="B196" s="482"/>
      <c r="C196" s="481"/>
      <c r="D196" s="482"/>
      <c r="E196" s="481"/>
      <c r="F196" s="482"/>
      <c r="G196" s="482"/>
      <c r="H196" s="482"/>
      <c r="I196" s="481"/>
      <c r="J196" s="522"/>
      <c r="K196" s="481"/>
      <c r="L196" s="522"/>
      <c r="M196" s="481"/>
      <c r="N196" s="349"/>
    </row>
    <row r="197" spans="1:14" ht="30" customHeight="1" thickTop="1" thickBot="1">
      <c r="A197" s="473" t="s">
        <v>608</v>
      </c>
      <c r="B197" s="404"/>
      <c r="C197" s="481"/>
      <c r="D197" s="389"/>
      <c r="E197" s="481"/>
      <c r="F197" s="389"/>
      <c r="G197" s="481"/>
      <c r="H197" s="482"/>
      <c r="I197" s="481"/>
      <c r="J197" s="522"/>
      <c r="K197" s="481"/>
      <c r="L197" s="522"/>
      <c r="M197" s="481"/>
      <c r="N197" s="30"/>
    </row>
    <row r="198" spans="1:14" ht="5.0999999999999996" customHeight="1" thickTop="1" thickBot="1">
      <c r="A198" s="473"/>
      <c r="B198" s="482"/>
      <c r="C198" s="481"/>
      <c r="D198" s="482"/>
      <c r="E198" s="481"/>
      <c r="F198" s="482"/>
      <c r="G198" s="482"/>
      <c r="H198" s="482"/>
      <c r="I198" s="481"/>
      <c r="J198" s="522"/>
      <c r="K198" s="481"/>
      <c r="L198" s="522"/>
      <c r="M198" s="481"/>
      <c r="N198" s="349"/>
    </row>
    <row r="199" spans="1:14" ht="30" customHeight="1" thickTop="1" thickBot="1">
      <c r="A199" s="473" t="s">
        <v>609</v>
      </c>
      <c r="B199" s="404"/>
      <c r="C199" s="481"/>
      <c r="D199" s="389"/>
      <c r="E199" s="481"/>
      <c r="F199" s="389"/>
      <c r="G199" s="481"/>
      <c r="H199" s="482"/>
      <c r="I199" s="481"/>
      <c r="J199" s="522"/>
      <c r="K199" s="481"/>
      <c r="L199" s="522"/>
      <c r="M199" s="481"/>
      <c r="N199" s="30"/>
    </row>
    <row r="200" spans="1:14" ht="5.0999999999999996" customHeight="1" thickTop="1" thickBot="1">
      <c r="A200" s="473"/>
      <c r="B200" s="482"/>
      <c r="C200" s="481"/>
      <c r="D200" s="482"/>
      <c r="E200" s="481"/>
      <c r="F200" s="482"/>
      <c r="G200" s="482"/>
      <c r="H200" s="482"/>
      <c r="I200" s="481"/>
      <c r="J200" s="522"/>
      <c r="K200" s="481"/>
      <c r="L200" s="522"/>
      <c r="M200" s="481"/>
      <c r="N200" s="349"/>
    </row>
    <row r="201" spans="1:14" ht="30" customHeight="1" thickTop="1" thickBot="1">
      <c r="A201" s="473" t="s">
        <v>605</v>
      </c>
      <c r="B201" s="404"/>
      <c r="C201" s="481"/>
      <c r="D201" s="406">
        <f>+D197-D199</f>
        <v>0</v>
      </c>
      <c r="E201" s="481"/>
      <c r="F201" s="406">
        <f>+F197-F199</f>
        <v>0</v>
      </c>
      <c r="G201" s="481"/>
      <c r="H201" s="482"/>
      <c r="I201" s="481"/>
      <c r="J201" s="522"/>
      <c r="K201" s="481"/>
      <c r="L201" s="522"/>
      <c r="M201" s="481"/>
      <c r="N201" s="30"/>
    </row>
    <row r="202" spans="1:14" ht="5.0999999999999996" customHeight="1" thickTop="1" thickBot="1">
      <c r="A202" s="473"/>
      <c r="B202" s="482"/>
      <c r="C202" s="481"/>
      <c r="D202" s="482"/>
      <c r="E202" s="481"/>
      <c r="F202" s="482"/>
      <c r="G202" s="482"/>
      <c r="H202" s="482"/>
      <c r="I202" s="481"/>
      <c r="J202" s="522"/>
      <c r="K202" s="481"/>
      <c r="L202" s="522"/>
      <c r="M202" s="481"/>
      <c r="N202" s="349"/>
    </row>
    <row r="203" spans="1:14" ht="30" customHeight="1" thickTop="1" thickBot="1">
      <c r="A203" s="473" t="s">
        <v>610</v>
      </c>
      <c r="B203" s="404"/>
      <c r="C203" s="481"/>
      <c r="D203" s="389"/>
      <c r="E203" s="481"/>
      <c r="F203" s="389"/>
      <c r="G203" s="481"/>
      <c r="H203" s="482"/>
      <c r="I203" s="481"/>
      <c r="J203" s="522"/>
      <c r="K203" s="481"/>
      <c r="L203" s="389">
        <v>603</v>
      </c>
      <c r="M203" s="481"/>
      <c r="N203" s="30"/>
    </row>
    <row r="204" spans="1:14" ht="5.0999999999999996" customHeight="1" thickTop="1" thickBot="1">
      <c r="A204" s="473"/>
      <c r="B204" s="482"/>
      <c r="C204" s="481"/>
      <c r="D204" s="482"/>
      <c r="E204" s="481"/>
      <c r="F204" s="482"/>
      <c r="G204" s="482"/>
      <c r="H204" s="482"/>
      <c r="I204" s="481"/>
      <c r="J204" s="522"/>
      <c r="K204" s="481"/>
      <c r="L204" s="522"/>
      <c r="M204" s="481"/>
      <c r="N204" s="349"/>
    </row>
    <row r="205" spans="1:14" ht="30" customHeight="1" thickTop="1" thickBot="1">
      <c r="A205" s="473" t="s">
        <v>611</v>
      </c>
      <c r="B205" s="404"/>
      <c r="C205" s="481"/>
      <c r="D205" s="389"/>
      <c r="E205" s="481"/>
      <c r="F205" s="389"/>
      <c r="G205" s="481"/>
      <c r="H205" s="482"/>
      <c r="I205" s="481"/>
      <c r="J205" s="522"/>
      <c r="K205" s="481"/>
      <c r="L205" s="522"/>
      <c r="M205" s="481"/>
      <c r="N205" s="30"/>
    </row>
    <row r="206" spans="1:14" ht="5.0999999999999996" customHeight="1" thickTop="1" thickBot="1">
      <c r="A206" s="473"/>
      <c r="B206" s="482"/>
      <c r="C206" s="481"/>
      <c r="D206" s="482"/>
      <c r="E206" s="481"/>
      <c r="F206" s="482"/>
      <c r="G206" s="482"/>
      <c r="H206" s="482"/>
      <c r="I206" s="481"/>
      <c r="J206" s="522"/>
      <c r="K206" s="481"/>
      <c r="L206" s="522"/>
      <c r="M206" s="481"/>
      <c r="N206" s="349"/>
    </row>
    <row r="207" spans="1:14" ht="30" customHeight="1" thickTop="1" thickBot="1">
      <c r="A207" s="473" t="s">
        <v>612</v>
      </c>
      <c r="B207" s="404"/>
      <c r="C207" s="481"/>
      <c r="D207" s="389"/>
      <c r="E207" s="481"/>
      <c r="F207" s="389"/>
      <c r="G207" s="481"/>
      <c r="H207" s="482"/>
      <c r="I207" s="481"/>
      <c r="J207" s="522"/>
      <c r="K207" s="481"/>
      <c r="L207" s="522"/>
      <c r="M207" s="481"/>
      <c r="N207" s="30"/>
    </row>
    <row r="208" spans="1:14" ht="5.0999999999999996" customHeight="1" thickTop="1" thickBot="1">
      <c r="A208" s="473"/>
      <c r="B208" s="482"/>
      <c r="C208" s="481"/>
      <c r="D208" s="482"/>
      <c r="E208" s="481"/>
      <c r="F208" s="482"/>
      <c r="G208" s="482"/>
      <c r="H208" s="482"/>
      <c r="I208" s="481"/>
      <c r="J208" s="522"/>
      <c r="K208" s="481"/>
      <c r="L208" s="522"/>
      <c r="M208" s="481"/>
      <c r="N208" s="349"/>
    </row>
    <row r="209" spans="1:14" ht="30" customHeight="1" thickTop="1" thickBot="1">
      <c r="A209" s="473" t="s">
        <v>694</v>
      </c>
      <c r="B209" s="404"/>
      <c r="C209" s="481"/>
      <c r="D209" s="389"/>
      <c r="E209" s="481"/>
      <c r="F209" s="389"/>
      <c r="G209" s="481"/>
      <c r="H209" s="482"/>
      <c r="I209" s="481"/>
      <c r="J209" s="522"/>
      <c r="K209" s="481"/>
      <c r="L209" s="522"/>
      <c r="M209" s="481"/>
      <c r="N209" s="30"/>
    </row>
    <row r="210" spans="1:14" ht="5.0999999999999996" customHeight="1" thickTop="1" thickBot="1">
      <c r="A210" s="473"/>
      <c r="B210" s="482"/>
      <c r="C210" s="481"/>
      <c r="D210" s="482"/>
      <c r="E210" s="481"/>
      <c r="F210" s="482"/>
      <c r="G210" s="482"/>
      <c r="H210" s="482"/>
      <c r="I210" s="481"/>
      <c r="J210" s="522"/>
      <c r="K210" s="481"/>
      <c r="L210" s="522"/>
      <c r="M210" s="481"/>
      <c r="N210" s="349"/>
    </row>
    <row r="211" spans="1:14" ht="30" customHeight="1" thickTop="1" thickBot="1">
      <c r="A211" s="473" t="s">
        <v>697</v>
      </c>
      <c r="B211" s="404"/>
      <c r="C211" s="481"/>
      <c r="D211" s="389"/>
      <c r="E211" s="481"/>
      <c r="F211" s="389"/>
      <c r="G211" s="481"/>
      <c r="H211" s="482"/>
      <c r="I211" s="481"/>
      <c r="J211" s="522"/>
      <c r="K211" s="481"/>
      <c r="L211" s="522"/>
      <c r="M211" s="481"/>
      <c r="N211" s="30"/>
    </row>
    <row r="212" spans="1:14" ht="5.0999999999999996" customHeight="1" thickTop="1" thickBot="1">
      <c r="A212" s="473"/>
      <c r="B212" s="482"/>
      <c r="C212" s="481"/>
      <c r="D212" s="482"/>
      <c r="E212" s="481"/>
      <c r="F212" s="482"/>
      <c r="G212" s="482"/>
      <c r="H212" s="482"/>
      <c r="I212" s="481"/>
      <c r="J212" s="522"/>
      <c r="K212" s="481"/>
      <c r="L212" s="522"/>
      <c r="M212" s="481"/>
      <c r="N212" s="349"/>
    </row>
    <row r="213" spans="1:14" ht="30" customHeight="1" thickTop="1" thickBot="1">
      <c r="A213" s="473" t="s">
        <v>698</v>
      </c>
      <c r="B213" s="404"/>
      <c r="C213" s="481"/>
      <c r="D213" s="389"/>
      <c r="E213" s="481"/>
      <c r="F213" s="389"/>
      <c r="G213" s="481"/>
      <c r="H213" s="482"/>
      <c r="I213" s="481"/>
      <c r="J213" s="522"/>
      <c r="K213" s="481"/>
      <c r="L213" s="522"/>
      <c r="M213" s="481"/>
      <c r="N213" s="30"/>
    </row>
    <row r="214" spans="1:14" ht="5.0999999999999996" customHeight="1" thickTop="1" thickBot="1">
      <c r="A214" s="473"/>
      <c r="B214" s="482"/>
      <c r="C214" s="481"/>
      <c r="D214" s="482"/>
      <c r="E214" s="481"/>
      <c r="F214" s="482"/>
      <c r="G214" s="482"/>
      <c r="H214" s="482"/>
      <c r="I214" s="481"/>
      <c r="J214" s="522"/>
      <c r="K214" s="481"/>
      <c r="L214" s="522"/>
      <c r="M214" s="481"/>
      <c r="N214" s="349"/>
    </row>
    <row r="215" spans="1:14" ht="30" customHeight="1" thickTop="1" thickBot="1">
      <c r="A215" s="473" t="s">
        <v>699</v>
      </c>
      <c r="B215" s="404"/>
      <c r="C215" s="481"/>
      <c r="D215" s="389"/>
      <c r="E215" s="481"/>
      <c r="F215" s="389"/>
      <c r="G215" s="481"/>
      <c r="H215" s="482"/>
      <c r="I215" s="481"/>
      <c r="J215" s="522"/>
      <c r="K215" s="481"/>
      <c r="L215" s="522"/>
      <c r="M215" s="481"/>
      <c r="N215" s="30"/>
    </row>
    <row r="216" spans="1:14" ht="5.0999999999999996" customHeight="1" thickTop="1">
      <c r="A216" s="476"/>
      <c r="B216" s="482"/>
      <c r="C216" s="481"/>
      <c r="D216" s="482"/>
      <c r="E216" s="481"/>
      <c r="F216" s="482"/>
      <c r="G216" s="482"/>
      <c r="H216" s="482"/>
      <c r="I216" s="481"/>
      <c r="J216" s="522"/>
      <c r="K216" s="481"/>
      <c r="L216" s="522"/>
      <c r="M216" s="481"/>
      <c r="N216" s="349"/>
    </row>
    <row r="217" spans="1:14">
      <c r="A217" s="31"/>
      <c r="B217" s="30"/>
      <c r="C217" s="349"/>
      <c r="D217" s="30"/>
      <c r="E217" s="349"/>
      <c r="F217" s="30"/>
      <c r="G217" s="349"/>
      <c r="H217" s="30"/>
      <c r="I217" s="349"/>
      <c r="J217" s="32"/>
      <c r="K217" s="349"/>
      <c r="L217" s="32"/>
      <c r="M217" s="349"/>
      <c r="N217" s="30"/>
    </row>
    <row r="218" spans="1:14">
      <c r="A218" s="31"/>
      <c r="B218" s="30"/>
      <c r="C218" s="349"/>
      <c r="D218" s="30"/>
      <c r="E218" s="349"/>
      <c r="F218" s="30"/>
      <c r="G218" s="349"/>
      <c r="H218" s="30"/>
      <c r="I218" s="349"/>
      <c r="J218" s="32"/>
      <c r="K218" s="349"/>
      <c r="L218" s="32"/>
      <c r="M218" s="349"/>
      <c r="N218" s="30"/>
    </row>
    <row r="219" spans="1:14">
      <c r="A219" s="31"/>
      <c r="B219" s="30"/>
      <c r="C219" s="349"/>
      <c r="D219" s="30"/>
      <c r="E219" s="349"/>
      <c r="F219" s="30"/>
      <c r="G219" s="349"/>
      <c r="H219" s="30"/>
      <c r="I219" s="349"/>
      <c r="J219" s="32"/>
      <c r="K219" s="349"/>
      <c r="L219" s="32"/>
      <c r="M219" s="349"/>
      <c r="N219" s="30"/>
    </row>
    <row r="220" spans="1:14">
      <c r="A220" s="31"/>
      <c r="B220" s="30"/>
      <c r="C220" s="349"/>
      <c r="D220" s="30"/>
      <c r="E220" s="349"/>
      <c r="F220" s="30"/>
      <c r="G220" s="349"/>
      <c r="H220" s="30"/>
      <c r="I220" s="349"/>
      <c r="J220" s="32"/>
      <c r="K220" s="349"/>
      <c r="L220" s="32"/>
      <c r="M220" s="349"/>
      <c r="N220" s="30"/>
    </row>
  </sheetData>
  <sheetProtection algorithmName="SHA-512" hashValue="vQHo6TfEjRcQaJcegafE2X1mlEZm0TXCA6KbidHhMKrXL4lV+7gdqO2KGEViHq/qoPm/mwjA/f9VlsUjD+j7IA==" saltValue="LmVuIAg8ckYRQ0ooHjzHzQ==" spinCount="100000" sheet="1" selectLockedCells="1" autoFilter="0"/>
  <autoFilter ref="B4:L180" xr:uid="{00000000-0009-0000-0000-000004000000}"/>
  <mergeCells count="1">
    <mergeCell ref="A3:A4"/>
  </mergeCells>
  <conditionalFormatting sqref="B8">
    <cfRule type="cellIs" dxfId="557" priority="66" operator="lessThan">
      <formula>0</formula>
    </cfRule>
  </conditionalFormatting>
  <conditionalFormatting sqref="B14">
    <cfRule type="cellIs" dxfId="556" priority="125" operator="lessThan">
      <formula>0</formula>
    </cfRule>
  </conditionalFormatting>
  <conditionalFormatting sqref="B18">
    <cfRule type="cellIs" dxfId="555" priority="63" operator="lessThan">
      <formula>0</formula>
    </cfRule>
  </conditionalFormatting>
  <conditionalFormatting sqref="B20 H20">
    <cfRule type="cellIs" dxfId="554" priority="154" operator="lessThan">
      <formula>0</formula>
    </cfRule>
  </conditionalFormatting>
  <conditionalFormatting sqref="B22 H22">
    <cfRule type="cellIs" dxfId="553" priority="152" operator="lessThan">
      <formula>0</formula>
    </cfRule>
  </conditionalFormatting>
  <conditionalFormatting sqref="B24 H24">
    <cfRule type="cellIs" dxfId="552" priority="153" operator="lessThan">
      <formula>0</formula>
    </cfRule>
  </conditionalFormatting>
  <conditionalFormatting sqref="B30">
    <cfRule type="cellIs" dxfId="551" priority="61" operator="greaterThan">
      <formula>0</formula>
    </cfRule>
  </conditionalFormatting>
  <conditionalFormatting sqref="B32">
    <cfRule type="cellIs" dxfId="550" priority="60" operator="greaterThan">
      <formula>0</formula>
    </cfRule>
  </conditionalFormatting>
  <conditionalFormatting sqref="B34">
    <cfRule type="cellIs" dxfId="549" priority="59" operator="greaterThan">
      <formula>0</formula>
    </cfRule>
  </conditionalFormatting>
  <conditionalFormatting sqref="B38">
    <cfRule type="cellIs" dxfId="548" priority="55" operator="greaterThan">
      <formula>0</formula>
    </cfRule>
  </conditionalFormatting>
  <conditionalFormatting sqref="B40">
    <cfRule type="cellIs" dxfId="547" priority="54" operator="greaterThan">
      <formula>0</formula>
    </cfRule>
  </conditionalFormatting>
  <conditionalFormatting sqref="B42">
    <cfRule type="cellIs" dxfId="546" priority="53" operator="greaterThan">
      <formula>0</formula>
    </cfRule>
  </conditionalFormatting>
  <conditionalFormatting sqref="B44">
    <cfRule type="cellIs" dxfId="545" priority="52" operator="greaterThan">
      <formula>0</formula>
    </cfRule>
  </conditionalFormatting>
  <conditionalFormatting sqref="B46">
    <cfRule type="cellIs" dxfId="544" priority="51" operator="greaterThan">
      <formula>0</formula>
    </cfRule>
  </conditionalFormatting>
  <conditionalFormatting sqref="B50 B52">
    <cfRule type="cellIs" dxfId="543" priority="45" operator="greaterThan">
      <formula>0</formula>
    </cfRule>
  </conditionalFormatting>
  <conditionalFormatting sqref="B54">
    <cfRule type="cellIs" dxfId="542" priority="41" operator="greaterThan">
      <formula>0</formula>
    </cfRule>
  </conditionalFormatting>
  <conditionalFormatting sqref="B56">
    <cfRule type="cellIs" dxfId="541" priority="42" operator="greaterThan">
      <formula>0</formula>
    </cfRule>
  </conditionalFormatting>
  <conditionalFormatting sqref="B60">
    <cfRule type="cellIs" dxfId="540" priority="44" operator="greaterThan">
      <formula>0</formula>
    </cfRule>
  </conditionalFormatting>
  <conditionalFormatting sqref="B62">
    <cfRule type="cellIs" dxfId="539" priority="43" operator="greaterThan">
      <formula>0</formula>
    </cfRule>
  </conditionalFormatting>
  <conditionalFormatting sqref="B66">
    <cfRule type="cellIs" dxfId="538" priority="35" operator="greaterThan">
      <formula>0</formula>
    </cfRule>
  </conditionalFormatting>
  <conditionalFormatting sqref="B68 H68">
    <cfRule type="cellIs" dxfId="537" priority="151" operator="greaterThan">
      <formula>0</formula>
    </cfRule>
  </conditionalFormatting>
  <conditionalFormatting sqref="B78">
    <cfRule type="cellIs" dxfId="536" priority="149" operator="lessThan">
      <formula>0</formula>
    </cfRule>
  </conditionalFormatting>
  <conditionalFormatting sqref="B80">
    <cfRule type="cellIs" dxfId="535" priority="147" operator="lessThan">
      <formula>0</formula>
    </cfRule>
  </conditionalFormatting>
  <conditionalFormatting sqref="B82">
    <cfRule type="cellIs" dxfId="534" priority="145" operator="lessThan">
      <formula>0</formula>
    </cfRule>
  </conditionalFormatting>
  <conditionalFormatting sqref="B84">
    <cfRule type="cellIs" dxfId="533" priority="143" operator="lessThan">
      <formula>0</formula>
    </cfRule>
  </conditionalFormatting>
  <conditionalFormatting sqref="B88">
    <cfRule type="cellIs" dxfId="532" priority="33" operator="lessThan">
      <formula>0</formula>
    </cfRule>
  </conditionalFormatting>
  <conditionalFormatting sqref="B90">
    <cfRule type="cellIs" dxfId="531" priority="32" operator="lessThan">
      <formula>0</formula>
    </cfRule>
  </conditionalFormatting>
  <conditionalFormatting sqref="B92">
    <cfRule type="cellIs" dxfId="530" priority="31" operator="lessThan">
      <formula>0</formula>
    </cfRule>
  </conditionalFormatting>
  <conditionalFormatting sqref="B94">
    <cfRule type="cellIs" dxfId="529" priority="30" operator="lessThan">
      <formula>0</formula>
    </cfRule>
  </conditionalFormatting>
  <conditionalFormatting sqref="B96">
    <cfRule type="cellIs" dxfId="528" priority="29" operator="greaterThan">
      <formula>0</formula>
    </cfRule>
  </conditionalFormatting>
  <conditionalFormatting sqref="B106">
    <cfRule type="cellIs" dxfId="527" priority="225" operator="lessThan">
      <formula>0</formula>
    </cfRule>
  </conditionalFormatting>
  <conditionalFormatting sqref="B108">
    <cfRule type="cellIs" dxfId="526" priority="223" operator="lessThan">
      <formula>0</formula>
    </cfRule>
  </conditionalFormatting>
  <conditionalFormatting sqref="B110">
    <cfRule type="cellIs" dxfId="525" priority="221" operator="lessThan">
      <formula>0</formula>
    </cfRule>
  </conditionalFormatting>
  <conditionalFormatting sqref="B112">
    <cfRule type="cellIs" dxfId="524" priority="137" operator="lessThan">
      <formula>0</formula>
    </cfRule>
  </conditionalFormatting>
  <conditionalFormatting sqref="B116">
    <cfRule type="cellIs" dxfId="523" priority="239" operator="greaterThan">
      <formula>0</formula>
    </cfRule>
  </conditionalFormatting>
  <conditionalFormatting sqref="B118">
    <cfRule type="cellIs" dxfId="522" priority="219" operator="greaterThan">
      <formula>0</formula>
    </cfRule>
  </conditionalFormatting>
  <conditionalFormatting sqref="B120">
    <cfRule type="cellIs" dxfId="521" priority="218" operator="greaterThan">
      <formula>0</formula>
    </cfRule>
  </conditionalFormatting>
  <conditionalFormatting sqref="B122">
    <cfRule type="cellIs" dxfId="520" priority="141" operator="greaterThan">
      <formula>0</formula>
    </cfRule>
  </conditionalFormatting>
  <conditionalFormatting sqref="B136 H136">
    <cfRule type="cellIs" dxfId="519" priority="209" operator="greaterThan">
      <formula>0</formula>
    </cfRule>
  </conditionalFormatting>
  <conditionalFormatting sqref="B138 H138">
    <cfRule type="cellIs" dxfId="518" priority="208" operator="greaterThan">
      <formula>0</formula>
    </cfRule>
  </conditionalFormatting>
  <conditionalFormatting sqref="B140 H140">
    <cfRule type="cellIs" dxfId="517" priority="207" operator="greaterThan">
      <formula>0</formula>
    </cfRule>
  </conditionalFormatting>
  <conditionalFormatting sqref="B142">
    <cfRule type="cellIs" dxfId="516" priority="206" operator="greaterThan">
      <formula>0</formula>
    </cfRule>
  </conditionalFormatting>
  <conditionalFormatting sqref="B148">
    <cfRule type="cellIs" dxfId="515" priority="205" operator="greaterThan">
      <formula>0</formula>
    </cfRule>
  </conditionalFormatting>
  <conditionalFormatting sqref="B150 H150">
    <cfRule type="cellIs" dxfId="514" priority="204" operator="greaterThan">
      <formula>0</formula>
    </cfRule>
  </conditionalFormatting>
  <conditionalFormatting sqref="B152 H152">
    <cfRule type="cellIs" dxfId="513" priority="203" operator="greaterThan">
      <formula>0</formula>
    </cfRule>
  </conditionalFormatting>
  <conditionalFormatting sqref="B154 B156 B158">
    <cfRule type="cellIs" dxfId="512" priority="193" operator="greaterThan">
      <formula>0</formula>
    </cfRule>
  </conditionalFormatting>
  <conditionalFormatting sqref="B164 H164">
    <cfRule type="cellIs" dxfId="511" priority="188" operator="greaterThan">
      <formula>0</formula>
    </cfRule>
  </conditionalFormatting>
  <conditionalFormatting sqref="B166 H166">
    <cfRule type="cellIs" dxfId="510" priority="187" operator="greaterThan">
      <formula>0</formula>
    </cfRule>
  </conditionalFormatting>
  <conditionalFormatting sqref="B168 H168">
    <cfRule type="cellIs" dxfId="509" priority="186" operator="greaterThan">
      <formula>0</formula>
    </cfRule>
  </conditionalFormatting>
  <conditionalFormatting sqref="B170">
    <cfRule type="cellIs" dxfId="508" priority="184" operator="greaterThan">
      <formula>0</formula>
    </cfRule>
  </conditionalFormatting>
  <conditionalFormatting sqref="B176 H176">
    <cfRule type="cellIs" dxfId="507" priority="179" operator="greaterThan">
      <formula>0</formula>
    </cfRule>
  </conditionalFormatting>
  <conditionalFormatting sqref="B178">
    <cfRule type="cellIs" dxfId="506" priority="177" operator="greaterThan">
      <formula>0</formula>
    </cfRule>
  </conditionalFormatting>
  <conditionalFormatting sqref="D8">
    <cfRule type="cellIs" dxfId="505" priority="64" operator="lessThan">
      <formula>0</formula>
    </cfRule>
  </conditionalFormatting>
  <conditionalFormatting sqref="D18">
    <cfRule type="cellIs" dxfId="504" priority="62" operator="lessThan">
      <formula>0</formula>
    </cfRule>
  </conditionalFormatting>
  <conditionalFormatting sqref="D20 F20">
    <cfRule type="cellIs" dxfId="503" priority="78" operator="lessThan">
      <formula>0</formula>
    </cfRule>
  </conditionalFormatting>
  <conditionalFormatting sqref="D22 F22">
    <cfRule type="cellIs" dxfId="502" priority="76" operator="lessThan">
      <formula>0</formula>
    </cfRule>
  </conditionalFormatting>
  <conditionalFormatting sqref="D24 F24">
    <cfRule type="cellIs" dxfId="501" priority="77" operator="lessThan">
      <formula>0</formula>
    </cfRule>
  </conditionalFormatting>
  <conditionalFormatting sqref="D30">
    <cfRule type="cellIs" dxfId="500" priority="58" operator="greaterThan">
      <formula>0</formula>
    </cfRule>
  </conditionalFormatting>
  <conditionalFormatting sqref="D32">
    <cfRule type="cellIs" dxfId="499" priority="57" operator="greaterThan">
      <formula>0</formula>
    </cfRule>
  </conditionalFormatting>
  <conditionalFormatting sqref="D34">
    <cfRule type="cellIs" dxfId="498" priority="56" operator="greaterThan">
      <formula>0</formula>
    </cfRule>
  </conditionalFormatting>
  <conditionalFormatting sqref="D38">
    <cfRule type="cellIs" dxfId="497" priority="50" operator="greaterThan">
      <formula>0</formula>
    </cfRule>
  </conditionalFormatting>
  <conditionalFormatting sqref="D40">
    <cfRule type="cellIs" dxfId="496" priority="23" operator="greaterThan">
      <formula>0</formula>
    </cfRule>
  </conditionalFormatting>
  <conditionalFormatting sqref="D42">
    <cfRule type="cellIs" dxfId="495" priority="22" operator="greaterThan">
      <formula>0</formula>
    </cfRule>
  </conditionalFormatting>
  <conditionalFormatting sqref="D44">
    <cfRule type="cellIs" dxfId="494" priority="47" operator="greaterThan">
      <formula>0</formula>
    </cfRule>
  </conditionalFormatting>
  <conditionalFormatting sqref="D46">
    <cfRule type="cellIs" dxfId="493" priority="46" operator="greaterThan">
      <formula>0</formula>
    </cfRule>
  </conditionalFormatting>
  <conditionalFormatting sqref="D50">
    <cfRule type="cellIs" dxfId="492" priority="40" operator="greaterThan">
      <formula>0</formula>
    </cfRule>
  </conditionalFormatting>
  <conditionalFormatting sqref="D52">
    <cfRule type="cellIs" dxfId="491" priority="15" operator="greaterThan">
      <formula>0</formula>
    </cfRule>
  </conditionalFormatting>
  <conditionalFormatting sqref="D54">
    <cfRule type="cellIs" dxfId="490" priority="36" operator="greaterThan">
      <formula>0</formula>
    </cfRule>
  </conditionalFormatting>
  <conditionalFormatting sqref="D56">
    <cfRule type="cellIs" dxfId="489" priority="37" operator="greaterThan">
      <formula>0</formula>
    </cfRule>
  </conditionalFormatting>
  <conditionalFormatting sqref="D60">
    <cfRule type="cellIs" dxfId="488" priority="39" operator="greaterThan">
      <formula>0</formula>
    </cfRule>
  </conditionalFormatting>
  <conditionalFormatting sqref="D62">
    <cfRule type="cellIs" dxfId="487" priority="38" operator="greaterThan">
      <formula>0</formula>
    </cfRule>
  </conditionalFormatting>
  <conditionalFormatting sqref="D66">
    <cfRule type="cellIs" dxfId="486" priority="34" operator="greaterThan">
      <formula>0</formula>
    </cfRule>
  </conditionalFormatting>
  <conditionalFormatting sqref="D68 F68">
    <cfRule type="cellIs" dxfId="485" priority="75" operator="greaterThan">
      <formula>0</formula>
    </cfRule>
  </conditionalFormatting>
  <conditionalFormatting sqref="D78 F78">
    <cfRule type="cellIs" dxfId="484" priority="74" operator="lessThan">
      <formula>0</formula>
    </cfRule>
  </conditionalFormatting>
  <conditionalFormatting sqref="D80 F80">
    <cfRule type="cellIs" dxfId="483" priority="73" operator="lessThan">
      <formula>0</formula>
    </cfRule>
  </conditionalFormatting>
  <conditionalFormatting sqref="D82 F82">
    <cfRule type="cellIs" dxfId="482" priority="72" operator="lessThan">
      <formula>0</formula>
    </cfRule>
  </conditionalFormatting>
  <conditionalFormatting sqref="D84 F84">
    <cfRule type="cellIs" dxfId="481" priority="71" operator="lessThan">
      <formula>0</formula>
    </cfRule>
  </conditionalFormatting>
  <conditionalFormatting sqref="D88">
    <cfRule type="cellIs" dxfId="480" priority="28" operator="lessThan">
      <formula>0</formula>
    </cfRule>
  </conditionalFormatting>
  <conditionalFormatting sqref="D90">
    <cfRule type="cellIs" dxfId="479" priority="27" operator="lessThan">
      <formula>0</formula>
    </cfRule>
  </conditionalFormatting>
  <conditionalFormatting sqref="D92">
    <cfRule type="cellIs" dxfId="478" priority="26" operator="lessThan">
      <formula>0</formula>
    </cfRule>
  </conditionalFormatting>
  <conditionalFormatting sqref="D94">
    <cfRule type="cellIs" dxfId="477" priority="12" operator="lessThan">
      <formula>0</formula>
    </cfRule>
  </conditionalFormatting>
  <conditionalFormatting sqref="D96">
    <cfRule type="cellIs" dxfId="476" priority="24" operator="greaterThan">
      <formula>0</formula>
    </cfRule>
  </conditionalFormatting>
  <conditionalFormatting sqref="D106">
    <cfRule type="cellIs" dxfId="475" priority="89" operator="lessThan">
      <formula>0</formula>
    </cfRule>
  </conditionalFormatting>
  <conditionalFormatting sqref="D108">
    <cfRule type="cellIs" dxfId="474" priority="88" operator="lessThan">
      <formula>0</formula>
    </cfRule>
  </conditionalFormatting>
  <conditionalFormatting sqref="D110">
    <cfRule type="cellIs" dxfId="473" priority="87" operator="lessThan">
      <formula>0</formula>
    </cfRule>
  </conditionalFormatting>
  <conditionalFormatting sqref="D112">
    <cfRule type="cellIs" dxfId="472" priority="68" operator="lessThan">
      <formula>0</formula>
    </cfRule>
  </conditionalFormatting>
  <conditionalFormatting sqref="D116">
    <cfRule type="cellIs" dxfId="471" priority="90" operator="greaterThan">
      <formula>0</formula>
    </cfRule>
  </conditionalFormatting>
  <conditionalFormatting sqref="D118">
    <cfRule type="cellIs" dxfId="470" priority="86" operator="greaterThan">
      <formula>0</formula>
    </cfRule>
  </conditionalFormatting>
  <conditionalFormatting sqref="D120">
    <cfRule type="cellIs" dxfId="469" priority="85" operator="greaterThan">
      <formula>0</formula>
    </cfRule>
  </conditionalFormatting>
  <conditionalFormatting sqref="D122">
    <cfRule type="cellIs" dxfId="468" priority="70" operator="greaterThan">
      <formula>0</formula>
    </cfRule>
  </conditionalFormatting>
  <conditionalFormatting sqref="D136 F136">
    <cfRule type="cellIs" dxfId="467" priority="104" operator="greaterThan">
      <formula>0</formula>
    </cfRule>
  </conditionalFormatting>
  <conditionalFormatting sqref="D138">
    <cfRule type="cellIs" dxfId="466" priority="9" operator="greaterThan">
      <formula>0</formula>
    </cfRule>
  </conditionalFormatting>
  <conditionalFormatting sqref="D140">
    <cfRule type="cellIs" dxfId="465" priority="7" operator="greaterThan">
      <formula>0</formula>
    </cfRule>
  </conditionalFormatting>
  <conditionalFormatting sqref="D142 F142">
    <cfRule type="cellIs" dxfId="464" priority="101" operator="greaterThan">
      <formula>0</formula>
    </cfRule>
  </conditionalFormatting>
  <conditionalFormatting sqref="D148 F148">
    <cfRule type="cellIs" dxfId="463" priority="100" operator="greaterThan">
      <formula>0</formula>
    </cfRule>
  </conditionalFormatting>
  <conditionalFormatting sqref="D150 F150">
    <cfRule type="cellIs" dxfId="462" priority="99" operator="greaterThan">
      <formula>0</formula>
    </cfRule>
  </conditionalFormatting>
  <conditionalFormatting sqref="D152 F152">
    <cfRule type="cellIs" dxfId="461" priority="98" operator="greaterThan">
      <formula>0</formula>
    </cfRule>
  </conditionalFormatting>
  <conditionalFormatting sqref="D154 F154 D156 F156 D158 F158">
    <cfRule type="cellIs" dxfId="460" priority="97" operator="greaterThan">
      <formula>0</formula>
    </cfRule>
  </conditionalFormatting>
  <conditionalFormatting sqref="D164 F164">
    <cfRule type="cellIs" dxfId="459" priority="96" operator="greaterThan">
      <formula>0</formula>
    </cfRule>
  </conditionalFormatting>
  <conditionalFormatting sqref="D166">
    <cfRule type="cellIs" dxfId="458" priority="2" operator="greaterThan">
      <formula>0</formula>
    </cfRule>
  </conditionalFormatting>
  <conditionalFormatting sqref="D168 F168">
    <cfRule type="cellIs" dxfId="457" priority="94" operator="greaterThan">
      <formula>0</formula>
    </cfRule>
  </conditionalFormatting>
  <conditionalFormatting sqref="D170 F170">
    <cfRule type="cellIs" dxfId="456" priority="93" operator="greaterThan">
      <formula>0</formula>
    </cfRule>
  </conditionalFormatting>
  <conditionalFormatting sqref="D176 F176">
    <cfRule type="cellIs" dxfId="455" priority="92" operator="greaterThan">
      <formula>0</formula>
    </cfRule>
  </conditionalFormatting>
  <conditionalFormatting sqref="D178 F178">
    <cfRule type="cellIs" dxfId="454" priority="91" operator="greaterThan">
      <formula>0</formula>
    </cfRule>
  </conditionalFormatting>
  <conditionalFormatting sqref="D185 F185 D187 F187 D191 F191 D193 F193 D197 F197 D199 F199 D205 F205">
    <cfRule type="cellIs" dxfId="453" priority="257" operator="lessThan">
      <formula>0</formula>
    </cfRule>
  </conditionalFormatting>
  <conditionalFormatting sqref="D207">
    <cfRule type="cellIs" dxfId="452" priority="174" operator="greaterThan">
      <formula>0</formula>
    </cfRule>
  </conditionalFormatting>
  <conditionalFormatting sqref="D209">
    <cfRule type="cellIs" dxfId="451" priority="133" operator="lessThan">
      <formula>0</formula>
    </cfRule>
  </conditionalFormatting>
  <conditionalFormatting sqref="D211">
    <cfRule type="cellIs" dxfId="450" priority="131" operator="lessThan">
      <formula>0</formula>
    </cfRule>
  </conditionalFormatting>
  <conditionalFormatting sqref="D213">
    <cfRule type="cellIs" dxfId="449" priority="129" operator="lessThan">
      <formula>0</formula>
    </cfRule>
  </conditionalFormatting>
  <conditionalFormatting sqref="D215">
    <cfRule type="cellIs" dxfId="448" priority="127" operator="lessThan">
      <formula>0</formula>
    </cfRule>
  </conditionalFormatting>
  <conditionalFormatting sqref="F8 D12 F12 D14 F14 F18">
    <cfRule type="cellIs" dxfId="447" priority="124" operator="lessThan">
      <formula>0</formula>
    </cfRule>
  </conditionalFormatting>
  <conditionalFormatting sqref="F30">
    <cfRule type="cellIs" dxfId="446" priority="123" operator="greaterThan">
      <formula>0</formula>
    </cfRule>
  </conditionalFormatting>
  <conditionalFormatting sqref="F32">
    <cfRule type="cellIs" dxfId="445" priority="121" operator="greaterThan">
      <formula>0</formula>
    </cfRule>
  </conditionalFormatting>
  <conditionalFormatting sqref="F34">
    <cfRule type="cellIs" dxfId="444" priority="120" operator="greaterThan">
      <formula>0</formula>
    </cfRule>
  </conditionalFormatting>
  <conditionalFormatting sqref="F38">
    <cfRule type="cellIs" dxfId="443" priority="21" operator="greaterThan">
      <formula>0</formula>
    </cfRule>
  </conditionalFormatting>
  <conditionalFormatting sqref="F40">
    <cfRule type="cellIs" dxfId="442" priority="20" operator="greaterThan">
      <formula>0</formula>
    </cfRule>
  </conditionalFormatting>
  <conditionalFormatting sqref="F42">
    <cfRule type="cellIs" dxfId="441" priority="19" operator="greaterThan">
      <formula>0</formula>
    </cfRule>
  </conditionalFormatting>
  <conditionalFormatting sqref="F44">
    <cfRule type="cellIs" dxfId="440" priority="116" operator="greaterThan">
      <formula>0</formula>
    </cfRule>
  </conditionalFormatting>
  <conditionalFormatting sqref="F46">
    <cfRule type="cellIs" dxfId="439" priority="115" operator="greaterThan">
      <formula>0</formula>
    </cfRule>
  </conditionalFormatting>
  <conditionalFormatting sqref="F50">
    <cfRule type="cellIs" dxfId="438" priority="122" operator="greaterThan">
      <formula>0</formula>
    </cfRule>
  </conditionalFormatting>
  <conditionalFormatting sqref="F52">
    <cfRule type="cellIs" dxfId="437" priority="14" operator="greaterThan">
      <formula>0</formula>
    </cfRule>
  </conditionalFormatting>
  <conditionalFormatting sqref="F54">
    <cfRule type="cellIs" dxfId="436" priority="105" operator="greaterThan">
      <formula>0</formula>
    </cfRule>
  </conditionalFormatting>
  <conditionalFormatting sqref="F56">
    <cfRule type="cellIs" dxfId="435" priority="106" operator="greaterThan">
      <formula>0</formula>
    </cfRule>
  </conditionalFormatting>
  <conditionalFormatting sqref="F60">
    <cfRule type="cellIs" dxfId="434" priority="109" operator="greaterThan">
      <formula>0</formula>
    </cfRule>
  </conditionalFormatting>
  <conditionalFormatting sqref="F62">
    <cfRule type="cellIs" dxfId="433" priority="108" operator="greaterThan">
      <formula>0</formula>
    </cfRule>
  </conditionalFormatting>
  <conditionalFormatting sqref="F66">
    <cfRule type="cellIs" dxfId="432" priority="107" operator="greaterThan">
      <formula>0</formula>
    </cfRule>
  </conditionalFormatting>
  <conditionalFormatting sqref="F88">
    <cfRule type="cellIs" dxfId="431" priority="114" operator="lessThan">
      <formula>0</formula>
    </cfRule>
  </conditionalFormatting>
  <conditionalFormatting sqref="F90">
    <cfRule type="cellIs" dxfId="430" priority="113" operator="lessThan">
      <formula>0</formula>
    </cfRule>
  </conditionalFormatting>
  <conditionalFormatting sqref="F92">
    <cfRule type="cellIs" dxfId="429" priority="112" operator="lessThan">
      <formula>0</formula>
    </cfRule>
  </conditionalFormatting>
  <conditionalFormatting sqref="F94">
    <cfRule type="cellIs" dxfId="428" priority="11" operator="lessThan">
      <formula>0</formula>
    </cfRule>
  </conditionalFormatting>
  <conditionalFormatting sqref="F96">
    <cfRule type="cellIs" dxfId="427" priority="110" operator="greaterThan">
      <formula>0</formula>
    </cfRule>
  </conditionalFormatting>
  <conditionalFormatting sqref="F106">
    <cfRule type="cellIs" dxfId="426" priority="83" operator="lessThan">
      <formula>0</formula>
    </cfRule>
  </conditionalFormatting>
  <conditionalFormatting sqref="F108">
    <cfRule type="cellIs" dxfId="425" priority="82" operator="lessThan">
      <formula>0</formula>
    </cfRule>
  </conditionalFormatting>
  <conditionalFormatting sqref="F110">
    <cfRule type="cellIs" dxfId="424" priority="81" operator="lessThan">
      <formula>0</formula>
    </cfRule>
  </conditionalFormatting>
  <conditionalFormatting sqref="F112">
    <cfRule type="cellIs" dxfId="423" priority="67" operator="lessThan">
      <formula>0</formula>
    </cfRule>
  </conditionalFormatting>
  <conditionalFormatting sqref="F116">
    <cfRule type="cellIs" dxfId="422" priority="84" operator="greaterThan">
      <formula>0</formula>
    </cfRule>
  </conditionalFormatting>
  <conditionalFormatting sqref="F118">
    <cfRule type="cellIs" dxfId="421" priority="80" operator="greaterThan">
      <formula>0</formula>
    </cfRule>
  </conditionalFormatting>
  <conditionalFormatting sqref="F120">
    <cfRule type="cellIs" dxfId="420" priority="79" operator="greaterThan">
      <formula>0</formula>
    </cfRule>
  </conditionalFormatting>
  <conditionalFormatting sqref="F122">
    <cfRule type="cellIs" dxfId="419" priority="69" operator="greaterThan">
      <formula>0</formula>
    </cfRule>
  </conditionalFormatting>
  <conditionalFormatting sqref="F138">
    <cfRule type="cellIs" dxfId="418" priority="8" operator="greaterThan">
      <formula>0</formula>
    </cfRule>
  </conditionalFormatting>
  <conditionalFormatting sqref="F140">
    <cfRule type="cellIs" dxfId="417" priority="6" operator="greaterThan">
      <formula>0</formula>
    </cfRule>
  </conditionalFormatting>
  <conditionalFormatting sqref="F166">
    <cfRule type="cellIs" dxfId="416" priority="1" operator="greaterThan">
      <formula>0</formula>
    </cfRule>
  </conditionalFormatting>
  <conditionalFormatting sqref="F207">
    <cfRule type="cellIs" dxfId="415" priority="173" operator="greaterThan">
      <formula>0</formula>
    </cfRule>
  </conditionalFormatting>
  <conditionalFormatting sqref="F209">
    <cfRule type="cellIs" dxfId="414" priority="132" operator="lessThan">
      <formula>0</formula>
    </cfRule>
  </conditionalFormatting>
  <conditionalFormatting sqref="F211">
    <cfRule type="cellIs" dxfId="413" priority="130" operator="lessThan">
      <formula>0</formula>
    </cfRule>
  </conditionalFormatting>
  <conditionalFormatting sqref="F213">
    <cfRule type="cellIs" dxfId="412" priority="128" operator="lessThan">
      <formula>0</formula>
    </cfRule>
  </conditionalFormatting>
  <conditionalFormatting sqref="F215">
    <cfRule type="cellIs" dxfId="411" priority="126" operator="lessThan">
      <formula>0</formula>
    </cfRule>
  </conditionalFormatting>
  <conditionalFormatting sqref="H8 B12 H12 H14 H18">
    <cfRule type="cellIs" dxfId="410" priority="275" operator="lessThan">
      <formula>0</formula>
    </cfRule>
  </conditionalFormatting>
  <conditionalFormatting sqref="H30">
    <cfRule type="cellIs" dxfId="409" priority="274" operator="greaterThan">
      <formula>0</formula>
    </cfRule>
  </conditionalFormatting>
  <conditionalFormatting sqref="H32">
    <cfRule type="cellIs" dxfId="408" priority="253" operator="greaterThan">
      <formula>0</formula>
    </cfRule>
  </conditionalFormatting>
  <conditionalFormatting sqref="H34">
    <cfRule type="cellIs" dxfId="407" priority="252" operator="greaterThan">
      <formula>0</formula>
    </cfRule>
  </conditionalFormatting>
  <conditionalFormatting sqref="H38">
    <cfRule type="cellIs" dxfId="406" priority="18" operator="greaterThan">
      <formula>0</formula>
    </cfRule>
  </conditionalFormatting>
  <conditionalFormatting sqref="H40">
    <cfRule type="cellIs" dxfId="405" priority="17" operator="greaterThan">
      <formula>0</formula>
    </cfRule>
  </conditionalFormatting>
  <conditionalFormatting sqref="H42">
    <cfRule type="cellIs" dxfId="404" priority="16" operator="greaterThan">
      <formula>0</formula>
    </cfRule>
  </conditionalFormatting>
  <conditionalFormatting sqref="H44">
    <cfRule type="cellIs" dxfId="403" priority="248" operator="greaterThan">
      <formula>0</formula>
    </cfRule>
  </conditionalFormatting>
  <conditionalFormatting sqref="H46">
    <cfRule type="cellIs" dxfId="402" priority="247" operator="greaterThan">
      <formula>0</formula>
    </cfRule>
  </conditionalFormatting>
  <conditionalFormatting sqref="H50">
    <cfRule type="cellIs" dxfId="401" priority="272" operator="greaterThan">
      <formula>0</formula>
    </cfRule>
  </conditionalFormatting>
  <conditionalFormatting sqref="H52">
    <cfRule type="cellIs" dxfId="400" priority="13" operator="greaterThan">
      <formula>0</formula>
    </cfRule>
  </conditionalFormatting>
  <conditionalFormatting sqref="H54">
    <cfRule type="cellIs" dxfId="399" priority="210" operator="greaterThan">
      <formula>0</formula>
    </cfRule>
  </conditionalFormatting>
  <conditionalFormatting sqref="H56">
    <cfRule type="cellIs" dxfId="398" priority="211" operator="greaterThan">
      <formula>0</formula>
    </cfRule>
  </conditionalFormatting>
  <conditionalFormatting sqref="H60">
    <cfRule type="cellIs" dxfId="397" priority="214" operator="greaterThan">
      <formula>0</formula>
    </cfRule>
  </conditionalFormatting>
  <conditionalFormatting sqref="H62">
    <cfRule type="cellIs" dxfId="396" priority="213" operator="greaterThan">
      <formula>0</formula>
    </cfRule>
  </conditionalFormatting>
  <conditionalFormatting sqref="H66">
    <cfRule type="cellIs" dxfId="395" priority="212" operator="greaterThan">
      <formula>0</formula>
    </cfRule>
  </conditionalFormatting>
  <conditionalFormatting sqref="H78">
    <cfRule type="cellIs" dxfId="394" priority="148" operator="lessThan">
      <formula>0</formula>
    </cfRule>
  </conditionalFormatting>
  <conditionalFormatting sqref="H80">
    <cfRule type="cellIs" dxfId="393" priority="146" operator="lessThan">
      <formula>0</formula>
    </cfRule>
  </conditionalFormatting>
  <conditionalFormatting sqref="H82">
    <cfRule type="cellIs" dxfId="392" priority="144" operator="lessThan">
      <formula>0</formula>
    </cfRule>
  </conditionalFormatting>
  <conditionalFormatting sqref="H84">
    <cfRule type="cellIs" dxfId="391" priority="142" operator="lessThan">
      <formula>0</formula>
    </cfRule>
  </conditionalFormatting>
  <conditionalFormatting sqref="H88">
    <cfRule type="cellIs" dxfId="390" priority="233" operator="lessThan">
      <formula>0</formula>
    </cfRule>
  </conditionalFormatting>
  <conditionalFormatting sqref="H90">
    <cfRule type="cellIs" dxfId="389" priority="231" operator="lessThan">
      <formula>0</formula>
    </cfRule>
  </conditionalFormatting>
  <conditionalFormatting sqref="H92">
    <cfRule type="cellIs" dxfId="388" priority="229" operator="lessThan">
      <formula>0</formula>
    </cfRule>
  </conditionalFormatting>
  <conditionalFormatting sqref="H94">
    <cfRule type="cellIs" dxfId="387" priority="10" operator="lessThan">
      <formula>0</formula>
    </cfRule>
  </conditionalFormatting>
  <conditionalFormatting sqref="H96">
    <cfRule type="cellIs" dxfId="386" priority="226" operator="greaterThan">
      <formula>0</formula>
    </cfRule>
  </conditionalFormatting>
  <conditionalFormatting sqref="H106">
    <cfRule type="cellIs" dxfId="385" priority="159" operator="lessThan">
      <formula>0</formula>
    </cfRule>
  </conditionalFormatting>
  <conditionalFormatting sqref="H108">
    <cfRule type="cellIs" dxfId="384" priority="158" operator="lessThan">
      <formula>0</formula>
    </cfRule>
  </conditionalFormatting>
  <conditionalFormatting sqref="H110">
    <cfRule type="cellIs" dxfId="383" priority="157" operator="lessThan">
      <formula>0</formula>
    </cfRule>
  </conditionalFormatting>
  <conditionalFormatting sqref="H112">
    <cfRule type="cellIs" dxfId="382" priority="134" operator="lessThan">
      <formula>0</formula>
    </cfRule>
  </conditionalFormatting>
  <conditionalFormatting sqref="H116">
    <cfRule type="cellIs" dxfId="381" priority="160" operator="greaterThan">
      <formula>0</formula>
    </cfRule>
  </conditionalFormatting>
  <conditionalFormatting sqref="H118">
    <cfRule type="cellIs" dxfId="380" priority="156" operator="greaterThan">
      <formula>0</formula>
    </cfRule>
  </conditionalFormatting>
  <conditionalFormatting sqref="H120">
    <cfRule type="cellIs" dxfId="379" priority="155" operator="greaterThan">
      <formula>0</formula>
    </cfRule>
  </conditionalFormatting>
  <conditionalFormatting sqref="H122">
    <cfRule type="cellIs" dxfId="378" priority="138" operator="greaterThan">
      <formula>0</formula>
    </cfRule>
  </conditionalFormatting>
  <conditionalFormatting sqref="H142">
    <cfRule type="cellIs" dxfId="377" priority="5" operator="greaterThan">
      <formula>0</formula>
    </cfRule>
  </conditionalFormatting>
  <conditionalFormatting sqref="H148">
    <cfRule type="cellIs" dxfId="376" priority="3" operator="greaterThan">
      <formula>0</formula>
    </cfRule>
  </conditionalFormatting>
  <conditionalFormatting sqref="H154">
    <cfRule type="cellIs" dxfId="375" priority="202" operator="greaterThan">
      <formula>0</formula>
    </cfRule>
  </conditionalFormatting>
  <conditionalFormatting sqref="H156">
    <cfRule type="cellIs" dxfId="374" priority="201" operator="greaterThan">
      <formula>0</formula>
    </cfRule>
  </conditionalFormatting>
  <conditionalFormatting sqref="H158">
    <cfRule type="cellIs" dxfId="373" priority="200" operator="greaterThan">
      <formula>0</formula>
    </cfRule>
  </conditionalFormatting>
  <conditionalFormatting sqref="H170">
    <cfRule type="cellIs" dxfId="372" priority="185" operator="greaterThan">
      <formula>0</formula>
    </cfRule>
  </conditionalFormatting>
  <conditionalFormatting sqref="H178">
    <cfRule type="cellIs" dxfId="371" priority="178" operator="greaterThan">
      <formula>0</formula>
    </cfRule>
  </conditionalFormatting>
  <pageMargins left="0.7" right="0.7" top="0.75" bottom="0.75" header="0.3" footer="0.3"/>
  <pageSetup paperSize="9"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25C2E-711D-4178-876C-EAE0CE518D8D}">
  <sheetPr codeName="Foglio8">
    <tabColor theme="3"/>
  </sheetPr>
  <dimension ref="A1:P793"/>
  <sheetViews>
    <sheetView showGridLines="0" showZeros="0" tabSelected="1" zoomScale="80" zoomScaleNormal="80" workbookViewId="0">
      <selection activeCell="F19" sqref="F19"/>
    </sheetView>
  </sheetViews>
  <sheetFormatPr defaultColWidth="9.140625" defaultRowHeight="14.25"/>
  <cols>
    <col min="1" max="1" width="16.85546875" style="453" customWidth="1"/>
    <col min="2" max="2" width="45" style="453" bestFit="1" customWidth="1"/>
    <col min="3" max="3" width="17.5703125" style="579" bestFit="1" customWidth="1"/>
    <col min="4" max="4" width="15.5703125" style="453" customWidth="1"/>
    <col min="5" max="5" width="19.7109375" style="453" bestFit="1" customWidth="1"/>
    <col min="6" max="6" width="22.5703125" style="453" bestFit="1" customWidth="1"/>
    <col min="7" max="7" width="23.28515625" style="453" customWidth="1"/>
    <col min="8" max="8" width="64.85546875" style="453" bestFit="1" customWidth="1"/>
    <col min="9" max="17" width="9.140625" style="453"/>
    <col min="18" max="18" width="12.28515625" style="453" bestFit="1" customWidth="1"/>
    <col min="19" max="16384" width="9.140625" style="453"/>
  </cols>
  <sheetData>
    <row r="1" spans="1:16">
      <c r="A1" s="589"/>
      <c r="B1" s="589"/>
      <c r="C1" s="590"/>
      <c r="D1" s="589"/>
      <c r="E1" s="589"/>
      <c r="F1" s="589"/>
      <c r="G1" s="589"/>
      <c r="H1" s="589"/>
      <c r="I1" s="589"/>
      <c r="J1" s="589"/>
      <c r="K1" s="589"/>
      <c r="L1" s="589"/>
      <c r="M1" s="589"/>
      <c r="N1" s="589"/>
      <c r="O1" s="589"/>
      <c r="P1" s="589"/>
    </row>
    <row r="2" spans="1:16">
      <c r="A2" s="589"/>
      <c r="B2" s="589"/>
      <c r="C2" s="590"/>
      <c r="D2" s="589"/>
      <c r="E2" s="589"/>
      <c r="F2" s="589"/>
      <c r="G2" s="589"/>
      <c r="H2" s="589"/>
      <c r="I2" s="589"/>
      <c r="J2" s="589"/>
      <c r="K2" s="589"/>
      <c r="L2" s="589"/>
      <c r="M2" s="589"/>
      <c r="N2" s="589"/>
      <c r="O2" s="589"/>
      <c r="P2" s="589"/>
    </row>
    <row r="3" spans="1:16" ht="32.25">
      <c r="A3" s="502" t="s">
        <v>722</v>
      </c>
      <c r="B3" s="591"/>
      <c r="C3" s="592"/>
      <c r="D3" s="591"/>
      <c r="E3" s="593"/>
      <c r="F3" s="591"/>
      <c r="G3" s="593"/>
      <c r="H3" s="593"/>
      <c r="I3" s="594"/>
      <c r="J3" s="589"/>
      <c r="K3" s="589"/>
      <c r="L3" s="589"/>
      <c r="M3" s="589"/>
      <c r="N3" s="589"/>
      <c r="O3" s="589"/>
      <c r="P3" s="589"/>
    </row>
    <row r="4" spans="1:16" ht="40.5" customHeight="1">
      <c r="A4" s="595" t="s">
        <v>730</v>
      </c>
      <c r="B4" s="596"/>
      <c r="C4" s="597"/>
      <c r="D4" s="596"/>
      <c r="E4" s="598"/>
      <c r="F4" s="596"/>
      <c r="G4" s="598"/>
      <c r="H4" s="598"/>
      <c r="I4" s="598"/>
      <c r="J4" s="589"/>
      <c r="K4" s="589"/>
      <c r="L4" s="589"/>
      <c r="M4" s="589"/>
      <c r="N4" s="589"/>
      <c r="O4" s="589"/>
      <c r="P4" s="589"/>
    </row>
    <row r="5" spans="1:16" ht="11.25" customHeight="1">
      <c r="A5" s="582"/>
      <c r="B5" s="580"/>
      <c r="C5" s="581"/>
      <c r="D5" s="580"/>
      <c r="E5" s="574"/>
      <c r="F5" s="580"/>
      <c r="G5" s="574"/>
      <c r="H5" s="574"/>
      <c r="I5" s="574"/>
    </row>
    <row r="6" spans="1:16" ht="30" customHeight="1">
      <c r="A6" s="575"/>
      <c r="B6" s="586" t="s">
        <v>731</v>
      </c>
      <c r="C6" s="587">
        <f>+ROUND(SUM(C8:C792),0)</f>
        <v>0</v>
      </c>
      <c r="D6" s="576"/>
      <c r="E6" s="574"/>
      <c r="F6" s="576"/>
      <c r="G6" s="574"/>
      <c r="H6" s="574"/>
      <c r="I6" s="574"/>
      <c r="K6" s="588" t="s">
        <v>732</v>
      </c>
    </row>
    <row r="7" spans="1:16" ht="15" thickBot="1">
      <c r="A7" s="575" t="s">
        <v>723</v>
      </c>
      <c r="B7" s="577" t="s">
        <v>724</v>
      </c>
      <c r="C7" s="578" t="s">
        <v>725</v>
      </c>
      <c r="D7" s="577" t="s">
        <v>726</v>
      </c>
      <c r="E7" s="577" t="s">
        <v>729</v>
      </c>
      <c r="F7" s="577" t="s">
        <v>727</v>
      </c>
      <c r="G7" s="577" t="s">
        <v>728</v>
      </c>
      <c r="H7" s="577" t="s">
        <v>724</v>
      </c>
      <c r="I7" s="574"/>
    </row>
    <row r="8" spans="1:16" ht="15.75" thickTop="1" thickBot="1">
      <c r="A8" s="583" t="s">
        <v>733</v>
      </c>
      <c r="B8" s="583" t="s">
        <v>865</v>
      </c>
      <c r="C8" s="584">
        <v>2086.4499999999998</v>
      </c>
      <c r="D8" s="585">
        <v>45657</v>
      </c>
      <c r="E8" s="453">
        <f>+IF(A8="","",VLOOKUP(A8,$A$7:H8,6,0))</f>
        <v>10</v>
      </c>
      <c r="F8" s="583">
        <v>10</v>
      </c>
      <c r="G8" s="453">
        <f>+IF(F8&gt;0,F8,E8)</f>
        <v>10</v>
      </c>
      <c r="H8" s="453" t="str">
        <f t="shared" ref="H8:H71" si="0">+IFERROR(IF(A8="","",VLOOKUP(G8,cbr,2,0)),"Codice non inserito")</f>
        <v xml:space="preserve">IMMOBILIZZ. IMMATERIALI </v>
      </c>
    </row>
    <row r="9" spans="1:16" ht="15.75" thickTop="1" thickBot="1">
      <c r="A9" s="583" t="s">
        <v>734</v>
      </c>
      <c r="B9" s="583" t="s">
        <v>866</v>
      </c>
      <c r="C9" s="584">
        <v>-251.21</v>
      </c>
      <c r="D9" s="585">
        <v>45657</v>
      </c>
      <c r="E9" s="453">
        <f>+IF(A9="","",VLOOKUP(A9,$A$7:H9,6,0))</f>
        <v>12</v>
      </c>
      <c r="F9" s="583">
        <v>12</v>
      </c>
      <c r="G9" s="453">
        <f t="shared" ref="G9:G39" si="1">+IF(F9&gt;0,F9,E9)</f>
        <v>12</v>
      </c>
      <c r="H9" s="453" t="str">
        <f t="shared" si="0"/>
        <v>FDO IMM. IMMAT.</v>
      </c>
    </row>
    <row r="10" spans="1:16" ht="15.75" thickTop="1" thickBot="1">
      <c r="A10" s="583" t="s">
        <v>735</v>
      </c>
      <c r="B10" s="583" t="s">
        <v>867</v>
      </c>
      <c r="C10" s="584">
        <v>700</v>
      </c>
      <c r="D10" s="585">
        <v>45657</v>
      </c>
      <c r="E10" s="453">
        <f>+IF(A10="","",VLOOKUP(A10,$A$7:H10,6,0))</f>
        <v>20</v>
      </c>
      <c r="F10" s="583">
        <v>20</v>
      </c>
      <c r="G10" s="453">
        <f t="shared" si="1"/>
        <v>20</v>
      </c>
      <c r="H10" s="453" t="str">
        <f t="shared" si="0"/>
        <v>IMMOBILIZZ. MATERIALI</v>
      </c>
    </row>
    <row r="11" spans="1:16" ht="15.75" thickTop="1" thickBot="1">
      <c r="A11" s="583" t="s">
        <v>736</v>
      </c>
      <c r="B11" s="583" t="s">
        <v>868</v>
      </c>
      <c r="C11" s="584">
        <v>7550.77</v>
      </c>
      <c r="D11" s="585">
        <v>45657</v>
      </c>
      <c r="E11" s="453">
        <f>+IF(A11="","",VLOOKUP(A11,$A$7:H11,6,0))</f>
        <v>20</v>
      </c>
      <c r="F11" s="583">
        <v>20</v>
      </c>
      <c r="G11" s="453">
        <f t="shared" si="1"/>
        <v>20</v>
      </c>
      <c r="H11" s="453" t="str">
        <f t="shared" si="0"/>
        <v>IMMOBILIZZ. MATERIALI</v>
      </c>
    </row>
    <row r="12" spans="1:16" ht="15.75" thickTop="1" thickBot="1">
      <c r="A12" s="583" t="s">
        <v>737</v>
      </c>
      <c r="B12" s="583" t="s">
        <v>869</v>
      </c>
      <c r="C12" s="584">
        <v>5848.16</v>
      </c>
      <c r="D12" s="585">
        <v>45657</v>
      </c>
      <c r="E12" s="453">
        <f>+IF(A12="","",VLOOKUP(A12,$A$7:H12,6,0))</f>
        <v>20</v>
      </c>
      <c r="F12" s="583">
        <v>20</v>
      </c>
      <c r="G12" s="453">
        <f t="shared" si="1"/>
        <v>20</v>
      </c>
      <c r="H12" s="453" t="str">
        <f t="shared" si="0"/>
        <v>IMMOBILIZZ. MATERIALI</v>
      </c>
    </row>
    <row r="13" spans="1:16" ht="15.75" thickTop="1" thickBot="1">
      <c r="A13" s="583" t="s">
        <v>738</v>
      </c>
      <c r="B13" s="583" t="s">
        <v>870</v>
      </c>
      <c r="C13" s="584">
        <v>3806.65</v>
      </c>
      <c r="D13" s="585">
        <v>45657</v>
      </c>
      <c r="E13" s="453">
        <f>+IF(A13="","",VLOOKUP(A13,$A$7:H13,6,0))</f>
        <v>20</v>
      </c>
      <c r="F13" s="583">
        <v>20</v>
      </c>
      <c r="G13" s="453">
        <f t="shared" si="1"/>
        <v>20</v>
      </c>
      <c r="H13" s="453" t="str">
        <f t="shared" si="0"/>
        <v>IMMOBILIZZ. MATERIALI</v>
      </c>
    </row>
    <row r="14" spans="1:16" ht="15.75" thickTop="1" thickBot="1">
      <c r="A14" s="583" t="s">
        <v>739</v>
      </c>
      <c r="B14" s="583" t="s">
        <v>871</v>
      </c>
      <c r="C14" s="584">
        <v>76695.22</v>
      </c>
      <c r="D14" s="585">
        <v>45657</v>
      </c>
      <c r="E14" s="453">
        <f>+IF(A14="","",VLOOKUP(A14,$A$7:H14,6,0))</f>
        <v>20</v>
      </c>
      <c r="F14" s="583">
        <v>20</v>
      </c>
      <c r="G14" s="453">
        <f t="shared" si="1"/>
        <v>20</v>
      </c>
      <c r="H14" s="453" t="str">
        <f t="shared" si="0"/>
        <v>IMMOBILIZZ. MATERIALI</v>
      </c>
    </row>
    <row r="15" spans="1:16" ht="15.75" thickTop="1" thickBot="1">
      <c r="A15" s="583" t="s">
        <v>740</v>
      </c>
      <c r="B15" s="583" t="s">
        <v>872</v>
      </c>
      <c r="C15" s="584">
        <v>-63.21</v>
      </c>
      <c r="D15" s="585">
        <v>45657</v>
      </c>
      <c r="E15" s="453">
        <f>+IF(A15="","",VLOOKUP(A15,$A$7:H15,6,0))</f>
        <v>22</v>
      </c>
      <c r="F15" s="583">
        <v>22</v>
      </c>
      <c r="G15" s="453">
        <f t="shared" si="1"/>
        <v>22</v>
      </c>
      <c r="H15" s="453" t="str">
        <f t="shared" si="0"/>
        <v>FDO IMM. MAT.</v>
      </c>
    </row>
    <row r="16" spans="1:16" ht="15.75" thickTop="1" thickBot="1">
      <c r="A16" s="583" t="s">
        <v>741</v>
      </c>
      <c r="B16" s="583" t="s">
        <v>873</v>
      </c>
      <c r="C16" s="584">
        <v>-538.19000000000005</v>
      </c>
      <c r="D16" s="585">
        <v>45657</v>
      </c>
      <c r="E16" s="453">
        <f>+IF(A16="","",VLOOKUP(A16,$A$7:H16,6,0))</f>
        <v>22</v>
      </c>
      <c r="F16" s="583">
        <v>22</v>
      </c>
      <c r="G16" s="453">
        <f t="shared" si="1"/>
        <v>22</v>
      </c>
      <c r="H16" s="453" t="str">
        <f t="shared" si="0"/>
        <v>FDO IMM. MAT.</v>
      </c>
    </row>
    <row r="17" spans="1:8" ht="15.75" thickTop="1" thickBot="1">
      <c r="A17" s="583" t="s">
        <v>742</v>
      </c>
      <c r="B17" s="583" t="s">
        <v>874</v>
      </c>
      <c r="C17" s="584">
        <v>-405.05</v>
      </c>
      <c r="D17" s="585">
        <v>45657</v>
      </c>
      <c r="E17" s="453">
        <f>+IF(A17="","",VLOOKUP(A17,$A$7:H17,6,0))</f>
        <v>22</v>
      </c>
      <c r="F17" s="583">
        <v>22</v>
      </c>
      <c r="G17" s="453">
        <f t="shared" si="1"/>
        <v>22</v>
      </c>
      <c r="H17" s="453" t="str">
        <f t="shared" si="0"/>
        <v>FDO IMM. MAT.</v>
      </c>
    </row>
    <row r="18" spans="1:8" ht="15.75" thickTop="1" thickBot="1">
      <c r="A18" s="583" t="s">
        <v>743</v>
      </c>
      <c r="B18" s="583" t="s">
        <v>875</v>
      </c>
      <c r="C18" s="584">
        <v>-386.64</v>
      </c>
      <c r="D18" s="585">
        <v>45657</v>
      </c>
      <c r="E18" s="453">
        <f>+IF(A18="","",VLOOKUP(A18,$A$7:H18,6,0))</f>
        <v>22</v>
      </c>
      <c r="F18" s="583">
        <v>22</v>
      </c>
      <c r="G18" s="453">
        <f t="shared" si="1"/>
        <v>22</v>
      </c>
      <c r="H18" s="453" t="str">
        <f t="shared" si="0"/>
        <v>FDO IMM. MAT.</v>
      </c>
    </row>
    <row r="19" spans="1:8" ht="15.75" thickTop="1" thickBot="1">
      <c r="A19" s="583" t="s">
        <v>744</v>
      </c>
      <c r="B19" s="583" t="s">
        <v>876</v>
      </c>
      <c r="C19" s="584">
        <v>-6289.37</v>
      </c>
      <c r="D19" s="585">
        <v>45657</v>
      </c>
      <c r="E19" s="453">
        <f>+IF(A19="","",VLOOKUP(A19,$A$7:H19,6,0))</f>
        <v>22</v>
      </c>
      <c r="F19" s="583">
        <v>22</v>
      </c>
      <c r="G19" s="453">
        <f t="shared" si="1"/>
        <v>22</v>
      </c>
      <c r="H19" s="453" t="str">
        <f t="shared" si="0"/>
        <v>FDO IMM. MAT.</v>
      </c>
    </row>
    <row r="20" spans="1:8" ht="15.75" thickTop="1" thickBot="1">
      <c r="A20" s="583" t="s">
        <v>745</v>
      </c>
      <c r="B20" s="583" t="s">
        <v>877</v>
      </c>
      <c r="C20" s="584">
        <v>2000</v>
      </c>
      <c r="D20" s="585">
        <v>45657</v>
      </c>
      <c r="E20" s="453">
        <f>+IF(A20="","",VLOOKUP(A20,$A$7:H20,6,0))</f>
        <v>54</v>
      </c>
      <c r="F20" s="583">
        <v>54</v>
      </c>
      <c r="G20" s="453">
        <f t="shared" si="1"/>
        <v>54</v>
      </c>
      <c r="H20" s="453" t="str">
        <f t="shared" si="0"/>
        <v>ALTRI CREDITI</v>
      </c>
    </row>
    <row r="21" spans="1:8" ht="15.75" thickTop="1" thickBot="1">
      <c r="A21" s="583" t="s">
        <v>746</v>
      </c>
      <c r="B21" s="583" t="s">
        <v>878</v>
      </c>
      <c r="C21" s="584">
        <v>1920.13</v>
      </c>
      <c r="D21" s="585">
        <v>45657</v>
      </c>
      <c r="E21" s="453">
        <f>+IF(A21="","",VLOOKUP(A21,$A$7:H21,6,0))</f>
        <v>40</v>
      </c>
      <c r="F21" s="583">
        <v>40</v>
      </c>
      <c r="G21" s="453">
        <f t="shared" si="1"/>
        <v>40</v>
      </c>
      <c r="H21" s="453" t="str">
        <f t="shared" si="0"/>
        <v>RIMANENZE</v>
      </c>
    </row>
    <row r="22" spans="1:8" ht="15.75" thickTop="1" thickBot="1">
      <c r="A22" s="583" t="s">
        <v>747</v>
      </c>
      <c r="B22" s="583" t="s">
        <v>879</v>
      </c>
      <c r="C22" s="584">
        <v>44739.79</v>
      </c>
      <c r="D22" s="585">
        <v>45657</v>
      </c>
      <c r="E22" s="453">
        <f>+IF(A22="","",VLOOKUP(A22,$A$7:H22,6,0))</f>
        <v>50</v>
      </c>
      <c r="F22" s="583">
        <v>50</v>
      </c>
      <c r="G22" s="453">
        <v>54</v>
      </c>
      <c r="H22" s="453" t="str">
        <f t="shared" si="0"/>
        <v>ALTRI CREDITI</v>
      </c>
    </row>
    <row r="23" spans="1:8" ht="15.75" thickTop="1" thickBot="1">
      <c r="A23" s="583" t="s">
        <v>748</v>
      </c>
      <c r="B23" s="583" t="s">
        <v>880</v>
      </c>
      <c r="C23" s="584">
        <v>231.89</v>
      </c>
      <c r="D23" s="585">
        <v>45657</v>
      </c>
      <c r="E23" s="453">
        <f>+IF(A23="","",VLOOKUP(A23,$A$7:H23,6,0))</f>
        <v>80</v>
      </c>
      <c r="F23" s="583">
        <v>80</v>
      </c>
      <c r="G23" s="453">
        <f t="shared" si="1"/>
        <v>80</v>
      </c>
      <c r="H23" s="453" t="str">
        <f t="shared" si="0"/>
        <v xml:space="preserve">CASSA E BANCHE </v>
      </c>
    </row>
    <row r="24" spans="1:8" ht="15.75" thickTop="1" thickBot="1">
      <c r="A24" s="583" t="s">
        <v>749</v>
      </c>
      <c r="B24" s="583" t="s">
        <v>997</v>
      </c>
      <c r="C24" s="584">
        <v>117180.65</v>
      </c>
      <c r="D24" s="585">
        <v>45657</v>
      </c>
      <c r="E24" s="453">
        <f>+IF(A24="","",VLOOKUP(A24,$A$7:H24,6,0))</f>
        <v>80</v>
      </c>
      <c r="F24" s="583">
        <v>80</v>
      </c>
      <c r="G24" s="453">
        <f t="shared" si="1"/>
        <v>80</v>
      </c>
      <c r="H24" s="453" t="str">
        <f t="shared" si="0"/>
        <v xml:space="preserve">CASSA E BANCHE </v>
      </c>
    </row>
    <row r="25" spans="1:8" ht="15.75" thickTop="1" thickBot="1">
      <c r="A25" s="583" t="s">
        <v>750</v>
      </c>
      <c r="B25" s="583" t="s">
        <v>881</v>
      </c>
      <c r="C25" s="584">
        <v>367.54</v>
      </c>
      <c r="D25" s="585">
        <v>45657</v>
      </c>
      <c r="E25" s="453">
        <f>+IF(A25="","",VLOOKUP(A25,$A$7:H25,6,0))</f>
        <v>54</v>
      </c>
      <c r="F25" s="583">
        <v>54</v>
      </c>
      <c r="G25" s="453">
        <f t="shared" si="1"/>
        <v>54</v>
      </c>
      <c r="H25" s="453" t="str">
        <f t="shared" si="0"/>
        <v>ALTRI CREDITI</v>
      </c>
    </row>
    <row r="26" spans="1:8" ht="15.75" thickTop="1" thickBot="1">
      <c r="A26" s="583" t="s">
        <v>751</v>
      </c>
      <c r="B26" s="583" t="s">
        <v>882</v>
      </c>
      <c r="C26" s="584">
        <v>-10000</v>
      </c>
      <c r="D26" s="585">
        <v>45657</v>
      </c>
      <c r="E26" s="453">
        <f>+IF(A26="","",VLOOKUP(A26,$A$7:H26,6,0))</f>
        <v>90</v>
      </c>
      <c r="F26" s="583">
        <v>90</v>
      </c>
      <c r="G26" s="453">
        <f t="shared" si="1"/>
        <v>90</v>
      </c>
      <c r="H26" s="453" t="str">
        <f t="shared" si="0"/>
        <v>CAPITALE</v>
      </c>
    </row>
    <row r="27" spans="1:8" ht="15.75" thickTop="1" thickBot="1">
      <c r="A27" s="583" t="s">
        <v>752</v>
      </c>
      <c r="B27" s="583" t="s">
        <v>883</v>
      </c>
      <c r="C27" s="584">
        <v>-1530.97</v>
      </c>
      <c r="D27" s="585">
        <v>45657</v>
      </c>
      <c r="E27" s="453">
        <f>+IF(A27="","",VLOOKUP(A27,$A$7:H27,6,0))</f>
        <v>170</v>
      </c>
      <c r="F27" s="583">
        <v>170</v>
      </c>
      <c r="G27" s="453">
        <f t="shared" si="1"/>
        <v>170</v>
      </c>
      <c r="H27" s="453" t="str">
        <f t="shared" si="0"/>
        <v>TFR</v>
      </c>
    </row>
    <row r="28" spans="1:8" ht="15.75" thickTop="1" thickBot="1">
      <c r="A28" s="583" t="s">
        <v>753</v>
      </c>
      <c r="B28" s="583" t="s">
        <v>884</v>
      </c>
      <c r="C28" s="584">
        <v>-16215.78</v>
      </c>
      <c r="D28" s="585">
        <v>45657</v>
      </c>
      <c r="E28" s="453">
        <f>+IF(A28="","",VLOOKUP(A28,$A$7:H28,6,0))</f>
        <v>180</v>
      </c>
      <c r="F28" s="583">
        <v>180</v>
      </c>
      <c r="G28" s="453">
        <f t="shared" si="1"/>
        <v>180</v>
      </c>
      <c r="H28" s="453" t="str">
        <f t="shared" si="0"/>
        <v>DEBITI VS BANCHE A MEDIO LUNGO T.</v>
      </c>
    </row>
    <row r="29" spans="1:8" ht="15.75" thickTop="1" thickBot="1">
      <c r="A29" s="583" t="s">
        <v>754</v>
      </c>
      <c r="B29" s="583" t="s">
        <v>998</v>
      </c>
      <c r="C29" s="584">
        <v>-3173.25</v>
      </c>
      <c r="D29" s="585">
        <v>45657</v>
      </c>
      <c r="E29" s="453">
        <f>+IF(A29="","",VLOOKUP(A29,$A$7:H29,6,0))</f>
        <v>180</v>
      </c>
      <c r="F29" s="583">
        <v>180</v>
      </c>
      <c r="G29" s="453">
        <f t="shared" si="1"/>
        <v>180</v>
      </c>
      <c r="H29" s="453" t="str">
        <f t="shared" si="0"/>
        <v>DEBITI VS BANCHE A MEDIO LUNGO T.</v>
      </c>
    </row>
    <row r="30" spans="1:8" ht="15.75" thickTop="1" thickBot="1">
      <c r="A30" s="583" t="s">
        <v>755</v>
      </c>
      <c r="B30" s="583" t="s">
        <v>999</v>
      </c>
      <c r="C30" s="584">
        <v>-14508.71</v>
      </c>
      <c r="D30" s="585">
        <v>45657</v>
      </c>
      <c r="E30" s="453">
        <f>+IF(A30="","",VLOOKUP(A30,$A$7:H30,6,0))</f>
        <v>180</v>
      </c>
      <c r="F30" s="583">
        <v>180</v>
      </c>
      <c r="G30" s="453">
        <f t="shared" si="1"/>
        <v>180</v>
      </c>
      <c r="H30" s="453" t="str">
        <f t="shared" si="0"/>
        <v>DEBITI VS BANCHE A MEDIO LUNGO T.</v>
      </c>
    </row>
    <row r="31" spans="1:8" ht="15.75" thickTop="1" thickBot="1">
      <c r="A31" s="583" t="s">
        <v>756</v>
      </c>
      <c r="B31" s="583" t="s">
        <v>885</v>
      </c>
      <c r="C31" s="584">
        <v>-195.75</v>
      </c>
      <c r="D31" s="585">
        <v>45657</v>
      </c>
      <c r="E31" s="453">
        <f>+IF(A31="","",VLOOKUP(A31,$A$7:H31,6,0))</f>
        <v>150</v>
      </c>
      <c r="F31" s="583">
        <v>150</v>
      </c>
      <c r="G31" s="453">
        <f t="shared" si="1"/>
        <v>150</v>
      </c>
      <c r="H31" s="453" t="str">
        <f t="shared" si="0"/>
        <v>FINANZIAMENTO SOCI E INFRAGR.</v>
      </c>
    </row>
    <row r="32" spans="1:8" ht="15.75" thickTop="1" thickBot="1">
      <c r="A32" s="583" t="s">
        <v>757</v>
      </c>
      <c r="B32" s="583" t="s">
        <v>886</v>
      </c>
      <c r="C32" s="584">
        <v>69.5</v>
      </c>
      <c r="D32" s="585">
        <v>45657</v>
      </c>
      <c r="E32" s="453">
        <f>+IF(A32="","",VLOOKUP(A32,$A$7:H32,6,0))</f>
        <v>192</v>
      </c>
      <c r="F32" s="583">
        <v>192</v>
      </c>
      <c r="G32" s="453">
        <f t="shared" si="1"/>
        <v>192</v>
      </c>
      <c r="H32" s="453" t="str">
        <f t="shared" si="0"/>
        <v>ALTRI DEBITI A M/L</v>
      </c>
    </row>
    <row r="33" spans="1:8" ht="15.75" thickTop="1" thickBot="1">
      <c r="A33" s="583" t="s">
        <v>758</v>
      </c>
      <c r="B33" s="583" t="s">
        <v>887</v>
      </c>
      <c r="C33" s="584">
        <v>-57641.77</v>
      </c>
      <c r="D33" s="585">
        <v>45657</v>
      </c>
      <c r="E33" s="453">
        <f>+IF(A33="","",VLOOKUP(A33,$A$7:H33,6,0))</f>
        <v>210</v>
      </c>
      <c r="F33" s="583">
        <v>210</v>
      </c>
      <c r="G33" s="453">
        <f t="shared" si="1"/>
        <v>210</v>
      </c>
      <c r="H33" s="453" t="str">
        <f t="shared" si="0"/>
        <v>FORNITORI</v>
      </c>
    </row>
    <row r="34" spans="1:8" ht="15.75" thickTop="1" thickBot="1">
      <c r="A34" s="583" t="s">
        <v>759</v>
      </c>
      <c r="B34" s="583" t="s">
        <v>888</v>
      </c>
      <c r="C34" s="584">
        <v>-2604.64</v>
      </c>
      <c r="D34" s="585">
        <v>45657</v>
      </c>
      <c r="E34" s="453">
        <f>+IF(A34="","",VLOOKUP(A34,$A$7:H34,6,0))</f>
        <v>210</v>
      </c>
      <c r="F34" s="583">
        <v>210</v>
      </c>
      <c r="G34" s="453">
        <f t="shared" si="1"/>
        <v>210</v>
      </c>
      <c r="H34" s="453" t="str">
        <f t="shared" si="0"/>
        <v>FORNITORI</v>
      </c>
    </row>
    <row r="35" spans="1:8" ht="15.75" thickTop="1" thickBot="1">
      <c r="A35" s="583" t="s">
        <v>760</v>
      </c>
      <c r="B35" s="583" t="s">
        <v>889</v>
      </c>
      <c r="C35" s="584">
        <v>22931.94</v>
      </c>
      <c r="D35" s="585">
        <v>45657</v>
      </c>
      <c r="E35" s="453">
        <f>+IF(A35="","",VLOOKUP(A35,$A$7:H35,6,0))</f>
        <v>54</v>
      </c>
      <c r="F35" s="583">
        <v>54</v>
      </c>
      <c r="G35" s="453">
        <f t="shared" si="1"/>
        <v>54</v>
      </c>
      <c r="H35" s="453" t="str">
        <f t="shared" si="0"/>
        <v>ALTRI CREDITI</v>
      </c>
    </row>
    <row r="36" spans="1:8" ht="15.75" thickTop="1" thickBot="1">
      <c r="A36" s="583" t="s">
        <v>761</v>
      </c>
      <c r="B36" s="583" t="s">
        <v>890</v>
      </c>
      <c r="C36" s="584">
        <v>-5604.04</v>
      </c>
      <c r="D36" s="585">
        <v>45657</v>
      </c>
      <c r="E36" s="453">
        <f>+IF(A36="","",VLOOKUP(A36,$A$7:H36,6,0))</f>
        <v>54</v>
      </c>
      <c r="F36" s="583">
        <v>54</v>
      </c>
      <c r="G36" s="453">
        <f t="shared" si="1"/>
        <v>54</v>
      </c>
      <c r="H36" s="453" t="str">
        <f t="shared" si="0"/>
        <v>ALTRI CREDITI</v>
      </c>
    </row>
    <row r="37" spans="1:8" ht="15.75" thickTop="1" thickBot="1">
      <c r="A37" s="583" t="s">
        <v>762</v>
      </c>
      <c r="B37" s="583" t="s">
        <v>891</v>
      </c>
      <c r="C37" s="584">
        <v>-6530.1</v>
      </c>
      <c r="D37" s="585">
        <v>45657</v>
      </c>
      <c r="E37" s="453">
        <f>+IF(A37="","",VLOOKUP(A37,$A$7:H37,6,0))</f>
        <v>230</v>
      </c>
      <c r="F37" s="583">
        <v>230</v>
      </c>
      <c r="G37" s="453">
        <f t="shared" si="1"/>
        <v>230</v>
      </c>
      <c r="H37" s="453" t="str">
        <f t="shared" si="0"/>
        <v>DEBITI TRIBUTARI E CONTRIBUTIVI</v>
      </c>
    </row>
    <row r="38" spans="1:8" ht="15.75" thickTop="1" thickBot="1">
      <c r="A38" s="583" t="s">
        <v>763</v>
      </c>
      <c r="B38" s="583" t="s">
        <v>892</v>
      </c>
      <c r="C38" s="584">
        <v>-1584.14</v>
      </c>
      <c r="D38" s="585">
        <v>45657</v>
      </c>
      <c r="E38" s="453">
        <f>+IF(A38="","",VLOOKUP(A38,$A$7:H38,6,0))</f>
        <v>54</v>
      </c>
      <c r="F38" s="583">
        <v>54</v>
      </c>
      <c r="G38" s="453">
        <f t="shared" si="1"/>
        <v>54</v>
      </c>
      <c r="H38" s="453" t="str">
        <f t="shared" si="0"/>
        <v>ALTRI CREDITI</v>
      </c>
    </row>
    <row r="39" spans="1:8" ht="15.75" thickTop="1" thickBot="1">
      <c r="A39" s="583" t="s">
        <v>764</v>
      </c>
      <c r="B39" s="583" t="s">
        <v>893</v>
      </c>
      <c r="C39" s="584">
        <v>-10935</v>
      </c>
      <c r="D39" s="585">
        <v>45657</v>
      </c>
      <c r="E39" s="453">
        <f>+IF(A39="","",VLOOKUP(A39,$A$7:H39,6,0))</f>
        <v>230</v>
      </c>
      <c r="F39" s="583">
        <v>230</v>
      </c>
      <c r="G39" s="453">
        <f t="shared" si="1"/>
        <v>230</v>
      </c>
      <c r="H39" s="453" t="str">
        <f t="shared" si="0"/>
        <v>DEBITI TRIBUTARI E CONTRIBUTIVI</v>
      </c>
    </row>
    <row r="40" spans="1:8" ht="15.75" thickTop="1" thickBot="1">
      <c r="A40" s="583" t="s">
        <v>765</v>
      </c>
      <c r="B40" s="583" t="s">
        <v>894</v>
      </c>
      <c r="C40" s="584">
        <v>-847.16</v>
      </c>
      <c r="D40" s="585">
        <v>45657</v>
      </c>
      <c r="E40" s="453">
        <f>+IF(A40="","",VLOOKUP(A40,$A$7:H40,6,0))</f>
        <v>230</v>
      </c>
      <c r="F40" s="583">
        <v>230</v>
      </c>
      <c r="G40" s="453">
        <f t="shared" ref="G40:G103" si="2">+IF(F40&gt;0,F40,E40)</f>
        <v>230</v>
      </c>
      <c r="H40" s="453" t="str">
        <f t="shared" si="0"/>
        <v>DEBITI TRIBUTARI E CONTRIBUTIVI</v>
      </c>
    </row>
    <row r="41" spans="1:8" ht="15.75" thickTop="1" thickBot="1">
      <c r="A41" s="583" t="s">
        <v>766</v>
      </c>
      <c r="B41" s="583" t="s">
        <v>895</v>
      </c>
      <c r="C41" s="584">
        <v>-7542.4</v>
      </c>
      <c r="D41" s="585">
        <v>45657</v>
      </c>
      <c r="E41" s="453">
        <f>+IF(A41="","",VLOOKUP(A41,$A$7:H41,6,0))</f>
        <v>230</v>
      </c>
      <c r="F41" s="583">
        <v>230</v>
      </c>
      <c r="G41" s="453">
        <f t="shared" si="2"/>
        <v>230</v>
      </c>
      <c r="H41" s="453" t="str">
        <f t="shared" si="0"/>
        <v>DEBITI TRIBUTARI E CONTRIBUTIVI</v>
      </c>
    </row>
    <row r="42" spans="1:8" ht="15.75" thickTop="1" thickBot="1">
      <c r="A42" s="583" t="s">
        <v>767</v>
      </c>
      <c r="B42" s="583" t="s">
        <v>896</v>
      </c>
      <c r="C42" s="584">
        <v>-3302.05</v>
      </c>
      <c r="D42" s="585">
        <v>45657</v>
      </c>
      <c r="E42" s="453">
        <f>+IF(A42="","",VLOOKUP(A42,$A$7:H42,6,0))</f>
        <v>230</v>
      </c>
      <c r="F42" s="583">
        <v>230</v>
      </c>
      <c r="G42" s="453">
        <f t="shared" si="2"/>
        <v>230</v>
      </c>
      <c r="H42" s="453" t="str">
        <f t="shared" si="0"/>
        <v>DEBITI TRIBUTARI E CONTRIBUTIVI</v>
      </c>
    </row>
    <row r="43" spans="1:8" ht="15.75" thickTop="1" thickBot="1">
      <c r="A43" s="583" t="s">
        <v>768</v>
      </c>
      <c r="B43" s="583" t="s">
        <v>897</v>
      </c>
      <c r="C43" s="584">
        <v>-389.18</v>
      </c>
      <c r="D43" s="585">
        <v>45657</v>
      </c>
      <c r="E43" s="453">
        <f>+IF(A43="","",VLOOKUP(A43,$A$7:H43,6,0))</f>
        <v>230</v>
      </c>
      <c r="F43" s="583">
        <v>230</v>
      </c>
      <c r="G43" s="453">
        <f t="shared" si="2"/>
        <v>230</v>
      </c>
      <c r="H43" s="453" t="str">
        <f t="shared" si="0"/>
        <v>DEBITI TRIBUTARI E CONTRIBUTIVI</v>
      </c>
    </row>
    <row r="44" spans="1:8" ht="15.75" thickTop="1" thickBot="1">
      <c r="A44" s="583" t="s">
        <v>769</v>
      </c>
      <c r="B44" s="583" t="s">
        <v>898</v>
      </c>
      <c r="C44" s="584">
        <v>936</v>
      </c>
      <c r="D44" s="585">
        <v>45657</v>
      </c>
      <c r="E44" s="453">
        <f>+IF(A44="","",VLOOKUP(A44,$A$7:H44,6,0))</f>
        <v>54</v>
      </c>
      <c r="F44" s="583">
        <v>54</v>
      </c>
      <c r="G44" s="453">
        <f t="shared" si="2"/>
        <v>54</v>
      </c>
      <c r="H44" s="453" t="str">
        <f t="shared" si="0"/>
        <v>ALTRI CREDITI</v>
      </c>
    </row>
    <row r="45" spans="1:8" ht="15.75" thickTop="1" thickBot="1">
      <c r="A45" s="583" t="s">
        <v>770</v>
      </c>
      <c r="B45" s="583" t="s">
        <v>899</v>
      </c>
      <c r="C45" s="584">
        <v>-1884</v>
      </c>
      <c r="D45" s="585">
        <v>45657</v>
      </c>
      <c r="E45" s="453">
        <f>+IF(A45="","",VLOOKUP(A45,$A$7:H45,6,0))</f>
        <v>234</v>
      </c>
      <c r="F45" s="583">
        <v>234</v>
      </c>
      <c r="G45" s="453">
        <f t="shared" si="2"/>
        <v>234</v>
      </c>
      <c r="H45" s="453" t="str">
        <f t="shared" si="0"/>
        <v xml:space="preserve">ALTRI DEBITI </v>
      </c>
    </row>
    <row r="46" spans="1:8" ht="15.75" thickTop="1" thickBot="1">
      <c r="A46" s="583" t="s">
        <v>771</v>
      </c>
      <c r="B46" s="583" t="s">
        <v>900</v>
      </c>
      <c r="C46" s="584">
        <v>-10000</v>
      </c>
      <c r="D46" s="585">
        <v>45657</v>
      </c>
      <c r="E46" s="453">
        <f>+IF(A46="","",VLOOKUP(A46,$A$7:H46,6,0))</f>
        <v>234</v>
      </c>
      <c r="F46" s="583">
        <v>234</v>
      </c>
      <c r="G46" s="453">
        <f t="shared" si="2"/>
        <v>234</v>
      </c>
      <c r="H46" s="453" t="str">
        <f t="shared" si="0"/>
        <v xml:space="preserve">ALTRI DEBITI </v>
      </c>
    </row>
    <row r="47" spans="1:8" ht="15.75" thickTop="1" thickBot="1">
      <c r="A47" s="583" t="s">
        <v>772</v>
      </c>
      <c r="B47" s="583" t="s">
        <v>901</v>
      </c>
      <c r="C47" s="584">
        <v>-938760.35</v>
      </c>
      <c r="D47" s="585">
        <v>45657</v>
      </c>
      <c r="E47" s="453">
        <f>+IF(A47="","",VLOOKUP(A47,$A$7:H47,6,0))</f>
        <v>300</v>
      </c>
      <c r="F47" s="583">
        <v>300</v>
      </c>
      <c r="G47" s="453">
        <f t="shared" si="2"/>
        <v>300</v>
      </c>
      <c r="H47" s="453" t="str">
        <f t="shared" si="0"/>
        <v xml:space="preserve">RICAVI </v>
      </c>
    </row>
    <row r="48" spans="1:8" ht="15.75" thickTop="1" thickBot="1">
      <c r="A48" s="583" t="s">
        <v>773</v>
      </c>
      <c r="B48" s="583" t="s">
        <v>902</v>
      </c>
      <c r="C48" s="584">
        <v>-1305.97</v>
      </c>
      <c r="D48" s="585">
        <v>45657</v>
      </c>
      <c r="E48" s="453">
        <f>+IF(A48="","",VLOOKUP(A48,$A$7:H48,6,0))</f>
        <v>320</v>
      </c>
      <c r="F48" s="583">
        <v>320</v>
      </c>
      <c r="G48" s="453">
        <f t="shared" si="2"/>
        <v>320</v>
      </c>
      <c r="H48" s="453" t="str">
        <f t="shared" si="0"/>
        <v>ALTRI RICAVI</v>
      </c>
    </row>
    <row r="49" spans="1:8" ht="15.75" thickTop="1" thickBot="1">
      <c r="A49" s="583" t="s">
        <v>774</v>
      </c>
      <c r="B49" s="583" t="s">
        <v>903</v>
      </c>
      <c r="C49" s="584">
        <v>42235.8</v>
      </c>
      <c r="D49" s="585">
        <v>45657</v>
      </c>
      <c r="E49" s="453">
        <f>+IF(A49="","",VLOOKUP(A49,$A$7:H49,6,0))</f>
        <v>330</v>
      </c>
      <c r="F49" s="583">
        <v>330</v>
      </c>
      <c r="G49" s="453">
        <f t="shared" si="2"/>
        <v>330</v>
      </c>
      <c r="H49" s="453" t="str">
        <f t="shared" si="0"/>
        <v>COSTI PER MATERIE PRIME SUSS. E DI CONS. E DI MERCI</v>
      </c>
    </row>
    <row r="50" spans="1:8" ht="15.75" thickTop="1" thickBot="1">
      <c r="A50" s="583" t="s">
        <v>775</v>
      </c>
      <c r="B50" s="583" t="s">
        <v>904</v>
      </c>
      <c r="C50" s="584">
        <v>21526.04</v>
      </c>
      <c r="D50" s="585">
        <v>45657</v>
      </c>
      <c r="E50" s="453">
        <f>+IF(A50="","",VLOOKUP(A50,$A$7:H50,6,0))</f>
        <v>330</v>
      </c>
      <c r="F50" s="583">
        <v>330</v>
      </c>
      <c r="G50" s="453">
        <f t="shared" si="2"/>
        <v>330</v>
      </c>
      <c r="H50" s="453" t="str">
        <f t="shared" si="0"/>
        <v>COSTI PER MATERIE PRIME SUSS. E DI CONS. E DI MERCI</v>
      </c>
    </row>
    <row r="51" spans="1:8" ht="15.75" thickTop="1" thickBot="1">
      <c r="A51" s="583" t="s">
        <v>776</v>
      </c>
      <c r="B51" s="583" t="s">
        <v>905</v>
      </c>
      <c r="C51" s="584">
        <v>22767.8</v>
      </c>
      <c r="D51" s="585">
        <v>45657</v>
      </c>
      <c r="E51" s="453">
        <f>+IF(A51="","",VLOOKUP(A51,$A$7:H51,6,0))</f>
        <v>330</v>
      </c>
      <c r="F51" s="583">
        <v>330</v>
      </c>
      <c r="G51" s="453">
        <f t="shared" si="2"/>
        <v>330</v>
      </c>
      <c r="H51" s="453" t="str">
        <f t="shared" si="0"/>
        <v>COSTI PER MATERIE PRIME SUSS. E DI CONS. E DI MERCI</v>
      </c>
    </row>
    <row r="52" spans="1:8" ht="15.75" thickTop="1" thickBot="1">
      <c r="A52" s="583" t="s">
        <v>777</v>
      </c>
      <c r="B52" s="583" t="s">
        <v>906</v>
      </c>
      <c r="C52" s="584">
        <v>944.46</v>
      </c>
      <c r="D52" s="585">
        <v>45657</v>
      </c>
      <c r="E52" s="453">
        <f>+IF(A52="","",VLOOKUP(A52,$A$7:H52,6,0))</f>
        <v>330</v>
      </c>
      <c r="F52" s="583">
        <v>330</v>
      </c>
      <c r="G52" s="453">
        <f t="shared" si="2"/>
        <v>330</v>
      </c>
      <c r="H52" s="453" t="str">
        <f t="shared" si="0"/>
        <v>COSTI PER MATERIE PRIME SUSS. E DI CONS. E DI MERCI</v>
      </c>
    </row>
    <row r="53" spans="1:8" ht="15.75" thickTop="1" thickBot="1">
      <c r="A53" s="583" t="s">
        <v>778</v>
      </c>
      <c r="B53" s="583" t="s">
        <v>907</v>
      </c>
      <c r="C53" s="584">
        <v>8351.7000000000007</v>
      </c>
      <c r="D53" s="585">
        <v>45657</v>
      </c>
      <c r="E53" s="453">
        <f>+IF(A53="","",VLOOKUP(A53,$A$7:H53,6,0))</f>
        <v>360</v>
      </c>
      <c r="F53" s="583">
        <v>360</v>
      </c>
      <c r="G53" s="453">
        <f t="shared" si="2"/>
        <v>360</v>
      </c>
      <c r="H53" s="453" t="str">
        <f t="shared" si="0"/>
        <v>COSTI PER SERVIZI</v>
      </c>
    </row>
    <row r="54" spans="1:8" ht="15.75" thickTop="1" thickBot="1">
      <c r="A54" s="583" t="s">
        <v>779</v>
      </c>
      <c r="B54" s="583" t="s">
        <v>908</v>
      </c>
      <c r="C54" s="584">
        <v>3322.5</v>
      </c>
      <c r="D54" s="585">
        <v>45657</v>
      </c>
      <c r="E54" s="453">
        <f>+IF(A54="","",VLOOKUP(A54,$A$7:H54,6,0))</f>
        <v>360</v>
      </c>
      <c r="F54" s="583">
        <v>360</v>
      </c>
      <c r="G54" s="453">
        <f t="shared" si="2"/>
        <v>360</v>
      </c>
      <c r="H54" s="453" t="str">
        <f t="shared" si="0"/>
        <v>COSTI PER SERVIZI</v>
      </c>
    </row>
    <row r="55" spans="1:8" ht="15.75" thickTop="1" thickBot="1">
      <c r="A55" s="583" t="s">
        <v>780</v>
      </c>
      <c r="B55" s="583" t="s">
        <v>909</v>
      </c>
      <c r="C55" s="584">
        <v>13519.09</v>
      </c>
      <c r="D55" s="585">
        <v>45657</v>
      </c>
      <c r="E55" s="453">
        <f>+IF(A55="","",VLOOKUP(A55,$A$7:H55,6,0))</f>
        <v>360</v>
      </c>
      <c r="F55" s="583">
        <v>360</v>
      </c>
      <c r="G55" s="453">
        <f t="shared" si="2"/>
        <v>360</v>
      </c>
      <c r="H55" s="453" t="str">
        <f t="shared" si="0"/>
        <v>COSTI PER SERVIZI</v>
      </c>
    </row>
    <row r="56" spans="1:8" ht="15.75" thickTop="1" thickBot="1">
      <c r="A56" s="583" t="s">
        <v>781</v>
      </c>
      <c r="B56" s="583" t="s">
        <v>910</v>
      </c>
      <c r="C56" s="584">
        <v>106.55</v>
      </c>
      <c r="D56" s="585">
        <v>45657</v>
      </c>
      <c r="E56" s="453">
        <f>+IF(A56="","",VLOOKUP(A56,$A$7:H56,6,0))</f>
        <v>360</v>
      </c>
      <c r="F56" s="583">
        <v>360</v>
      </c>
      <c r="G56" s="453">
        <f t="shared" si="2"/>
        <v>360</v>
      </c>
      <c r="H56" s="453" t="str">
        <f t="shared" si="0"/>
        <v>COSTI PER SERVIZI</v>
      </c>
    </row>
    <row r="57" spans="1:8" ht="15.75" thickTop="1" thickBot="1">
      <c r="A57" s="583" t="s">
        <v>782</v>
      </c>
      <c r="B57" s="583" t="s">
        <v>911</v>
      </c>
      <c r="C57" s="584">
        <v>1519.81</v>
      </c>
      <c r="D57" s="585">
        <v>45657</v>
      </c>
      <c r="E57" s="453">
        <f>+IF(A57="","",VLOOKUP(A57,$A$7:H57,6,0))</f>
        <v>380</v>
      </c>
      <c r="F57" s="583">
        <v>380</v>
      </c>
      <c r="G57" s="453">
        <f t="shared" si="2"/>
        <v>380</v>
      </c>
      <c r="H57" s="453" t="str">
        <f t="shared" si="0"/>
        <v>ONERI DIV. DI GESTIONE</v>
      </c>
    </row>
    <row r="58" spans="1:8" ht="15.75" thickTop="1" thickBot="1">
      <c r="A58" s="583" t="s">
        <v>783</v>
      </c>
      <c r="B58" s="583" t="s">
        <v>912</v>
      </c>
      <c r="C58" s="584">
        <v>406.65</v>
      </c>
      <c r="D58" s="585">
        <v>45657</v>
      </c>
      <c r="E58" s="453">
        <f>+IF(A58="","",VLOOKUP(A58,$A$7:H58,6,0))</f>
        <v>360</v>
      </c>
      <c r="F58" s="583">
        <v>360</v>
      </c>
      <c r="G58" s="453">
        <f t="shared" si="2"/>
        <v>360</v>
      </c>
      <c r="H58" s="453" t="str">
        <f t="shared" si="0"/>
        <v>COSTI PER SERVIZI</v>
      </c>
    </row>
    <row r="59" spans="1:8" ht="15.75" thickTop="1" thickBot="1">
      <c r="A59" s="583" t="s">
        <v>784</v>
      </c>
      <c r="B59" s="583" t="s">
        <v>913</v>
      </c>
      <c r="C59" s="584">
        <v>625.65</v>
      </c>
      <c r="D59" s="585">
        <v>45657</v>
      </c>
      <c r="E59" s="453">
        <f>+IF(A59="","",VLOOKUP(A59,$A$7:H59,6,0))</f>
        <v>360</v>
      </c>
      <c r="F59" s="583">
        <v>360</v>
      </c>
      <c r="G59" s="453">
        <f t="shared" si="2"/>
        <v>360</v>
      </c>
      <c r="H59" s="453" t="str">
        <f t="shared" si="0"/>
        <v>COSTI PER SERVIZI</v>
      </c>
    </row>
    <row r="60" spans="1:8" ht="15.75" thickTop="1" thickBot="1">
      <c r="A60" s="583" t="s">
        <v>785</v>
      </c>
      <c r="B60" s="583" t="s">
        <v>914</v>
      </c>
      <c r="C60" s="584">
        <v>336432.08</v>
      </c>
      <c r="D60" s="585">
        <v>45657</v>
      </c>
      <c r="E60" s="453">
        <f>+IF(A60="","",VLOOKUP(A60,$A$7:H60,6,0))</f>
        <v>360</v>
      </c>
      <c r="F60" s="583">
        <v>360</v>
      </c>
      <c r="G60" s="453">
        <f t="shared" si="2"/>
        <v>360</v>
      </c>
      <c r="H60" s="453" t="str">
        <f t="shared" si="0"/>
        <v>COSTI PER SERVIZI</v>
      </c>
    </row>
    <row r="61" spans="1:8" ht="15.75" thickTop="1" thickBot="1">
      <c r="A61" s="583" t="s">
        <v>786</v>
      </c>
      <c r="B61" s="583" t="s">
        <v>915</v>
      </c>
      <c r="C61" s="584">
        <v>3185.45</v>
      </c>
      <c r="D61" s="585">
        <v>45657</v>
      </c>
      <c r="E61" s="453">
        <f>+IF(A61="","",VLOOKUP(A61,$A$7:H61,6,0))</f>
        <v>360</v>
      </c>
      <c r="F61" s="583">
        <v>360</v>
      </c>
      <c r="G61" s="453">
        <f t="shared" si="2"/>
        <v>360</v>
      </c>
      <c r="H61" s="453" t="str">
        <f t="shared" si="0"/>
        <v>COSTI PER SERVIZI</v>
      </c>
    </row>
    <row r="62" spans="1:8" ht="15.75" thickTop="1" thickBot="1">
      <c r="A62" s="583" t="s">
        <v>787</v>
      </c>
      <c r="B62" s="583" t="s">
        <v>916</v>
      </c>
      <c r="C62" s="584">
        <v>2685.81</v>
      </c>
      <c r="D62" s="585">
        <v>45657</v>
      </c>
      <c r="E62" s="453">
        <f>+IF(A62="","",VLOOKUP(A62,$A$7:H62,6,0))</f>
        <v>360</v>
      </c>
      <c r="F62" s="583">
        <v>360</v>
      </c>
      <c r="G62" s="453">
        <f t="shared" si="2"/>
        <v>360</v>
      </c>
      <c r="H62" s="453" t="str">
        <f t="shared" si="0"/>
        <v>COSTI PER SERVIZI</v>
      </c>
    </row>
    <row r="63" spans="1:8" ht="15.75" thickTop="1" thickBot="1">
      <c r="A63" s="583" t="s">
        <v>788</v>
      </c>
      <c r="B63" s="583" t="s">
        <v>917</v>
      </c>
      <c r="C63" s="584">
        <v>1987.79</v>
      </c>
      <c r="D63" s="585">
        <v>45657</v>
      </c>
      <c r="E63" s="453">
        <f>+IF(A63="","",VLOOKUP(A63,$A$7:H63,6,0))</f>
        <v>360</v>
      </c>
      <c r="F63" s="583">
        <v>360</v>
      </c>
      <c r="G63" s="453">
        <f t="shared" si="2"/>
        <v>360</v>
      </c>
      <c r="H63" s="453" t="str">
        <f t="shared" si="0"/>
        <v>COSTI PER SERVIZI</v>
      </c>
    </row>
    <row r="64" spans="1:8" ht="15.75" thickTop="1" thickBot="1">
      <c r="A64" s="583" t="s">
        <v>789</v>
      </c>
      <c r="B64" s="583" t="s">
        <v>918</v>
      </c>
      <c r="C64" s="584">
        <v>35583</v>
      </c>
      <c r="D64" s="585">
        <v>45657</v>
      </c>
      <c r="E64" s="453">
        <f>+IF(A64="","",VLOOKUP(A64,$A$7:H64,6,0))</f>
        <v>390</v>
      </c>
      <c r="F64" s="583">
        <v>390</v>
      </c>
      <c r="G64" s="453">
        <f t="shared" si="2"/>
        <v>390</v>
      </c>
      <c r="H64" s="453" t="str">
        <f t="shared" si="0"/>
        <v>COSTO DEL LAVORO</v>
      </c>
    </row>
    <row r="65" spans="1:8" ht="15.75" thickTop="1" thickBot="1">
      <c r="A65" s="583" t="s">
        <v>790</v>
      </c>
      <c r="B65" s="583" t="s">
        <v>919</v>
      </c>
      <c r="C65" s="584">
        <v>2900</v>
      </c>
      <c r="D65" s="585">
        <v>45657</v>
      </c>
      <c r="E65" s="453">
        <f>+IF(A65="","",VLOOKUP(A65,$A$7:H65,6,0))</f>
        <v>390</v>
      </c>
      <c r="F65" s="583">
        <v>390</v>
      </c>
      <c r="G65" s="453">
        <f t="shared" si="2"/>
        <v>390</v>
      </c>
      <c r="H65" s="453" t="str">
        <f t="shared" si="0"/>
        <v>COSTO DEL LAVORO</v>
      </c>
    </row>
    <row r="66" spans="1:8" ht="15.75" thickTop="1" thickBot="1">
      <c r="A66" s="583" t="s">
        <v>791</v>
      </c>
      <c r="B66" s="583" t="s">
        <v>920</v>
      </c>
      <c r="C66" s="584">
        <v>9357.2800000000007</v>
      </c>
      <c r="D66" s="585">
        <v>45657</v>
      </c>
      <c r="E66" s="453">
        <f>+IF(A66="","",VLOOKUP(A66,$A$7:H66,6,0))</f>
        <v>390</v>
      </c>
      <c r="F66" s="583">
        <v>390</v>
      </c>
      <c r="G66" s="453">
        <f t="shared" si="2"/>
        <v>390</v>
      </c>
      <c r="H66" s="453" t="str">
        <f t="shared" si="0"/>
        <v>COSTO DEL LAVORO</v>
      </c>
    </row>
    <row r="67" spans="1:8" ht="15.75" thickTop="1" thickBot="1">
      <c r="A67" s="583" t="s">
        <v>792</v>
      </c>
      <c r="B67" s="583" t="s">
        <v>921</v>
      </c>
      <c r="C67" s="584">
        <v>1985.52</v>
      </c>
      <c r="D67" s="585">
        <v>45657</v>
      </c>
      <c r="E67" s="453">
        <f>+IF(A67="","",VLOOKUP(A67,$A$7:H67,6,0))</f>
        <v>360</v>
      </c>
      <c r="F67" s="583">
        <v>360</v>
      </c>
      <c r="G67" s="453">
        <f t="shared" si="2"/>
        <v>360</v>
      </c>
      <c r="H67" s="453" t="str">
        <f t="shared" si="0"/>
        <v>COSTI PER SERVIZI</v>
      </c>
    </row>
    <row r="68" spans="1:8" ht="15.75" thickTop="1" thickBot="1">
      <c r="A68" s="583" t="s">
        <v>793</v>
      </c>
      <c r="B68" s="583" t="s">
        <v>922</v>
      </c>
      <c r="C68" s="584">
        <v>1913.68</v>
      </c>
      <c r="D68" s="585">
        <v>45657</v>
      </c>
      <c r="E68" s="453">
        <f>+IF(A68="","",VLOOKUP(A68,$A$7:H68,6,0))</f>
        <v>360</v>
      </c>
      <c r="F68" s="583">
        <v>360</v>
      </c>
      <c r="G68" s="453">
        <f t="shared" si="2"/>
        <v>360</v>
      </c>
      <c r="H68" s="453" t="str">
        <f t="shared" si="0"/>
        <v>COSTI PER SERVIZI</v>
      </c>
    </row>
    <row r="69" spans="1:8" ht="15.75" thickTop="1" thickBot="1">
      <c r="A69" s="583" t="s">
        <v>794</v>
      </c>
      <c r="B69" s="583" t="s">
        <v>923</v>
      </c>
      <c r="C69" s="584">
        <v>13837.06</v>
      </c>
      <c r="D69" s="585">
        <v>45657</v>
      </c>
      <c r="E69" s="453">
        <f>+IF(A69="","",VLOOKUP(A69,$A$7:H69,6,0))</f>
        <v>360</v>
      </c>
      <c r="F69" s="583">
        <v>360</v>
      </c>
      <c r="G69" s="453">
        <f t="shared" si="2"/>
        <v>360</v>
      </c>
      <c r="H69" s="453" t="str">
        <f t="shared" si="0"/>
        <v>COSTI PER SERVIZI</v>
      </c>
    </row>
    <row r="70" spans="1:8" ht="15.75" thickTop="1" thickBot="1">
      <c r="A70" s="583" t="s">
        <v>795</v>
      </c>
      <c r="B70" s="583" t="s">
        <v>924</v>
      </c>
      <c r="C70" s="584">
        <v>406</v>
      </c>
      <c r="D70" s="585">
        <v>45657</v>
      </c>
      <c r="E70" s="453">
        <f>+IF(A70="","",VLOOKUP(A70,$A$7:H70,6,0))</f>
        <v>360</v>
      </c>
      <c r="F70" s="583">
        <v>360</v>
      </c>
      <c r="G70" s="453">
        <f t="shared" si="2"/>
        <v>360</v>
      </c>
      <c r="H70" s="453" t="str">
        <f t="shared" si="0"/>
        <v>COSTI PER SERVIZI</v>
      </c>
    </row>
    <row r="71" spans="1:8" ht="15.75" thickTop="1" thickBot="1">
      <c r="A71" s="583" t="s">
        <v>796</v>
      </c>
      <c r="B71" s="583" t="s">
        <v>925</v>
      </c>
      <c r="C71" s="584">
        <v>1867.32</v>
      </c>
      <c r="D71" s="585">
        <v>45657</v>
      </c>
      <c r="E71" s="453">
        <f>+IF(A71="","",VLOOKUP(A71,$A$7:H71,6,0))</f>
        <v>360</v>
      </c>
      <c r="F71" s="583">
        <v>360</v>
      </c>
      <c r="G71" s="453">
        <f t="shared" si="2"/>
        <v>360</v>
      </c>
      <c r="H71" s="453" t="str">
        <f t="shared" si="0"/>
        <v>COSTI PER SERVIZI</v>
      </c>
    </row>
    <row r="72" spans="1:8" ht="15.75" thickTop="1" thickBot="1">
      <c r="A72" s="583" t="s">
        <v>797</v>
      </c>
      <c r="B72" s="583" t="s">
        <v>926</v>
      </c>
      <c r="C72" s="584">
        <v>551.74</v>
      </c>
      <c r="D72" s="585">
        <v>45657</v>
      </c>
      <c r="E72" s="453">
        <f>+IF(A72="","",VLOOKUP(A72,$A$7:H72,6,0))</f>
        <v>430</v>
      </c>
      <c r="F72" s="583">
        <v>430</v>
      </c>
      <c r="G72" s="453">
        <f t="shared" si="2"/>
        <v>430</v>
      </c>
      <c r="H72" s="453" t="str">
        <f t="shared" ref="H72:H114" si="3">+IFERROR(IF(A72="","",VLOOKUP(G72,cbr,2,0)),"Codice non inserito")</f>
        <v>ONERI FINANZIARI</v>
      </c>
    </row>
    <row r="73" spans="1:8" ht="15.75" thickTop="1" thickBot="1">
      <c r="A73" s="583" t="s">
        <v>798</v>
      </c>
      <c r="B73" s="583" t="s">
        <v>927</v>
      </c>
      <c r="C73" s="584">
        <v>343.63</v>
      </c>
      <c r="D73" s="585">
        <v>45657</v>
      </c>
      <c r="E73" s="453">
        <f>+IF(A73="","",VLOOKUP(A73,$A$7:H73,6,0))</f>
        <v>360</v>
      </c>
      <c r="F73" s="583">
        <v>360</v>
      </c>
      <c r="G73" s="453">
        <f t="shared" si="2"/>
        <v>360</v>
      </c>
      <c r="H73" s="453" t="str">
        <f t="shared" si="3"/>
        <v>COSTI PER SERVIZI</v>
      </c>
    </row>
    <row r="74" spans="1:8" ht="15.75" thickTop="1" thickBot="1">
      <c r="A74" s="583" t="s">
        <v>799</v>
      </c>
      <c r="B74" s="583" t="s">
        <v>928</v>
      </c>
      <c r="C74" s="584">
        <v>448.2</v>
      </c>
      <c r="D74" s="585">
        <v>45657</v>
      </c>
      <c r="E74" s="453">
        <f>+IF(A74="","",VLOOKUP(A74,$A$7:H74,6,0))</f>
        <v>380</v>
      </c>
      <c r="F74" s="583">
        <v>380</v>
      </c>
      <c r="G74" s="453">
        <f t="shared" si="2"/>
        <v>380</v>
      </c>
      <c r="H74" s="453" t="str">
        <f t="shared" si="3"/>
        <v>ONERI DIV. DI GESTIONE</v>
      </c>
    </row>
    <row r="75" spans="1:8" ht="15.75" thickTop="1" thickBot="1">
      <c r="A75" s="583" t="s">
        <v>800</v>
      </c>
      <c r="B75" s="583" t="s">
        <v>929</v>
      </c>
      <c r="C75" s="584">
        <v>1239.54</v>
      </c>
      <c r="D75" s="585">
        <v>45657</v>
      </c>
      <c r="E75" s="453">
        <f>+IF(A75="","",VLOOKUP(A75,$A$7:H75,6,0))</f>
        <v>360</v>
      </c>
      <c r="F75" s="583">
        <v>360</v>
      </c>
      <c r="G75" s="453">
        <f t="shared" si="2"/>
        <v>360</v>
      </c>
      <c r="H75" s="453" t="str">
        <f t="shared" si="3"/>
        <v>COSTI PER SERVIZI</v>
      </c>
    </row>
    <row r="76" spans="1:8" ht="15.75" thickTop="1" thickBot="1">
      <c r="A76" s="583" t="s">
        <v>801</v>
      </c>
      <c r="B76" s="583" t="s">
        <v>930</v>
      </c>
      <c r="C76" s="584">
        <v>253.64</v>
      </c>
      <c r="D76" s="585">
        <v>45657</v>
      </c>
      <c r="E76" s="453">
        <f>+IF(A76="","",VLOOKUP(A76,$A$7:H76,6,0))</f>
        <v>360</v>
      </c>
      <c r="F76" s="583">
        <v>360</v>
      </c>
      <c r="G76" s="453">
        <f t="shared" si="2"/>
        <v>360</v>
      </c>
      <c r="H76" s="453" t="str">
        <f t="shared" si="3"/>
        <v>COSTI PER SERVIZI</v>
      </c>
    </row>
    <row r="77" spans="1:8" ht="15.75" thickTop="1" thickBot="1">
      <c r="A77" s="583" t="s">
        <v>802</v>
      </c>
      <c r="B77" s="583" t="s">
        <v>931</v>
      </c>
      <c r="C77" s="584">
        <v>60.25</v>
      </c>
      <c r="D77" s="585">
        <v>45657</v>
      </c>
      <c r="E77" s="453">
        <f>+IF(A77="","",VLOOKUP(A77,$A$7:H77,6,0))</f>
        <v>360</v>
      </c>
      <c r="F77" s="583">
        <v>360</v>
      </c>
      <c r="G77" s="453">
        <f t="shared" si="2"/>
        <v>360</v>
      </c>
      <c r="H77" s="453" t="str">
        <f t="shared" si="3"/>
        <v>COSTI PER SERVIZI</v>
      </c>
    </row>
    <row r="78" spans="1:8" ht="15.75" thickTop="1" thickBot="1">
      <c r="A78" s="583" t="s">
        <v>803</v>
      </c>
      <c r="B78" s="583" t="s">
        <v>932</v>
      </c>
      <c r="C78" s="584">
        <v>797.24</v>
      </c>
      <c r="D78" s="585">
        <v>45657</v>
      </c>
      <c r="E78" s="453">
        <f>+IF(A78="","",VLOOKUP(A78,$A$7:H78,6,0))</f>
        <v>360</v>
      </c>
      <c r="F78" s="583">
        <v>360</v>
      </c>
      <c r="G78" s="453">
        <f t="shared" si="2"/>
        <v>360</v>
      </c>
      <c r="H78" s="453" t="str">
        <f t="shared" si="3"/>
        <v>COSTI PER SERVIZI</v>
      </c>
    </row>
    <row r="79" spans="1:8" ht="15.75" thickTop="1" thickBot="1">
      <c r="A79" s="583" t="s">
        <v>804</v>
      </c>
      <c r="B79" s="583" t="s">
        <v>933</v>
      </c>
      <c r="C79" s="584">
        <v>17730.64</v>
      </c>
      <c r="D79" s="585">
        <v>45657</v>
      </c>
      <c r="E79" s="453">
        <f>+IF(A79="","",VLOOKUP(A79,$A$7:H79,6,0))</f>
        <v>360</v>
      </c>
      <c r="F79" s="583">
        <v>360</v>
      </c>
      <c r="G79" s="453">
        <f t="shared" si="2"/>
        <v>360</v>
      </c>
      <c r="H79" s="453" t="str">
        <f t="shared" si="3"/>
        <v>COSTI PER SERVIZI</v>
      </c>
    </row>
    <row r="80" spans="1:8" ht="15.75" thickTop="1" thickBot="1">
      <c r="A80" s="583" t="s">
        <v>805</v>
      </c>
      <c r="B80" s="583" t="s">
        <v>934</v>
      </c>
      <c r="C80" s="584">
        <v>6240</v>
      </c>
      <c r="D80" s="585">
        <v>45657</v>
      </c>
      <c r="E80" s="453">
        <f>+IF(A80="","",VLOOKUP(A80,$A$7:H80,6,0))</f>
        <v>360</v>
      </c>
      <c r="F80" s="583">
        <v>360</v>
      </c>
      <c r="G80" s="453">
        <f t="shared" si="2"/>
        <v>360</v>
      </c>
      <c r="H80" s="453" t="str">
        <f t="shared" si="3"/>
        <v>COSTI PER SERVIZI</v>
      </c>
    </row>
    <row r="81" spans="1:8" ht="15.75" thickTop="1" thickBot="1">
      <c r="A81" s="583" t="s">
        <v>806</v>
      </c>
      <c r="B81" s="583" t="s">
        <v>935</v>
      </c>
      <c r="C81" s="584">
        <v>86035.57</v>
      </c>
      <c r="D81" s="585">
        <v>45657</v>
      </c>
      <c r="E81" s="453">
        <f>+IF(A81="","",VLOOKUP(A81,$A$7:H81,6,0))</f>
        <v>360</v>
      </c>
      <c r="F81" s="583">
        <v>360</v>
      </c>
      <c r="G81" s="453">
        <f t="shared" si="2"/>
        <v>360</v>
      </c>
      <c r="H81" s="453" t="str">
        <f t="shared" si="3"/>
        <v>COSTI PER SERVIZI</v>
      </c>
    </row>
    <row r="82" spans="1:8" ht="15.75" thickTop="1" thickBot="1">
      <c r="A82" s="583" t="s">
        <v>807</v>
      </c>
      <c r="B82" s="583" t="s">
        <v>936</v>
      </c>
      <c r="C82" s="584">
        <v>1811.52</v>
      </c>
      <c r="D82" s="585">
        <v>45657</v>
      </c>
      <c r="E82" s="453">
        <f>+IF(A82="","",VLOOKUP(A82,$A$7:H82,6,0))</f>
        <v>360</v>
      </c>
      <c r="F82" s="583">
        <v>360</v>
      </c>
      <c r="G82" s="453">
        <f t="shared" si="2"/>
        <v>360</v>
      </c>
      <c r="H82" s="453" t="str">
        <f t="shared" si="3"/>
        <v>COSTI PER SERVIZI</v>
      </c>
    </row>
    <row r="83" spans="1:8" ht="15.75" thickTop="1" thickBot="1">
      <c r="A83" s="583" t="s">
        <v>808</v>
      </c>
      <c r="B83" s="583" t="s">
        <v>937</v>
      </c>
      <c r="C83" s="584">
        <v>111.98</v>
      </c>
      <c r="D83" s="585">
        <v>45657</v>
      </c>
      <c r="E83" s="453">
        <f>+IF(A83="","",VLOOKUP(A83,$A$7:H83,6,0))</f>
        <v>360</v>
      </c>
      <c r="F83" s="583">
        <v>360</v>
      </c>
      <c r="G83" s="453">
        <f t="shared" si="2"/>
        <v>360</v>
      </c>
      <c r="H83" s="453" t="str">
        <f t="shared" si="3"/>
        <v>COSTI PER SERVIZI</v>
      </c>
    </row>
    <row r="84" spans="1:8" ht="15.75" thickTop="1" thickBot="1">
      <c r="A84" s="583" t="s">
        <v>809</v>
      </c>
      <c r="B84" s="583" t="s">
        <v>938</v>
      </c>
      <c r="C84" s="584">
        <v>10509.56</v>
      </c>
      <c r="D84" s="585">
        <v>45657</v>
      </c>
      <c r="E84" s="453">
        <f>+IF(A84="","",VLOOKUP(A84,$A$7:H84,6,0))</f>
        <v>360</v>
      </c>
      <c r="F84" s="583">
        <v>360</v>
      </c>
      <c r="G84" s="453">
        <f t="shared" si="2"/>
        <v>360</v>
      </c>
      <c r="H84" s="453" t="str">
        <f t="shared" si="3"/>
        <v>COSTI PER SERVIZI</v>
      </c>
    </row>
    <row r="85" spans="1:8" ht="15.75" thickTop="1" thickBot="1">
      <c r="A85" s="583" t="s">
        <v>810</v>
      </c>
      <c r="B85" s="583" t="s">
        <v>939</v>
      </c>
      <c r="C85" s="584">
        <v>4078.45</v>
      </c>
      <c r="D85" s="585">
        <v>45657</v>
      </c>
      <c r="E85" s="453">
        <f>+IF(A85="","",VLOOKUP(A85,$A$7:H85,6,0))</f>
        <v>370</v>
      </c>
      <c r="F85" s="583">
        <v>370</v>
      </c>
      <c r="G85" s="453">
        <f t="shared" si="2"/>
        <v>370</v>
      </c>
      <c r="H85" s="453" t="str">
        <f t="shared" si="3"/>
        <v>GODIMENTO BENI 3°</v>
      </c>
    </row>
    <row r="86" spans="1:8" ht="15.75" thickTop="1" thickBot="1">
      <c r="A86" s="583" t="s">
        <v>811</v>
      </c>
      <c r="B86" s="583" t="s">
        <v>940</v>
      </c>
      <c r="C86" s="584">
        <v>28694.82</v>
      </c>
      <c r="D86" s="585">
        <v>45657</v>
      </c>
      <c r="E86" s="453">
        <f>+IF(A86="","",VLOOKUP(A86,$A$7:H86,6,0))</f>
        <v>370</v>
      </c>
      <c r="F86" s="583">
        <v>370</v>
      </c>
      <c r="G86" s="453">
        <f t="shared" si="2"/>
        <v>370</v>
      </c>
      <c r="H86" s="453" t="str">
        <f t="shared" si="3"/>
        <v>GODIMENTO BENI 3°</v>
      </c>
    </row>
    <row r="87" spans="1:8" ht="15.75" thickTop="1" thickBot="1">
      <c r="A87" s="583" t="s">
        <v>812</v>
      </c>
      <c r="B87" s="583" t="s">
        <v>941</v>
      </c>
      <c r="C87" s="584">
        <v>492.13</v>
      </c>
      <c r="D87" s="585">
        <v>45657</v>
      </c>
      <c r="E87" s="453">
        <f>+IF(A87="","",VLOOKUP(A87,$A$7:H87,6,0))</f>
        <v>360</v>
      </c>
      <c r="F87" s="583">
        <v>360</v>
      </c>
      <c r="G87" s="453">
        <f t="shared" si="2"/>
        <v>360</v>
      </c>
      <c r="H87" s="453" t="str">
        <f t="shared" si="3"/>
        <v>COSTI PER SERVIZI</v>
      </c>
    </row>
    <row r="88" spans="1:8" ht="15.75" thickTop="1" thickBot="1">
      <c r="A88" s="583" t="s">
        <v>813</v>
      </c>
      <c r="B88" s="583" t="s">
        <v>942</v>
      </c>
      <c r="C88" s="584">
        <v>35308.870000000003</v>
      </c>
      <c r="D88" s="585">
        <v>45657</v>
      </c>
      <c r="E88" s="453">
        <f>+IF(A88="","",VLOOKUP(A88,$A$7:H88,6,0))</f>
        <v>390</v>
      </c>
      <c r="F88" s="583">
        <v>390</v>
      </c>
      <c r="G88" s="453">
        <f t="shared" si="2"/>
        <v>390</v>
      </c>
      <c r="H88" s="453" t="str">
        <f t="shared" si="3"/>
        <v>COSTO DEL LAVORO</v>
      </c>
    </row>
    <row r="89" spans="1:8" ht="15.75" thickTop="1" thickBot="1">
      <c r="A89" s="583" t="s">
        <v>814</v>
      </c>
      <c r="B89" s="583" t="s">
        <v>943</v>
      </c>
      <c r="C89" s="584">
        <v>12106.48</v>
      </c>
      <c r="D89" s="585">
        <v>45657</v>
      </c>
      <c r="E89" s="453">
        <f>+IF(A89="","",VLOOKUP(A89,$A$7:H89,6,0))</f>
        <v>390</v>
      </c>
      <c r="F89" s="583">
        <v>390</v>
      </c>
      <c r="G89" s="453">
        <f t="shared" si="2"/>
        <v>390</v>
      </c>
      <c r="H89" s="453" t="str">
        <f t="shared" si="3"/>
        <v>COSTO DEL LAVORO</v>
      </c>
    </row>
    <row r="90" spans="1:8" ht="15.75" thickTop="1" thickBot="1">
      <c r="A90" s="583" t="s">
        <v>815</v>
      </c>
      <c r="B90" s="583" t="s">
        <v>944</v>
      </c>
      <c r="C90" s="584">
        <v>4223.54</v>
      </c>
      <c r="D90" s="585">
        <v>45657</v>
      </c>
      <c r="E90" s="453">
        <f>+IF(A90="","",VLOOKUP(A90,$A$7:H90,6,0))</f>
        <v>390</v>
      </c>
      <c r="F90" s="583">
        <v>390</v>
      </c>
      <c r="G90" s="453">
        <f t="shared" si="2"/>
        <v>390</v>
      </c>
      <c r="H90" s="453" t="str">
        <f t="shared" si="3"/>
        <v>COSTO DEL LAVORO</v>
      </c>
    </row>
    <row r="91" spans="1:8" ht="15.75" thickTop="1" thickBot="1">
      <c r="A91" s="583" t="s">
        <v>816</v>
      </c>
      <c r="B91" s="583" t="s">
        <v>945</v>
      </c>
      <c r="C91" s="584">
        <v>2422.37</v>
      </c>
      <c r="D91" s="585">
        <v>45657</v>
      </c>
      <c r="E91" s="453">
        <f>+IF(A91="","",VLOOKUP(A91,$A$7:H91,6,0))</f>
        <v>390</v>
      </c>
      <c r="F91" s="583">
        <v>390</v>
      </c>
      <c r="G91" s="453">
        <f t="shared" si="2"/>
        <v>390</v>
      </c>
      <c r="H91" s="453" t="str">
        <f t="shared" si="3"/>
        <v>COSTO DEL LAVORO</v>
      </c>
    </row>
    <row r="92" spans="1:8" ht="15.75" thickTop="1" thickBot="1">
      <c r="A92" s="583" t="s">
        <v>817</v>
      </c>
      <c r="B92" s="583" t="s">
        <v>168</v>
      </c>
      <c r="C92" s="584">
        <v>2320.92</v>
      </c>
      <c r="D92" s="585">
        <v>45657</v>
      </c>
      <c r="E92" s="453">
        <f>+IF(A92="","",VLOOKUP(A92,$A$7:H92,6,0))</f>
        <v>400</v>
      </c>
      <c r="F92" s="583">
        <v>400</v>
      </c>
      <c r="G92" s="453">
        <f t="shared" si="2"/>
        <v>400</v>
      </c>
      <c r="H92" s="453" t="str">
        <f t="shared" si="3"/>
        <v>ACC. TFR</v>
      </c>
    </row>
    <row r="93" spans="1:8" ht="15.75" thickTop="1" thickBot="1">
      <c r="A93" s="583" t="s">
        <v>818</v>
      </c>
      <c r="B93" s="583" t="s">
        <v>946</v>
      </c>
      <c r="C93" s="584">
        <v>1523.28</v>
      </c>
      <c r="D93" s="585">
        <v>45657</v>
      </c>
      <c r="E93" s="453">
        <f>+IF(A93="","",VLOOKUP(A93,$A$7:H93,6,0))</f>
        <v>390</v>
      </c>
      <c r="F93" s="583">
        <v>390</v>
      </c>
      <c r="G93" s="453">
        <f t="shared" si="2"/>
        <v>390</v>
      </c>
      <c r="H93" s="453" t="str">
        <f t="shared" si="3"/>
        <v>COSTO DEL LAVORO</v>
      </c>
    </row>
    <row r="94" spans="1:8" ht="15.75" thickTop="1" thickBot="1">
      <c r="A94" s="583" t="s">
        <v>819</v>
      </c>
      <c r="B94" s="583" t="s">
        <v>947</v>
      </c>
      <c r="C94" s="584">
        <v>251.21</v>
      </c>
      <c r="D94" s="585">
        <v>45657</v>
      </c>
      <c r="E94" s="453">
        <f>+IF(A94="","",VLOOKUP(A94,$A$7:H94,6,0))</f>
        <v>410</v>
      </c>
      <c r="F94" s="583">
        <v>410</v>
      </c>
      <c r="G94" s="453">
        <f t="shared" si="2"/>
        <v>410</v>
      </c>
      <c r="H94" s="453" t="str">
        <f t="shared" si="3"/>
        <v>AMMORTAMENTI</v>
      </c>
    </row>
    <row r="95" spans="1:8" ht="15.75" thickTop="1" thickBot="1">
      <c r="A95" s="583" t="s">
        <v>820</v>
      </c>
      <c r="B95" s="583" t="s">
        <v>948</v>
      </c>
      <c r="C95" s="584">
        <v>63.21</v>
      </c>
      <c r="D95" s="585">
        <v>45657</v>
      </c>
      <c r="E95" s="453">
        <f>+IF(A95="","",VLOOKUP(A95,$A$7:H95,6,0))</f>
        <v>410</v>
      </c>
      <c r="F95" s="583">
        <v>410</v>
      </c>
      <c r="G95" s="453">
        <f t="shared" si="2"/>
        <v>410</v>
      </c>
      <c r="H95" s="453" t="str">
        <f t="shared" si="3"/>
        <v>AMMORTAMENTI</v>
      </c>
    </row>
    <row r="96" spans="1:8" ht="15.75" thickTop="1" thickBot="1">
      <c r="A96" s="583" t="s">
        <v>821</v>
      </c>
      <c r="B96" s="583" t="s">
        <v>949</v>
      </c>
      <c r="C96" s="584">
        <v>538.19000000000005</v>
      </c>
      <c r="D96" s="585">
        <v>45657</v>
      </c>
      <c r="E96" s="453">
        <f>+IF(A96="","",VLOOKUP(A96,$A$7:H96,6,0))</f>
        <v>410</v>
      </c>
      <c r="F96" s="583">
        <v>410</v>
      </c>
      <c r="G96" s="453">
        <f t="shared" si="2"/>
        <v>410</v>
      </c>
      <c r="H96" s="453" t="str">
        <f t="shared" si="3"/>
        <v>AMMORTAMENTI</v>
      </c>
    </row>
    <row r="97" spans="1:8" ht="15.75" thickTop="1" thickBot="1">
      <c r="A97" s="583" t="s">
        <v>822</v>
      </c>
      <c r="B97" s="583" t="s">
        <v>950</v>
      </c>
      <c r="C97" s="584">
        <v>405.05</v>
      </c>
      <c r="D97" s="585">
        <v>45657</v>
      </c>
      <c r="E97" s="453">
        <f>+IF(A97="","",VLOOKUP(A97,$A$7:H97,6,0))</f>
        <v>410</v>
      </c>
      <c r="F97" s="583">
        <v>410</v>
      </c>
      <c r="G97" s="453">
        <f t="shared" si="2"/>
        <v>410</v>
      </c>
      <c r="H97" s="453" t="str">
        <f t="shared" si="3"/>
        <v>AMMORTAMENTI</v>
      </c>
    </row>
    <row r="98" spans="1:8" ht="15.75" thickTop="1" thickBot="1">
      <c r="A98" s="583" t="s">
        <v>823</v>
      </c>
      <c r="B98" s="583" t="s">
        <v>951</v>
      </c>
      <c r="C98" s="584">
        <v>386.64</v>
      </c>
      <c r="D98" s="585">
        <v>45657</v>
      </c>
      <c r="E98" s="453">
        <f>+IF(A98="","",VLOOKUP(A98,$A$7:H98,6,0))</f>
        <v>410</v>
      </c>
      <c r="F98" s="583">
        <v>410</v>
      </c>
      <c r="G98" s="453">
        <f t="shared" si="2"/>
        <v>410</v>
      </c>
      <c r="H98" s="453" t="str">
        <f t="shared" si="3"/>
        <v>AMMORTAMENTI</v>
      </c>
    </row>
    <row r="99" spans="1:8" ht="15.75" thickTop="1" thickBot="1">
      <c r="A99" s="583" t="s">
        <v>824</v>
      </c>
      <c r="B99" s="583" t="s">
        <v>952</v>
      </c>
      <c r="C99" s="584">
        <v>6289.37</v>
      </c>
      <c r="D99" s="585">
        <v>45657</v>
      </c>
      <c r="E99" s="453">
        <f>+IF(A99="","",VLOOKUP(A99,$A$7:H99,6,0))</f>
        <v>410</v>
      </c>
      <c r="F99" s="583">
        <v>410</v>
      </c>
      <c r="G99" s="453">
        <f t="shared" si="2"/>
        <v>410</v>
      </c>
      <c r="H99" s="453" t="str">
        <f t="shared" si="3"/>
        <v>AMMORTAMENTI</v>
      </c>
    </row>
    <row r="100" spans="1:8" ht="15.75" thickTop="1" thickBot="1">
      <c r="A100" s="583" t="s">
        <v>825</v>
      </c>
      <c r="B100" s="583" t="s">
        <v>953</v>
      </c>
      <c r="C100" s="584">
        <v>-1920.13</v>
      </c>
      <c r="D100" s="585">
        <v>45657</v>
      </c>
      <c r="E100" s="453">
        <f>+IF(A100="","",VLOOKUP(A100,$A$7:H100,6,0))</f>
        <v>310</v>
      </c>
      <c r="F100" s="583">
        <v>310</v>
      </c>
      <c r="G100" s="453">
        <f t="shared" si="2"/>
        <v>310</v>
      </c>
      <c r="H100" s="453" t="str">
        <f t="shared" si="3"/>
        <v>VARIAZIONE RIMAN. PF-SL E LAV. IN CORSO</v>
      </c>
    </row>
    <row r="101" spans="1:8" ht="15.75" thickTop="1" thickBot="1">
      <c r="A101" s="583" t="s">
        <v>826</v>
      </c>
      <c r="B101" s="583" t="s">
        <v>954</v>
      </c>
      <c r="C101" s="584">
        <v>351.04</v>
      </c>
      <c r="D101" s="585">
        <v>45657</v>
      </c>
      <c r="E101" s="453">
        <f>+IF(A101="","",VLOOKUP(A101,$A$7:H101,6,0))</f>
        <v>380</v>
      </c>
      <c r="F101" s="583">
        <v>380</v>
      </c>
      <c r="G101" s="453">
        <f t="shared" si="2"/>
        <v>380</v>
      </c>
      <c r="H101" s="453" t="str">
        <f t="shared" si="3"/>
        <v>ONERI DIV. DI GESTIONE</v>
      </c>
    </row>
    <row r="102" spans="1:8" ht="15.75" thickTop="1" thickBot="1">
      <c r="A102" s="583" t="s">
        <v>827</v>
      </c>
      <c r="B102" s="583" t="s">
        <v>955</v>
      </c>
      <c r="C102" s="584">
        <v>53</v>
      </c>
      <c r="D102" s="585">
        <v>45657</v>
      </c>
      <c r="E102" s="453">
        <f>+IF(A102="","",VLOOKUP(A102,$A$7:H102,6,0))</f>
        <v>380</v>
      </c>
      <c r="F102" s="583">
        <v>380</v>
      </c>
      <c r="G102" s="453">
        <f t="shared" si="2"/>
        <v>380</v>
      </c>
      <c r="H102" s="453" t="str">
        <f t="shared" si="3"/>
        <v>ONERI DIV. DI GESTIONE</v>
      </c>
    </row>
    <row r="103" spans="1:8" ht="15.75" thickTop="1" thickBot="1">
      <c r="A103" s="583" t="s">
        <v>828</v>
      </c>
      <c r="B103" s="583" t="s">
        <v>956</v>
      </c>
      <c r="C103" s="584">
        <v>993.5</v>
      </c>
      <c r="D103" s="585">
        <v>45657</v>
      </c>
      <c r="E103" s="453">
        <f>+IF(A103="","",VLOOKUP(A103,$A$7:H103,6,0))</f>
        <v>380</v>
      </c>
      <c r="F103" s="583">
        <v>380</v>
      </c>
      <c r="G103" s="453">
        <f t="shared" si="2"/>
        <v>380</v>
      </c>
      <c r="H103" s="453" t="str">
        <f t="shared" si="3"/>
        <v>ONERI DIV. DI GESTIONE</v>
      </c>
    </row>
    <row r="104" spans="1:8" ht="15.75" thickTop="1" thickBot="1">
      <c r="A104" s="583" t="s">
        <v>829</v>
      </c>
      <c r="B104" s="583" t="s">
        <v>957</v>
      </c>
      <c r="C104" s="584">
        <v>309.87</v>
      </c>
      <c r="D104" s="585">
        <v>45657</v>
      </c>
      <c r="E104" s="453">
        <f>+IF(A104="","",VLOOKUP(A104,$A$7:H104,6,0))</f>
        <v>380</v>
      </c>
      <c r="F104" s="583">
        <v>380</v>
      </c>
      <c r="G104" s="453">
        <f t="shared" ref="G104:G114" si="4">+IF(F104&gt;0,F104,E104)</f>
        <v>380</v>
      </c>
      <c r="H104" s="453" t="str">
        <f t="shared" si="3"/>
        <v>ONERI DIV. DI GESTIONE</v>
      </c>
    </row>
    <row r="105" spans="1:8" ht="15.75" thickTop="1" thickBot="1">
      <c r="A105" s="583" t="s">
        <v>830</v>
      </c>
      <c r="B105" s="583" t="s">
        <v>958</v>
      </c>
      <c r="C105" s="584">
        <v>209</v>
      </c>
      <c r="D105" s="585">
        <v>45657</v>
      </c>
      <c r="E105" s="453">
        <f>+IF(A105="","",VLOOKUP(A105,$A$7:H105,6,0))</f>
        <v>380</v>
      </c>
      <c r="F105" s="583">
        <v>380</v>
      </c>
      <c r="G105" s="453">
        <f t="shared" si="4"/>
        <v>380</v>
      </c>
      <c r="H105" s="453" t="str">
        <f t="shared" si="3"/>
        <v>ONERI DIV. DI GESTIONE</v>
      </c>
    </row>
    <row r="106" spans="1:8" ht="15.75" thickTop="1" thickBot="1">
      <c r="A106" s="583" t="s">
        <v>831</v>
      </c>
      <c r="B106" s="583" t="s">
        <v>959</v>
      </c>
      <c r="C106" s="584">
        <v>177</v>
      </c>
      <c r="D106" s="585">
        <v>45657</v>
      </c>
      <c r="E106" s="453">
        <f>+IF(A106="","",VLOOKUP(A106,$A$7:H106,6,0))</f>
        <v>380</v>
      </c>
      <c r="F106" s="583">
        <v>380</v>
      </c>
      <c r="G106" s="453">
        <f t="shared" si="4"/>
        <v>380</v>
      </c>
      <c r="H106" s="453" t="str">
        <f t="shared" si="3"/>
        <v>ONERI DIV. DI GESTIONE</v>
      </c>
    </row>
    <row r="107" spans="1:8" ht="15.75" thickTop="1" thickBot="1">
      <c r="A107" s="583" t="s">
        <v>832</v>
      </c>
      <c r="B107" s="583" t="s">
        <v>960</v>
      </c>
      <c r="C107" s="584">
        <v>883.14</v>
      </c>
      <c r="D107" s="585">
        <v>45657</v>
      </c>
      <c r="E107" s="453">
        <f>+IF(A107="","",VLOOKUP(A107,$A$7:H107,6,0))</f>
        <v>380</v>
      </c>
      <c r="F107" s="583">
        <v>380</v>
      </c>
      <c r="G107" s="453">
        <f t="shared" si="4"/>
        <v>380</v>
      </c>
      <c r="H107" s="453" t="str">
        <f t="shared" si="3"/>
        <v>ONERI DIV. DI GESTIONE</v>
      </c>
    </row>
    <row r="108" spans="1:8" ht="15.75" thickTop="1" thickBot="1">
      <c r="A108" s="583" t="s">
        <v>833</v>
      </c>
      <c r="B108" s="583" t="s">
        <v>961</v>
      </c>
      <c r="C108" s="584">
        <v>8.49</v>
      </c>
      <c r="D108" s="585">
        <v>45657</v>
      </c>
      <c r="E108" s="453">
        <f>+IF(A108="","",VLOOKUP(A108,$A$7:H108,6,0))</f>
        <v>380</v>
      </c>
      <c r="F108" s="583">
        <v>380</v>
      </c>
      <c r="G108" s="453">
        <f t="shared" si="4"/>
        <v>380</v>
      </c>
      <c r="H108" s="453" t="str">
        <f t="shared" si="3"/>
        <v>ONERI DIV. DI GESTIONE</v>
      </c>
    </row>
    <row r="109" spans="1:8" ht="15.75" thickTop="1" thickBot="1">
      <c r="A109" s="583" t="s">
        <v>834</v>
      </c>
      <c r="B109" s="583" t="s">
        <v>962</v>
      </c>
      <c r="C109" s="584">
        <v>1898.64</v>
      </c>
      <c r="D109" s="585">
        <v>45657</v>
      </c>
      <c r="E109" s="453">
        <f>+IF(A109="","",VLOOKUP(A109,$A$7:H109,6,0))</f>
        <v>380</v>
      </c>
      <c r="F109" s="583">
        <v>380</v>
      </c>
      <c r="G109" s="453">
        <f t="shared" si="4"/>
        <v>380</v>
      </c>
      <c r="H109" s="453" t="str">
        <f t="shared" si="3"/>
        <v>ONERI DIV. DI GESTIONE</v>
      </c>
    </row>
    <row r="110" spans="1:8" ht="15.75" thickTop="1" thickBot="1">
      <c r="A110" s="583" t="s">
        <v>835</v>
      </c>
      <c r="B110" s="583" t="s">
        <v>963</v>
      </c>
      <c r="C110" s="584">
        <v>178.64</v>
      </c>
      <c r="D110" s="585">
        <v>45657</v>
      </c>
      <c r="E110" s="453">
        <f>+IF(A110="","",VLOOKUP(A110,$A$7:H110,6,0))</f>
        <v>430</v>
      </c>
      <c r="F110" s="583">
        <v>430</v>
      </c>
      <c r="G110" s="453">
        <f t="shared" si="4"/>
        <v>430</v>
      </c>
      <c r="H110" s="453" t="str">
        <f t="shared" si="3"/>
        <v>ONERI FINANZIARI</v>
      </c>
    </row>
    <row r="111" spans="1:8" ht="15.75" thickTop="1" thickBot="1">
      <c r="A111" s="583" t="s">
        <v>836</v>
      </c>
      <c r="B111" s="583" t="s">
        <v>964</v>
      </c>
      <c r="C111" s="584">
        <v>3551.78</v>
      </c>
      <c r="D111" s="585">
        <v>45657</v>
      </c>
      <c r="E111" s="453">
        <f>+IF(A111="","",VLOOKUP(A111,$A$7:H111,6,0))</f>
        <v>430</v>
      </c>
      <c r="F111" s="583">
        <v>430</v>
      </c>
      <c r="G111" s="453">
        <f t="shared" si="4"/>
        <v>430</v>
      </c>
      <c r="H111" s="453" t="str">
        <f t="shared" si="3"/>
        <v>ONERI FINANZIARI</v>
      </c>
    </row>
    <row r="112" spans="1:8" ht="15.75" thickTop="1" thickBot="1">
      <c r="A112" s="583" t="s">
        <v>837</v>
      </c>
      <c r="B112" s="583" t="s">
        <v>965</v>
      </c>
      <c r="C112" s="584">
        <v>17.190000000000001</v>
      </c>
      <c r="D112" s="585">
        <v>45657</v>
      </c>
      <c r="E112" s="453">
        <f>+IF(A112="","",VLOOKUP(A112,$A$7:H112,6,0))</f>
        <v>430</v>
      </c>
      <c r="F112" s="583">
        <v>430</v>
      </c>
      <c r="G112" s="453">
        <f t="shared" si="4"/>
        <v>430</v>
      </c>
      <c r="H112" s="453" t="str">
        <f t="shared" si="3"/>
        <v>ONERI FINANZIARI</v>
      </c>
    </row>
    <row r="113" spans="1:8" ht="15.75" thickTop="1" thickBot="1">
      <c r="A113" s="583" t="s">
        <v>838</v>
      </c>
      <c r="B113" s="583" t="s">
        <v>966</v>
      </c>
      <c r="C113" s="584">
        <v>10935</v>
      </c>
      <c r="D113" s="585">
        <v>45657</v>
      </c>
      <c r="E113" s="453">
        <f>+IF(A113="","",VLOOKUP(A113,$A$7:H113,6,0))</f>
        <v>460</v>
      </c>
      <c r="F113" s="583">
        <v>460</v>
      </c>
      <c r="G113" s="453">
        <f t="shared" si="4"/>
        <v>460</v>
      </c>
      <c r="H113" s="453" t="str">
        <f t="shared" si="3"/>
        <v>IMPOSTE</v>
      </c>
    </row>
    <row r="114" spans="1:8" ht="15.75" thickTop="1" thickBot="1">
      <c r="A114" s="583" t="s">
        <v>839</v>
      </c>
      <c r="B114" s="583" t="s">
        <v>967</v>
      </c>
      <c r="C114" s="584">
        <v>45073</v>
      </c>
      <c r="D114" s="585">
        <v>45657</v>
      </c>
      <c r="E114" s="453">
        <f>+IF(A114="","",VLOOKUP(A114,$A$7:H114,6,0))</f>
        <v>460</v>
      </c>
      <c r="F114" s="583">
        <v>460</v>
      </c>
      <c r="G114" s="453">
        <f t="shared" si="4"/>
        <v>460</v>
      </c>
      <c r="H114" s="453" t="str">
        <f t="shared" si="3"/>
        <v>IMPOSTE</v>
      </c>
    </row>
    <row r="115" spans="1:8" ht="15.75" thickTop="1" thickBot="1">
      <c r="A115" s="583" t="s">
        <v>733</v>
      </c>
      <c r="B115" s="583" t="s">
        <v>865</v>
      </c>
      <c r="C115" s="584">
        <v>2086.4499999999998</v>
      </c>
      <c r="D115" s="585">
        <v>45900</v>
      </c>
      <c r="E115" s="453">
        <f>+IF(A115="","",VLOOKUP(A115,$A$7:H115,6,0))</f>
        <v>10</v>
      </c>
      <c r="F115" s="583">
        <v>10</v>
      </c>
      <c r="G115" s="453">
        <f t="shared" ref="G115:G152" si="5">+IF(F115&gt;0,F115,E115)</f>
        <v>10</v>
      </c>
      <c r="H115" s="453" t="str">
        <f t="shared" ref="H115:H120" si="6">+IFERROR(IF(A115="","",VLOOKUP(G115,cbr,2,0)),"Codice non inserito")</f>
        <v xml:space="preserve">IMMOBILIZZ. IMMATERIALI </v>
      </c>
    </row>
    <row r="116" spans="1:8" ht="15.75" thickTop="1" thickBot="1">
      <c r="A116" s="583" t="s">
        <v>734</v>
      </c>
      <c r="B116" s="583" t="s">
        <v>970</v>
      </c>
      <c r="C116" s="584">
        <v>-528.91999999999996</v>
      </c>
      <c r="D116" s="585">
        <v>45900</v>
      </c>
      <c r="E116" s="453">
        <f>+IF(A116="","",VLOOKUP(A116,$A$7:H116,6,0))</f>
        <v>12</v>
      </c>
      <c r="F116" s="583">
        <v>12</v>
      </c>
      <c r="G116" s="453">
        <f t="shared" si="5"/>
        <v>12</v>
      </c>
      <c r="H116" s="453" t="str">
        <f t="shared" si="6"/>
        <v>FDO IMM. IMMAT.</v>
      </c>
    </row>
    <row r="117" spans="1:8" ht="15.75" thickTop="1" thickBot="1">
      <c r="A117" s="583" t="s">
        <v>735</v>
      </c>
      <c r="B117" s="583" t="s">
        <v>971</v>
      </c>
      <c r="C117" s="584">
        <v>1006.17</v>
      </c>
      <c r="D117" s="585">
        <v>45900</v>
      </c>
      <c r="E117" s="453">
        <f>+IF(A117="","",VLOOKUP(A117,$A$7:H117,6,0))</f>
        <v>20</v>
      </c>
      <c r="F117" s="583">
        <v>20</v>
      </c>
      <c r="G117" s="453">
        <f t="shared" si="5"/>
        <v>20</v>
      </c>
      <c r="H117" s="453" t="str">
        <f t="shared" si="6"/>
        <v>IMMOBILIZZ. MATERIALI</v>
      </c>
    </row>
    <row r="118" spans="1:8" ht="15.75" thickTop="1" thickBot="1">
      <c r="A118" s="583" t="s">
        <v>736</v>
      </c>
      <c r="B118" s="583" t="s">
        <v>868</v>
      </c>
      <c r="C118" s="584">
        <v>7550.77</v>
      </c>
      <c r="D118" s="585">
        <v>45900</v>
      </c>
      <c r="E118" s="453">
        <f>+IF(A118="","",VLOOKUP(A118,$A$7:H118,6,0))</f>
        <v>20</v>
      </c>
      <c r="F118" s="583">
        <v>20</v>
      </c>
      <c r="G118" s="453">
        <f t="shared" si="5"/>
        <v>20</v>
      </c>
      <c r="H118" s="453" t="str">
        <f t="shared" si="6"/>
        <v>IMMOBILIZZ. MATERIALI</v>
      </c>
    </row>
    <row r="119" spans="1:8" ht="15.75" thickTop="1" thickBot="1">
      <c r="A119" s="583" t="s">
        <v>737</v>
      </c>
      <c r="B119" s="583" t="s">
        <v>869</v>
      </c>
      <c r="C119" s="584">
        <v>6011.5</v>
      </c>
      <c r="D119" s="585">
        <v>45900</v>
      </c>
      <c r="E119" s="453">
        <f>+IF(A119="","",VLOOKUP(A119,$A$7:H119,6,0))</f>
        <v>20</v>
      </c>
      <c r="F119" s="583">
        <v>20</v>
      </c>
      <c r="G119" s="453">
        <f t="shared" si="5"/>
        <v>20</v>
      </c>
      <c r="H119" s="453" t="str">
        <f t="shared" si="6"/>
        <v>IMMOBILIZZ. MATERIALI</v>
      </c>
    </row>
    <row r="120" spans="1:8" ht="15.75" thickTop="1" thickBot="1">
      <c r="A120" s="583" t="s">
        <v>738</v>
      </c>
      <c r="B120" s="583" t="s">
        <v>870</v>
      </c>
      <c r="C120" s="584">
        <v>3806.65</v>
      </c>
      <c r="D120" s="585">
        <v>45900</v>
      </c>
      <c r="E120" s="453">
        <f>+IF(A120="","",VLOOKUP(A120,$A$7:H120,6,0))</f>
        <v>20</v>
      </c>
      <c r="F120" s="583">
        <v>20</v>
      </c>
      <c r="G120" s="453">
        <f t="shared" si="5"/>
        <v>20</v>
      </c>
      <c r="H120" s="453" t="str">
        <f t="shared" si="6"/>
        <v>IMMOBILIZZ. MATERIALI</v>
      </c>
    </row>
    <row r="121" spans="1:8" ht="15.75" thickTop="1" thickBot="1">
      <c r="A121" s="583" t="s">
        <v>739</v>
      </c>
      <c r="B121" s="583" t="s">
        <v>871</v>
      </c>
      <c r="C121" s="584">
        <v>76695.22</v>
      </c>
      <c r="D121" s="585">
        <v>45900</v>
      </c>
      <c r="E121" s="453">
        <f>+IF(A121="","",VLOOKUP(A121,$A$7:H121,6,0))</f>
        <v>20</v>
      </c>
      <c r="F121" s="583">
        <v>20</v>
      </c>
      <c r="G121" s="453">
        <f t="shared" si="5"/>
        <v>20</v>
      </c>
      <c r="H121" s="453" t="str">
        <f t="shared" ref="H121:H184" si="7">+IFERROR(IF(A121="","",VLOOKUP(G121,cbr,2,0)),"Codice non inserito")</f>
        <v>IMMOBILIZZ. MATERIALI</v>
      </c>
    </row>
    <row r="122" spans="1:8" ht="15.75" thickTop="1" thickBot="1">
      <c r="A122" s="583" t="s">
        <v>740</v>
      </c>
      <c r="B122" s="583" t="s">
        <v>972</v>
      </c>
      <c r="C122" s="584">
        <v>-133.07</v>
      </c>
      <c r="D122" s="585">
        <v>45900</v>
      </c>
      <c r="E122" s="453">
        <f>+IF(A122="","",VLOOKUP(A122,$A$7:H122,6,0))</f>
        <v>22</v>
      </c>
      <c r="F122" s="583">
        <v>22</v>
      </c>
      <c r="G122" s="453">
        <f t="shared" si="5"/>
        <v>22</v>
      </c>
      <c r="H122" s="453" t="str">
        <f t="shared" si="7"/>
        <v>FDO IMM. MAT.</v>
      </c>
    </row>
    <row r="123" spans="1:8" ht="15.75" thickTop="1" thickBot="1">
      <c r="A123" s="583" t="s">
        <v>741</v>
      </c>
      <c r="B123" s="583" t="s">
        <v>973</v>
      </c>
      <c r="C123" s="584">
        <v>-1133</v>
      </c>
      <c r="D123" s="585">
        <v>45900</v>
      </c>
      <c r="E123" s="453">
        <f>+IF(A123="","",VLOOKUP(A123,$A$7:H123,6,0))</f>
        <v>22</v>
      </c>
      <c r="F123" s="583">
        <v>22</v>
      </c>
      <c r="G123" s="453">
        <f t="shared" si="5"/>
        <v>22</v>
      </c>
      <c r="H123" s="453" t="str">
        <f t="shared" si="7"/>
        <v>FDO IMM. MAT.</v>
      </c>
    </row>
    <row r="124" spans="1:8" ht="15.75" thickTop="1" thickBot="1">
      <c r="A124" s="583" t="s">
        <v>742</v>
      </c>
      <c r="B124" s="583" t="s">
        <v>974</v>
      </c>
      <c r="C124" s="584">
        <v>-852.71</v>
      </c>
      <c r="D124" s="585">
        <v>45900</v>
      </c>
      <c r="E124" s="453">
        <f>+IF(A124="","",VLOOKUP(A124,$A$7:H124,6,0))</f>
        <v>22</v>
      </c>
      <c r="F124" s="583">
        <v>22</v>
      </c>
      <c r="G124" s="453">
        <f t="shared" si="5"/>
        <v>22</v>
      </c>
      <c r="H124" s="453" t="str">
        <f t="shared" si="7"/>
        <v>FDO IMM. MAT.</v>
      </c>
    </row>
    <row r="125" spans="1:8" ht="15.75" thickTop="1" thickBot="1">
      <c r="A125" s="583" t="s">
        <v>743</v>
      </c>
      <c r="B125" s="583" t="s">
        <v>975</v>
      </c>
      <c r="C125" s="584">
        <v>-814.05</v>
      </c>
      <c r="D125" s="585">
        <v>45900</v>
      </c>
      <c r="E125" s="453">
        <f>+IF(A125="","",VLOOKUP(A125,$A$7:H125,6,0))</f>
        <v>22</v>
      </c>
      <c r="F125" s="583">
        <v>22</v>
      </c>
      <c r="G125" s="453">
        <f t="shared" si="5"/>
        <v>22</v>
      </c>
      <c r="H125" s="453" t="str">
        <f t="shared" si="7"/>
        <v>FDO IMM. MAT.</v>
      </c>
    </row>
    <row r="126" spans="1:8" ht="15.75" thickTop="1" thickBot="1">
      <c r="A126" s="583" t="s">
        <v>744</v>
      </c>
      <c r="B126" s="583" t="s">
        <v>876</v>
      </c>
      <c r="C126" s="584">
        <v>-13240.13</v>
      </c>
      <c r="D126" s="585">
        <v>45900</v>
      </c>
      <c r="E126" s="453">
        <f>+IF(A126="","",VLOOKUP(A126,$A$7:H126,6,0))</f>
        <v>22</v>
      </c>
      <c r="F126" s="583">
        <v>22</v>
      </c>
      <c r="G126" s="453">
        <f t="shared" si="5"/>
        <v>22</v>
      </c>
      <c r="H126" s="453" t="str">
        <f t="shared" si="7"/>
        <v>FDO IMM. MAT.</v>
      </c>
    </row>
    <row r="127" spans="1:8" ht="15.75" thickTop="1" thickBot="1">
      <c r="A127" s="583" t="s">
        <v>745</v>
      </c>
      <c r="B127" s="583" t="s">
        <v>877</v>
      </c>
      <c r="C127" s="584">
        <v>2000</v>
      </c>
      <c r="D127" s="585">
        <v>45900</v>
      </c>
      <c r="E127" s="453">
        <f>+IF(A127="","",VLOOKUP(A127,$A$7:H127,6,0))</f>
        <v>54</v>
      </c>
      <c r="F127" s="583">
        <v>54</v>
      </c>
      <c r="G127" s="453">
        <f t="shared" si="5"/>
        <v>54</v>
      </c>
      <c r="H127" s="453" t="str">
        <f t="shared" si="7"/>
        <v>ALTRI CREDITI</v>
      </c>
    </row>
    <row r="128" spans="1:8" ht="15.75" thickTop="1" thickBot="1">
      <c r="A128" s="583" t="s">
        <v>746</v>
      </c>
      <c r="B128" s="583" t="s">
        <v>878</v>
      </c>
      <c r="C128" s="584">
        <v>1920.13</v>
      </c>
      <c r="D128" s="585">
        <v>45900</v>
      </c>
      <c r="E128" s="453">
        <f>+IF(A128="","",VLOOKUP(A128,$A$7:H128,6,0))</f>
        <v>40</v>
      </c>
      <c r="F128" s="583">
        <v>40</v>
      </c>
      <c r="G128" s="453">
        <f t="shared" si="5"/>
        <v>40</v>
      </c>
      <c r="H128" s="453" t="str">
        <f t="shared" si="7"/>
        <v>RIMANENZE</v>
      </c>
    </row>
    <row r="129" spans="1:8" ht="15.75" thickTop="1" thickBot="1">
      <c r="A129" s="583" t="s">
        <v>747</v>
      </c>
      <c r="B129" s="583" t="s">
        <v>879</v>
      </c>
      <c r="C129" s="584">
        <v>137151.13</v>
      </c>
      <c r="D129" s="585">
        <v>45900</v>
      </c>
      <c r="E129" s="453">
        <f>+IF(A129="","",VLOOKUP(A129,$A$7:H129,6,0))</f>
        <v>50</v>
      </c>
      <c r="F129" s="583">
        <v>50</v>
      </c>
      <c r="G129" s="453">
        <f t="shared" si="5"/>
        <v>50</v>
      </c>
      <c r="H129" s="453" t="str">
        <f t="shared" si="7"/>
        <v xml:space="preserve">CREDITI COMMERCIALI </v>
      </c>
    </row>
    <row r="130" spans="1:8" ht="15.75" thickTop="1" thickBot="1">
      <c r="A130" s="583" t="s">
        <v>748</v>
      </c>
      <c r="B130" s="583" t="s">
        <v>880</v>
      </c>
      <c r="C130" s="584">
        <v>213.12</v>
      </c>
      <c r="D130" s="585">
        <v>45900</v>
      </c>
      <c r="E130" s="453">
        <f>+IF(A130="","",VLOOKUP(A130,$A$7:H130,6,0))</f>
        <v>80</v>
      </c>
      <c r="F130" s="583">
        <v>80</v>
      </c>
      <c r="G130" s="453">
        <f t="shared" si="5"/>
        <v>80</v>
      </c>
      <c r="H130" s="453" t="str">
        <f t="shared" si="7"/>
        <v xml:space="preserve">CASSA E BANCHE </v>
      </c>
    </row>
    <row r="131" spans="1:8" ht="15.75" thickTop="1" thickBot="1">
      <c r="A131" s="583" t="s">
        <v>843</v>
      </c>
      <c r="B131" s="583" t="s">
        <v>976</v>
      </c>
      <c r="C131" s="584">
        <v>-99.79</v>
      </c>
      <c r="D131" s="585">
        <v>45900</v>
      </c>
      <c r="E131" s="453">
        <f>+IF(A131="","",VLOOKUP(A131,$A$7:H131,6,0))</f>
        <v>234</v>
      </c>
      <c r="F131" s="583">
        <v>234</v>
      </c>
      <c r="G131" s="453">
        <f t="shared" si="5"/>
        <v>234</v>
      </c>
      <c r="H131" s="453" t="str">
        <f t="shared" si="7"/>
        <v xml:space="preserve">ALTRI DEBITI </v>
      </c>
    </row>
    <row r="132" spans="1:8" ht="15.75" thickTop="1" thickBot="1">
      <c r="A132" s="583" t="s">
        <v>860</v>
      </c>
      <c r="B132" s="583" t="s">
        <v>992</v>
      </c>
      <c r="C132" s="584">
        <v>5077.92</v>
      </c>
      <c r="D132" s="585">
        <v>45900</v>
      </c>
      <c r="E132" s="453">
        <f>+IF(A132="","",VLOOKUP(A132,$A$7:H132,6,0))</f>
        <v>54</v>
      </c>
      <c r="F132" s="583">
        <v>54</v>
      </c>
      <c r="G132" s="453">
        <f t="shared" si="5"/>
        <v>54</v>
      </c>
      <c r="H132" s="453" t="str">
        <f t="shared" si="7"/>
        <v>ALTRI CREDITI</v>
      </c>
    </row>
    <row r="133" spans="1:8" ht="15.75" thickTop="1" thickBot="1">
      <c r="A133" s="583" t="s">
        <v>844</v>
      </c>
      <c r="B133" s="583" t="s">
        <v>977</v>
      </c>
      <c r="C133" s="584">
        <v>18975.53</v>
      </c>
      <c r="D133" s="585">
        <v>45900</v>
      </c>
      <c r="E133" s="453">
        <f>+IF(A133="","",VLOOKUP(A133,$A$7:H133,6,0))</f>
        <v>54</v>
      </c>
      <c r="F133" s="583">
        <v>54</v>
      </c>
      <c r="G133" s="453">
        <f t="shared" si="5"/>
        <v>54</v>
      </c>
      <c r="H133" s="453" t="str">
        <f t="shared" si="7"/>
        <v>ALTRI CREDITI</v>
      </c>
    </row>
    <row r="134" spans="1:8" ht="15.75" thickTop="1" thickBot="1">
      <c r="A134" s="583" t="s">
        <v>845</v>
      </c>
      <c r="B134" s="583" t="s">
        <v>978</v>
      </c>
      <c r="C134" s="584">
        <v>17931.939999999999</v>
      </c>
      <c r="D134" s="585">
        <v>45900</v>
      </c>
      <c r="E134" s="453">
        <f>+IF(A134="","",VLOOKUP(A134,$A$7:H134,6,0))</f>
        <v>54</v>
      </c>
      <c r="F134" s="583">
        <v>54</v>
      </c>
      <c r="G134" s="453">
        <f t="shared" si="5"/>
        <v>54</v>
      </c>
      <c r="H134" s="453" t="str">
        <f t="shared" si="7"/>
        <v>ALTRI CREDITI</v>
      </c>
    </row>
    <row r="135" spans="1:8" ht="15.75" thickTop="1" thickBot="1">
      <c r="A135" s="583" t="s">
        <v>749</v>
      </c>
      <c r="B135" s="583" t="s">
        <v>997</v>
      </c>
      <c r="C135" s="584">
        <v>66289.47</v>
      </c>
      <c r="D135" s="585">
        <v>45900</v>
      </c>
      <c r="E135" s="453">
        <f>+IF(A135="","",VLOOKUP(A135,$A$7:H135,6,0))</f>
        <v>80</v>
      </c>
      <c r="F135" s="583">
        <v>80</v>
      </c>
      <c r="G135" s="453">
        <f t="shared" si="5"/>
        <v>80</v>
      </c>
      <c r="H135" s="453" t="str">
        <f t="shared" si="7"/>
        <v xml:space="preserve">CASSA E BANCHE </v>
      </c>
    </row>
    <row r="136" spans="1:8" ht="15.75" thickTop="1" thickBot="1">
      <c r="A136" s="583" t="s">
        <v>751</v>
      </c>
      <c r="B136" s="583" t="s">
        <v>882</v>
      </c>
      <c r="C136" s="584">
        <v>-10000</v>
      </c>
      <c r="D136" s="585">
        <v>45900</v>
      </c>
      <c r="E136" s="453">
        <f>+IF(A136="","",VLOOKUP(A136,$A$7:H136,6,0))</f>
        <v>90</v>
      </c>
      <c r="F136" s="583">
        <v>90</v>
      </c>
      <c r="G136" s="453">
        <f t="shared" si="5"/>
        <v>90</v>
      </c>
      <c r="H136" s="453" t="str">
        <f t="shared" si="7"/>
        <v>CAPITALE</v>
      </c>
    </row>
    <row r="137" spans="1:8" ht="15.75" thickTop="1" thickBot="1">
      <c r="A137" s="583" t="s">
        <v>856</v>
      </c>
      <c r="B137" s="583" t="s">
        <v>155</v>
      </c>
      <c r="C137" s="584">
        <v>-2000</v>
      </c>
      <c r="D137" s="585">
        <v>45900</v>
      </c>
      <c r="E137" s="453">
        <f>+IF(A137="","",VLOOKUP(A137,$A$7:H137,6,0))</f>
        <v>110</v>
      </c>
      <c r="F137" s="583">
        <v>110</v>
      </c>
      <c r="G137" s="453">
        <f t="shared" si="5"/>
        <v>110</v>
      </c>
      <c r="H137" s="453" t="str">
        <f t="shared" si="7"/>
        <v>RISERVA LEGALE</v>
      </c>
    </row>
    <row r="138" spans="1:8" ht="15.75" thickTop="1" thickBot="1">
      <c r="A138" s="583" t="s">
        <v>857</v>
      </c>
      <c r="B138" s="583" t="s">
        <v>989</v>
      </c>
      <c r="C138" s="584">
        <v>-122642.08</v>
      </c>
      <c r="D138" s="585">
        <v>45900</v>
      </c>
      <c r="E138" s="453">
        <f>+IF(A138="","",VLOOKUP(A138,$A$7:H138,6,0))</f>
        <v>140</v>
      </c>
      <c r="F138" s="583">
        <v>140</v>
      </c>
      <c r="G138" s="453">
        <f t="shared" si="5"/>
        <v>140</v>
      </c>
      <c r="H138" s="453" t="str">
        <f t="shared" si="7"/>
        <v>UTILI ES. PRECEDENTI</v>
      </c>
    </row>
    <row r="139" spans="1:8" ht="15.75" thickTop="1" thickBot="1">
      <c r="A139" s="583" t="s">
        <v>752</v>
      </c>
      <c r="B139" s="583" t="s">
        <v>883</v>
      </c>
      <c r="C139" s="584">
        <v>-1530.97</v>
      </c>
      <c r="D139" s="585">
        <v>45900</v>
      </c>
      <c r="E139" s="453">
        <f>+IF(A139="","",VLOOKUP(A139,$A$7:H139,6,0))</f>
        <v>170</v>
      </c>
      <c r="F139" s="583">
        <v>170</v>
      </c>
      <c r="G139" s="453">
        <f t="shared" si="5"/>
        <v>170</v>
      </c>
      <c r="H139" s="453" t="str">
        <f t="shared" si="7"/>
        <v>TFR</v>
      </c>
    </row>
    <row r="140" spans="1:8" ht="15.75" thickTop="1" thickBot="1">
      <c r="A140" s="583" t="s">
        <v>753</v>
      </c>
      <c r="B140" s="583" t="s">
        <v>884</v>
      </c>
      <c r="C140" s="584">
        <v>-14226.95</v>
      </c>
      <c r="D140" s="585">
        <v>45900</v>
      </c>
      <c r="E140" s="453">
        <f>+IF(A140="","",VLOOKUP(A140,$A$7:H140,6,0))</f>
        <v>180</v>
      </c>
      <c r="F140" s="583">
        <v>180</v>
      </c>
      <c r="G140" s="453">
        <f t="shared" si="5"/>
        <v>180</v>
      </c>
      <c r="H140" s="453" t="str">
        <f t="shared" si="7"/>
        <v>DEBITI VS BANCHE A MEDIO LUNGO T.</v>
      </c>
    </row>
    <row r="141" spans="1:8" ht="15.75" thickTop="1" thickBot="1">
      <c r="A141" s="583" t="s">
        <v>754</v>
      </c>
      <c r="B141" s="583" t="s">
        <v>998</v>
      </c>
      <c r="C141" s="584">
        <v>-1236.6600000000001</v>
      </c>
      <c r="D141" s="585">
        <v>45900</v>
      </c>
      <c r="E141" s="453">
        <f>+IF(A141="","",VLOOKUP(A141,$A$7:H141,6,0))</f>
        <v>180</v>
      </c>
      <c r="F141" s="583">
        <v>180</v>
      </c>
      <c r="G141" s="453">
        <f t="shared" si="5"/>
        <v>180</v>
      </c>
      <c r="H141" s="453" t="str">
        <f t="shared" si="7"/>
        <v>DEBITI VS BANCHE A MEDIO LUNGO T.</v>
      </c>
    </row>
    <row r="142" spans="1:8" ht="15.75" thickTop="1" thickBot="1">
      <c r="A142" s="583" t="s">
        <v>755</v>
      </c>
      <c r="B142" s="583" t="s">
        <v>998</v>
      </c>
      <c r="C142" s="584">
        <v>-11576.9</v>
      </c>
      <c r="D142" s="585">
        <v>45900</v>
      </c>
      <c r="E142" s="453">
        <f>+IF(A142="","",VLOOKUP(A142,$A$7:H142,6,0))</f>
        <v>180</v>
      </c>
      <c r="F142" s="583">
        <v>180</v>
      </c>
      <c r="G142" s="453">
        <f t="shared" si="5"/>
        <v>180</v>
      </c>
      <c r="H142" s="453" t="str">
        <f t="shared" si="7"/>
        <v>DEBITI VS BANCHE A MEDIO LUNGO T.</v>
      </c>
    </row>
    <row r="143" spans="1:8" ht="15.75" thickTop="1" thickBot="1">
      <c r="A143" s="583" t="s">
        <v>756</v>
      </c>
      <c r="B143" s="583" t="s">
        <v>885</v>
      </c>
      <c r="C143" s="584">
        <v>18113.919999999998</v>
      </c>
      <c r="D143" s="585">
        <v>45900</v>
      </c>
      <c r="E143" s="453">
        <f>+IF(A143="","",VLOOKUP(A143,$A$7:H143,6,0))</f>
        <v>150</v>
      </c>
      <c r="F143" s="583">
        <v>150</v>
      </c>
      <c r="G143" s="453">
        <f t="shared" si="5"/>
        <v>150</v>
      </c>
      <c r="H143" s="453" t="str">
        <f t="shared" si="7"/>
        <v>FINANZIAMENTO SOCI E INFRAGR.</v>
      </c>
    </row>
    <row r="144" spans="1:8" ht="15.75" thickTop="1" thickBot="1">
      <c r="A144" s="583" t="s">
        <v>758</v>
      </c>
      <c r="B144" s="583" t="s">
        <v>887</v>
      </c>
      <c r="C144" s="584">
        <v>-133395.41</v>
      </c>
      <c r="D144" s="585">
        <v>45900</v>
      </c>
      <c r="E144" s="453">
        <f>+IF(A144="","",VLOOKUP(A144,$A$7:H144,6,0))</f>
        <v>210</v>
      </c>
      <c r="F144" s="583">
        <v>210</v>
      </c>
      <c r="G144" s="453">
        <f t="shared" si="5"/>
        <v>210</v>
      </c>
      <c r="H144" s="453" t="str">
        <f t="shared" si="7"/>
        <v>FORNITORI</v>
      </c>
    </row>
    <row r="145" spans="1:8" ht="15.75" thickTop="1" thickBot="1">
      <c r="A145" s="583" t="s">
        <v>761</v>
      </c>
      <c r="B145" s="583" t="s">
        <v>890</v>
      </c>
      <c r="C145" s="584">
        <v>-10550.32</v>
      </c>
      <c r="D145" s="585">
        <v>45900</v>
      </c>
      <c r="E145" s="453">
        <f>+IF(A145="","",VLOOKUP(A145,$A$7:H145,6,0))</f>
        <v>54</v>
      </c>
      <c r="F145" s="583">
        <v>234</v>
      </c>
      <c r="G145" s="453">
        <f t="shared" si="5"/>
        <v>234</v>
      </c>
      <c r="H145" s="453" t="str">
        <f t="shared" si="7"/>
        <v xml:space="preserve">ALTRI DEBITI </v>
      </c>
    </row>
    <row r="146" spans="1:8" ht="15.75" thickTop="1" thickBot="1">
      <c r="A146" s="583" t="s">
        <v>762</v>
      </c>
      <c r="B146" s="583" t="s">
        <v>891</v>
      </c>
      <c r="C146" s="584">
        <v>-397.29</v>
      </c>
      <c r="D146" s="585">
        <v>45900</v>
      </c>
      <c r="E146" s="453">
        <f>+IF(A146="","",VLOOKUP(A146,$A$7:H146,6,0))</f>
        <v>230</v>
      </c>
      <c r="F146" s="583">
        <v>230</v>
      </c>
      <c r="G146" s="453">
        <f t="shared" si="5"/>
        <v>230</v>
      </c>
      <c r="H146" s="453" t="str">
        <f t="shared" si="7"/>
        <v>DEBITI TRIBUTARI E CONTRIBUTIVI</v>
      </c>
    </row>
    <row r="147" spans="1:8" ht="15.75" thickTop="1" thickBot="1">
      <c r="A147" s="583" t="s">
        <v>763</v>
      </c>
      <c r="B147" s="583" t="s">
        <v>892</v>
      </c>
      <c r="C147" s="584">
        <v>-636.12</v>
      </c>
      <c r="D147" s="585">
        <v>45900</v>
      </c>
      <c r="E147" s="453">
        <f>+IF(A147="","",VLOOKUP(A147,$A$7:H147,6,0))</f>
        <v>54</v>
      </c>
      <c r="F147" s="583">
        <v>234</v>
      </c>
      <c r="G147" s="453">
        <f t="shared" si="5"/>
        <v>234</v>
      </c>
      <c r="H147" s="453" t="str">
        <f t="shared" si="7"/>
        <v xml:space="preserve">ALTRI DEBITI </v>
      </c>
    </row>
    <row r="148" spans="1:8" ht="15.75" thickTop="1" thickBot="1">
      <c r="A148" s="583" t="s">
        <v>764</v>
      </c>
      <c r="B148" s="583" t="s">
        <v>893</v>
      </c>
      <c r="C148" s="584">
        <v>-9112.5</v>
      </c>
      <c r="D148" s="585">
        <v>45900</v>
      </c>
      <c r="E148" s="453">
        <f>+IF(A148="","",VLOOKUP(A148,$A$7:H148,6,0))</f>
        <v>230</v>
      </c>
      <c r="F148" s="583">
        <v>230</v>
      </c>
      <c r="G148" s="453">
        <f t="shared" si="5"/>
        <v>230</v>
      </c>
      <c r="H148" s="453" t="str">
        <f t="shared" si="7"/>
        <v>DEBITI TRIBUTARI E CONTRIBUTIVI</v>
      </c>
    </row>
    <row r="149" spans="1:8" ht="15.75" thickTop="1" thickBot="1">
      <c r="A149" s="583" t="s">
        <v>846</v>
      </c>
      <c r="B149" s="583" t="s">
        <v>979</v>
      </c>
      <c r="C149" s="584">
        <v>-90.73</v>
      </c>
      <c r="D149" s="585">
        <v>45900</v>
      </c>
      <c r="E149" s="453">
        <f>+IF(A149="","",VLOOKUP(A149,$A$7:H149,6,0))</f>
        <v>230</v>
      </c>
      <c r="F149" s="583">
        <v>230</v>
      </c>
      <c r="G149" s="453">
        <f t="shared" si="5"/>
        <v>230</v>
      </c>
      <c r="H149" s="453" t="str">
        <f t="shared" si="7"/>
        <v>DEBITI TRIBUTARI E CONTRIBUTIVI</v>
      </c>
    </row>
    <row r="150" spans="1:8" ht="15.75" thickTop="1" thickBot="1">
      <c r="A150" s="583" t="s">
        <v>847</v>
      </c>
      <c r="B150" s="583" t="s">
        <v>980</v>
      </c>
      <c r="C150" s="584">
        <v>-36.28</v>
      </c>
      <c r="D150" s="585">
        <v>45900</v>
      </c>
      <c r="E150" s="453">
        <f>+IF(A150="","",VLOOKUP(A150,$A$7:H150,6,0))</f>
        <v>230</v>
      </c>
      <c r="F150" s="583">
        <v>230</v>
      </c>
      <c r="G150" s="453">
        <f t="shared" si="5"/>
        <v>230</v>
      </c>
      <c r="H150" s="453" t="str">
        <f t="shared" si="7"/>
        <v>DEBITI TRIBUTARI E CONTRIBUTIVI</v>
      </c>
    </row>
    <row r="151" spans="1:8" ht="15.75" thickTop="1" thickBot="1">
      <c r="A151" s="583" t="s">
        <v>765</v>
      </c>
      <c r="B151" s="583" t="s">
        <v>894</v>
      </c>
      <c r="C151" s="584">
        <v>-568.16</v>
      </c>
      <c r="D151" s="585">
        <v>45900</v>
      </c>
      <c r="E151" s="453">
        <f>+IF(A151="","",VLOOKUP(A151,$A$7:H151,6,0))</f>
        <v>230</v>
      </c>
      <c r="F151" s="583">
        <v>230</v>
      </c>
      <c r="G151" s="453">
        <f t="shared" si="5"/>
        <v>230</v>
      </c>
      <c r="H151" s="453" t="str">
        <f t="shared" si="7"/>
        <v>DEBITI TRIBUTARI E CONTRIBUTIVI</v>
      </c>
    </row>
    <row r="152" spans="1:8" ht="15.75" thickTop="1" thickBot="1">
      <c r="A152" s="583" t="s">
        <v>767</v>
      </c>
      <c r="B152" s="583" t="s">
        <v>896</v>
      </c>
      <c r="C152" s="584">
        <v>-1610.13</v>
      </c>
      <c r="D152" s="585">
        <v>45900</v>
      </c>
      <c r="E152" s="453">
        <f>+IF(A152="","",VLOOKUP(A152,$A$7:H152,6,0))</f>
        <v>230</v>
      </c>
      <c r="F152" s="583">
        <v>230</v>
      </c>
      <c r="G152" s="453">
        <f t="shared" si="5"/>
        <v>230</v>
      </c>
      <c r="H152" s="453" t="str">
        <f t="shared" si="7"/>
        <v>DEBITI TRIBUTARI E CONTRIBUTIVI</v>
      </c>
    </row>
    <row r="153" spans="1:8" ht="15.75" thickTop="1" thickBot="1">
      <c r="A153" s="583" t="s">
        <v>768</v>
      </c>
      <c r="B153" s="583" t="s">
        <v>897</v>
      </c>
      <c r="C153" s="584">
        <v>-231.2</v>
      </c>
      <c r="D153" s="585">
        <v>45900</v>
      </c>
      <c r="E153" s="453">
        <f>+IF(A153="","",VLOOKUP(A153,$A$7:H153,6,0))</f>
        <v>230</v>
      </c>
      <c r="F153" s="583">
        <v>230</v>
      </c>
      <c r="G153" s="453">
        <f t="shared" ref="G153:G216" si="8">+IF(F153&gt;0,F153,E153)</f>
        <v>230</v>
      </c>
      <c r="H153" s="453" t="str">
        <f t="shared" si="7"/>
        <v>DEBITI TRIBUTARI E CONTRIBUTIVI</v>
      </c>
    </row>
    <row r="154" spans="1:8" ht="15.75" thickTop="1" thickBot="1">
      <c r="A154" s="583" t="s">
        <v>848</v>
      </c>
      <c r="B154" s="583" t="s">
        <v>981</v>
      </c>
      <c r="C154" s="584">
        <v>-1199.8699999999999</v>
      </c>
      <c r="D154" s="585">
        <v>45900</v>
      </c>
      <c r="E154" s="453">
        <f>+IF(A154="","",VLOOKUP(A154,$A$7:H154,6,0))</f>
        <v>230</v>
      </c>
      <c r="F154" s="583">
        <v>230</v>
      </c>
      <c r="G154" s="453">
        <f t="shared" si="8"/>
        <v>230</v>
      </c>
      <c r="H154" s="453" t="str">
        <f t="shared" si="7"/>
        <v>DEBITI TRIBUTARI E CONTRIBUTIVI</v>
      </c>
    </row>
    <row r="155" spans="1:8" ht="15.75" thickTop="1" thickBot="1">
      <c r="A155" s="583" t="s">
        <v>769</v>
      </c>
      <c r="B155" s="583" t="s">
        <v>898</v>
      </c>
      <c r="C155" s="584">
        <v>-3792</v>
      </c>
      <c r="D155" s="585">
        <v>45900</v>
      </c>
      <c r="E155" s="453">
        <f>+IF(A155="","",VLOOKUP(A155,$A$7:H155,6,0))</f>
        <v>54</v>
      </c>
      <c r="F155" s="600">
        <v>234</v>
      </c>
      <c r="G155" s="453">
        <f t="shared" si="8"/>
        <v>234</v>
      </c>
      <c r="H155" s="453" t="str">
        <f t="shared" si="7"/>
        <v xml:space="preserve">ALTRI DEBITI </v>
      </c>
    </row>
    <row r="156" spans="1:8" ht="15.75" thickTop="1" thickBot="1">
      <c r="A156" s="583" t="s">
        <v>770</v>
      </c>
      <c r="B156" s="583" t="s">
        <v>899</v>
      </c>
      <c r="C156" s="584">
        <v>-1013</v>
      </c>
      <c r="D156" s="585">
        <v>45900</v>
      </c>
      <c r="E156" s="453">
        <f>+IF(A156="","",VLOOKUP(A156,$A$7:H156,6,0))</f>
        <v>234</v>
      </c>
      <c r="F156" s="583">
        <v>234</v>
      </c>
      <c r="G156" s="453">
        <f t="shared" si="8"/>
        <v>234</v>
      </c>
      <c r="H156" s="453" t="str">
        <f t="shared" si="7"/>
        <v xml:space="preserve">ALTRI DEBITI </v>
      </c>
    </row>
    <row r="157" spans="1:8" ht="15.75" thickTop="1" thickBot="1">
      <c r="A157" s="583" t="s">
        <v>849</v>
      </c>
      <c r="B157" s="583" t="s">
        <v>982</v>
      </c>
      <c r="C157" s="584">
        <v>-16069.47</v>
      </c>
      <c r="D157" s="585">
        <v>45900</v>
      </c>
      <c r="E157" s="453">
        <f>+IF(A157="","",VLOOKUP(A157,$A$7:H157,6,0))</f>
        <v>380</v>
      </c>
      <c r="F157" s="583">
        <v>380</v>
      </c>
      <c r="G157" s="453">
        <f t="shared" si="8"/>
        <v>380</v>
      </c>
      <c r="H157" s="453" t="str">
        <f t="shared" si="7"/>
        <v>ONERI DIV. DI GESTIONE</v>
      </c>
    </row>
    <row r="158" spans="1:8" ht="15.75" thickTop="1" thickBot="1">
      <c r="A158" s="583" t="s">
        <v>772</v>
      </c>
      <c r="B158" s="583" t="s">
        <v>901</v>
      </c>
      <c r="C158" s="584">
        <v>-510950.21</v>
      </c>
      <c r="D158" s="585">
        <v>45900</v>
      </c>
      <c r="E158" s="453">
        <f>+IF(A158="","",VLOOKUP(A158,$A$7:H158,6,0))</f>
        <v>300</v>
      </c>
      <c r="F158" s="583">
        <v>300</v>
      </c>
      <c r="G158" s="453">
        <f t="shared" si="8"/>
        <v>300</v>
      </c>
      <c r="H158" s="453" t="str">
        <f t="shared" si="7"/>
        <v xml:space="preserve">RICAVI </v>
      </c>
    </row>
    <row r="159" spans="1:8" ht="15.75" thickTop="1" thickBot="1">
      <c r="A159" s="583" t="s">
        <v>773</v>
      </c>
      <c r="B159" s="583" t="s">
        <v>902</v>
      </c>
      <c r="C159" s="584">
        <v>-12.59</v>
      </c>
      <c r="D159" s="585">
        <v>45900</v>
      </c>
      <c r="E159" s="453">
        <f>+IF(A159="","",VLOOKUP(A159,$A$7:H159,6,0))</f>
        <v>320</v>
      </c>
      <c r="F159" s="583">
        <v>320</v>
      </c>
      <c r="G159" s="453">
        <f t="shared" si="8"/>
        <v>320</v>
      </c>
      <c r="H159" s="453" t="str">
        <f t="shared" si="7"/>
        <v>ALTRI RICAVI</v>
      </c>
    </row>
    <row r="160" spans="1:8" ht="15.75" thickTop="1" thickBot="1">
      <c r="A160" s="583" t="s">
        <v>850</v>
      </c>
      <c r="B160" s="583" t="s">
        <v>983</v>
      </c>
      <c r="C160" s="584">
        <v>-326.88</v>
      </c>
      <c r="D160" s="585">
        <v>45900</v>
      </c>
      <c r="E160" s="453">
        <f>+IF(A160="","",VLOOKUP(A160,$A$7:H160,6,0))</f>
        <v>440</v>
      </c>
      <c r="F160" s="583">
        <v>440</v>
      </c>
      <c r="G160" s="453">
        <f t="shared" si="8"/>
        <v>440</v>
      </c>
      <c r="H160" s="453" t="str">
        <f t="shared" si="7"/>
        <v>PROVENTI NON OPERATIVI</v>
      </c>
    </row>
    <row r="161" spans="1:8" ht="15.75" thickTop="1" thickBot="1">
      <c r="A161" s="583" t="s">
        <v>858</v>
      </c>
      <c r="B161" s="583" t="s">
        <v>990</v>
      </c>
      <c r="C161" s="584">
        <v>1933.63</v>
      </c>
      <c r="D161" s="585">
        <v>45900</v>
      </c>
      <c r="E161" s="453">
        <f>+IF(A161="","",VLOOKUP(A161,$A$7:H161,6,0))</f>
        <v>330</v>
      </c>
      <c r="F161" s="583">
        <v>330</v>
      </c>
      <c r="G161" s="453">
        <f t="shared" si="8"/>
        <v>330</v>
      </c>
      <c r="H161" s="453" t="str">
        <f t="shared" si="7"/>
        <v>COSTI PER MATERIE PRIME SUSS. E DI CONS. E DI MERCI</v>
      </c>
    </row>
    <row r="162" spans="1:8" ht="15.75" thickTop="1" thickBot="1">
      <c r="A162" s="583" t="s">
        <v>774</v>
      </c>
      <c r="B162" s="583" t="s">
        <v>903</v>
      </c>
      <c r="C162" s="584">
        <v>55629.86</v>
      </c>
      <c r="D162" s="585">
        <v>45900</v>
      </c>
      <c r="E162" s="453">
        <f>+IF(A162="","",VLOOKUP(A162,$A$7:H162,6,0))</f>
        <v>330</v>
      </c>
      <c r="F162" s="583">
        <v>330</v>
      </c>
      <c r="G162" s="453">
        <f t="shared" si="8"/>
        <v>330</v>
      </c>
      <c r="H162" s="453" t="str">
        <f t="shared" si="7"/>
        <v>COSTI PER MATERIE PRIME SUSS. E DI CONS. E DI MERCI</v>
      </c>
    </row>
    <row r="163" spans="1:8" ht="15.75" thickTop="1" thickBot="1">
      <c r="A163" s="583" t="s">
        <v>775</v>
      </c>
      <c r="B163" s="583" t="s">
        <v>904</v>
      </c>
      <c r="C163" s="584">
        <v>9491.11</v>
      </c>
      <c r="D163" s="585">
        <v>45900</v>
      </c>
      <c r="E163" s="453">
        <f>+IF(A163="","",VLOOKUP(A163,$A$7:H163,6,0))</f>
        <v>330</v>
      </c>
      <c r="F163" s="583">
        <v>330</v>
      </c>
      <c r="G163" s="453">
        <f t="shared" si="8"/>
        <v>330</v>
      </c>
      <c r="H163" s="453" t="str">
        <f t="shared" si="7"/>
        <v>COSTI PER MATERIE PRIME SUSS. E DI CONS. E DI MERCI</v>
      </c>
    </row>
    <row r="164" spans="1:8" ht="15.75" thickTop="1" thickBot="1">
      <c r="A164" s="583" t="s">
        <v>776</v>
      </c>
      <c r="B164" s="583" t="s">
        <v>905</v>
      </c>
      <c r="C164" s="584">
        <v>6010.88</v>
      </c>
      <c r="D164" s="585">
        <v>45900</v>
      </c>
      <c r="E164" s="453">
        <f>+IF(A164="","",VLOOKUP(A164,$A$7:H164,6,0))</f>
        <v>330</v>
      </c>
      <c r="F164" s="583">
        <v>330</v>
      </c>
      <c r="G164" s="453">
        <f t="shared" si="8"/>
        <v>330</v>
      </c>
      <c r="H164" s="453" t="str">
        <f t="shared" si="7"/>
        <v>COSTI PER MATERIE PRIME SUSS. E DI CONS. E DI MERCI</v>
      </c>
    </row>
    <row r="165" spans="1:8" ht="15.75" thickTop="1" thickBot="1">
      <c r="A165" s="583" t="s">
        <v>851</v>
      </c>
      <c r="B165" s="583" t="s">
        <v>984</v>
      </c>
      <c r="C165" s="584">
        <v>16.36</v>
      </c>
      <c r="D165" s="585">
        <v>45900</v>
      </c>
      <c r="E165" s="453">
        <f>+IF(A165="","",VLOOKUP(A165,$A$7:H165,6,0))</f>
        <v>330</v>
      </c>
      <c r="F165" s="583">
        <v>330</v>
      </c>
      <c r="G165" s="453">
        <f t="shared" si="8"/>
        <v>330</v>
      </c>
      <c r="H165" s="453" t="str">
        <f t="shared" si="7"/>
        <v>COSTI PER MATERIE PRIME SUSS. E DI CONS. E DI MERCI</v>
      </c>
    </row>
    <row r="166" spans="1:8" ht="15.75" thickTop="1" thickBot="1">
      <c r="A166" s="583" t="s">
        <v>777</v>
      </c>
      <c r="B166" s="583" t="s">
        <v>906</v>
      </c>
      <c r="C166" s="584">
        <v>2063.65</v>
      </c>
      <c r="D166" s="585">
        <v>45900</v>
      </c>
      <c r="E166" s="453">
        <f>+IF(A166="","",VLOOKUP(A166,$A$7:H166,6,0))</f>
        <v>330</v>
      </c>
      <c r="F166" s="583">
        <v>330</v>
      </c>
      <c r="G166" s="453">
        <f t="shared" si="8"/>
        <v>330</v>
      </c>
      <c r="H166" s="453" t="str">
        <f t="shared" si="7"/>
        <v>COSTI PER MATERIE PRIME SUSS. E DI CONS. E DI MERCI</v>
      </c>
    </row>
    <row r="167" spans="1:8" ht="15.75" thickTop="1" thickBot="1">
      <c r="A167" s="583" t="s">
        <v>778</v>
      </c>
      <c r="B167" s="583" t="s">
        <v>907</v>
      </c>
      <c r="C167" s="584">
        <v>7516.98</v>
      </c>
      <c r="D167" s="585">
        <v>45900</v>
      </c>
      <c r="E167" s="453">
        <f>+IF(A167="","",VLOOKUP(A167,$A$7:H167,6,0))</f>
        <v>360</v>
      </c>
      <c r="F167" s="583">
        <v>360</v>
      </c>
      <c r="G167" s="453">
        <f t="shared" si="8"/>
        <v>360</v>
      </c>
      <c r="H167" s="453" t="str">
        <f t="shared" si="7"/>
        <v>COSTI PER SERVIZI</v>
      </c>
    </row>
    <row r="168" spans="1:8" ht="15.75" thickTop="1" thickBot="1">
      <c r="A168" s="583" t="s">
        <v>779</v>
      </c>
      <c r="B168" s="583" t="s">
        <v>908</v>
      </c>
      <c r="C168" s="584">
        <v>194.16</v>
      </c>
      <c r="D168" s="585">
        <v>45900</v>
      </c>
      <c r="E168" s="453">
        <f>+IF(A168="","",VLOOKUP(A168,$A$7:H168,6,0))</f>
        <v>360</v>
      </c>
      <c r="F168" s="583">
        <v>360</v>
      </c>
      <c r="G168" s="453">
        <f t="shared" si="8"/>
        <v>360</v>
      </c>
      <c r="H168" s="453" t="str">
        <f t="shared" si="7"/>
        <v>COSTI PER SERVIZI</v>
      </c>
    </row>
    <row r="169" spans="1:8" ht="15.75" thickTop="1" thickBot="1">
      <c r="A169" s="583" t="s">
        <v>780</v>
      </c>
      <c r="B169" s="583" t="s">
        <v>909</v>
      </c>
      <c r="C169" s="584">
        <v>3855.76</v>
      </c>
      <c r="D169" s="585">
        <v>45900</v>
      </c>
      <c r="E169" s="453">
        <f>+IF(A169="","",VLOOKUP(A169,$A$7:H169,6,0))</f>
        <v>360</v>
      </c>
      <c r="F169" s="583">
        <v>360</v>
      </c>
      <c r="G169" s="453">
        <f t="shared" si="8"/>
        <v>360</v>
      </c>
      <c r="H169" s="453" t="str">
        <f t="shared" si="7"/>
        <v>COSTI PER SERVIZI</v>
      </c>
    </row>
    <row r="170" spans="1:8" ht="15.75" thickTop="1" thickBot="1">
      <c r="A170" s="583" t="s">
        <v>782</v>
      </c>
      <c r="B170" s="583" t="s">
        <v>911</v>
      </c>
      <c r="C170" s="584">
        <v>582.62</v>
      </c>
      <c r="D170" s="585">
        <v>45900</v>
      </c>
      <c r="E170" s="453">
        <f>+IF(A170="","",VLOOKUP(A170,$A$7:H170,6,0))</f>
        <v>380</v>
      </c>
      <c r="F170" s="583">
        <v>380</v>
      </c>
      <c r="G170" s="453">
        <f t="shared" si="8"/>
        <v>380</v>
      </c>
      <c r="H170" s="453" t="str">
        <f t="shared" si="7"/>
        <v>ONERI DIV. DI GESTIONE</v>
      </c>
    </row>
    <row r="171" spans="1:8" ht="15.75" thickTop="1" thickBot="1">
      <c r="A171" s="583" t="s">
        <v>783</v>
      </c>
      <c r="B171" s="583" t="s">
        <v>912</v>
      </c>
      <c r="C171" s="584">
        <v>2116.1799999999998</v>
      </c>
      <c r="D171" s="585">
        <v>45900</v>
      </c>
      <c r="E171" s="453">
        <f>+IF(A171="","",VLOOKUP(A171,$A$7:H171,6,0))</f>
        <v>360</v>
      </c>
      <c r="F171" s="583">
        <v>360</v>
      </c>
      <c r="G171" s="453">
        <f t="shared" si="8"/>
        <v>360</v>
      </c>
      <c r="H171" s="453" t="str">
        <f t="shared" si="7"/>
        <v>COSTI PER SERVIZI</v>
      </c>
    </row>
    <row r="172" spans="1:8" ht="15.75" thickTop="1" thickBot="1">
      <c r="A172" s="583" t="s">
        <v>861</v>
      </c>
      <c r="B172" s="583" t="s">
        <v>993</v>
      </c>
      <c r="C172" s="584">
        <v>23.95</v>
      </c>
      <c r="D172" s="585">
        <v>45900</v>
      </c>
      <c r="E172" s="453">
        <f>+IF(A172="","",VLOOKUP(A172,$A$7:H172,6,0))</f>
        <v>360</v>
      </c>
      <c r="F172" s="583">
        <v>360</v>
      </c>
      <c r="G172" s="453">
        <f t="shared" si="8"/>
        <v>360</v>
      </c>
      <c r="H172" s="453" t="str">
        <f t="shared" si="7"/>
        <v>COSTI PER SERVIZI</v>
      </c>
    </row>
    <row r="173" spans="1:8" ht="15.75" thickTop="1" thickBot="1">
      <c r="A173" s="583" t="s">
        <v>784</v>
      </c>
      <c r="B173" s="583" t="s">
        <v>913</v>
      </c>
      <c r="C173" s="584">
        <v>187.91</v>
      </c>
      <c r="D173" s="585">
        <v>45900</v>
      </c>
      <c r="E173" s="453">
        <f>+IF(A173="","",VLOOKUP(A173,$A$7:H173,6,0))</f>
        <v>360</v>
      </c>
      <c r="F173" s="583">
        <v>360</v>
      </c>
      <c r="G173" s="453">
        <f t="shared" si="8"/>
        <v>360</v>
      </c>
      <c r="H173" s="453" t="str">
        <f t="shared" si="7"/>
        <v>COSTI PER SERVIZI</v>
      </c>
    </row>
    <row r="174" spans="1:8" ht="15.75" thickTop="1" thickBot="1">
      <c r="A174" s="583" t="s">
        <v>785</v>
      </c>
      <c r="B174" s="583" t="s">
        <v>914</v>
      </c>
      <c r="C174" s="584">
        <v>255060.5</v>
      </c>
      <c r="D174" s="585">
        <v>45900</v>
      </c>
      <c r="E174" s="453">
        <f>+IF(A174="","",VLOOKUP(A174,$A$7:H174,6,0))</f>
        <v>360</v>
      </c>
      <c r="F174" s="583">
        <v>360</v>
      </c>
      <c r="G174" s="453">
        <f t="shared" si="8"/>
        <v>360</v>
      </c>
      <c r="H174" s="453" t="str">
        <f t="shared" si="7"/>
        <v>COSTI PER SERVIZI</v>
      </c>
    </row>
    <row r="175" spans="1:8" ht="15.75" thickTop="1" thickBot="1">
      <c r="A175" s="583" t="s">
        <v>852</v>
      </c>
      <c r="B175" s="583" t="s">
        <v>985</v>
      </c>
      <c r="C175" s="584">
        <v>235</v>
      </c>
      <c r="D175" s="585">
        <v>45900</v>
      </c>
      <c r="E175" s="453">
        <f>+IF(A175="","",VLOOKUP(A175,$A$7:H175,6,0))</f>
        <v>360</v>
      </c>
      <c r="F175" s="583">
        <v>360</v>
      </c>
      <c r="G175" s="453">
        <f t="shared" si="8"/>
        <v>360</v>
      </c>
      <c r="H175" s="453" t="str">
        <f t="shared" si="7"/>
        <v>COSTI PER SERVIZI</v>
      </c>
    </row>
    <row r="176" spans="1:8" ht="15.75" thickTop="1" thickBot="1">
      <c r="A176" s="583" t="s">
        <v>786</v>
      </c>
      <c r="B176" s="583" t="s">
        <v>915</v>
      </c>
      <c r="C176" s="584">
        <v>901.64</v>
      </c>
      <c r="D176" s="585">
        <v>45900</v>
      </c>
      <c r="E176" s="453">
        <f>+IF(A176="","",VLOOKUP(A176,$A$7:H176,6,0))</f>
        <v>360</v>
      </c>
      <c r="F176" s="583">
        <v>360</v>
      </c>
      <c r="G176" s="453">
        <f t="shared" si="8"/>
        <v>360</v>
      </c>
      <c r="H176" s="453" t="str">
        <f t="shared" si="7"/>
        <v>COSTI PER SERVIZI</v>
      </c>
    </row>
    <row r="177" spans="1:8" ht="15.75" thickTop="1" thickBot="1">
      <c r="A177" s="583" t="s">
        <v>787</v>
      </c>
      <c r="B177" s="583" t="s">
        <v>916</v>
      </c>
      <c r="C177" s="584">
        <v>3608.26</v>
      </c>
      <c r="D177" s="585">
        <v>45900</v>
      </c>
      <c r="E177" s="453">
        <f>+IF(A177="","",VLOOKUP(A177,$A$7:H177,6,0))</f>
        <v>360</v>
      </c>
      <c r="F177" s="583">
        <v>360</v>
      </c>
      <c r="G177" s="453">
        <f t="shared" si="8"/>
        <v>360</v>
      </c>
      <c r="H177" s="453" t="str">
        <f t="shared" si="7"/>
        <v>COSTI PER SERVIZI</v>
      </c>
    </row>
    <row r="178" spans="1:8" ht="15.75" thickTop="1" thickBot="1">
      <c r="A178" s="583" t="s">
        <v>840</v>
      </c>
      <c r="B178" s="583" t="s">
        <v>968</v>
      </c>
      <c r="C178" s="584">
        <v>800.82</v>
      </c>
      <c r="D178" s="585">
        <v>45900</v>
      </c>
      <c r="E178" s="453">
        <f>+IF(A178="","",VLOOKUP(A178,$A$7:H178,6,0))</f>
        <v>360</v>
      </c>
      <c r="F178" s="583">
        <v>360</v>
      </c>
      <c r="G178" s="453">
        <f t="shared" si="8"/>
        <v>360</v>
      </c>
      <c r="H178" s="453" t="str">
        <f t="shared" si="7"/>
        <v>COSTI PER SERVIZI</v>
      </c>
    </row>
    <row r="179" spans="1:8" ht="15.75" thickTop="1" thickBot="1">
      <c r="A179" s="583" t="s">
        <v>862</v>
      </c>
      <c r="B179" s="583" t="s">
        <v>994</v>
      </c>
      <c r="C179" s="584">
        <v>979</v>
      </c>
      <c r="D179" s="585">
        <v>45900</v>
      </c>
      <c r="E179" s="453">
        <f>+IF(A179="","",VLOOKUP(A179,$A$7:H179,6,0))</f>
        <v>360</v>
      </c>
      <c r="F179" s="583">
        <v>360</v>
      </c>
      <c r="G179" s="453">
        <f t="shared" si="8"/>
        <v>360</v>
      </c>
      <c r="H179" s="453" t="str">
        <f t="shared" si="7"/>
        <v>COSTI PER SERVIZI</v>
      </c>
    </row>
    <row r="180" spans="1:8" ht="15.75" thickTop="1" thickBot="1">
      <c r="A180" s="583" t="s">
        <v>789</v>
      </c>
      <c r="B180" s="583" t="s">
        <v>918</v>
      </c>
      <c r="C180" s="584">
        <v>14960</v>
      </c>
      <c r="D180" s="585">
        <v>45900</v>
      </c>
      <c r="E180" s="453">
        <f>+IF(A180="","",VLOOKUP(A180,$A$7:H180,6,0))</f>
        <v>390</v>
      </c>
      <c r="F180" s="583">
        <v>390</v>
      </c>
      <c r="G180" s="453">
        <f t="shared" si="8"/>
        <v>390</v>
      </c>
      <c r="H180" s="453" t="str">
        <f t="shared" si="7"/>
        <v>COSTO DEL LAVORO</v>
      </c>
    </row>
    <row r="181" spans="1:8" ht="15.75" thickTop="1" thickBot="1">
      <c r="A181" s="583" t="s">
        <v>791</v>
      </c>
      <c r="B181" s="583" t="s">
        <v>920</v>
      </c>
      <c r="C181" s="584">
        <v>3493.61</v>
      </c>
      <c r="D181" s="585">
        <v>45900</v>
      </c>
      <c r="E181" s="453">
        <f>+IF(A181="","",VLOOKUP(A181,$A$7:H181,6,0))</f>
        <v>390</v>
      </c>
      <c r="F181" s="583">
        <v>390</v>
      </c>
      <c r="G181" s="453">
        <f t="shared" si="8"/>
        <v>390</v>
      </c>
      <c r="H181" s="453" t="str">
        <f t="shared" si="7"/>
        <v>COSTO DEL LAVORO</v>
      </c>
    </row>
    <row r="182" spans="1:8" ht="15.75" thickTop="1" thickBot="1">
      <c r="A182" s="583" t="s">
        <v>792</v>
      </c>
      <c r="B182" s="583" t="s">
        <v>921</v>
      </c>
      <c r="C182" s="584">
        <v>312.08</v>
      </c>
      <c r="D182" s="585">
        <v>45900</v>
      </c>
      <c r="E182" s="453">
        <f>+IF(A182="","",VLOOKUP(A182,$A$7:H182,6,0))</f>
        <v>360</v>
      </c>
      <c r="F182" s="583">
        <v>360</v>
      </c>
      <c r="G182" s="453">
        <f t="shared" si="8"/>
        <v>360</v>
      </c>
      <c r="H182" s="453" t="str">
        <f t="shared" si="7"/>
        <v>COSTI PER SERVIZI</v>
      </c>
    </row>
    <row r="183" spans="1:8" ht="15.75" thickTop="1" thickBot="1">
      <c r="A183" s="583" t="s">
        <v>793</v>
      </c>
      <c r="B183" s="583" t="s">
        <v>922</v>
      </c>
      <c r="C183" s="584">
        <v>1794</v>
      </c>
      <c r="D183" s="585">
        <v>45900</v>
      </c>
      <c r="E183" s="453">
        <f>+IF(A183="","",VLOOKUP(A183,$A$7:H183,6,0))</f>
        <v>360</v>
      </c>
      <c r="F183" s="583">
        <v>360</v>
      </c>
      <c r="G183" s="453">
        <f t="shared" si="8"/>
        <v>360</v>
      </c>
      <c r="H183" s="453" t="str">
        <f t="shared" si="7"/>
        <v>COSTI PER SERVIZI</v>
      </c>
    </row>
    <row r="184" spans="1:8" ht="15.75" thickTop="1" thickBot="1">
      <c r="A184" s="583" t="s">
        <v>853</v>
      </c>
      <c r="B184" s="583" t="s">
        <v>986</v>
      </c>
      <c r="C184" s="584">
        <v>314.82</v>
      </c>
      <c r="D184" s="585">
        <v>45900</v>
      </c>
      <c r="E184" s="453">
        <f>+IF(A184="","",VLOOKUP(A184,$A$7:H184,6,0))</f>
        <v>360</v>
      </c>
      <c r="F184" s="583">
        <v>360</v>
      </c>
      <c r="G184" s="453">
        <f t="shared" si="8"/>
        <v>360</v>
      </c>
      <c r="H184" s="453" t="str">
        <f t="shared" si="7"/>
        <v>COSTI PER SERVIZI</v>
      </c>
    </row>
    <row r="185" spans="1:8" ht="15.75" thickTop="1" thickBot="1">
      <c r="A185" s="583" t="s">
        <v>794</v>
      </c>
      <c r="B185" s="583" t="s">
        <v>923</v>
      </c>
      <c r="C185" s="584">
        <v>11974.37</v>
      </c>
      <c r="D185" s="585">
        <v>45900</v>
      </c>
      <c r="E185" s="453">
        <f>+IF(A185="","",VLOOKUP(A185,$A$7:H185,6,0))</f>
        <v>360</v>
      </c>
      <c r="F185" s="583">
        <v>360</v>
      </c>
      <c r="G185" s="453">
        <f t="shared" si="8"/>
        <v>360</v>
      </c>
      <c r="H185" s="453" t="str">
        <f t="shared" ref="H185:H248" si="9">+IFERROR(IF(A185="","",VLOOKUP(G185,cbr,2,0)),"Codice non inserito")</f>
        <v>COSTI PER SERVIZI</v>
      </c>
    </row>
    <row r="186" spans="1:8" ht="15.75" thickTop="1" thickBot="1">
      <c r="A186" s="583" t="s">
        <v>795</v>
      </c>
      <c r="B186" s="583" t="s">
        <v>924</v>
      </c>
      <c r="C186" s="584">
        <v>783</v>
      </c>
      <c r="D186" s="585">
        <v>45900</v>
      </c>
      <c r="E186" s="453">
        <f>+IF(A186="","",VLOOKUP(A186,$A$7:H186,6,0))</f>
        <v>360</v>
      </c>
      <c r="F186" s="583">
        <v>360</v>
      </c>
      <c r="G186" s="453">
        <f t="shared" si="8"/>
        <v>360</v>
      </c>
      <c r="H186" s="453" t="str">
        <f t="shared" si="9"/>
        <v>COSTI PER SERVIZI</v>
      </c>
    </row>
    <row r="187" spans="1:8" ht="15.75" thickTop="1" thickBot="1">
      <c r="A187" s="583" t="s">
        <v>796</v>
      </c>
      <c r="B187" s="583" t="s">
        <v>925</v>
      </c>
      <c r="C187" s="584">
        <v>2391</v>
      </c>
      <c r="D187" s="585">
        <v>45900</v>
      </c>
      <c r="E187" s="453">
        <f>+IF(A187="","",VLOOKUP(A187,$A$7:H187,6,0))</f>
        <v>360</v>
      </c>
      <c r="F187" s="583">
        <v>360</v>
      </c>
      <c r="G187" s="453">
        <f t="shared" si="8"/>
        <v>360</v>
      </c>
      <c r="H187" s="453" t="str">
        <f t="shared" si="9"/>
        <v>COSTI PER SERVIZI</v>
      </c>
    </row>
    <row r="188" spans="1:8" ht="15.75" thickTop="1" thickBot="1">
      <c r="A188" s="583" t="s">
        <v>797</v>
      </c>
      <c r="B188" s="583" t="s">
        <v>926</v>
      </c>
      <c r="C188" s="584">
        <v>393.41</v>
      </c>
      <c r="D188" s="585">
        <v>45900</v>
      </c>
      <c r="E188" s="453">
        <f>+IF(A188="","",VLOOKUP(A188,$A$7:H188,6,0))</f>
        <v>430</v>
      </c>
      <c r="F188" s="583">
        <v>430</v>
      </c>
      <c r="G188" s="453">
        <f t="shared" si="8"/>
        <v>430</v>
      </c>
      <c r="H188" s="453" t="str">
        <f t="shared" si="9"/>
        <v>ONERI FINANZIARI</v>
      </c>
    </row>
    <row r="189" spans="1:8" ht="15.75" thickTop="1" thickBot="1">
      <c r="A189" s="583" t="s">
        <v>799</v>
      </c>
      <c r="B189" s="583" t="s">
        <v>928</v>
      </c>
      <c r="C189" s="584">
        <v>50.63</v>
      </c>
      <c r="D189" s="585">
        <v>45900</v>
      </c>
      <c r="E189" s="453">
        <f>+IF(A189="","",VLOOKUP(A189,$A$7:H189,6,0))</f>
        <v>380</v>
      </c>
      <c r="F189" s="583">
        <v>380</v>
      </c>
      <c r="G189" s="453">
        <f t="shared" si="8"/>
        <v>380</v>
      </c>
      <c r="H189" s="453" t="str">
        <f t="shared" si="9"/>
        <v>ONERI DIV. DI GESTIONE</v>
      </c>
    </row>
    <row r="190" spans="1:8" ht="15.75" thickTop="1" thickBot="1">
      <c r="A190" s="583" t="s">
        <v>801</v>
      </c>
      <c r="B190" s="583" t="s">
        <v>930</v>
      </c>
      <c r="C190" s="584">
        <v>26</v>
      </c>
      <c r="D190" s="585">
        <v>45900</v>
      </c>
      <c r="E190" s="453">
        <f>+IF(A190="","",VLOOKUP(A190,$A$7:H190,6,0))</f>
        <v>360</v>
      </c>
      <c r="F190" s="583">
        <v>360</v>
      </c>
      <c r="G190" s="453">
        <f t="shared" si="8"/>
        <v>360</v>
      </c>
      <c r="H190" s="453" t="str">
        <f t="shared" si="9"/>
        <v>COSTI PER SERVIZI</v>
      </c>
    </row>
    <row r="191" spans="1:8" ht="15.75" thickTop="1" thickBot="1">
      <c r="A191" s="583" t="s">
        <v>802</v>
      </c>
      <c r="B191" s="583" t="s">
        <v>931</v>
      </c>
      <c r="C191" s="584">
        <v>99.84</v>
      </c>
      <c r="D191" s="585">
        <v>45900</v>
      </c>
      <c r="E191" s="453">
        <f>+IF(A191="","",VLOOKUP(A191,$A$7:H191,6,0))</f>
        <v>360</v>
      </c>
      <c r="F191" s="583">
        <v>360</v>
      </c>
      <c r="G191" s="453">
        <f t="shared" si="8"/>
        <v>360</v>
      </c>
      <c r="H191" s="453" t="str">
        <f t="shared" si="9"/>
        <v>COSTI PER SERVIZI</v>
      </c>
    </row>
    <row r="192" spans="1:8" ht="15.75" thickTop="1" thickBot="1">
      <c r="A192" s="583" t="s">
        <v>803</v>
      </c>
      <c r="B192" s="583" t="s">
        <v>932</v>
      </c>
      <c r="C192" s="584">
        <v>392.29</v>
      </c>
      <c r="D192" s="585">
        <v>45900</v>
      </c>
      <c r="E192" s="453">
        <f>+IF(A192="","",VLOOKUP(A192,$A$7:H192,6,0))</f>
        <v>360</v>
      </c>
      <c r="F192" s="583">
        <v>360</v>
      </c>
      <c r="G192" s="453">
        <f t="shared" si="8"/>
        <v>360</v>
      </c>
      <c r="H192" s="453" t="str">
        <f t="shared" si="9"/>
        <v>COSTI PER SERVIZI</v>
      </c>
    </row>
    <row r="193" spans="1:8" ht="15.75" thickTop="1" thickBot="1">
      <c r="A193" s="583" t="s">
        <v>804</v>
      </c>
      <c r="B193" s="583" t="s">
        <v>933</v>
      </c>
      <c r="C193" s="584">
        <v>9861.2199999999993</v>
      </c>
      <c r="D193" s="585">
        <v>45900</v>
      </c>
      <c r="E193" s="453">
        <f>+IF(A193="","",VLOOKUP(A193,$A$7:H193,6,0))</f>
        <v>360</v>
      </c>
      <c r="F193" s="583">
        <v>360</v>
      </c>
      <c r="G193" s="453">
        <f t="shared" si="8"/>
        <v>360</v>
      </c>
      <c r="H193" s="453" t="str">
        <f t="shared" si="9"/>
        <v>COSTI PER SERVIZI</v>
      </c>
    </row>
    <row r="194" spans="1:8" ht="15.75" thickTop="1" thickBot="1">
      <c r="A194" s="583" t="s">
        <v>806</v>
      </c>
      <c r="B194" s="583" t="s">
        <v>935</v>
      </c>
      <c r="C194" s="584">
        <v>13048.9</v>
      </c>
      <c r="D194" s="585">
        <v>45900</v>
      </c>
      <c r="E194" s="453">
        <f>+IF(A194="","",VLOOKUP(A194,$A$7:H194,6,0))</f>
        <v>360</v>
      </c>
      <c r="F194" s="583">
        <v>360</v>
      </c>
      <c r="G194" s="453">
        <f t="shared" si="8"/>
        <v>360</v>
      </c>
      <c r="H194" s="453" t="str">
        <f t="shared" si="9"/>
        <v>COSTI PER SERVIZI</v>
      </c>
    </row>
    <row r="195" spans="1:8" ht="15.75" thickTop="1" thickBot="1">
      <c r="A195" s="583" t="s">
        <v>808</v>
      </c>
      <c r="B195" s="583" t="s">
        <v>937</v>
      </c>
      <c r="C195" s="584">
        <v>48.36</v>
      </c>
      <c r="D195" s="585">
        <v>45900</v>
      </c>
      <c r="E195" s="453">
        <f>+IF(A195="","",VLOOKUP(A195,$A$7:H195,6,0))</f>
        <v>360</v>
      </c>
      <c r="F195" s="583">
        <v>360</v>
      </c>
      <c r="G195" s="453">
        <f t="shared" si="8"/>
        <v>360</v>
      </c>
      <c r="H195" s="453" t="str">
        <f t="shared" si="9"/>
        <v>COSTI PER SERVIZI</v>
      </c>
    </row>
    <row r="196" spans="1:8" ht="15.75" thickTop="1" thickBot="1">
      <c r="A196" s="583" t="s">
        <v>841</v>
      </c>
      <c r="B196" s="583" t="s">
        <v>969</v>
      </c>
      <c r="C196" s="584">
        <v>230</v>
      </c>
      <c r="D196" s="585">
        <v>45900</v>
      </c>
      <c r="E196" s="453">
        <f>+IF(A196="","",VLOOKUP(A196,$A$7:H196,6,0))</f>
        <v>360</v>
      </c>
      <c r="F196" s="583">
        <v>360</v>
      </c>
      <c r="G196" s="453">
        <f t="shared" si="8"/>
        <v>360</v>
      </c>
      <c r="H196" s="453" t="str">
        <f t="shared" si="9"/>
        <v>COSTI PER SERVIZI</v>
      </c>
    </row>
    <row r="197" spans="1:8" ht="15.75" thickTop="1" thickBot="1">
      <c r="A197" s="583" t="s">
        <v>809</v>
      </c>
      <c r="B197" s="583" t="s">
        <v>938</v>
      </c>
      <c r="C197" s="584">
        <v>11471.54</v>
      </c>
      <c r="D197" s="585">
        <v>45900</v>
      </c>
      <c r="E197" s="453">
        <f>+IF(A197="","",VLOOKUP(A197,$A$7:H197,6,0))</f>
        <v>360</v>
      </c>
      <c r="F197" s="583">
        <v>360</v>
      </c>
      <c r="G197" s="453">
        <f t="shared" si="8"/>
        <v>360</v>
      </c>
      <c r="H197" s="453" t="str">
        <f t="shared" si="9"/>
        <v>COSTI PER SERVIZI</v>
      </c>
    </row>
    <row r="198" spans="1:8" ht="15.75" thickTop="1" thickBot="1">
      <c r="A198" s="583" t="s">
        <v>810</v>
      </c>
      <c r="B198" s="583" t="s">
        <v>939</v>
      </c>
      <c r="C198" s="584">
        <v>8339.32</v>
      </c>
      <c r="D198" s="585">
        <v>45900</v>
      </c>
      <c r="E198" s="453">
        <f>+IF(A198="","",VLOOKUP(A198,$A$7:H198,6,0))</f>
        <v>370</v>
      </c>
      <c r="F198" s="583">
        <v>370</v>
      </c>
      <c r="G198" s="453">
        <f t="shared" si="8"/>
        <v>370</v>
      </c>
      <c r="H198" s="453" t="str">
        <f t="shared" si="9"/>
        <v>GODIMENTO BENI 3°</v>
      </c>
    </row>
    <row r="199" spans="1:8" ht="15.75" thickTop="1" thickBot="1">
      <c r="A199" s="583" t="s">
        <v>811</v>
      </c>
      <c r="B199" s="583" t="s">
        <v>940</v>
      </c>
      <c r="C199" s="584">
        <v>4434.2</v>
      </c>
      <c r="D199" s="585">
        <v>45900</v>
      </c>
      <c r="E199" s="453">
        <f>+IF(A199="","",VLOOKUP(A199,$A$7:H199,6,0))</f>
        <v>370</v>
      </c>
      <c r="F199" s="583">
        <v>370</v>
      </c>
      <c r="G199" s="453">
        <f t="shared" si="8"/>
        <v>370</v>
      </c>
      <c r="H199" s="453" t="str">
        <f t="shared" si="9"/>
        <v>GODIMENTO BENI 3°</v>
      </c>
    </row>
    <row r="200" spans="1:8" ht="15.75" thickTop="1" thickBot="1">
      <c r="A200" s="583" t="s">
        <v>812</v>
      </c>
      <c r="B200" s="583" t="s">
        <v>941</v>
      </c>
      <c r="C200" s="584">
        <v>12190.14</v>
      </c>
      <c r="D200" s="585">
        <v>45900</v>
      </c>
      <c r="E200" s="453">
        <f>+IF(A200="","",VLOOKUP(A200,$A$7:H200,6,0))</f>
        <v>360</v>
      </c>
      <c r="F200" s="583">
        <v>360</v>
      </c>
      <c r="G200" s="453">
        <f t="shared" si="8"/>
        <v>360</v>
      </c>
      <c r="H200" s="453" t="str">
        <f t="shared" si="9"/>
        <v>COSTI PER SERVIZI</v>
      </c>
    </row>
    <row r="201" spans="1:8" ht="15.75" thickTop="1" thickBot="1">
      <c r="A201" s="583" t="s">
        <v>813</v>
      </c>
      <c r="B201" s="583" t="s">
        <v>942</v>
      </c>
      <c r="C201" s="584">
        <v>28707.3</v>
      </c>
      <c r="D201" s="585">
        <v>45900</v>
      </c>
      <c r="E201" s="453">
        <f>+IF(A201="","",VLOOKUP(A201,$A$7:H201,6,0))</f>
        <v>390</v>
      </c>
      <c r="F201" s="583">
        <v>390</v>
      </c>
      <c r="G201" s="453">
        <f t="shared" si="8"/>
        <v>390</v>
      </c>
      <c r="H201" s="453" t="str">
        <f t="shared" si="9"/>
        <v>COSTO DEL LAVORO</v>
      </c>
    </row>
    <row r="202" spans="1:8" ht="15.75" thickTop="1" thickBot="1">
      <c r="A202" s="583" t="s">
        <v>863</v>
      </c>
      <c r="B202" s="583" t="s">
        <v>995</v>
      </c>
      <c r="C202" s="584">
        <v>5159.28</v>
      </c>
      <c r="D202" s="585">
        <v>45900</v>
      </c>
      <c r="E202" s="453">
        <f>+IF(A202="","",VLOOKUP(A202,$A$7:H202,6,0))</f>
        <v>390</v>
      </c>
      <c r="F202" s="583">
        <v>390</v>
      </c>
      <c r="G202" s="453">
        <f t="shared" si="8"/>
        <v>390</v>
      </c>
      <c r="H202" s="453" t="str">
        <f t="shared" si="9"/>
        <v>COSTO DEL LAVORO</v>
      </c>
    </row>
    <row r="203" spans="1:8" ht="15.75" thickTop="1" thickBot="1">
      <c r="A203" s="583" t="s">
        <v>814</v>
      </c>
      <c r="B203" s="583" t="s">
        <v>943</v>
      </c>
      <c r="C203" s="584">
        <v>5043.24</v>
      </c>
      <c r="D203" s="585">
        <v>45900</v>
      </c>
      <c r="E203" s="453">
        <f>+IF(A203="","",VLOOKUP(A203,$A$7:H203,6,0))</f>
        <v>390</v>
      </c>
      <c r="F203" s="583">
        <v>390</v>
      </c>
      <c r="G203" s="453">
        <f t="shared" si="8"/>
        <v>390</v>
      </c>
      <c r="H203" s="453" t="str">
        <f t="shared" si="9"/>
        <v>COSTO DEL LAVORO</v>
      </c>
    </row>
    <row r="204" spans="1:8" ht="15.75" thickTop="1" thickBot="1">
      <c r="A204" s="583" t="s">
        <v>815</v>
      </c>
      <c r="B204" s="583" t="s">
        <v>944</v>
      </c>
      <c r="C204" s="584">
        <v>2703.34</v>
      </c>
      <c r="D204" s="585">
        <v>45900</v>
      </c>
      <c r="E204" s="453">
        <f>+IF(A204="","",VLOOKUP(A204,$A$7:H204,6,0))</f>
        <v>390</v>
      </c>
      <c r="F204" s="583">
        <v>390</v>
      </c>
      <c r="G204" s="453">
        <f t="shared" si="8"/>
        <v>390</v>
      </c>
      <c r="H204" s="453" t="str">
        <f t="shared" si="9"/>
        <v>COSTO DEL LAVORO</v>
      </c>
    </row>
    <row r="205" spans="1:8" ht="15.75" thickTop="1" thickBot="1">
      <c r="A205" s="583" t="s">
        <v>816</v>
      </c>
      <c r="B205" s="583" t="s">
        <v>945</v>
      </c>
      <c r="C205" s="584">
        <v>1205.1199999999999</v>
      </c>
      <c r="D205" s="585">
        <v>45900</v>
      </c>
      <c r="E205" s="453">
        <f>+IF(A205="","",VLOOKUP(A205,$A$7:H205,6,0))</f>
        <v>390</v>
      </c>
      <c r="F205" s="583">
        <v>390</v>
      </c>
      <c r="G205" s="453">
        <f t="shared" si="8"/>
        <v>390</v>
      </c>
      <c r="H205" s="453" t="str">
        <f t="shared" si="9"/>
        <v>COSTO DEL LAVORO</v>
      </c>
    </row>
    <row r="206" spans="1:8" ht="15.75" thickTop="1" thickBot="1">
      <c r="A206" s="583" t="s">
        <v>864</v>
      </c>
      <c r="B206" s="583" t="s">
        <v>996</v>
      </c>
      <c r="C206" s="584">
        <v>1199.71</v>
      </c>
      <c r="D206" s="585">
        <v>45900</v>
      </c>
      <c r="E206" s="453">
        <f>+IF(A206="","",VLOOKUP(A206,$A$7:H206,6,0))</f>
        <v>390</v>
      </c>
      <c r="F206" s="583">
        <v>390</v>
      </c>
      <c r="G206" s="453">
        <f t="shared" si="8"/>
        <v>390</v>
      </c>
      <c r="H206" s="453" t="str">
        <f t="shared" si="9"/>
        <v>COSTO DEL LAVORO</v>
      </c>
    </row>
    <row r="207" spans="1:8" ht="15.75" thickTop="1" thickBot="1">
      <c r="A207" s="583" t="s">
        <v>818</v>
      </c>
      <c r="B207" s="583" t="s">
        <v>946</v>
      </c>
      <c r="C207" s="584">
        <v>860</v>
      </c>
      <c r="D207" s="585">
        <v>45900</v>
      </c>
      <c r="E207" s="453">
        <f>+IF(A207="","",VLOOKUP(A207,$A$7:H207,6,0))</f>
        <v>390</v>
      </c>
      <c r="F207" s="583">
        <v>390</v>
      </c>
      <c r="G207" s="453">
        <f t="shared" si="8"/>
        <v>390</v>
      </c>
      <c r="H207" s="453" t="str">
        <f t="shared" si="9"/>
        <v>COSTO DEL LAVORO</v>
      </c>
    </row>
    <row r="208" spans="1:8" ht="15.75" thickTop="1" thickBot="1">
      <c r="A208" s="583" t="s">
        <v>819</v>
      </c>
      <c r="B208" s="583" t="s">
        <v>947</v>
      </c>
      <c r="C208" s="584">
        <v>277.70999999999998</v>
      </c>
      <c r="D208" s="585">
        <v>45900</v>
      </c>
      <c r="E208" s="453">
        <f>+IF(A208="","",VLOOKUP(A208,$A$7:H208,6,0))</f>
        <v>410</v>
      </c>
      <c r="F208" s="583">
        <v>410</v>
      </c>
      <c r="G208" s="453">
        <f t="shared" si="8"/>
        <v>410</v>
      </c>
      <c r="H208" s="453" t="str">
        <f t="shared" si="9"/>
        <v>AMMORTAMENTI</v>
      </c>
    </row>
    <row r="209" spans="1:8" ht="15.75" thickTop="1" thickBot="1">
      <c r="A209" s="583" t="s">
        <v>820</v>
      </c>
      <c r="B209" s="583" t="s">
        <v>948</v>
      </c>
      <c r="C209" s="584">
        <v>69.86</v>
      </c>
      <c r="D209" s="585">
        <v>45900</v>
      </c>
      <c r="E209" s="453">
        <f>+IF(A209="","",VLOOKUP(A209,$A$7:H209,6,0))</f>
        <v>410</v>
      </c>
      <c r="F209" s="583">
        <v>410</v>
      </c>
      <c r="G209" s="453">
        <f t="shared" si="8"/>
        <v>410</v>
      </c>
      <c r="H209" s="453" t="str">
        <f t="shared" si="9"/>
        <v>AMMORTAMENTI</v>
      </c>
    </row>
    <row r="210" spans="1:8" ht="15.75" thickTop="1" thickBot="1">
      <c r="A210" s="583" t="s">
        <v>821</v>
      </c>
      <c r="B210" s="583" t="s">
        <v>949</v>
      </c>
      <c r="C210" s="584">
        <v>594.80999999999995</v>
      </c>
      <c r="D210" s="585">
        <v>45900</v>
      </c>
      <c r="E210" s="453">
        <f>+IF(A210="","",VLOOKUP(A210,$A$7:H210,6,0))</f>
        <v>410</v>
      </c>
      <c r="F210" s="583">
        <v>410</v>
      </c>
      <c r="G210" s="453">
        <f t="shared" si="8"/>
        <v>410</v>
      </c>
      <c r="H210" s="453" t="str">
        <f t="shared" si="9"/>
        <v>AMMORTAMENTI</v>
      </c>
    </row>
    <row r="211" spans="1:8" ht="15.75" thickTop="1" thickBot="1">
      <c r="A211" s="583" t="s">
        <v>822</v>
      </c>
      <c r="B211" s="583" t="s">
        <v>950</v>
      </c>
      <c r="C211" s="584">
        <v>447.66</v>
      </c>
      <c r="D211" s="585">
        <v>45900</v>
      </c>
      <c r="E211" s="453">
        <f>+IF(A211="","",VLOOKUP(A211,$A$7:H211,6,0))</f>
        <v>410</v>
      </c>
      <c r="F211" s="583">
        <v>410</v>
      </c>
      <c r="G211" s="453">
        <f t="shared" si="8"/>
        <v>410</v>
      </c>
      <c r="H211" s="453" t="str">
        <f t="shared" si="9"/>
        <v>AMMORTAMENTI</v>
      </c>
    </row>
    <row r="212" spans="1:8" ht="15.75" thickTop="1" thickBot="1">
      <c r="A212" s="583" t="s">
        <v>823</v>
      </c>
      <c r="B212" s="583" t="s">
        <v>951</v>
      </c>
      <c r="C212" s="584">
        <v>427.41</v>
      </c>
      <c r="D212" s="585">
        <v>45900</v>
      </c>
      <c r="E212" s="453">
        <f>+IF(A212="","",VLOOKUP(A212,$A$7:H212,6,0))</f>
        <v>410</v>
      </c>
      <c r="F212" s="583">
        <v>410</v>
      </c>
      <c r="G212" s="453">
        <f t="shared" si="8"/>
        <v>410</v>
      </c>
      <c r="H212" s="453" t="str">
        <f t="shared" si="9"/>
        <v>AMMORTAMENTI</v>
      </c>
    </row>
    <row r="213" spans="1:8" ht="15.75" thickTop="1" thickBot="1">
      <c r="A213" s="583" t="s">
        <v>824</v>
      </c>
      <c r="B213" s="583" t="s">
        <v>952</v>
      </c>
      <c r="C213" s="584">
        <v>6950.76</v>
      </c>
      <c r="D213" s="585">
        <v>45900</v>
      </c>
      <c r="E213" s="453">
        <f>+IF(A213="","",VLOOKUP(A213,$A$7:H213,6,0))</f>
        <v>410</v>
      </c>
      <c r="F213" s="583">
        <v>410</v>
      </c>
      <c r="G213" s="453">
        <f t="shared" si="8"/>
        <v>410</v>
      </c>
      <c r="H213" s="453" t="str">
        <f t="shared" si="9"/>
        <v>AMMORTAMENTI</v>
      </c>
    </row>
    <row r="214" spans="1:8" ht="15.75" thickTop="1" thickBot="1">
      <c r="A214" s="583" t="s">
        <v>826</v>
      </c>
      <c r="B214" s="583" t="s">
        <v>954</v>
      </c>
      <c r="C214" s="584">
        <v>91.8</v>
      </c>
      <c r="D214" s="585">
        <v>45900</v>
      </c>
      <c r="E214" s="453">
        <f>+IF(A214="","",VLOOKUP(A214,$A$7:H214,6,0))</f>
        <v>380</v>
      </c>
      <c r="F214" s="583">
        <v>380</v>
      </c>
      <c r="G214" s="453">
        <f t="shared" si="8"/>
        <v>380</v>
      </c>
      <c r="H214" s="453" t="str">
        <f t="shared" si="9"/>
        <v>ONERI DIV. DI GESTIONE</v>
      </c>
    </row>
    <row r="215" spans="1:8" ht="15.75" thickTop="1" thickBot="1">
      <c r="A215" s="583" t="s">
        <v>829</v>
      </c>
      <c r="B215" s="583" t="s">
        <v>957</v>
      </c>
      <c r="C215" s="584">
        <v>309.87</v>
      </c>
      <c r="D215" s="585">
        <v>45900</v>
      </c>
      <c r="E215" s="453">
        <f>+IF(A215="","",VLOOKUP(A215,$A$7:H215,6,0))</f>
        <v>380</v>
      </c>
      <c r="F215" s="583">
        <v>380</v>
      </c>
      <c r="G215" s="453">
        <f t="shared" si="8"/>
        <v>380</v>
      </c>
      <c r="H215" s="453" t="str">
        <f t="shared" si="9"/>
        <v>ONERI DIV. DI GESTIONE</v>
      </c>
    </row>
    <row r="216" spans="1:8" ht="15.75" thickTop="1" thickBot="1">
      <c r="A216" s="583" t="s">
        <v>830</v>
      </c>
      <c r="B216" s="583" t="s">
        <v>958</v>
      </c>
      <c r="C216" s="584">
        <v>287</v>
      </c>
      <c r="D216" s="585">
        <v>45900</v>
      </c>
      <c r="E216" s="453">
        <f>+IF(A216="","",VLOOKUP(A216,$A$7:H216,6,0))</f>
        <v>380</v>
      </c>
      <c r="F216" s="583">
        <v>380</v>
      </c>
      <c r="G216" s="453">
        <f t="shared" si="8"/>
        <v>380</v>
      </c>
      <c r="H216" s="453" t="str">
        <f t="shared" si="9"/>
        <v>ONERI DIV. DI GESTIONE</v>
      </c>
    </row>
    <row r="217" spans="1:8" ht="15.75" thickTop="1" thickBot="1">
      <c r="A217" s="583" t="s">
        <v>842</v>
      </c>
      <c r="B217" s="583" t="s">
        <v>954</v>
      </c>
      <c r="C217" s="584">
        <v>12</v>
      </c>
      <c r="D217" s="585">
        <v>45900</v>
      </c>
      <c r="E217" s="453">
        <f>+IF(A217="","",VLOOKUP(A217,$A$7:H217,6,0))</f>
        <v>380</v>
      </c>
      <c r="F217" s="583">
        <v>380</v>
      </c>
      <c r="G217" s="453">
        <f t="shared" ref="G217:G280" si="10">+IF(F217&gt;0,F217,E217)</f>
        <v>380</v>
      </c>
      <c r="H217" s="453" t="str">
        <f t="shared" si="9"/>
        <v>ONERI DIV. DI GESTIONE</v>
      </c>
    </row>
    <row r="218" spans="1:8" ht="15.75" thickTop="1" thickBot="1">
      <c r="A218" s="583" t="s">
        <v>832</v>
      </c>
      <c r="B218" s="583" t="s">
        <v>960</v>
      </c>
      <c r="C218" s="584">
        <v>925.6</v>
      </c>
      <c r="D218" s="585">
        <v>45900</v>
      </c>
      <c r="E218" s="453">
        <f>+IF(A218="","",VLOOKUP(A218,$A$7:H218,6,0))</f>
        <v>380</v>
      </c>
      <c r="F218" s="583">
        <v>380</v>
      </c>
      <c r="G218" s="453">
        <f t="shared" si="10"/>
        <v>380</v>
      </c>
      <c r="H218" s="453" t="str">
        <f t="shared" si="9"/>
        <v>ONERI DIV. DI GESTIONE</v>
      </c>
    </row>
    <row r="219" spans="1:8" ht="15.75" thickTop="1" thickBot="1">
      <c r="A219" s="583" t="s">
        <v>854</v>
      </c>
      <c r="B219" s="583" t="s">
        <v>987</v>
      </c>
      <c r="C219" s="584">
        <v>401.9</v>
      </c>
      <c r="D219" s="585">
        <v>45900</v>
      </c>
      <c r="E219" s="453">
        <f>+IF(A219="","",VLOOKUP(A219,$A$7:H219,6,0))</f>
        <v>450</v>
      </c>
      <c r="F219" s="583">
        <v>450</v>
      </c>
      <c r="G219" s="453">
        <f t="shared" si="10"/>
        <v>450</v>
      </c>
      <c r="H219" s="453" t="str">
        <f t="shared" si="9"/>
        <v>COSTI NON OPERATIVI</v>
      </c>
    </row>
    <row r="220" spans="1:8" ht="15.75" thickTop="1" thickBot="1">
      <c r="A220" s="583" t="s">
        <v>833</v>
      </c>
      <c r="B220" s="583" t="s">
        <v>961</v>
      </c>
      <c r="C220" s="584">
        <v>9.2899999999999991</v>
      </c>
      <c r="D220" s="585">
        <v>45900</v>
      </c>
      <c r="E220" s="453">
        <f>+IF(A220="","",VLOOKUP(A220,$A$7:H220,6,0))</f>
        <v>380</v>
      </c>
      <c r="F220" s="583">
        <v>380</v>
      </c>
      <c r="G220" s="453">
        <f t="shared" si="10"/>
        <v>380</v>
      </c>
      <c r="H220" s="453" t="str">
        <f t="shared" si="9"/>
        <v>ONERI DIV. DI GESTIONE</v>
      </c>
    </row>
    <row r="221" spans="1:8" ht="15.75" thickTop="1" thickBot="1">
      <c r="A221" s="583" t="s">
        <v>859</v>
      </c>
      <c r="B221" s="583" t="s">
        <v>991</v>
      </c>
      <c r="C221" s="584">
        <v>171.55</v>
      </c>
      <c r="D221" s="585">
        <v>45900</v>
      </c>
      <c r="E221" s="453">
        <f>+IF(A221="","",VLOOKUP(A221,$A$7:H221,6,0))</f>
        <v>380</v>
      </c>
      <c r="F221" s="583">
        <v>380</v>
      </c>
      <c r="G221" s="453">
        <f t="shared" si="10"/>
        <v>380</v>
      </c>
      <c r="H221" s="453" t="str">
        <f t="shared" si="9"/>
        <v>ONERI DIV. DI GESTIONE</v>
      </c>
    </row>
    <row r="222" spans="1:8" ht="15.75" thickTop="1" thickBot="1">
      <c r="A222" s="583" t="s">
        <v>835</v>
      </c>
      <c r="B222" s="583" t="s">
        <v>963</v>
      </c>
      <c r="C222" s="584">
        <v>1429.62</v>
      </c>
      <c r="D222" s="585">
        <v>45900</v>
      </c>
      <c r="E222" s="453">
        <f>+IF(A222="","",VLOOKUP(A222,$A$7:H222,6,0))</f>
        <v>430</v>
      </c>
      <c r="F222" s="583">
        <v>430</v>
      </c>
      <c r="G222" s="453">
        <f t="shared" si="10"/>
        <v>430</v>
      </c>
      <c r="H222" s="453" t="str">
        <f t="shared" si="9"/>
        <v>ONERI FINANZIARI</v>
      </c>
    </row>
    <row r="223" spans="1:8" ht="15.75" thickTop="1" thickBot="1">
      <c r="A223" s="583" t="s">
        <v>837</v>
      </c>
      <c r="B223" s="583" t="s">
        <v>965</v>
      </c>
      <c r="C223" s="584">
        <v>18.68</v>
      </c>
      <c r="D223" s="585">
        <v>45900</v>
      </c>
      <c r="E223" s="453">
        <f>+IF(A223="","",VLOOKUP(A223,$A$7:H223,6,0))</f>
        <v>430</v>
      </c>
      <c r="F223" s="583">
        <v>430</v>
      </c>
      <c r="G223" s="453">
        <f t="shared" si="10"/>
        <v>430</v>
      </c>
      <c r="H223" s="453" t="str">
        <f t="shared" si="9"/>
        <v>ONERI FINANZIARI</v>
      </c>
    </row>
    <row r="224" spans="1:8" ht="15.75" thickTop="1" thickBot="1">
      <c r="A224" s="583" t="s">
        <v>855</v>
      </c>
      <c r="B224" s="583" t="s">
        <v>988</v>
      </c>
      <c r="C224" s="584">
        <v>56.96</v>
      </c>
      <c r="D224" s="585">
        <v>45900</v>
      </c>
      <c r="E224" s="453">
        <f>+IF(A224="","",VLOOKUP(A224,$A$7:H224,6,0))</f>
        <v>430</v>
      </c>
      <c r="F224" s="583">
        <v>430</v>
      </c>
      <c r="G224" s="453">
        <f t="shared" si="10"/>
        <v>430</v>
      </c>
      <c r="H224" s="453" t="str">
        <f t="shared" si="9"/>
        <v>ONERI FINANZIARI</v>
      </c>
    </row>
    <row r="225" spans="1:8" ht="15.75" thickTop="1" thickBot="1">
      <c r="A225" s="583"/>
      <c r="B225" s="583"/>
      <c r="C225" s="584"/>
      <c r="D225" s="585"/>
      <c r="E225" s="453" t="str">
        <f>+IF(A225="","",VLOOKUP(A225,$A$7:H225,6,0))</f>
        <v/>
      </c>
      <c r="F225" s="583"/>
      <c r="G225" s="453" t="str">
        <f t="shared" si="10"/>
        <v/>
      </c>
      <c r="H225" s="453" t="str">
        <f t="shared" si="9"/>
        <v/>
      </c>
    </row>
    <row r="226" spans="1:8" ht="15.75" thickTop="1" thickBot="1">
      <c r="A226" s="583"/>
      <c r="B226" s="583"/>
      <c r="C226" s="584"/>
      <c r="D226" s="585"/>
      <c r="E226" s="453" t="str">
        <f>+IF(A226="","",VLOOKUP(A226,$A$7:H226,6,0))</f>
        <v/>
      </c>
      <c r="F226" s="583"/>
      <c r="G226" s="453" t="str">
        <f t="shared" si="10"/>
        <v/>
      </c>
      <c r="H226" s="453" t="str">
        <f t="shared" si="9"/>
        <v/>
      </c>
    </row>
    <row r="227" spans="1:8" ht="15.75" thickTop="1" thickBot="1">
      <c r="A227" s="583"/>
      <c r="B227" s="583"/>
      <c r="C227" s="584"/>
      <c r="D227" s="585"/>
      <c r="E227" s="453" t="str">
        <f>+IF(A227="","",VLOOKUP(A227,$A$7:H227,6,0))</f>
        <v/>
      </c>
      <c r="F227" s="583"/>
      <c r="G227" s="453" t="str">
        <f t="shared" si="10"/>
        <v/>
      </c>
      <c r="H227" s="453" t="str">
        <f t="shared" si="9"/>
        <v/>
      </c>
    </row>
    <row r="228" spans="1:8" ht="15.75" thickTop="1" thickBot="1">
      <c r="A228" s="583"/>
      <c r="B228" s="583"/>
      <c r="C228" s="584"/>
      <c r="D228" s="585"/>
      <c r="E228" s="453" t="str">
        <f>+IF(A228="","",VLOOKUP(A228,$A$7:H228,6,0))</f>
        <v/>
      </c>
      <c r="F228" s="583"/>
      <c r="G228" s="453" t="str">
        <f t="shared" si="10"/>
        <v/>
      </c>
      <c r="H228" s="453" t="str">
        <f t="shared" si="9"/>
        <v/>
      </c>
    </row>
    <row r="229" spans="1:8" ht="15.75" thickTop="1" thickBot="1">
      <c r="A229" s="583"/>
      <c r="B229" s="583"/>
      <c r="C229" s="584"/>
      <c r="D229" s="585"/>
      <c r="E229" s="453" t="str">
        <f>+IF(A229="","",VLOOKUP(A229,$A$7:H229,6,0))</f>
        <v/>
      </c>
      <c r="F229" s="583"/>
      <c r="G229" s="453" t="str">
        <f t="shared" si="10"/>
        <v/>
      </c>
      <c r="H229" s="453" t="str">
        <f t="shared" si="9"/>
        <v/>
      </c>
    </row>
    <row r="230" spans="1:8" ht="15.75" thickTop="1" thickBot="1">
      <c r="A230" s="583"/>
      <c r="B230" s="583"/>
      <c r="C230" s="584"/>
      <c r="D230" s="585"/>
      <c r="E230" s="453" t="str">
        <f>+IF(A230="","",VLOOKUP(A230,$A$7:H230,6,0))</f>
        <v/>
      </c>
      <c r="F230" s="583"/>
      <c r="G230" s="453" t="str">
        <f t="shared" si="10"/>
        <v/>
      </c>
      <c r="H230" s="453" t="str">
        <f t="shared" si="9"/>
        <v/>
      </c>
    </row>
    <row r="231" spans="1:8" ht="15.75" thickTop="1" thickBot="1">
      <c r="A231" s="583"/>
      <c r="B231" s="583"/>
      <c r="C231" s="584"/>
      <c r="D231" s="585"/>
      <c r="E231" s="453" t="str">
        <f>+IF(A231="","",VLOOKUP(A231,$A$7:H231,6,0))</f>
        <v/>
      </c>
      <c r="F231" s="583"/>
      <c r="G231" s="453" t="str">
        <f t="shared" si="10"/>
        <v/>
      </c>
      <c r="H231" s="453" t="str">
        <f t="shared" si="9"/>
        <v/>
      </c>
    </row>
    <row r="232" spans="1:8" ht="15.75" thickTop="1" thickBot="1">
      <c r="A232" s="583"/>
      <c r="B232" s="583"/>
      <c r="C232" s="584"/>
      <c r="D232" s="585"/>
      <c r="E232" s="453" t="str">
        <f>+IF(A232="","",VLOOKUP(A232,$A$7:H232,6,0))</f>
        <v/>
      </c>
      <c r="F232" s="583"/>
      <c r="G232" s="453" t="str">
        <f t="shared" si="10"/>
        <v/>
      </c>
      <c r="H232" s="453" t="str">
        <f t="shared" si="9"/>
        <v/>
      </c>
    </row>
    <row r="233" spans="1:8" ht="15.75" thickTop="1" thickBot="1">
      <c r="A233" s="583"/>
      <c r="B233" s="583"/>
      <c r="C233" s="584"/>
      <c r="D233" s="585"/>
      <c r="E233" s="453" t="str">
        <f>+IF(A233="","",VLOOKUP(A233,$A$7:H233,6,0))</f>
        <v/>
      </c>
      <c r="F233" s="583"/>
      <c r="G233" s="453" t="str">
        <f t="shared" si="10"/>
        <v/>
      </c>
      <c r="H233" s="453" t="str">
        <f t="shared" si="9"/>
        <v/>
      </c>
    </row>
    <row r="234" spans="1:8" ht="15.75" thickTop="1" thickBot="1">
      <c r="A234" s="583"/>
      <c r="B234" s="583"/>
      <c r="C234" s="584"/>
      <c r="D234" s="585"/>
      <c r="E234" s="453" t="str">
        <f>+IF(A234="","",VLOOKUP(A234,$A$7:H234,6,0))</f>
        <v/>
      </c>
      <c r="F234" s="583"/>
      <c r="G234" s="453" t="str">
        <f t="shared" si="10"/>
        <v/>
      </c>
      <c r="H234" s="453" t="str">
        <f t="shared" si="9"/>
        <v/>
      </c>
    </row>
    <row r="235" spans="1:8" ht="15.75" thickTop="1" thickBot="1">
      <c r="A235" s="583"/>
      <c r="B235" s="583"/>
      <c r="C235" s="584"/>
      <c r="D235" s="585"/>
      <c r="E235" s="453" t="str">
        <f>+IF(A235="","",VLOOKUP(A235,$A$7:H235,6,0))</f>
        <v/>
      </c>
      <c r="F235" s="583"/>
      <c r="G235" s="453" t="str">
        <f t="shared" si="10"/>
        <v/>
      </c>
      <c r="H235" s="453" t="str">
        <f t="shared" si="9"/>
        <v/>
      </c>
    </row>
    <row r="236" spans="1:8" ht="15.75" thickTop="1" thickBot="1">
      <c r="A236" s="583"/>
      <c r="B236" s="583"/>
      <c r="C236" s="584"/>
      <c r="D236" s="585"/>
      <c r="E236" s="453" t="str">
        <f>+IF(A236="","",VLOOKUP(A236,$A$7:H236,6,0))</f>
        <v/>
      </c>
      <c r="F236" s="583"/>
      <c r="G236" s="453" t="str">
        <f t="shared" si="10"/>
        <v/>
      </c>
      <c r="H236" s="453" t="str">
        <f t="shared" si="9"/>
        <v/>
      </c>
    </row>
    <row r="237" spans="1:8" ht="15.75" thickTop="1" thickBot="1">
      <c r="A237" s="583"/>
      <c r="B237" s="583"/>
      <c r="C237" s="584"/>
      <c r="D237" s="585"/>
      <c r="E237" s="453" t="str">
        <f>+IF(A237="","",VLOOKUP(A237,$A$7:H237,6,0))</f>
        <v/>
      </c>
      <c r="F237" s="583"/>
      <c r="G237" s="453" t="str">
        <f t="shared" si="10"/>
        <v/>
      </c>
      <c r="H237" s="453" t="str">
        <f t="shared" si="9"/>
        <v/>
      </c>
    </row>
    <row r="238" spans="1:8" ht="15.75" thickTop="1" thickBot="1">
      <c r="A238" s="583"/>
      <c r="B238" s="583"/>
      <c r="C238" s="584"/>
      <c r="D238" s="585"/>
      <c r="E238" s="453" t="str">
        <f>+IF(A238="","",VLOOKUP(A238,$A$7:H238,6,0))</f>
        <v/>
      </c>
      <c r="F238" s="583"/>
      <c r="G238" s="453" t="str">
        <f t="shared" si="10"/>
        <v/>
      </c>
      <c r="H238" s="453" t="str">
        <f t="shared" si="9"/>
        <v/>
      </c>
    </row>
    <row r="239" spans="1:8" ht="15.75" thickTop="1" thickBot="1">
      <c r="A239" s="583"/>
      <c r="B239" s="583"/>
      <c r="C239" s="584"/>
      <c r="D239" s="585"/>
      <c r="E239" s="453" t="str">
        <f>+IF(A239="","",VLOOKUP(A239,$A$7:H239,6,0))</f>
        <v/>
      </c>
      <c r="F239" s="583"/>
      <c r="G239" s="453" t="str">
        <f t="shared" si="10"/>
        <v/>
      </c>
      <c r="H239" s="453" t="str">
        <f t="shared" si="9"/>
        <v/>
      </c>
    </row>
    <row r="240" spans="1:8" ht="15.75" thickTop="1" thickBot="1">
      <c r="A240" s="583"/>
      <c r="B240" s="583"/>
      <c r="C240" s="584"/>
      <c r="D240" s="585"/>
      <c r="E240" s="453" t="str">
        <f>+IF(A240="","",VLOOKUP(A240,$A$7:H240,6,0))</f>
        <v/>
      </c>
      <c r="F240" s="583"/>
      <c r="G240" s="453" t="str">
        <f t="shared" si="10"/>
        <v/>
      </c>
      <c r="H240" s="453" t="str">
        <f t="shared" si="9"/>
        <v/>
      </c>
    </row>
    <row r="241" spans="1:8" ht="15.75" thickTop="1" thickBot="1">
      <c r="A241" s="583"/>
      <c r="B241" s="583"/>
      <c r="C241" s="584"/>
      <c r="D241" s="585"/>
      <c r="E241" s="453" t="str">
        <f>+IF(A241="","",VLOOKUP(A241,$A$7:H241,6,0))</f>
        <v/>
      </c>
      <c r="F241" s="583"/>
      <c r="G241" s="453" t="str">
        <f t="shared" si="10"/>
        <v/>
      </c>
      <c r="H241" s="453" t="str">
        <f t="shared" si="9"/>
        <v/>
      </c>
    </row>
    <row r="242" spans="1:8" ht="15.75" thickTop="1" thickBot="1">
      <c r="A242" s="583"/>
      <c r="B242" s="583"/>
      <c r="C242" s="584"/>
      <c r="D242" s="585"/>
      <c r="E242" s="453" t="str">
        <f>+IF(A242="","",VLOOKUP(A242,$A$7:H242,6,0))</f>
        <v/>
      </c>
      <c r="F242" s="583"/>
      <c r="G242" s="453" t="str">
        <f t="shared" si="10"/>
        <v/>
      </c>
      <c r="H242" s="453" t="str">
        <f t="shared" si="9"/>
        <v/>
      </c>
    </row>
    <row r="243" spans="1:8" ht="15.75" thickTop="1" thickBot="1">
      <c r="A243" s="583"/>
      <c r="B243" s="583"/>
      <c r="C243" s="584"/>
      <c r="D243" s="585"/>
      <c r="E243" s="453" t="str">
        <f>+IF(A243="","",VLOOKUP(A243,$A$7:H243,6,0))</f>
        <v/>
      </c>
      <c r="F243" s="583"/>
      <c r="G243" s="453" t="str">
        <f t="shared" si="10"/>
        <v/>
      </c>
      <c r="H243" s="453" t="str">
        <f t="shared" si="9"/>
        <v/>
      </c>
    </row>
    <row r="244" spans="1:8" ht="15.75" thickTop="1" thickBot="1">
      <c r="A244" s="583"/>
      <c r="B244" s="583"/>
      <c r="C244" s="584"/>
      <c r="D244" s="585"/>
      <c r="E244" s="453" t="str">
        <f>+IF(A244="","",VLOOKUP(A244,$A$7:H244,6,0))</f>
        <v/>
      </c>
      <c r="F244" s="583"/>
      <c r="G244" s="453" t="str">
        <f t="shared" si="10"/>
        <v/>
      </c>
      <c r="H244" s="453" t="str">
        <f t="shared" si="9"/>
        <v/>
      </c>
    </row>
    <row r="245" spans="1:8" ht="15.75" thickTop="1" thickBot="1">
      <c r="A245" s="583"/>
      <c r="B245" s="583"/>
      <c r="C245" s="584"/>
      <c r="D245" s="585"/>
      <c r="E245" s="453" t="str">
        <f>+IF(A245="","",VLOOKUP(A245,$A$7:H245,6,0))</f>
        <v/>
      </c>
      <c r="F245" s="583"/>
      <c r="G245" s="453" t="str">
        <f t="shared" si="10"/>
        <v/>
      </c>
      <c r="H245" s="453" t="str">
        <f t="shared" si="9"/>
        <v/>
      </c>
    </row>
    <row r="246" spans="1:8" ht="15.75" thickTop="1" thickBot="1">
      <c r="A246" s="583"/>
      <c r="B246" s="583"/>
      <c r="C246" s="584"/>
      <c r="D246" s="585"/>
      <c r="E246" s="453" t="str">
        <f>+IF(A246="","",VLOOKUP(A246,$A$7:H246,6,0))</f>
        <v/>
      </c>
      <c r="F246" s="583"/>
      <c r="G246" s="453" t="str">
        <f t="shared" si="10"/>
        <v/>
      </c>
      <c r="H246" s="453" t="str">
        <f t="shared" si="9"/>
        <v/>
      </c>
    </row>
    <row r="247" spans="1:8" ht="15.75" thickTop="1" thickBot="1">
      <c r="A247" s="583"/>
      <c r="B247" s="583"/>
      <c r="C247" s="584"/>
      <c r="D247" s="585"/>
      <c r="E247" s="453" t="str">
        <f>+IF(A247="","",VLOOKUP(A247,$A$7:H247,6,0))</f>
        <v/>
      </c>
      <c r="F247" s="583"/>
      <c r="G247" s="453" t="str">
        <f t="shared" si="10"/>
        <v/>
      </c>
      <c r="H247" s="453" t="str">
        <f t="shared" si="9"/>
        <v/>
      </c>
    </row>
    <row r="248" spans="1:8" ht="15.75" thickTop="1" thickBot="1">
      <c r="A248" s="583"/>
      <c r="B248" s="583"/>
      <c r="C248" s="584"/>
      <c r="D248" s="585"/>
      <c r="E248" s="453" t="str">
        <f>+IF(A248="","",VLOOKUP(A248,$A$7:H248,6,0))</f>
        <v/>
      </c>
      <c r="F248" s="583"/>
      <c r="G248" s="453" t="str">
        <f t="shared" si="10"/>
        <v/>
      </c>
      <c r="H248" s="453" t="str">
        <f t="shared" si="9"/>
        <v/>
      </c>
    </row>
    <row r="249" spans="1:8" ht="15.75" thickTop="1" thickBot="1">
      <c r="A249" s="583"/>
      <c r="B249" s="583"/>
      <c r="C249" s="584"/>
      <c r="D249" s="585"/>
      <c r="E249" s="453" t="str">
        <f>+IF(A249="","",VLOOKUP(A249,$A$7:H249,6,0))</f>
        <v/>
      </c>
      <c r="F249" s="583"/>
      <c r="G249" s="453" t="str">
        <f t="shared" si="10"/>
        <v/>
      </c>
      <c r="H249" s="453" t="str">
        <f t="shared" ref="H249:H312" si="11">+IFERROR(IF(A249="","",VLOOKUP(G249,cbr,2,0)),"Codice non inserito")</f>
        <v/>
      </c>
    </row>
    <row r="250" spans="1:8" ht="15.75" thickTop="1" thickBot="1">
      <c r="A250" s="583"/>
      <c r="B250" s="583"/>
      <c r="C250" s="584"/>
      <c r="D250" s="585"/>
      <c r="E250" s="453" t="str">
        <f>+IF(A250="","",VLOOKUP(A250,$A$7:H250,6,0))</f>
        <v/>
      </c>
      <c r="F250" s="583"/>
      <c r="G250" s="453" t="str">
        <f t="shared" si="10"/>
        <v/>
      </c>
      <c r="H250" s="453" t="str">
        <f t="shared" si="11"/>
        <v/>
      </c>
    </row>
    <row r="251" spans="1:8" ht="15.75" thickTop="1" thickBot="1">
      <c r="A251" s="583"/>
      <c r="B251" s="583"/>
      <c r="C251" s="584"/>
      <c r="D251" s="585"/>
      <c r="E251" s="453" t="str">
        <f>+IF(A251="","",VLOOKUP(A251,$A$7:H251,6,0))</f>
        <v/>
      </c>
      <c r="F251" s="583"/>
      <c r="G251" s="453" t="str">
        <f t="shared" si="10"/>
        <v/>
      </c>
      <c r="H251" s="453" t="str">
        <f t="shared" si="11"/>
        <v/>
      </c>
    </row>
    <row r="252" spans="1:8" ht="15.75" thickTop="1" thickBot="1">
      <c r="A252" s="583"/>
      <c r="B252" s="583"/>
      <c r="C252" s="584"/>
      <c r="D252" s="585"/>
      <c r="E252" s="453" t="str">
        <f>+IF(A252="","",VLOOKUP(A252,$A$7:H252,6,0))</f>
        <v/>
      </c>
      <c r="F252" s="583"/>
      <c r="G252" s="453" t="str">
        <f t="shared" si="10"/>
        <v/>
      </c>
      <c r="H252" s="453" t="str">
        <f t="shared" si="11"/>
        <v/>
      </c>
    </row>
    <row r="253" spans="1:8" ht="15.75" thickTop="1" thickBot="1">
      <c r="A253" s="583"/>
      <c r="B253" s="583"/>
      <c r="C253" s="584"/>
      <c r="D253" s="585"/>
      <c r="E253" s="453" t="str">
        <f>+IF(A253="","",VLOOKUP(A253,$A$7:H253,6,0))</f>
        <v/>
      </c>
      <c r="F253" s="583"/>
      <c r="G253" s="453" t="str">
        <f t="shared" si="10"/>
        <v/>
      </c>
      <c r="H253" s="453" t="str">
        <f t="shared" si="11"/>
        <v/>
      </c>
    </row>
    <row r="254" spans="1:8" ht="15.75" thickTop="1" thickBot="1">
      <c r="A254" s="583"/>
      <c r="B254" s="583"/>
      <c r="C254" s="584"/>
      <c r="D254" s="585"/>
      <c r="E254" s="453" t="str">
        <f>+IF(A254="","",VLOOKUP(A254,$A$7:H254,6,0))</f>
        <v/>
      </c>
      <c r="F254" s="583"/>
      <c r="G254" s="453" t="str">
        <f t="shared" si="10"/>
        <v/>
      </c>
      <c r="H254" s="453" t="str">
        <f t="shared" si="11"/>
        <v/>
      </c>
    </row>
    <row r="255" spans="1:8" ht="15.75" thickTop="1" thickBot="1">
      <c r="A255" s="583"/>
      <c r="B255" s="583"/>
      <c r="C255" s="584"/>
      <c r="D255" s="585"/>
      <c r="E255" s="453" t="str">
        <f>+IF(A255="","",VLOOKUP(A255,$A$7:H255,6,0))</f>
        <v/>
      </c>
      <c r="F255" s="583"/>
      <c r="G255" s="453" t="str">
        <f t="shared" si="10"/>
        <v/>
      </c>
      <c r="H255" s="453" t="str">
        <f t="shared" si="11"/>
        <v/>
      </c>
    </row>
    <row r="256" spans="1:8" ht="15.75" thickTop="1" thickBot="1">
      <c r="A256" s="583"/>
      <c r="B256" s="583"/>
      <c r="C256" s="584"/>
      <c r="D256" s="585"/>
      <c r="E256" s="453" t="str">
        <f>+IF(A256="","",VLOOKUP(A256,$A$7:H256,6,0))</f>
        <v/>
      </c>
      <c r="F256" s="583"/>
      <c r="G256" s="453" t="str">
        <f t="shared" si="10"/>
        <v/>
      </c>
      <c r="H256" s="453" t="str">
        <f t="shared" si="11"/>
        <v/>
      </c>
    </row>
    <row r="257" spans="1:8" ht="15.75" thickTop="1" thickBot="1">
      <c r="A257" s="583"/>
      <c r="B257" s="583"/>
      <c r="C257" s="584"/>
      <c r="D257" s="585"/>
      <c r="E257" s="453" t="str">
        <f>+IF(A257="","",VLOOKUP(A257,$A$7:H257,6,0))</f>
        <v/>
      </c>
      <c r="F257" s="583"/>
      <c r="G257" s="453" t="str">
        <f t="shared" si="10"/>
        <v/>
      </c>
      <c r="H257" s="453" t="str">
        <f t="shared" si="11"/>
        <v/>
      </c>
    </row>
    <row r="258" spans="1:8" ht="15.75" thickTop="1" thickBot="1">
      <c r="A258" s="583"/>
      <c r="B258" s="583"/>
      <c r="C258" s="584"/>
      <c r="D258" s="585"/>
      <c r="E258" s="453" t="str">
        <f>+IF(A258="","",VLOOKUP(A258,$A$7:H258,6,0))</f>
        <v/>
      </c>
      <c r="F258" s="583"/>
      <c r="G258" s="453" t="str">
        <f t="shared" si="10"/>
        <v/>
      </c>
      <c r="H258" s="453" t="str">
        <f t="shared" si="11"/>
        <v/>
      </c>
    </row>
    <row r="259" spans="1:8" ht="15.75" thickTop="1" thickBot="1">
      <c r="A259" s="583"/>
      <c r="B259" s="583"/>
      <c r="C259" s="584"/>
      <c r="D259" s="585"/>
      <c r="E259" s="453" t="str">
        <f>+IF(A259="","",VLOOKUP(A259,$A$7:H259,6,0))</f>
        <v/>
      </c>
      <c r="F259" s="583"/>
      <c r="G259" s="453" t="str">
        <f t="shared" si="10"/>
        <v/>
      </c>
      <c r="H259" s="453" t="str">
        <f t="shared" si="11"/>
        <v/>
      </c>
    </row>
    <row r="260" spans="1:8" ht="15.75" thickTop="1" thickBot="1">
      <c r="A260" s="583"/>
      <c r="B260" s="583"/>
      <c r="C260" s="584"/>
      <c r="D260" s="585"/>
      <c r="E260" s="453" t="str">
        <f>+IF(A260="","",VLOOKUP(A260,$A$7:H260,6,0))</f>
        <v/>
      </c>
      <c r="F260" s="583"/>
      <c r="G260" s="453" t="str">
        <f t="shared" si="10"/>
        <v/>
      </c>
      <c r="H260" s="453" t="str">
        <f t="shared" si="11"/>
        <v/>
      </c>
    </row>
    <row r="261" spans="1:8" ht="15.75" thickTop="1" thickBot="1">
      <c r="A261" s="583"/>
      <c r="B261" s="583"/>
      <c r="C261" s="584"/>
      <c r="D261" s="585"/>
      <c r="E261" s="453" t="str">
        <f>+IF(A261="","",VLOOKUP(A261,$A$7:H261,6,0))</f>
        <v/>
      </c>
      <c r="F261" s="583"/>
      <c r="G261" s="453" t="str">
        <f t="shared" si="10"/>
        <v/>
      </c>
      <c r="H261" s="453" t="str">
        <f t="shared" si="11"/>
        <v/>
      </c>
    </row>
    <row r="262" spans="1:8" ht="15.75" thickTop="1" thickBot="1">
      <c r="A262" s="583"/>
      <c r="B262" s="583"/>
      <c r="C262" s="584"/>
      <c r="D262" s="585"/>
      <c r="E262" s="453" t="str">
        <f>+IF(A262="","",VLOOKUP(A262,$A$7:H262,6,0))</f>
        <v/>
      </c>
      <c r="F262" s="583"/>
      <c r="G262" s="453" t="str">
        <f t="shared" si="10"/>
        <v/>
      </c>
      <c r="H262" s="453" t="str">
        <f t="shared" si="11"/>
        <v/>
      </c>
    </row>
    <row r="263" spans="1:8" ht="15.75" thickTop="1" thickBot="1">
      <c r="A263" s="583"/>
      <c r="B263" s="583"/>
      <c r="C263" s="584"/>
      <c r="D263" s="585"/>
      <c r="E263" s="453" t="str">
        <f>+IF(A263="","",VLOOKUP(A263,$A$7:H263,6,0))</f>
        <v/>
      </c>
      <c r="F263" s="583"/>
      <c r="G263" s="453" t="str">
        <f t="shared" si="10"/>
        <v/>
      </c>
      <c r="H263" s="453" t="str">
        <f t="shared" si="11"/>
        <v/>
      </c>
    </row>
    <row r="264" spans="1:8" ht="15.75" thickTop="1" thickBot="1">
      <c r="A264" s="583"/>
      <c r="B264" s="583"/>
      <c r="C264" s="584"/>
      <c r="D264" s="585"/>
      <c r="E264" s="453" t="str">
        <f>+IF(A264="","",VLOOKUP(A264,$A$7:H264,6,0))</f>
        <v/>
      </c>
      <c r="F264" s="583"/>
      <c r="G264" s="453" t="str">
        <f t="shared" si="10"/>
        <v/>
      </c>
      <c r="H264" s="453" t="str">
        <f t="shared" si="11"/>
        <v/>
      </c>
    </row>
    <row r="265" spans="1:8" ht="15.75" thickTop="1" thickBot="1">
      <c r="A265" s="583"/>
      <c r="B265" s="583"/>
      <c r="C265" s="584"/>
      <c r="D265" s="585"/>
      <c r="E265" s="453" t="str">
        <f>+IF(A265="","",VLOOKUP(A265,$A$7:H265,6,0))</f>
        <v/>
      </c>
      <c r="F265" s="583"/>
      <c r="G265" s="453" t="str">
        <f t="shared" si="10"/>
        <v/>
      </c>
      <c r="H265" s="453" t="str">
        <f t="shared" si="11"/>
        <v/>
      </c>
    </row>
    <row r="266" spans="1:8" ht="15.75" thickTop="1" thickBot="1">
      <c r="A266" s="583"/>
      <c r="B266" s="583"/>
      <c r="C266" s="584"/>
      <c r="D266" s="585"/>
      <c r="E266" s="453" t="str">
        <f>+IF(A266="","",VLOOKUP(A266,$A$7:H266,6,0))</f>
        <v/>
      </c>
      <c r="F266" s="583"/>
      <c r="G266" s="453" t="str">
        <f t="shared" si="10"/>
        <v/>
      </c>
      <c r="H266" s="453" t="str">
        <f t="shared" si="11"/>
        <v/>
      </c>
    </row>
    <row r="267" spans="1:8" ht="15.75" thickTop="1" thickBot="1">
      <c r="A267" s="583"/>
      <c r="B267" s="583"/>
      <c r="C267" s="584"/>
      <c r="D267" s="585"/>
      <c r="E267" s="453" t="str">
        <f>+IF(A267="","",VLOOKUP(A267,$A$7:H267,6,0))</f>
        <v/>
      </c>
      <c r="F267" s="583"/>
      <c r="G267" s="453" t="str">
        <f t="shared" si="10"/>
        <v/>
      </c>
      <c r="H267" s="453" t="str">
        <f t="shared" si="11"/>
        <v/>
      </c>
    </row>
    <row r="268" spans="1:8" ht="15.75" thickTop="1" thickBot="1">
      <c r="A268" s="583"/>
      <c r="B268" s="583"/>
      <c r="C268" s="584"/>
      <c r="D268" s="585"/>
      <c r="E268" s="453" t="str">
        <f>+IF(A268="","",VLOOKUP(A268,$A$7:H268,6,0))</f>
        <v/>
      </c>
      <c r="F268" s="583"/>
      <c r="G268" s="453" t="str">
        <f t="shared" si="10"/>
        <v/>
      </c>
      <c r="H268" s="453" t="str">
        <f t="shared" si="11"/>
        <v/>
      </c>
    </row>
    <row r="269" spans="1:8" ht="15.75" thickTop="1" thickBot="1">
      <c r="A269" s="583"/>
      <c r="B269" s="583"/>
      <c r="C269" s="584"/>
      <c r="D269" s="585"/>
      <c r="E269" s="453" t="str">
        <f>+IF(A269="","",VLOOKUP(A269,$A$7:H269,6,0))</f>
        <v/>
      </c>
      <c r="F269" s="583"/>
      <c r="G269" s="453" t="str">
        <f t="shared" si="10"/>
        <v/>
      </c>
      <c r="H269" s="453" t="str">
        <f t="shared" si="11"/>
        <v/>
      </c>
    </row>
    <row r="270" spans="1:8" ht="15.75" thickTop="1" thickBot="1">
      <c r="A270" s="583"/>
      <c r="B270" s="583"/>
      <c r="C270" s="584"/>
      <c r="D270" s="585"/>
      <c r="E270" s="453" t="str">
        <f>+IF(A270="","",VLOOKUP(A270,$A$7:H270,6,0))</f>
        <v/>
      </c>
      <c r="F270" s="583"/>
      <c r="G270" s="453" t="str">
        <f t="shared" si="10"/>
        <v/>
      </c>
      <c r="H270" s="453" t="str">
        <f t="shared" si="11"/>
        <v/>
      </c>
    </row>
    <row r="271" spans="1:8" ht="15.75" thickTop="1" thickBot="1">
      <c r="A271" s="583"/>
      <c r="B271" s="583"/>
      <c r="C271" s="584"/>
      <c r="D271" s="585"/>
      <c r="E271" s="453" t="str">
        <f>+IF(A271="","",VLOOKUP(A271,$A$7:H271,6,0))</f>
        <v/>
      </c>
      <c r="F271" s="583"/>
      <c r="G271" s="453" t="str">
        <f t="shared" si="10"/>
        <v/>
      </c>
      <c r="H271" s="453" t="str">
        <f t="shared" si="11"/>
        <v/>
      </c>
    </row>
    <row r="272" spans="1:8" ht="15.75" thickTop="1" thickBot="1">
      <c r="A272" s="583"/>
      <c r="B272" s="583"/>
      <c r="C272" s="584"/>
      <c r="D272" s="585"/>
      <c r="E272" s="453" t="str">
        <f>+IF(A272="","",VLOOKUP(A272,$A$7:H272,6,0))</f>
        <v/>
      </c>
      <c r="F272" s="583"/>
      <c r="G272" s="453" t="str">
        <f t="shared" si="10"/>
        <v/>
      </c>
      <c r="H272" s="453" t="str">
        <f t="shared" si="11"/>
        <v/>
      </c>
    </row>
    <row r="273" spans="1:8" ht="15.75" thickTop="1" thickBot="1">
      <c r="A273" s="583"/>
      <c r="B273" s="583"/>
      <c r="C273" s="584"/>
      <c r="D273" s="585"/>
      <c r="E273" s="453" t="str">
        <f>+IF(A273="","",VLOOKUP(A273,$A$7:H273,6,0))</f>
        <v/>
      </c>
      <c r="F273" s="583"/>
      <c r="G273" s="453" t="str">
        <f t="shared" si="10"/>
        <v/>
      </c>
      <c r="H273" s="453" t="str">
        <f t="shared" si="11"/>
        <v/>
      </c>
    </row>
    <row r="274" spans="1:8" ht="15.75" thickTop="1" thickBot="1">
      <c r="A274" s="583"/>
      <c r="B274" s="583"/>
      <c r="C274" s="584"/>
      <c r="D274" s="585"/>
      <c r="E274" s="453" t="str">
        <f>+IF(A274="","",VLOOKUP(A274,$A$7:H274,6,0))</f>
        <v/>
      </c>
      <c r="F274" s="583"/>
      <c r="G274" s="453" t="str">
        <f t="shared" si="10"/>
        <v/>
      </c>
      <c r="H274" s="453" t="str">
        <f t="shared" si="11"/>
        <v/>
      </c>
    </row>
    <row r="275" spans="1:8" ht="15.75" thickTop="1" thickBot="1">
      <c r="A275" s="583"/>
      <c r="B275" s="583"/>
      <c r="C275" s="584"/>
      <c r="D275" s="585"/>
      <c r="E275" s="453" t="str">
        <f>+IF(A275="","",VLOOKUP(A275,$A$7:H275,6,0))</f>
        <v/>
      </c>
      <c r="F275" s="583"/>
      <c r="G275" s="453" t="str">
        <f t="shared" si="10"/>
        <v/>
      </c>
      <c r="H275" s="453" t="str">
        <f t="shared" si="11"/>
        <v/>
      </c>
    </row>
    <row r="276" spans="1:8" ht="15.75" thickTop="1" thickBot="1">
      <c r="A276" s="583"/>
      <c r="B276" s="583"/>
      <c r="C276" s="584"/>
      <c r="D276" s="585"/>
      <c r="E276" s="453" t="str">
        <f>+IF(A276="","",VLOOKUP(A276,$A$7:H276,6,0))</f>
        <v/>
      </c>
      <c r="F276" s="583"/>
      <c r="G276" s="453" t="str">
        <f t="shared" si="10"/>
        <v/>
      </c>
      <c r="H276" s="453" t="str">
        <f t="shared" si="11"/>
        <v/>
      </c>
    </row>
    <row r="277" spans="1:8" ht="15.75" thickTop="1" thickBot="1">
      <c r="A277" s="583"/>
      <c r="B277" s="583"/>
      <c r="C277" s="584"/>
      <c r="D277" s="585"/>
      <c r="E277" s="453" t="str">
        <f>+IF(A277="","",VLOOKUP(A277,$A$7:H277,6,0))</f>
        <v/>
      </c>
      <c r="F277" s="583"/>
      <c r="G277" s="453" t="str">
        <f t="shared" si="10"/>
        <v/>
      </c>
      <c r="H277" s="453" t="str">
        <f t="shared" si="11"/>
        <v/>
      </c>
    </row>
    <row r="278" spans="1:8" ht="15.75" thickTop="1" thickBot="1">
      <c r="A278" s="583"/>
      <c r="B278" s="583"/>
      <c r="C278" s="584"/>
      <c r="D278" s="585"/>
      <c r="E278" s="453" t="str">
        <f>+IF(A278="","",VLOOKUP(A278,$A$7:H278,6,0))</f>
        <v/>
      </c>
      <c r="F278" s="583"/>
      <c r="G278" s="453" t="str">
        <f t="shared" si="10"/>
        <v/>
      </c>
      <c r="H278" s="453" t="str">
        <f t="shared" si="11"/>
        <v/>
      </c>
    </row>
    <row r="279" spans="1:8" ht="15.75" thickTop="1" thickBot="1">
      <c r="A279" s="583"/>
      <c r="B279" s="583"/>
      <c r="C279" s="584"/>
      <c r="D279" s="585"/>
      <c r="E279" s="453" t="str">
        <f>+IF(A279="","",VLOOKUP(A279,$A$7:H279,6,0))</f>
        <v/>
      </c>
      <c r="F279" s="583"/>
      <c r="G279" s="453" t="str">
        <f t="shared" si="10"/>
        <v/>
      </c>
      <c r="H279" s="453" t="str">
        <f t="shared" si="11"/>
        <v/>
      </c>
    </row>
    <row r="280" spans="1:8" ht="15.75" thickTop="1" thickBot="1">
      <c r="A280" s="583"/>
      <c r="B280" s="583"/>
      <c r="C280" s="584"/>
      <c r="D280" s="585"/>
      <c r="E280" s="453" t="str">
        <f>+IF(A280="","",VLOOKUP(A280,$A$7:H280,6,0))</f>
        <v/>
      </c>
      <c r="F280" s="583"/>
      <c r="G280" s="453" t="str">
        <f t="shared" si="10"/>
        <v/>
      </c>
      <c r="H280" s="453" t="str">
        <f t="shared" si="11"/>
        <v/>
      </c>
    </row>
    <row r="281" spans="1:8" ht="15.75" thickTop="1" thickBot="1">
      <c r="A281" s="583"/>
      <c r="B281" s="583"/>
      <c r="C281" s="584"/>
      <c r="D281" s="585"/>
      <c r="E281" s="453" t="str">
        <f>+IF(A281="","",VLOOKUP(A281,$A$7:H281,6,0))</f>
        <v/>
      </c>
      <c r="F281" s="583"/>
      <c r="G281" s="453" t="str">
        <f t="shared" ref="G281:G344" si="12">+IF(F281&gt;0,F281,E281)</f>
        <v/>
      </c>
      <c r="H281" s="453" t="str">
        <f t="shared" si="11"/>
        <v/>
      </c>
    </row>
    <row r="282" spans="1:8" ht="15.75" thickTop="1" thickBot="1">
      <c r="A282" s="583"/>
      <c r="B282" s="583"/>
      <c r="C282" s="584"/>
      <c r="D282" s="585"/>
      <c r="E282" s="453" t="str">
        <f>+IF(A282="","",VLOOKUP(A282,$A$7:H282,6,0))</f>
        <v/>
      </c>
      <c r="F282" s="583"/>
      <c r="G282" s="453" t="str">
        <f t="shared" si="12"/>
        <v/>
      </c>
      <c r="H282" s="453" t="str">
        <f t="shared" si="11"/>
        <v/>
      </c>
    </row>
    <row r="283" spans="1:8" ht="15.75" thickTop="1" thickBot="1">
      <c r="A283" s="583"/>
      <c r="B283" s="583"/>
      <c r="C283" s="584"/>
      <c r="D283" s="585"/>
      <c r="E283" s="453" t="str">
        <f>+IF(A283="","",VLOOKUP(A283,$A$7:H283,6,0))</f>
        <v/>
      </c>
      <c r="F283" s="583"/>
      <c r="G283" s="453" t="str">
        <f t="shared" si="12"/>
        <v/>
      </c>
      <c r="H283" s="453" t="str">
        <f t="shared" si="11"/>
        <v/>
      </c>
    </row>
    <row r="284" spans="1:8" ht="15.75" thickTop="1" thickBot="1">
      <c r="A284" s="583"/>
      <c r="B284" s="583"/>
      <c r="C284" s="584"/>
      <c r="D284" s="585"/>
      <c r="E284" s="453" t="str">
        <f>+IF(A284="","",VLOOKUP(A284,$A$7:H284,6,0))</f>
        <v/>
      </c>
      <c r="F284" s="583"/>
      <c r="G284" s="453" t="str">
        <f t="shared" si="12"/>
        <v/>
      </c>
      <c r="H284" s="453" t="str">
        <f t="shared" si="11"/>
        <v/>
      </c>
    </row>
    <row r="285" spans="1:8" ht="15.75" thickTop="1" thickBot="1">
      <c r="A285" s="583"/>
      <c r="B285" s="583"/>
      <c r="C285" s="584"/>
      <c r="D285" s="585"/>
      <c r="E285" s="453" t="str">
        <f>+IF(A285="","",VLOOKUP(A285,$A$7:H285,6,0))</f>
        <v/>
      </c>
      <c r="F285" s="583"/>
      <c r="G285" s="453" t="str">
        <f t="shared" si="12"/>
        <v/>
      </c>
      <c r="H285" s="453" t="str">
        <f t="shared" si="11"/>
        <v/>
      </c>
    </row>
    <row r="286" spans="1:8" ht="15.75" thickTop="1" thickBot="1">
      <c r="A286" s="583"/>
      <c r="B286" s="583"/>
      <c r="C286" s="584"/>
      <c r="D286" s="585"/>
      <c r="E286" s="453" t="str">
        <f>+IF(A286="","",VLOOKUP(A286,$A$7:H286,6,0))</f>
        <v/>
      </c>
      <c r="F286" s="583"/>
      <c r="G286" s="453" t="str">
        <f t="shared" si="12"/>
        <v/>
      </c>
      <c r="H286" s="453" t="str">
        <f t="shared" si="11"/>
        <v/>
      </c>
    </row>
    <row r="287" spans="1:8" ht="15.75" thickTop="1" thickBot="1">
      <c r="A287" s="583"/>
      <c r="B287" s="583"/>
      <c r="C287" s="584"/>
      <c r="D287" s="585"/>
      <c r="E287" s="453" t="str">
        <f>+IF(A287="","",VLOOKUP(A287,$A$7:H287,6,0))</f>
        <v/>
      </c>
      <c r="F287" s="583"/>
      <c r="G287" s="453" t="str">
        <f t="shared" si="12"/>
        <v/>
      </c>
      <c r="H287" s="453" t="str">
        <f t="shared" si="11"/>
        <v/>
      </c>
    </row>
    <row r="288" spans="1:8" ht="15.75" thickTop="1" thickBot="1">
      <c r="A288" s="583"/>
      <c r="B288" s="583"/>
      <c r="C288" s="584"/>
      <c r="D288" s="585"/>
      <c r="E288" s="453" t="str">
        <f>+IF(A288="","",VLOOKUP(A288,$A$7:H288,6,0))</f>
        <v/>
      </c>
      <c r="F288" s="583"/>
      <c r="G288" s="453" t="str">
        <f t="shared" si="12"/>
        <v/>
      </c>
      <c r="H288" s="453" t="str">
        <f t="shared" si="11"/>
        <v/>
      </c>
    </row>
    <row r="289" spans="1:8" ht="15.75" thickTop="1" thickBot="1">
      <c r="A289" s="583"/>
      <c r="B289" s="583"/>
      <c r="C289" s="584"/>
      <c r="D289" s="585"/>
      <c r="E289" s="453" t="str">
        <f>+IF(A289="","",VLOOKUP(A289,$A$7:H289,6,0))</f>
        <v/>
      </c>
      <c r="F289" s="583"/>
      <c r="G289" s="453" t="str">
        <f t="shared" si="12"/>
        <v/>
      </c>
      <c r="H289" s="453" t="str">
        <f t="shared" si="11"/>
        <v/>
      </c>
    </row>
    <row r="290" spans="1:8" ht="15.75" thickTop="1" thickBot="1">
      <c r="A290" s="583"/>
      <c r="B290" s="583"/>
      <c r="C290" s="584"/>
      <c r="D290" s="585"/>
      <c r="E290" s="453" t="str">
        <f>+IF(A290="","",VLOOKUP(A290,$A$7:H290,6,0))</f>
        <v/>
      </c>
      <c r="F290" s="583"/>
      <c r="G290" s="453" t="str">
        <f t="shared" si="12"/>
        <v/>
      </c>
      <c r="H290" s="453" t="str">
        <f t="shared" si="11"/>
        <v/>
      </c>
    </row>
    <row r="291" spans="1:8" ht="15.75" thickTop="1" thickBot="1">
      <c r="A291" s="583"/>
      <c r="B291" s="583"/>
      <c r="C291" s="584"/>
      <c r="D291" s="585"/>
      <c r="E291" s="453" t="str">
        <f>+IF(A291="","",VLOOKUP(A291,$A$7:H291,6,0))</f>
        <v/>
      </c>
      <c r="F291" s="583"/>
      <c r="G291" s="453" t="str">
        <f t="shared" si="12"/>
        <v/>
      </c>
      <c r="H291" s="453" t="str">
        <f t="shared" si="11"/>
        <v/>
      </c>
    </row>
    <row r="292" spans="1:8" ht="15.75" thickTop="1" thickBot="1">
      <c r="A292" s="583"/>
      <c r="B292" s="583"/>
      <c r="C292" s="584"/>
      <c r="D292" s="585"/>
      <c r="E292" s="453" t="str">
        <f>+IF(A292="","",VLOOKUP(A292,$A$7:H292,6,0))</f>
        <v/>
      </c>
      <c r="F292" s="583"/>
      <c r="G292" s="453" t="str">
        <f t="shared" si="12"/>
        <v/>
      </c>
      <c r="H292" s="453" t="str">
        <f t="shared" si="11"/>
        <v/>
      </c>
    </row>
    <row r="293" spans="1:8" ht="15.75" thickTop="1" thickBot="1">
      <c r="A293" s="583"/>
      <c r="B293" s="583"/>
      <c r="C293" s="584"/>
      <c r="D293" s="585"/>
      <c r="E293" s="453" t="str">
        <f>+IF(A293="","",VLOOKUP(A293,$A$7:H293,6,0))</f>
        <v/>
      </c>
      <c r="F293" s="583"/>
      <c r="G293" s="453" t="str">
        <f t="shared" si="12"/>
        <v/>
      </c>
      <c r="H293" s="453" t="str">
        <f t="shared" si="11"/>
        <v/>
      </c>
    </row>
    <row r="294" spans="1:8" ht="15.75" thickTop="1" thickBot="1">
      <c r="A294" s="583"/>
      <c r="B294" s="583"/>
      <c r="C294" s="584"/>
      <c r="D294" s="585"/>
      <c r="E294" s="453" t="str">
        <f>+IF(A294="","",VLOOKUP(A294,$A$7:H294,6,0))</f>
        <v/>
      </c>
      <c r="F294" s="583"/>
      <c r="G294" s="453" t="str">
        <f t="shared" si="12"/>
        <v/>
      </c>
      <c r="H294" s="453" t="str">
        <f t="shared" si="11"/>
        <v/>
      </c>
    </row>
    <row r="295" spans="1:8" ht="15.75" thickTop="1" thickBot="1">
      <c r="A295" s="583"/>
      <c r="B295" s="583"/>
      <c r="C295" s="584"/>
      <c r="D295" s="585"/>
      <c r="E295" s="453" t="str">
        <f>+IF(A295="","",VLOOKUP(A295,$A$7:H295,6,0))</f>
        <v/>
      </c>
      <c r="F295" s="583"/>
      <c r="G295" s="453" t="str">
        <f t="shared" si="12"/>
        <v/>
      </c>
      <c r="H295" s="453" t="str">
        <f t="shared" si="11"/>
        <v/>
      </c>
    </row>
    <row r="296" spans="1:8" ht="15.75" thickTop="1" thickBot="1">
      <c r="A296" s="583"/>
      <c r="B296" s="583"/>
      <c r="C296" s="584"/>
      <c r="D296" s="585"/>
      <c r="E296" s="453" t="str">
        <f>+IF(A296="","",VLOOKUP(A296,$A$7:H296,6,0))</f>
        <v/>
      </c>
      <c r="F296" s="583"/>
      <c r="G296" s="453" t="str">
        <f t="shared" si="12"/>
        <v/>
      </c>
      <c r="H296" s="453" t="str">
        <f t="shared" si="11"/>
        <v/>
      </c>
    </row>
    <row r="297" spans="1:8" ht="15.75" thickTop="1" thickBot="1">
      <c r="A297" s="583"/>
      <c r="B297" s="583"/>
      <c r="C297" s="584"/>
      <c r="D297" s="585"/>
      <c r="E297" s="453" t="str">
        <f>+IF(A297="","",VLOOKUP(A297,$A$7:H297,6,0))</f>
        <v/>
      </c>
      <c r="F297" s="583"/>
      <c r="G297" s="453" t="str">
        <f t="shared" si="12"/>
        <v/>
      </c>
      <c r="H297" s="453" t="str">
        <f t="shared" si="11"/>
        <v/>
      </c>
    </row>
    <row r="298" spans="1:8" ht="15.75" thickTop="1" thickBot="1">
      <c r="A298" s="583"/>
      <c r="B298" s="583"/>
      <c r="C298" s="584"/>
      <c r="D298" s="585"/>
      <c r="E298" s="453" t="str">
        <f>+IF(A298="","",VLOOKUP(A298,$A$7:H298,6,0))</f>
        <v/>
      </c>
      <c r="F298" s="583"/>
      <c r="G298" s="453" t="str">
        <f t="shared" si="12"/>
        <v/>
      </c>
      <c r="H298" s="453" t="str">
        <f t="shared" si="11"/>
        <v/>
      </c>
    </row>
    <row r="299" spans="1:8" ht="15.75" thickTop="1" thickBot="1">
      <c r="A299" s="583"/>
      <c r="B299" s="583"/>
      <c r="C299" s="584"/>
      <c r="D299" s="585"/>
      <c r="E299" s="453" t="str">
        <f>+IF(A299="","",VLOOKUP(A299,$A$7:H299,6,0))</f>
        <v/>
      </c>
      <c r="F299" s="583"/>
      <c r="G299" s="453" t="str">
        <f t="shared" si="12"/>
        <v/>
      </c>
      <c r="H299" s="453" t="str">
        <f t="shared" si="11"/>
        <v/>
      </c>
    </row>
    <row r="300" spans="1:8" ht="15.75" thickTop="1" thickBot="1">
      <c r="A300" s="583"/>
      <c r="B300" s="583"/>
      <c r="C300" s="584"/>
      <c r="D300" s="585"/>
      <c r="E300" s="453" t="str">
        <f>+IF(A300="","",VLOOKUP(A300,$A$7:H300,6,0))</f>
        <v/>
      </c>
      <c r="F300" s="583"/>
      <c r="G300" s="453" t="str">
        <f t="shared" si="12"/>
        <v/>
      </c>
      <c r="H300" s="453" t="str">
        <f t="shared" si="11"/>
        <v/>
      </c>
    </row>
    <row r="301" spans="1:8" ht="15.75" thickTop="1" thickBot="1">
      <c r="A301" s="583"/>
      <c r="B301" s="583"/>
      <c r="C301" s="584"/>
      <c r="D301" s="585"/>
      <c r="E301" s="453" t="str">
        <f>+IF(A301="","",VLOOKUP(A301,$A$7:H301,6,0))</f>
        <v/>
      </c>
      <c r="F301" s="583"/>
      <c r="G301" s="453" t="str">
        <f t="shared" si="12"/>
        <v/>
      </c>
      <c r="H301" s="453" t="str">
        <f t="shared" si="11"/>
        <v/>
      </c>
    </row>
    <row r="302" spans="1:8" ht="15.75" thickTop="1" thickBot="1">
      <c r="A302" s="583"/>
      <c r="B302" s="583"/>
      <c r="C302" s="584"/>
      <c r="D302" s="585"/>
      <c r="E302" s="453" t="str">
        <f>+IF(A302="","",VLOOKUP(A302,$A$7:H302,6,0))</f>
        <v/>
      </c>
      <c r="F302" s="583"/>
      <c r="G302" s="453" t="str">
        <f t="shared" si="12"/>
        <v/>
      </c>
      <c r="H302" s="453" t="str">
        <f t="shared" si="11"/>
        <v/>
      </c>
    </row>
    <row r="303" spans="1:8" ht="15.75" thickTop="1" thickBot="1">
      <c r="A303" s="583"/>
      <c r="B303" s="583"/>
      <c r="C303" s="584"/>
      <c r="D303" s="585"/>
      <c r="E303" s="453" t="str">
        <f>+IF(A303="","",VLOOKUP(A303,$A$7:H303,6,0))</f>
        <v/>
      </c>
      <c r="F303" s="583"/>
      <c r="G303" s="453" t="str">
        <f t="shared" si="12"/>
        <v/>
      </c>
      <c r="H303" s="453" t="str">
        <f t="shared" si="11"/>
        <v/>
      </c>
    </row>
    <row r="304" spans="1:8" ht="15.75" thickTop="1" thickBot="1">
      <c r="A304" s="583"/>
      <c r="B304" s="583"/>
      <c r="C304" s="584"/>
      <c r="D304" s="585"/>
      <c r="E304" s="453" t="str">
        <f>+IF(A304="","",VLOOKUP(A304,$A$7:H304,6,0))</f>
        <v/>
      </c>
      <c r="F304" s="583"/>
      <c r="G304" s="453" t="str">
        <f t="shared" si="12"/>
        <v/>
      </c>
      <c r="H304" s="453" t="str">
        <f t="shared" si="11"/>
        <v/>
      </c>
    </row>
    <row r="305" spans="1:8" ht="15.75" thickTop="1" thickBot="1">
      <c r="A305" s="583"/>
      <c r="B305" s="583"/>
      <c r="C305" s="584"/>
      <c r="D305" s="585"/>
      <c r="E305" s="453" t="str">
        <f>+IF(A305="","",VLOOKUP(A305,$A$7:H305,6,0))</f>
        <v/>
      </c>
      <c r="F305" s="583"/>
      <c r="G305" s="453" t="str">
        <f t="shared" si="12"/>
        <v/>
      </c>
      <c r="H305" s="453" t="str">
        <f t="shared" si="11"/>
        <v/>
      </c>
    </row>
    <row r="306" spans="1:8" ht="15.75" thickTop="1" thickBot="1">
      <c r="A306" s="583"/>
      <c r="B306" s="583"/>
      <c r="C306" s="584"/>
      <c r="D306" s="585"/>
      <c r="E306" s="453" t="str">
        <f>+IF(A306="","",VLOOKUP(A306,$A$7:H306,6,0))</f>
        <v/>
      </c>
      <c r="F306" s="583"/>
      <c r="G306" s="453" t="str">
        <f t="shared" si="12"/>
        <v/>
      </c>
      <c r="H306" s="453" t="str">
        <f t="shared" si="11"/>
        <v/>
      </c>
    </row>
    <row r="307" spans="1:8" ht="15.75" thickTop="1" thickBot="1">
      <c r="A307" s="583"/>
      <c r="B307" s="583"/>
      <c r="C307" s="584"/>
      <c r="D307" s="585"/>
      <c r="E307" s="453" t="str">
        <f>+IF(A307="","",VLOOKUP(A307,$A$7:H307,6,0))</f>
        <v/>
      </c>
      <c r="F307" s="583"/>
      <c r="G307" s="453" t="str">
        <f t="shared" si="12"/>
        <v/>
      </c>
      <c r="H307" s="453" t="str">
        <f t="shared" si="11"/>
        <v/>
      </c>
    </row>
    <row r="308" spans="1:8" ht="15.75" thickTop="1" thickBot="1">
      <c r="A308" s="583"/>
      <c r="B308" s="583"/>
      <c r="C308" s="584"/>
      <c r="D308" s="585"/>
      <c r="E308" s="453" t="str">
        <f>+IF(A308="","",VLOOKUP(A308,$A$7:H308,6,0))</f>
        <v/>
      </c>
      <c r="F308" s="583"/>
      <c r="G308" s="453" t="str">
        <f t="shared" si="12"/>
        <v/>
      </c>
      <c r="H308" s="453" t="str">
        <f t="shared" si="11"/>
        <v/>
      </c>
    </row>
    <row r="309" spans="1:8" ht="15.75" thickTop="1" thickBot="1">
      <c r="A309" s="583"/>
      <c r="B309" s="583"/>
      <c r="C309" s="584"/>
      <c r="D309" s="585"/>
      <c r="E309" s="453" t="str">
        <f>+IF(A309="","",VLOOKUP(A309,$A$7:H309,6,0))</f>
        <v/>
      </c>
      <c r="F309" s="583"/>
      <c r="G309" s="453" t="str">
        <f t="shared" si="12"/>
        <v/>
      </c>
      <c r="H309" s="453" t="str">
        <f t="shared" si="11"/>
        <v/>
      </c>
    </row>
    <row r="310" spans="1:8" ht="15.75" thickTop="1" thickBot="1">
      <c r="A310" s="583"/>
      <c r="B310" s="583"/>
      <c r="C310" s="584"/>
      <c r="D310" s="585"/>
      <c r="E310" s="453" t="str">
        <f>+IF(A310="","",VLOOKUP(A310,$A$7:H310,6,0))</f>
        <v/>
      </c>
      <c r="F310" s="583"/>
      <c r="G310" s="453" t="str">
        <f t="shared" si="12"/>
        <v/>
      </c>
      <c r="H310" s="453" t="str">
        <f t="shared" si="11"/>
        <v/>
      </c>
    </row>
    <row r="311" spans="1:8" ht="15.75" thickTop="1" thickBot="1">
      <c r="A311" s="583"/>
      <c r="B311" s="583"/>
      <c r="C311" s="584"/>
      <c r="D311" s="585"/>
      <c r="E311" s="453" t="str">
        <f>+IF(A311="","",VLOOKUP(A311,$A$7:H311,6,0))</f>
        <v/>
      </c>
      <c r="F311" s="583"/>
      <c r="G311" s="453" t="str">
        <f t="shared" si="12"/>
        <v/>
      </c>
      <c r="H311" s="453" t="str">
        <f t="shared" si="11"/>
        <v/>
      </c>
    </row>
    <row r="312" spans="1:8" ht="15.75" thickTop="1" thickBot="1">
      <c r="A312" s="583"/>
      <c r="B312" s="583"/>
      <c r="C312" s="584"/>
      <c r="D312" s="585"/>
      <c r="E312" s="453" t="str">
        <f>+IF(A312="","",VLOOKUP(A312,$A$7:H312,6,0))</f>
        <v/>
      </c>
      <c r="F312" s="583"/>
      <c r="G312" s="453" t="str">
        <f t="shared" si="12"/>
        <v/>
      </c>
      <c r="H312" s="453" t="str">
        <f t="shared" si="11"/>
        <v/>
      </c>
    </row>
    <row r="313" spans="1:8" ht="15.75" thickTop="1" thickBot="1">
      <c r="A313" s="583"/>
      <c r="B313" s="583"/>
      <c r="C313" s="584"/>
      <c r="D313" s="585"/>
      <c r="E313" s="453" t="str">
        <f>+IF(A313="","",VLOOKUP(A313,$A$7:H313,6,0))</f>
        <v/>
      </c>
      <c r="F313" s="583"/>
      <c r="G313" s="453" t="str">
        <f t="shared" si="12"/>
        <v/>
      </c>
      <c r="H313" s="453" t="str">
        <f t="shared" ref="H313:H376" si="13">+IFERROR(IF(A313="","",VLOOKUP(G313,cbr,2,0)),"Codice non inserito")</f>
        <v/>
      </c>
    </row>
    <row r="314" spans="1:8" ht="15.75" thickTop="1" thickBot="1">
      <c r="A314" s="583"/>
      <c r="B314" s="583"/>
      <c r="C314" s="584"/>
      <c r="D314" s="585"/>
      <c r="E314" s="453" t="str">
        <f>+IF(A314="","",VLOOKUP(A314,$A$7:H314,6,0))</f>
        <v/>
      </c>
      <c r="F314" s="583"/>
      <c r="G314" s="453" t="str">
        <f t="shared" si="12"/>
        <v/>
      </c>
      <c r="H314" s="453" t="str">
        <f t="shared" si="13"/>
        <v/>
      </c>
    </row>
    <row r="315" spans="1:8" ht="15.75" thickTop="1" thickBot="1">
      <c r="A315" s="583"/>
      <c r="B315" s="583"/>
      <c r="C315" s="584"/>
      <c r="D315" s="585"/>
      <c r="E315" s="453" t="str">
        <f>+IF(A315="","",VLOOKUP(A315,$A$7:H315,6,0))</f>
        <v/>
      </c>
      <c r="F315" s="583"/>
      <c r="G315" s="453" t="str">
        <f t="shared" si="12"/>
        <v/>
      </c>
      <c r="H315" s="453" t="str">
        <f t="shared" si="13"/>
        <v/>
      </c>
    </row>
    <row r="316" spans="1:8" ht="15.75" thickTop="1" thickBot="1">
      <c r="A316" s="583"/>
      <c r="B316" s="583"/>
      <c r="C316" s="584"/>
      <c r="D316" s="585"/>
      <c r="E316" s="453" t="str">
        <f>+IF(A316="","",VLOOKUP(A316,$A$7:H316,6,0))</f>
        <v/>
      </c>
      <c r="F316" s="583"/>
      <c r="G316" s="453" t="str">
        <f t="shared" si="12"/>
        <v/>
      </c>
      <c r="H316" s="453" t="str">
        <f t="shared" si="13"/>
        <v/>
      </c>
    </row>
    <row r="317" spans="1:8" ht="15.75" thickTop="1" thickBot="1">
      <c r="A317" s="583"/>
      <c r="B317" s="583"/>
      <c r="C317" s="584"/>
      <c r="D317" s="585"/>
      <c r="E317" s="453" t="str">
        <f>+IF(A317="","",VLOOKUP(A317,$A$7:H317,6,0))</f>
        <v/>
      </c>
      <c r="F317" s="583"/>
      <c r="G317" s="453" t="str">
        <f t="shared" si="12"/>
        <v/>
      </c>
      <c r="H317" s="453" t="str">
        <f t="shared" si="13"/>
        <v/>
      </c>
    </row>
    <row r="318" spans="1:8" ht="15.75" thickTop="1" thickBot="1">
      <c r="A318" s="583"/>
      <c r="B318" s="583"/>
      <c r="C318" s="584"/>
      <c r="D318" s="585"/>
      <c r="E318" s="453" t="str">
        <f>+IF(A318="","",VLOOKUP(A318,$A$7:H318,6,0))</f>
        <v/>
      </c>
      <c r="F318" s="583"/>
      <c r="G318" s="453" t="str">
        <f t="shared" si="12"/>
        <v/>
      </c>
      <c r="H318" s="453" t="str">
        <f t="shared" si="13"/>
        <v/>
      </c>
    </row>
    <row r="319" spans="1:8" ht="15.75" thickTop="1" thickBot="1">
      <c r="A319" s="583"/>
      <c r="B319" s="583"/>
      <c r="C319" s="584"/>
      <c r="D319" s="585"/>
      <c r="E319" s="453" t="str">
        <f>+IF(A319="","",VLOOKUP(A319,$A$7:H319,6,0))</f>
        <v/>
      </c>
      <c r="F319" s="583"/>
      <c r="G319" s="453" t="str">
        <f t="shared" si="12"/>
        <v/>
      </c>
      <c r="H319" s="453" t="str">
        <f t="shared" si="13"/>
        <v/>
      </c>
    </row>
    <row r="320" spans="1:8" ht="15.75" thickTop="1" thickBot="1">
      <c r="A320" s="583"/>
      <c r="B320" s="583"/>
      <c r="C320" s="584"/>
      <c r="D320" s="585"/>
      <c r="E320" s="453" t="str">
        <f>+IF(A320="","",VLOOKUP(A320,$A$7:H320,6,0))</f>
        <v/>
      </c>
      <c r="F320" s="583"/>
      <c r="G320" s="453" t="str">
        <f t="shared" si="12"/>
        <v/>
      </c>
      <c r="H320" s="453" t="str">
        <f t="shared" si="13"/>
        <v/>
      </c>
    </row>
    <row r="321" spans="1:8" ht="15.75" thickTop="1" thickBot="1">
      <c r="A321" s="583"/>
      <c r="B321" s="583"/>
      <c r="C321" s="584"/>
      <c r="D321" s="585"/>
      <c r="E321" s="453" t="str">
        <f>+IF(A321="","",VLOOKUP(A321,$A$7:H321,6,0))</f>
        <v/>
      </c>
      <c r="F321" s="583"/>
      <c r="G321" s="453" t="str">
        <f t="shared" si="12"/>
        <v/>
      </c>
      <c r="H321" s="453" t="str">
        <f t="shared" si="13"/>
        <v/>
      </c>
    </row>
    <row r="322" spans="1:8" ht="15.75" thickTop="1" thickBot="1">
      <c r="A322" s="583"/>
      <c r="B322" s="583"/>
      <c r="C322" s="584"/>
      <c r="D322" s="585"/>
      <c r="E322" s="453" t="str">
        <f>+IF(A322="","",VLOOKUP(A322,$A$7:H322,6,0))</f>
        <v/>
      </c>
      <c r="F322" s="583"/>
      <c r="G322" s="453" t="str">
        <f t="shared" si="12"/>
        <v/>
      </c>
      <c r="H322" s="453" t="str">
        <f t="shared" si="13"/>
        <v/>
      </c>
    </row>
    <row r="323" spans="1:8" ht="15.75" thickTop="1" thickBot="1">
      <c r="A323" s="583"/>
      <c r="B323" s="583"/>
      <c r="C323" s="584"/>
      <c r="D323" s="585"/>
      <c r="E323" s="453" t="str">
        <f>+IF(A323="","",VLOOKUP(A323,$A$7:H323,6,0))</f>
        <v/>
      </c>
      <c r="F323" s="583"/>
      <c r="G323" s="453" t="str">
        <f t="shared" si="12"/>
        <v/>
      </c>
      <c r="H323" s="453" t="str">
        <f t="shared" si="13"/>
        <v/>
      </c>
    </row>
    <row r="324" spans="1:8" ht="15.75" thickTop="1" thickBot="1">
      <c r="A324" s="583"/>
      <c r="B324" s="583"/>
      <c r="C324" s="584"/>
      <c r="D324" s="585"/>
      <c r="E324" s="453" t="str">
        <f>+IF(A324="","",VLOOKUP(A324,$A$7:H324,6,0))</f>
        <v/>
      </c>
      <c r="F324" s="583"/>
      <c r="G324" s="453" t="str">
        <f t="shared" si="12"/>
        <v/>
      </c>
      <c r="H324" s="453" t="str">
        <f t="shared" si="13"/>
        <v/>
      </c>
    </row>
    <row r="325" spans="1:8" ht="15.75" thickTop="1" thickBot="1">
      <c r="A325" s="583"/>
      <c r="B325" s="583"/>
      <c r="C325" s="584"/>
      <c r="D325" s="585"/>
      <c r="E325" s="453" t="str">
        <f>+IF(A325="","",VLOOKUP(A325,$A$7:H325,6,0))</f>
        <v/>
      </c>
      <c r="F325" s="583"/>
      <c r="G325" s="453" t="str">
        <f t="shared" si="12"/>
        <v/>
      </c>
      <c r="H325" s="453" t="str">
        <f t="shared" si="13"/>
        <v/>
      </c>
    </row>
    <row r="326" spans="1:8" ht="15.75" thickTop="1" thickBot="1">
      <c r="A326" s="583"/>
      <c r="B326" s="583"/>
      <c r="C326" s="584"/>
      <c r="D326" s="585"/>
      <c r="E326" s="453" t="str">
        <f>+IF(A326="","",VLOOKUP(A326,$A$7:H326,6,0))</f>
        <v/>
      </c>
      <c r="F326" s="583"/>
      <c r="G326" s="453" t="str">
        <f t="shared" si="12"/>
        <v/>
      </c>
      <c r="H326" s="453" t="str">
        <f t="shared" si="13"/>
        <v/>
      </c>
    </row>
    <row r="327" spans="1:8" ht="15.75" thickTop="1" thickBot="1">
      <c r="A327" s="583"/>
      <c r="B327" s="583"/>
      <c r="C327" s="584"/>
      <c r="D327" s="585"/>
      <c r="E327" s="453" t="str">
        <f>+IF(A327="","",VLOOKUP(A327,$A$7:H327,6,0))</f>
        <v/>
      </c>
      <c r="F327" s="583"/>
      <c r="G327" s="453" t="str">
        <f t="shared" si="12"/>
        <v/>
      </c>
      <c r="H327" s="453" t="str">
        <f t="shared" si="13"/>
        <v/>
      </c>
    </row>
    <row r="328" spans="1:8" ht="15.75" thickTop="1" thickBot="1">
      <c r="A328" s="583"/>
      <c r="B328" s="583"/>
      <c r="C328" s="584"/>
      <c r="D328" s="585"/>
      <c r="E328" s="453" t="str">
        <f>+IF(A328="","",VLOOKUP(A328,$A$7:H328,6,0))</f>
        <v/>
      </c>
      <c r="F328" s="583"/>
      <c r="G328" s="453" t="str">
        <f t="shared" si="12"/>
        <v/>
      </c>
      <c r="H328" s="453" t="str">
        <f t="shared" si="13"/>
        <v/>
      </c>
    </row>
    <row r="329" spans="1:8" ht="15.75" thickTop="1" thickBot="1">
      <c r="A329" s="583"/>
      <c r="B329" s="583"/>
      <c r="C329" s="584"/>
      <c r="D329" s="585"/>
      <c r="E329" s="453" t="str">
        <f>+IF(A329="","",VLOOKUP(A329,$A$7:H329,6,0))</f>
        <v/>
      </c>
      <c r="F329" s="583"/>
      <c r="G329" s="453" t="str">
        <f t="shared" si="12"/>
        <v/>
      </c>
      <c r="H329" s="453" t="str">
        <f t="shared" si="13"/>
        <v/>
      </c>
    </row>
    <row r="330" spans="1:8" ht="15.75" thickTop="1" thickBot="1">
      <c r="A330" s="583"/>
      <c r="B330" s="583"/>
      <c r="C330" s="584"/>
      <c r="D330" s="585"/>
      <c r="E330" s="453" t="str">
        <f>+IF(A330="","",VLOOKUP(A330,$A$7:H330,6,0))</f>
        <v/>
      </c>
      <c r="F330" s="583"/>
      <c r="G330" s="453" t="str">
        <f t="shared" si="12"/>
        <v/>
      </c>
      <c r="H330" s="453" t="str">
        <f t="shared" si="13"/>
        <v/>
      </c>
    </row>
    <row r="331" spans="1:8" ht="15.75" thickTop="1" thickBot="1">
      <c r="A331" s="583"/>
      <c r="B331" s="583"/>
      <c r="C331" s="584"/>
      <c r="D331" s="585"/>
      <c r="E331" s="453" t="str">
        <f>+IF(A331="","",VLOOKUP(A331,$A$7:H331,6,0))</f>
        <v/>
      </c>
      <c r="F331" s="583"/>
      <c r="G331" s="453" t="str">
        <f t="shared" si="12"/>
        <v/>
      </c>
      <c r="H331" s="453" t="str">
        <f t="shared" si="13"/>
        <v/>
      </c>
    </row>
    <row r="332" spans="1:8" ht="15.75" thickTop="1" thickBot="1">
      <c r="A332" s="583"/>
      <c r="B332" s="583"/>
      <c r="C332" s="584"/>
      <c r="D332" s="585"/>
      <c r="E332" s="453" t="str">
        <f>+IF(A332="","",VLOOKUP(A332,$A$7:H332,6,0))</f>
        <v/>
      </c>
      <c r="F332" s="583"/>
      <c r="G332" s="453" t="str">
        <f t="shared" si="12"/>
        <v/>
      </c>
      <c r="H332" s="453" t="str">
        <f t="shared" si="13"/>
        <v/>
      </c>
    </row>
    <row r="333" spans="1:8" ht="15.75" thickTop="1" thickBot="1">
      <c r="A333" s="583"/>
      <c r="B333" s="583"/>
      <c r="C333" s="584"/>
      <c r="D333" s="585"/>
      <c r="E333" s="453" t="str">
        <f>+IF(A333="","",VLOOKUP(A333,$A$7:H333,6,0))</f>
        <v/>
      </c>
      <c r="F333" s="583"/>
      <c r="G333" s="453" t="str">
        <f t="shared" si="12"/>
        <v/>
      </c>
      <c r="H333" s="453" t="str">
        <f t="shared" si="13"/>
        <v/>
      </c>
    </row>
    <row r="334" spans="1:8" ht="15.75" thickTop="1" thickBot="1">
      <c r="A334" s="583"/>
      <c r="B334" s="583"/>
      <c r="C334" s="584"/>
      <c r="D334" s="585"/>
      <c r="E334" s="453" t="str">
        <f>+IF(A334="","",VLOOKUP(A334,$A$7:H334,6,0))</f>
        <v/>
      </c>
      <c r="F334" s="583"/>
      <c r="G334" s="453" t="str">
        <f t="shared" si="12"/>
        <v/>
      </c>
      <c r="H334" s="453" t="str">
        <f t="shared" si="13"/>
        <v/>
      </c>
    </row>
    <row r="335" spans="1:8" ht="15.75" thickTop="1" thickBot="1">
      <c r="A335" s="583"/>
      <c r="B335" s="583"/>
      <c r="C335" s="584"/>
      <c r="D335" s="585"/>
      <c r="E335" s="453" t="str">
        <f>+IF(A335="","",VLOOKUP(A335,$A$7:H335,6,0))</f>
        <v/>
      </c>
      <c r="F335" s="583"/>
      <c r="G335" s="453" t="str">
        <f t="shared" si="12"/>
        <v/>
      </c>
      <c r="H335" s="453" t="str">
        <f t="shared" si="13"/>
        <v/>
      </c>
    </row>
    <row r="336" spans="1:8" ht="15.75" thickTop="1" thickBot="1">
      <c r="A336" s="583"/>
      <c r="B336" s="583"/>
      <c r="C336" s="584"/>
      <c r="D336" s="585"/>
      <c r="E336" s="453" t="str">
        <f>+IF(A336="","",VLOOKUP(A336,$A$7:H336,6,0))</f>
        <v/>
      </c>
      <c r="F336" s="583"/>
      <c r="G336" s="453" t="str">
        <f t="shared" si="12"/>
        <v/>
      </c>
      <c r="H336" s="453" t="str">
        <f t="shared" si="13"/>
        <v/>
      </c>
    </row>
    <row r="337" spans="1:8" ht="15.75" thickTop="1" thickBot="1">
      <c r="A337" s="583"/>
      <c r="B337" s="583"/>
      <c r="C337" s="584"/>
      <c r="D337" s="585"/>
      <c r="E337" s="453" t="str">
        <f>+IF(A337="","",VLOOKUP(A337,$A$7:H337,6,0))</f>
        <v/>
      </c>
      <c r="F337" s="583"/>
      <c r="G337" s="453" t="str">
        <f t="shared" si="12"/>
        <v/>
      </c>
      <c r="H337" s="453" t="str">
        <f t="shared" si="13"/>
        <v/>
      </c>
    </row>
    <row r="338" spans="1:8" ht="15.75" thickTop="1" thickBot="1">
      <c r="A338" s="583"/>
      <c r="B338" s="583"/>
      <c r="C338" s="584"/>
      <c r="D338" s="585"/>
      <c r="E338" s="453" t="str">
        <f>+IF(A338="","",VLOOKUP(A338,$A$7:H338,6,0))</f>
        <v/>
      </c>
      <c r="F338" s="583"/>
      <c r="G338" s="453" t="str">
        <f t="shared" si="12"/>
        <v/>
      </c>
      <c r="H338" s="453" t="str">
        <f t="shared" si="13"/>
        <v/>
      </c>
    </row>
    <row r="339" spans="1:8" ht="15.75" thickTop="1" thickBot="1">
      <c r="A339" s="583"/>
      <c r="B339" s="583"/>
      <c r="C339" s="584"/>
      <c r="D339" s="585"/>
      <c r="E339" s="453" t="str">
        <f>+IF(A339="","",VLOOKUP(A339,$A$7:H339,6,0))</f>
        <v/>
      </c>
      <c r="F339" s="583"/>
      <c r="G339" s="453" t="str">
        <f t="shared" si="12"/>
        <v/>
      </c>
      <c r="H339" s="453" t="str">
        <f t="shared" si="13"/>
        <v/>
      </c>
    </row>
    <row r="340" spans="1:8" ht="15.75" thickTop="1" thickBot="1">
      <c r="A340" s="583"/>
      <c r="B340" s="583"/>
      <c r="C340" s="584"/>
      <c r="D340" s="585"/>
      <c r="E340" s="453" t="str">
        <f>+IF(A340="","",VLOOKUP(A340,$A$7:H340,6,0))</f>
        <v/>
      </c>
      <c r="F340" s="583"/>
      <c r="G340" s="453" t="str">
        <f t="shared" si="12"/>
        <v/>
      </c>
      <c r="H340" s="453" t="str">
        <f t="shared" si="13"/>
        <v/>
      </c>
    </row>
    <row r="341" spans="1:8" ht="15.75" thickTop="1" thickBot="1">
      <c r="A341" s="583"/>
      <c r="B341" s="583"/>
      <c r="C341" s="584"/>
      <c r="D341" s="585"/>
      <c r="E341" s="453" t="str">
        <f>+IF(A341="","",VLOOKUP(A341,$A$7:H341,6,0))</f>
        <v/>
      </c>
      <c r="F341" s="583"/>
      <c r="G341" s="453" t="str">
        <f t="shared" si="12"/>
        <v/>
      </c>
      <c r="H341" s="453" t="str">
        <f t="shared" si="13"/>
        <v/>
      </c>
    </row>
    <row r="342" spans="1:8" ht="15.75" thickTop="1" thickBot="1">
      <c r="A342" s="583"/>
      <c r="B342" s="583"/>
      <c r="C342" s="584"/>
      <c r="D342" s="585"/>
      <c r="E342" s="453" t="str">
        <f>+IF(A342="","",VLOOKUP(A342,$A$7:H342,6,0))</f>
        <v/>
      </c>
      <c r="F342" s="583"/>
      <c r="G342" s="453" t="str">
        <f t="shared" si="12"/>
        <v/>
      </c>
      <c r="H342" s="453" t="str">
        <f t="shared" si="13"/>
        <v/>
      </c>
    </row>
    <row r="343" spans="1:8" ht="15.75" thickTop="1" thickBot="1">
      <c r="A343" s="583"/>
      <c r="B343" s="583"/>
      <c r="C343" s="584"/>
      <c r="D343" s="585"/>
      <c r="E343" s="453" t="str">
        <f>+IF(A343="","",VLOOKUP(A343,$A$7:H343,6,0))</f>
        <v/>
      </c>
      <c r="F343" s="583"/>
      <c r="G343" s="453" t="str">
        <f t="shared" si="12"/>
        <v/>
      </c>
      <c r="H343" s="453" t="str">
        <f t="shared" si="13"/>
        <v/>
      </c>
    </row>
    <row r="344" spans="1:8" ht="15.75" thickTop="1" thickBot="1">
      <c r="A344" s="583"/>
      <c r="B344" s="583"/>
      <c r="C344" s="584"/>
      <c r="D344" s="585"/>
      <c r="E344" s="453" t="str">
        <f>+IF(A344="","",VLOOKUP(A344,$A$7:H344,6,0))</f>
        <v/>
      </c>
      <c r="F344" s="583"/>
      <c r="G344" s="453" t="str">
        <f t="shared" si="12"/>
        <v/>
      </c>
      <c r="H344" s="453" t="str">
        <f t="shared" si="13"/>
        <v/>
      </c>
    </row>
    <row r="345" spans="1:8" ht="15.75" thickTop="1" thickBot="1">
      <c r="A345" s="583"/>
      <c r="B345" s="583"/>
      <c r="C345" s="584"/>
      <c r="D345" s="585"/>
      <c r="E345" s="453" t="str">
        <f>+IF(A345="","",VLOOKUP(A345,$A$7:H345,6,0))</f>
        <v/>
      </c>
      <c r="F345" s="583"/>
      <c r="G345" s="453" t="str">
        <f t="shared" ref="G345:G408" si="14">+IF(F345&gt;0,F345,E345)</f>
        <v/>
      </c>
      <c r="H345" s="453" t="str">
        <f t="shared" si="13"/>
        <v/>
      </c>
    </row>
    <row r="346" spans="1:8" ht="15.75" thickTop="1" thickBot="1">
      <c r="A346" s="583"/>
      <c r="B346" s="583"/>
      <c r="C346" s="584"/>
      <c r="D346" s="585"/>
      <c r="E346" s="453" t="str">
        <f>+IF(A346="","",VLOOKUP(A346,$A$7:H346,6,0))</f>
        <v/>
      </c>
      <c r="F346" s="583"/>
      <c r="G346" s="453" t="str">
        <f t="shared" si="14"/>
        <v/>
      </c>
      <c r="H346" s="453" t="str">
        <f t="shared" si="13"/>
        <v/>
      </c>
    </row>
    <row r="347" spans="1:8" ht="15.75" thickTop="1" thickBot="1">
      <c r="A347" s="583"/>
      <c r="B347" s="583"/>
      <c r="C347" s="584"/>
      <c r="D347" s="585"/>
      <c r="E347" s="453" t="str">
        <f>+IF(A347="","",VLOOKUP(A347,$A$7:H347,6,0))</f>
        <v/>
      </c>
      <c r="F347" s="583"/>
      <c r="G347" s="453" t="str">
        <f t="shared" si="14"/>
        <v/>
      </c>
      <c r="H347" s="453" t="str">
        <f t="shared" si="13"/>
        <v/>
      </c>
    </row>
    <row r="348" spans="1:8" ht="15.75" thickTop="1" thickBot="1">
      <c r="A348" s="583"/>
      <c r="B348" s="583"/>
      <c r="C348" s="584"/>
      <c r="D348" s="585"/>
      <c r="E348" s="453" t="str">
        <f>+IF(A348="","",VLOOKUP(A348,$A$7:H348,6,0))</f>
        <v/>
      </c>
      <c r="F348" s="583"/>
      <c r="G348" s="453" t="str">
        <f t="shared" si="14"/>
        <v/>
      </c>
      <c r="H348" s="453" t="str">
        <f t="shared" si="13"/>
        <v/>
      </c>
    </row>
    <row r="349" spans="1:8" ht="15.75" thickTop="1" thickBot="1">
      <c r="A349" s="583"/>
      <c r="B349" s="583"/>
      <c r="C349" s="584"/>
      <c r="D349" s="585"/>
      <c r="E349" s="453" t="str">
        <f>+IF(A349="","",VLOOKUP(A349,$A$7:H349,6,0))</f>
        <v/>
      </c>
      <c r="F349" s="583"/>
      <c r="G349" s="453" t="str">
        <f t="shared" si="14"/>
        <v/>
      </c>
      <c r="H349" s="453" t="str">
        <f t="shared" si="13"/>
        <v/>
      </c>
    </row>
    <row r="350" spans="1:8" ht="15.75" thickTop="1" thickBot="1">
      <c r="A350" s="583"/>
      <c r="B350" s="583"/>
      <c r="C350" s="584"/>
      <c r="D350" s="585"/>
      <c r="E350" s="453" t="str">
        <f>+IF(A350="","",VLOOKUP(A350,$A$7:H350,6,0))</f>
        <v/>
      </c>
      <c r="F350" s="583"/>
      <c r="G350" s="453" t="str">
        <f t="shared" si="14"/>
        <v/>
      </c>
      <c r="H350" s="453" t="str">
        <f t="shared" si="13"/>
        <v/>
      </c>
    </row>
    <row r="351" spans="1:8" ht="15.75" thickTop="1" thickBot="1">
      <c r="A351" s="583"/>
      <c r="B351" s="583"/>
      <c r="C351" s="584"/>
      <c r="D351" s="585"/>
      <c r="E351" s="453" t="str">
        <f>+IF(A351="","",VLOOKUP(A351,$A$7:H351,6,0))</f>
        <v/>
      </c>
      <c r="F351" s="583"/>
      <c r="G351" s="453" t="str">
        <f t="shared" si="14"/>
        <v/>
      </c>
      <c r="H351" s="453" t="str">
        <f t="shared" si="13"/>
        <v/>
      </c>
    </row>
    <row r="352" spans="1:8" ht="15.75" thickTop="1" thickBot="1">
      <c r="A352" s="583"/>
      <c r="B352" s="583"/>
      <c r="C352" s="584"/>
      <c r="D352" s="585"/>
      <c r="E352" s="453" t="str">
        <f>+IF(A352="","",VLOOKUP(A352,$A$7:H352,6,0))</f>
        <v/>
      </c>
      <c r="F352" s="583"/>
      <c r="G352" s="453" t="str">
        <f t="shared" si="14"/>
        <v/>
      </c>
      <c r="H352" s="453" t="str">
        <f t="shared" si="13"/>
        <v/>
      </c>
    </row>
    <row r="353" spans="1:8" ht="15.75" thickTop="1" thickBot="1">
      <c r="A353" s="583"/>
      <c r="B353" s="583"/>
      <c r="C353" s="584"/>
      <c r="D353" s="585"/>
      <c r="E353" s="453" t="str">
        <f>+IF(A353="","",VLOOKUP(A353,$A$7:H353,6,0))</f>
        <v/>
      </c>
      <c r="F353" s="583"/>
      <c r="G353" s="453" t="str">
        <f t="shared" si="14"/>
        <v/>
      </c>
      <c r="H353" s="453" t="str">
        <f t="shared" si="13"/>
        <v/>
      </c>
    </row>
    <row r="354" spans="1:8" ht="15.75" thickTop="1" thickBot="1">
      <c r="A354" s="583"/>
      <c r="B354" s="583"/>
      <c r="C354" s="584"/>
      <c r="D354" s="585"/>
      <c r="E354" s="453" t="str">
        <f>+IF(A354="","",VLOOKUP(A354,$A$7:H354,6,0))</f>
        <v/>
      </c>
      <c r="F354" s="583"/>
      <c r="G354" s="453" t="str">
        <f t="shared" si="14"/>
        <v/>
      </c>
      <c r="H354" s="453" t="str">
        <f t="shared" si="13"/>
        <v/>
      </c>
    </row>
    <row r="355" spans="1:8" ht="15.75" thickTop="1" thickBot="1">
      <c r="A355" s="583"/>
      <c r="B355" s="583"/>
      <c r="C355" s="584"/>
      <c r="D355" s="585"/>
      <c r="E355" s="453" t="str">
        <f>+IF(A355="","",VLOOKUP(A355,$A$7:H355,6,0))</f>
        <v/>
      </c>
      <c r="F355" s="583"/>
      <c r="G355" s="453" t="str">
        <f t="shared" si="14"/>
        <v/>
      </c>
      <c r="H355" s="453" t="str">
        <f t="shared" si="13"/>
        <v/>
      </c>
    </row>
    <row r="356" spans="1:8" ht="15.75" thickTop="1" thickBot="1">
      <c r="A356" s="583"/>
      <c r="B356" s="583"/>
      <c r="C356" s="584"/>
      <c r="D356" s="585"/>
      <c r="E356" s="453" t="str">
        <f>+IF(A356="","",VLOOKUP(A356,$A$7:H356,6,0))</f>
        <v/>
      </c>
      <c r="F356" s="583"/>
      <c r="G356" s="453" t="str">
        <f t="shared" si="14"/>
        <v/>
      </c>
      <c r="H356" s="453" t="str">
        <f t="shared" si="13"/>
        <v/>
      </c>
    </row>
    <row r="357" spans="1:8" ht="15.75" thickTop="1" thickBot="1">
      <c r="A357" s="583"/>
      <c r="B357" s="583"/>
      <c r="C357" s="584"/>
      <c r="D357" s="585"/>
      <c r="E357" s="453" t="str">
        <f>+IF(A357="","",VLOOKUP(A357,$A$7:H357,6,0))</f>
        <v/>
      </c>
      <c r="F357" s="583"/>
      <c r="G357" s="453" t="str">
        <f t="shared" si="14"/>
        <v/>
      </c>
      <c r="H357" s="453" t="str">
        <f t="shared" si="13"/>
        <v/>
      </c>
    </row>
    <row r="358" spans="1:8" ht="15.75" thickTop="1" thickBot="1">
      <c r="A358" s="583"/>
      <c r="B358" s="583"/>
      <c r="C358" s="584"/>
      <c r="D358" s="585"/>
      <c r="E358" s="453" t="str">
        <f>+IF(A358="","",VLOOKUP(A358,$A$7:H358,6,0))</f>
        <v/>
      </c>
      <c r="F358" s="583"/>
      <c r="G358" s="453" t="str">
        <f t="shared" si="14"/>
        <v/>
      </c>
      <c r="H358" s="453" t="str">
        <f t="shared" si="13"/>
        <v/>
      </c>
    </row>
    <row r="359" spans="1:8" ht="15.75" thickTop="1" thickBot="1">
      <c r="A359" s="583"/>
      <c r="B359" s="583"/>
      <c r="C359" s="584"/>
      <c r="D359" s="585"/>
      <c r="E359" s="453" t="str">
        <f>+IF(A359="","",VLOOKUP(A359,$A$7:H359,6,0))</f>
        <v/>
      </c>
      <c r="F359" s="583"/>
      <c r="G359" s="453" t="str">
        <f t="shared" si="14"/>
        <v/>
      </c>
      <c r="H359" s="453" t="str">
        <f t="shared" si="13"/>
        <v/>
      </c>
    </row>
    <row r="360" spans="1:8" ht="15.75" thickTop="1" thickBot="1">
      <c r="A360" s="583"/>
      <c r="B360" s="583"/>
      <c r="C360" s="584"/>
      <c r="D360" s="585"/>
      <c r="E360" s="453" t="str">
        <f>+IF(A360="","",VLOOKUP(A360,$A$7:H360,6,0))</f>
        <v/>
      </c>
      <c r="F360" s="583"/>
      <c r="G360" s="453" t="str">
        <f t="shared" si="14"/>
        <v/>
      </c>
      <c r="H360" s="453" t="str">
        <f t="shared" si="13"/>
        <v/>
      </c>
    </row>
    <row r="361" spans="1:8" ht="15.75" thickTop="1" thickBot="1">
      <c r="A361" s="583"/>
      <c r="B361" s="583"/>
      <c r="C361" s="584"/>
      <c r="D361" s="585"/>
      <c r="E361" s="453" t="str">
        <f>+IF(A361="","",VLOOKUP(A361,$A$7:H361,6,0))</f>
        <v/>
      </c>
      <c r="F361" s="583"/>
      <c r="G361" s="453" t="str">
        <f t="shared" si="14"/>
        <v/>
      </c>
      <c r="H361" s="453" t="str">
        <f t="shared" si="13"/>
        <v/>
      </c>
    </row>
    <row r="362" spans="1:8" ht="15.75" thickTop="1" thickBot="1">
      <c r="A362" s="583"/>
      <c r="B362" s="583"/>
      <c r="C362" s="584"/>
      <c r="D362" s="585"/>
      <c r="E362" s="453" t="str">
        <f>+IF(A362="","",VLOOKUP(A362,$A$7:H362,6,0))</f>
        <v/>
      </c>
      <c r="F362" s="583"/>
      <c r="G362" s="453" t="str">
        <f t="shared" si="14"/>
        <v/>
      </c>
      <c r="H362" s="453" t="str">
        <f t="shared" si="13"/>
        <v/>
      </c>
    </row>
    <row r="363" spans="1:8" ht="15.75" thickTop="1" thickBot="1">
      <c r="A363" s="583"/>
      <c r="B363" s="583"/>
      <c r="C363" s="584"/>
      <c r="D363" s="585"/>
      <c r="E363" s="453" t="str">
        <f>+IF(A363="","",VLOOKUP(A363,$A$7:H363,6,0))</f>
        <v/>
      </c>
      <c r="F363" s="583"/>
      <c r="G363" s="453" t="str">
        <f t="shared" si="14"/>
        <v/>
      </c>
      <c r="H363" s="453" t="str">
        <f t="shared" si="13"/>
        <v/>
      </c>
    </row>
    <row r="364" spans="1:8" ht="15.75" thickTop="1" thickBot="1">
      <c r="A364" s="583"/>
      <c r="B364" s="583"/>
      <c r="C364" s="584"/>
      <c r="D364" s="585"/>
      <c r="E364" s="453" t="str">
        <f>+IF(A364="","",VLOOKUP(A364,$A$7:H364,6,0))</f>
        <v/>
      </c>
      <c r="F364" s="583"/>
      <c r="G364" s="453" t="str">
        <f t="shared" si="14"/>
        <v/>
      </c>
      <c r="H364" s="453" t="str">
        <f t="shared" si="13"/>
        <v/>
      </c>
    </row>
    <row r="365" spans="1:8" ht="15.75" thickTop="1" thickBot="1">
      <c r="A365" s="583"/>
      <c r="B365" s="583"/>
      <c r="C365" s="584"/>
      <c r="D365" s="585"/>
      <c r="E365" s="453" t="str">
        <f>+IF(A365="","",VLOOKUP(A365,$A$7:H365,6,0))</f>
        <v/>
      </c>
      <c r="F365" s="583"/>
      <c r="G365" s="453" t="str">
        <f t="shared" si="14"/>
        <v/>
      </c>
      <c r="H365" s="453" t="str">
        <f t="shared" si="13"/>
        <v/>
      </c>
    </row>
    <row r="366" spans="1:8" ht="15.75" thickTop="1" thickBot="1">
      <c r="A366" s="583"/>
      <c r="B366" s="583"/>
      <c r="C366" s="584"/>
      <c r="D366" s="585"/>
      <c r="E366" s="453" t="str">
        <f>+IF(A366="","",VLOOKUP(A366,$A$7:H366,6,0))</f>
        <v/>
      </c>
      <c r="F366" s="583"/>
      <c r="G366" s="453" t="str">
        <f t="shared" si="14"/>
        <v/>
      </c>
      <c r="H366" s="453" t="str">
        <f t="shared" si="13"/>
        <v/>
      </c>
    </row>
    <row r="367" spans="1:8" ht="15.75" thickTop="1" thickBot="1">
      <c r="A367" s="583"/>
      <c r="B367" s="583"/>
      <c r="C367" s="584"/>
      <c r="D367" s="585"/>
      <c r="E367" s="453" t="str">
        <f>+IF(A367="","",VLOOKUP(A367,$A$7:H367,6,0))</f>
        <v/>
      </c>
      <c r="F367" s="583"/>
      <c r="G367" s="453" t="str">
        <f t="shared" si="14"/>
        <v/>
      </c>
      <c r="H367" s="453" t="str">
        <f t="shared" si="13"/>
        <v/>
      </c>
    </row>
    <row r="368" spans="1:8" ht="15.75" thickTop="1" thickBot="1">
      <c r="A368" s="583"/>
      <c r="B368" s="583"/>
      <c r="C368" s="584"/>
      <c r="D368" s="585"/>
      <c r="E368" s="453" t="str">
        <f>+IF(A368="","",VLOOKUP(A368,$A$7:H368,6,0))</f>
        <v/>
      </c>
      <c r="F368" s="583"/>
      <c r="G368" s="453" t="str">
        <f t="shared" si="14"/>
        <v/>
      </c>
      <c r="H368" s="453" t="str">
        <f t="shared" si="13"/>
        <v/>
      </c>
    </row>
    <row r="369" spans="1:8" ht="15.75" thickTop="1" thickBot="1">
      <c r="A369" s="583"/>
      <c r="B369" s="583"/>
      <c r="C369" s="584"/>
      <c r="D369" s="585"/>
      <c r="E369" s="453" t="str">
        <f>+IF(A369="","",VLOOKUP(A369,$A$7:H369,6,0))</f>
        <v/>
      </c>
      <c r="F369" s="583"/>
      <c r="G369" s="453" t="str">
        <f t="shared" si="14"/>
        <v/>
      </c>
      <c r="H369" s="453" t="str">
        <f t="shared" si="13"/>
        <v/>
      </c>
    </row>
    <row r="370" spans="1:8" ht="15.75" thickTop="1" thickBot="1">
      <c r="A370" s="583"/>
      <c r="B370" s="583"/>
      <c r="C370" s="584"/>
      <c r="D370" s="585"/>
      <c r="E370" s="453" t="str">
        <f>+IF(A370="","",VLOOKUP(A370,$A$7:H370,6,0))</f>
        <v/>
      </c>
      <c r="F370" s="583"/>
      <c r="G370" s="453" t="str">
        <f t="shared" si="14"/>
        <v/>
      </c>
      <c r="H370" s="453" t="str">
        <f t="shared" si="13"/>
        <v/>
      </c>
    </row>
    <row r="371" spans="1:8" ht="15.75" thickTop="1" thickBot="1">
      <c r="A371" s="583"/>
      <c r="B371" s="583"/>
      <c r="C371" s="584"/>
      <c r="D371" s="585"/>
      <c r="E371" s="453" t="str">
        <f>+IF(A371="","",VLOOKUP(A371,$A$7:H371,6,0))</f>
        <v/>
      </c>
      <c r="F371" s="583"/>
      <c r="G371" s="453" t="str">
        <f t="shared" si="14"/>
        <v/>
      </c>
      <c r="H371" s="453" t="str">
        <f t="shared" si="13"/>
        <v/>
      </c>
    </row>
    <row r="372" spans="1:8" ht="15.75" thickTop="1" thickBot="1">
      <c r="A372" s="583"/>
      <c r="B372" s="583"/>
      <c r="C372" s="584"/>
      <c r="D372" s="585"/>
      <c r="E372" s="453" t="str">
        <f>+IF(A372="","",VLOOKUP(A372,$A$7:H372,6,0))</f>
        <v/>
      </c>
      <c r="F372" s="583"/>
      <c r="G372" s="453" t="str">
        <f t="shared" si="14"/>
        <v/>
      </c>
      <c r="H372" s="453" t="str">
        <f t="shared" si="13"/>
        <v/>
      </c>
    </row>
    <row r="373" spans="1:8" ht="15.75" thickTop="1" thickBot="1">
      <c r="A373" s="583"/>
      <c r="B373" s="583"/>
      <c r="C373" s="584"/>
      <c r="D373" s="585"/>
      <c r="E373" s="453" t="str">
        <f>+IF(A373="","",VLOOKUP(A373,$A$7:H373,6,0))</f>
        <v/>
      </c>
      <c r="F373" s="583"/>
      <c r="G373" s="453" t="str">
        <f t="shared" si="14"/>
        <v/>
      </c>
      <c r="H373" s="453" t="str">
        <f t="shared" si="13"/>
        <v/>
      </c>
    </row>
    <row r="374" spans="1:8" ht="15.75" thickTop="1" thickBot="1">
      <c r="A374" s="583"/>
      <c r="B374" s="583"/>
      <c r="C374" s="584"/>
      <c r="D374" s="585"/>
      <c r="E374" s="453" t="str">
        <f>+IF(A374="","",VLOOKUP(A374,$A$7:H374,6,0))</f>
        <v/>
      </c>
      <c r="F374" s="583"/>
      <c r="G374" s="453" t="str">
        <f t="shared" si="14"/>
        <v/>
      </c>
      <c r="H374" s="453" t="str">
        <f t="shared" si="13"/>
        <v/>
      </c>
    </row>
    <row r="375" spans="1:8" ht="15.75" thickTop="1" thickBot="1">
      <c r="A375" s="583"/>
      <c r="B375" s="583"/>
      <c r="C375" s="584"/>
      <c r="D375" s="585"/>
      <c r="E375" s="453" t="str">
        <f>+IF(A375="","",VLOOKUP(A375,$A$7:H375,6,0))</f>
        <v/>
      </c>
      <c r="F375" s="583"/>
      <c r="G375" s="453" t="str">
        <f t="shared" si="14"/>
        <v/>
      </c>
      <c r="H375" s="453" t="str">
        <f t="shared" si="13"/>
        <v/>
      </c>
    </row>
    <row r="376" spans="1:8" ht="15.75" thickTop="1" thickBot="1">
      <c r="A376" s="583"/>
      <c r="B376" s="583"/>
      <c r="C376" s="584"/>
      <c r="D376" s="585"/>
      <c r="E376" s="453" t="str">
        <f>+IF(A376="","",VLOOKUP(A376,$A$7:H376,6,0))</f>
        <v/>
      </c>
      <c r="F376" s="583"/>
      <c r="G376" s="453" t="str">
        <f t="shared" si="14"/>
        <v/>
      </c>
      <c r="H376" s="453" t="str">
        <f t="shared" si="13"/>
        <v/>
      </c>
    </row>
    <row r="377" spans="1:8" ht="15.75" thickTop="1" thickBot="1">
      <c r="A377" s="583"/>
      <c r="B377" s="583"/>
      <c r="C377" s="584"/>
      <c r="D377" s="585"/>
      <c r="E377" s="453" t="str">
        <f>+IF(A377="","",VLOOKUP(A377,$A$7:H377,6,0))</f>
        <v/>
      </c>
      <c r="F377" s="583"/>
      <c r="G377" s="453" t="str">
        <f t="shared" si="14"/>
        <v/>
      </c>
      <c r="H377" s="453" t="str">
        <f t="shared" ref="H377:H440" si="15">+IFERROR(IF(A377="","",VLOOKUP(G377,cbr,2,0)),"Codice non inserito")</f>
        <v/>
      </c>
    </row>
    <row r="378" spans="1:8" ht="15.75" thickTop="1" thickBot="1">
      <c r="A378" s="583"/>
      <c r="B378" s="583"/>
      <c r="C378" s="584"/>
      <c r="D378" s="585"/>
      <c r="E378" s="453" t="str">
        <f>+IF(A378="","",VLOOKUP(A378,$A$7:H378,6,0))</f>
        <v/>
      </c>
      <c r="F378" s="583"/>
      <c r="G378" s="453" t="str">
        <f t="shared" si="14"/>
        <v/>
      </c>
      <c r="H378" s="453" t="str">
        <f t="shared" si="15"/>
        <v/>
      </c>
    </row>
    <row r="379" spans="1:8" ht="15.75" thickTop="1" thickBot="1">
      <c r="A379" s="583"/>
      <c r="B379" s="583"/>
      <c r="C379" s="584"/>
      <c r="D379" s="585"/>
      <c r="E379" s="453" t="str">
        <f>+IF(A379="","",VLOOKUP(A379,$A$7:H379,6,0))</f>
        <v/>
      </c>
      <c r="F379" s="583"/>
      <c r="G379" s="453" t="str">
        <f t="shared" si="14"/>
        <v/>
      </c>
      <c r="H379" s="453" t="str">
        <f t="shared" si="15"/>
        <v/>
      </c>
    </row>
    <row r="380" spans="1:8" ht="15.75" thickTop="1" thickBot="1">
      <c r="A380" s="583"/>
      <c r="B380" s="583"/>
      <c r="C380" s="584"/>
      <c r="D380" s="585"/>
      <c r="E380" s="453" t="str">
        <f>+IF(A380="","",VLOOKUP(A380,$A$7:H380,6,0))</f>
        <v/>
      </c>
      <c r="F380" s="583"/>
      <c r="G380" s="453" t="str">
        <f t="shared" si="14"/>
        <v/>
      </c>
      <c r="H380" s="453" t="str">
        <f t="shared" si="15"/>
        <v/>
      </c>
    </row>
    <row r="381" spans="1:8" ht="15.75" thickTop="1" thickBot="1">
      <c r="A381" s="583"/>
      <c r="B381" s="583"/>
      <c r="C381" s="584"/>
      <c r="D381" s="585"/>
      <c r="E381" s="453" t="str">
        <f>+IF(A381="","",VLOOKUP(A381,$A$7:H381,6,0))</f>
        <v/>
      </c>
      <c r="F381" s="583"/>
      <c r="G381" s="453" t="str">
        <f t="shared" si="14"/>
        <v/>
      </c>
      <c r="H381" s="453" t="str">
        <f t="shared" si="15"/>
        <v/>
      </c>
    </row>
    <row r="382" spans="1:8" ht="15.75" thickTop="1" thickBot="1">
      <c r="A382" s="583"/>
      <c r="B382" s="583"/>
      <c r="C382" s="584"/>
      <c r="D382" s="585"/>
      <c r="E382" s="453" t="str">
        <f>+IF(A382="","",VLOOKUP(A382,$A$7:H382,6,0))</f>
        <v/>
      </c>
      <c r="F382" s="583"/>
      <c r="G382" s="453" t="str">
        <f t="shared" si="14"/>
        <v/>
      </c>
      <c r="H382" s="453" t="str">
        <f t="shared" si="15"/>
        <v/>
      </c>
    </row>
    <row r="383" spans="1:8" ht="15.75" thickTop="1" thickBot="1">
      <c r="A383" s="583"/>
      <c r="B383" s="583"/>
      <c r="C383" s="584"/>
      <c r="D383" s="585"/>
      <c r="E383" s="453" t="str">
        <f>+IF(A383="","",VLOOKUP(A383,$A$7:H383,6,0))</f>
        <v/>
      </c>
      <c r="F383" s="583"/>
      <c r="G383" s="453" t="str">
        <f t="shared" si="14"/>
        <v/>
      </c>
      <c r="H383" s="453" t="str">
        <f t="shared" si="15"/>
        <v/>
      </c>
    </row>
    <row r="384" spans="1:8" ht="15.75" thickTop="1" thickBot="1">
      <c r="A384" s="583"/>
      <c r="B384" s="583"/>
      <c r="C384" s="584"/>
      <c r="D384" s="585"/>
      <c r="E384" s="453" t="str">
        <f>+IF(A384="","",VLOOKUP(A384,$A$7:H384,6,0))</f>
        <v/>
      </c>
      <c r="F384" s="583"/>
      <c r="G384" s="453" t="str">
        <f t="shared" si="14"/>
        <v/>
      </c>
      <c r="H384" s="453" t="str">
        <f t="shared" si="15"/>
        <v/>
      </c>
    </row>
    <row r="385" spans="1:8" ht="15.75" thickTop="1" thickBot="1">
      <c r="A385" s="583"/>
      <c r="B385" s="583"/>
      <c r="C385" s="584"/>
      <c r="D385" s="585"/>
      <c r="E385" s="453" t="str">
        <f>+IF(A385="","",VLOOKUP(A385,$A$7:H385,6,0))</f>
        <v/>
      </c>
      <c r="F385" s="583"/>
      <c r="G385" s="453" t="str">
        <f t="shared" si="14"/>
        <v/>
      </c>
      <c r="H385" s="453" t="str">
        <f t="shared" si="15"/>
        <v/>
      </c>
    </row>
    <row r="386" spans="1:8" ht="15.75" thickTop="1" thickBot="1">
      <c r="A386" s="583"/>
      <c r="B386" s="583"/>
      <c r="C386" s="584"/>
      <c r="D386" s="585"/>
      <c r="E386" s="453" t="str">
        <f>+IF(A386="","",VLOOKUP(A386,$A$7:H386,6,0))</f>
        <v/>
      </c>
      <c r="F386" s="583"/>
      <c r="G386" s="453" t="str">
        <f t="shared" si="14"/>
        <v/>
      </c>
      <c r="H386" s="453" t="str">
        <f t="shared" si="15"/>
        <v/>
      </c>
    </row>
    <row r="387" spans="1:8" ht="15.75" thickTop="1" thickBot="1">
      <c r="A387" s="583"/>
      <c r="B387" s="583"/>
      <c r="C387" s="584"/>
      <c r="D387" s="585"/>
      <c r="E387" s="453" t="str">
        <f>+IF(A387="","",VLOOKUP(A387,$A$7:H387,6,0))</f>
        <v/>
      </c>
      <c r="F387" s="583"/>
      <c r="G387" s="453" t="str">
        <f t="shared" si="14"/>
        <v/>
      </c>
      <c r="H387" s="453" t="str">
        <f t="shared" si="15"/>
        <v/>
      </c>
    </row>
    <row r="388" spans="1:8" ht="15.75" thickTop="1" thickBot="1">
      <c r="A388" s="583"/>
      <c r="B388" s="583"/>
      <c r="C388" s="584"/>
      <c r="D388" s="585"/>
      <c r="E388" s="453" t="str">
        <f>+IF(A388="","",VLOOKUP(A388,$A$7:H388,6,0))</f>
        <v/>
      </c>
      <c r="F388" s="583"/>
      <c r="G388" s="453" t="str">
        <f t="shared" si="14"/>
        <v/>
      </c>
      <c r="H388" s="453" t="str">
        <f t="shared" si="15"/>
        <v/>
      </c>
    </row>
    <row r="389" spans="1:8" ht="15.75" thickTop="1" thickBot="1">
      <c r="A389" s="583"/>
      <c r="B389" s="583"/>
      <c r="C389" s="584"/>
      <c r="D389" s="585"/>
      <c r="E389" s="453" t="str">
        <f>+IF(A389="","",VLOOKUP(A389,$A$7:H389,6,0))</f>
        <v/>
      </c>
      <c r="F389" s="583"/>
      <c r="G389" s="453" t="str">
        <f t="shared" si="14"/>
        <v/>
      </c>
      <c r="H389" s="453" t="str">
        <f t="shared" si="15"/>
        <v/>
      </c>
    </row>
    <row r="390" spans="1:8" ht="15.75" thickTop="1" thickBot="1">
      <c r="A390" s="583"/>
      <c r="B390" s="583"/>
      <c r="C390" s="584"/>
      <c r="D390" s="585"/>
      <c r="E390" s="453" t="str">
        <f>+IF(A390="","",VLOOKUP(A390,$A$7:H390,6,0))</f>
        <v/>
      </c>
      <c r="F390" s="583"/>
      <c r="G390" s="453" t="str">
        <f t="shared" si="14"/>
        <v/>
      </c>
      <c r="H390" s="453" t="str">
        <f t="shared" si="15"/>
        <v/>
      </c>
    </row>
    <row r="391" spans="1:8" ht="15.75" thickTop="1" thickBot="1">
      <c r="A391" s="583"/>
      <c r="B391" s="583"/>
      <c r="C391" s="584"/>
      <c r="D391" s="585"/>
      <c r="E391" s="453" t="str">
        <f>+IF(A391="","",VLOOKUP(A391,$A$7:H391,6,0))</f>
        <v/>
      </c>
      <c r="F391" s="583"/>
      <c r="G391" s="453" t="str">
        <f t="shared" si="14"/>
        <v/>
      </c>
      <c r="H391" s="453" t="str">
        <f t="shared" si="15"/>
        <v/>
      </c>
    </row>
    <row r="392" spans="1:8" ht="15.75" thickTop="1" thickBot="1">
      <c r="A392" s="583"/>
      <c r="B392" s="583"/>
      <c r="C392" s="584"/>
      <c r="D392" s="585"/>
      <c r="E392" s="453" t="str">
        <f>+IF(A392="","",VLOOKUP(A392,$A$7:H392,6,0))</f>
        <v/>
      </c>
      <c r="F392" s="583"/>
      <c r="G392" s="453" t="str">
        <f t="shared" si="14"/>
        <v/>
      </c>
      <c r="H392" s="453" t="str">
        <f t="shared" si="15"/>
        <v/>
      </c>
    </row>
    <row r="393" spans="1:8" ht="15.75" thickTop="1" thickBot="1">
      <c r="A393" s="583"/>
      <c r="B393" s="583"/>
      <c r="C393" s="584"/>
      <c r="D393" s="585"/>
      <c r="E393" s="453" t="str">
        <f>+IF(A393="","",VLOOKUP(A393,$A$7:H393,6,0))</f>
        <v/>
      </c>
      <c r="F393" s="583"/>
      <c r="G393" s="453" t="str">
        <f t="shared" si="14"/>
        <v/>
      </c>
      <c r="H393" s="453" t="str">
        <f t="shared" si="15"/>
        <v/>
      </c>
    </row>
    <row r="394" spans="1:8" ht="15.75" thickTop="1" thickBot="1">
      <c r="A394" s="583"/>
      <c r="B394" s="583"/>
      <c r="C394" s="584"/>
      <c r="D394" s="585"/>
      <c r="E394" s="453" t="str">
        <f>+IF(A394="","",VLOOKUP(A394,$A$7:H394,6,0))</f>
        <v/>
      </c>
      <c r="F394" s="583"/>
      <c r="G394" s="453" t="str">
        <f t="shared" si="14"/>
        <v/>
      </c>
      <c r="H394" s="453" t="str">
        <f t="shared" si="15"/>
        <v/>
      </c>
    </row>
    <row r="395" spans="1:8" ht="15.75" thickTop="1" thickBot="1">
      <c r="A395" s="583"/>
      <c r="B395" s="583"/>
      <c r="C395" s="584"/>
      <c r="D395" s="585"/>
      <c r="E395" s="453" t="str">
        <f>+IF(A395="","",VLOOKUP(A395,$A$7:H395,6,0))</f>
        <v/>
      </c>
      <c r="F395" s="583"/>
      <c r="G395" s="453" t="str">
        <f t="shared" si="14"/>
        <v/>
      </c>
      <c r="H395" s="453" t="str">
        <f t="shared" si="15"/>
        <v/>
      </c>
    </row>
    <row r="396" spans="1:8" ht="15.75" thickTop="1" thickBot="1">
      <c r="A396" s="583"/>
      <c r="B396" s="583"/>
      <c r="C396" s="584"/>
      <c r="D396" s="585"/>
      <c r="E396" s="453" t="str">
        <f>+IF(A396="","",VLOOKUP(A396,$A$7:H396,6,0))</f>
        <v/>
      </c>
      <c r="F396" s="583"/>
      <c r="G396" s="453" t="str">
        <f t="shared" si="14"/>
        <v/>
      </c>
      <c r="H396" s="453" t="str">
        <f t="shared" si="15"/>
        <v/>
      </c>
    </row>
    <row r="397" spans="1:8" ht="15.75" thickTop="1" thickBot="1">
      <c r="A397" s="583"/>
      <c r="B397" s="583"/>
      <c r="C397" s="584"/>
      <c r="D397" s="585"/>
      <c r="E397" s="453" t="str">
        <f>+IF(A397="","",VLOOKUP(A397,$A$7:H397,6,0))</f>
        <v/>
      </c>
      <c r="F397" s="583"/>
      <c r="G397" s="453" t="str">
        <f t="shared" si="14"/>
        <v/>
      </c>
      <c r="H397" s="453" t="str">
        <f t="shared" si="15"/>
        <v/>
      </c>
    </row>
    <row r="398" spans="1:8" ht="15.75" thickTop="1" thickBot="1">
      <c r="A398" s="583"/>
      <c r="B398" s="583"/>
      <c r="C398" s="584"/>
      <c r="D398" s="585"/>
      <c r="E398" s="453" t="str">
        <f>+IF(A398="","",VLOOKUP(A398,$A$7:H398,6,0))</f>
        <v/>
      </c>
      <c r="F398" s="583"/>
      <c r="G398" s="453" t="str">
        <f t="shared" si="14"/>
        <v/>
      </c>
      <c r="H398" s="453" t="str">
        <f t="shared" si="15"/>
        <v/>
      </c>
    </row>
    <row r="399" spans="1:8" ht="15.75" thickTop="1" thickBot="1">
      <c r="A399" s="583"/>
      <c r="B399" s="583"/>
      <c r="C399" s="584"/>
      <c r="D399" s="585"/>
      <c r="E399" s="453" t="str">
        <f>+IF(A399="","",VLOOKUP(A399,$A$7:H399,6,0))</f>
        <v/>
      </c>
      <c r="F399" s="583"/>
      <c r="G399" s="453" t="str">
        <f t="shared" si="14"/>
        <v/>
      </c>
      <c r="H399" s="453" t="str">
        <f t="shared" si="15"/>
        <v/>
      </c>
    </row>
    <row r="400" spans="1:8" ht="15.75" thickTop="1" thickBot="1">
      <c r="A400" s="583"/>
      <c r="B400" s="583"/>
      <c r="C400" s="584"/>
      <c r="D400" s="585"/>
      <c r="E400" s="453" t="str">
        <f>+IF(A400="","",VLOOKUP(A400,$A$7:H400,6,0))</f>
        <v/>
      </c>
      <c r="F400" s="583"/>
      <c r="G400" s="453" t="str">
        <f t="shared" si="14"/>
        <v/>
      </c>
      <c r="H400" s="453" t="str">
        <f t="shared" si="15"/>
        <v/>
      </c>
    </row>
    <row r="401" spans="1:8" ht="15.75" thickTop="1" thickBot="1">
      <c r="A401" s="583"/>
      <c r="B401" s="583"/>
      <c r="C401" s="584"/>
      <c r="D401" s="585"/>
      <c r="E401" s="453" t="str">
        <f>+IF(A401="","",VLOOKUP(A401,$A$7:H401,6,0))</f>
        <v/>
      </c>
      <c r="F401" s="583"/>
      <c r="G401" s="453" t="str">
        <f t="shared" si="14"/>
        <v/>
      </c>
      <c r="H401" s="453" t="str">
        <f t="shared" si="15"/>
        <v/>
      </c>
    </row>
    <row r="402" spans="1:8" ht="15.75" thickTop="1" thickBot="1">
      <c r="A402" s="583"/>
      <c r="B402" s="583"/>
      <c r="C402" s="584"/>
      <c r="D402" s="585"/>
      <c r="E402" s="453" t="str">
        <f>+IF(A402="","",VLOOKUP(A402,$A$7:H402,6,0))</f>
        <v/>
      </c>
      <c r="F402" s="583"/>
      <c r="G402" s="453" t="str">
        <f t="shared" si="14"/>
        <v/>
      </c>
      <c r="H402" s="453" t="str">
        <f t="shared" si="15"/>
        <v/>
      </c>
    </row>
    <row r="403" spans="1:8" ht="15.75" thickTop="1" thickBot="1">
      <c r="A403" s="583"/>
      <c r="B403" s="583"/>
      <c r="C403" s="584"/>
      <c r="D403" s="585"/>
      <c r="E403" s="453" t="str">
        <f>+IF(A403="","",VLOOKUP(A403,$A$7:H403,6,0))</f>
        <v/>
      </c>
      <c r="F403" s="583"/>
      <c r="G403" s="453" t="str">
        <f t="shared" si="14"/>
        <v/>
      </c>
      <c r="H403" s="453" t="str">
        <f t="shared" si="15"/>
        <v/>
      </c>
    </row>
    <row r="404" spans="1:8" ht="15.75" thickTop="1" thickBot="1">
      <c r="A404" s="583"/>
      <c r="B404" s="583"/>
      <c r="C404" s="584"/>
      <c r="D404" s="585"/>
      <c r="E404" s="453" t="str">
        <f>+IF(A404="","",VLOOKUP(A404,$A$7:H404,6,0))</f>
        <v/>
      </c>
      <c r="F404" s="583"/>
      <c r="G404" s="453" t="str">
        <f t="shared" si="14"/>
        <v/>
      </c>
      <c r="H404" s="453" t="str">
        <f t="shared" si="15"/>
        <v/>
      </c>
    </row>
    <row r="405" spans="1:8" ht="15.75" thickTop="1" thickBot="1">
      <c r="A405" s="583"/>
      <c r="B405" s="583"/>
      <c r="C405" s="584"/>
      <c r="D405" s="585"/>
      <c r="E405" s="453" t="str">
        <f>+IF(A405="","",VLOOKUP(A405,$A$7:H405,6,0))</f>
        <v/>
      </c>
      <c r="F405" s="583"/>
      <c r="G405" s="453" t="str">
        <f t="shared" si="14"/>
        <v/>
      </c>
      <c r="H405" s="453" t="str">
        <f t="shared" si="15"/>
        <v/>
      </c>
    </row>
    <row r="406" spans="1:8" ht="15.75" thickTop="1" thickBot="1">
      <c r="A406" s="583"/>
      <c r="B406" s="583"/>
      <c r="C406" s="584"/>
      <c r="D406" s="585"/>
      <c r="E406" s="453" t="str">
        <f>+IF(A406="","",VLOOKUP(A406,$A$7:H406,6,0))</f>
        <v/>
      </c>
      <c r="F406" s="583"/>
      <c r="G406" s="453" t="str">
        <f t="shared" si="14"/>
        <v/>
      </c>
      <c r="H406" s="453" t="str">
        <f t="shared" si="15"/>
        <v/>
      </c>
    </row>
    <row r="407" spans="1:8" ht="15.75" thickTop="1" thickBot="1">
      <c r="A407" s="583"/>
      <c r="B407" s="583"/>
      <c r="C407" s="584"/>
      <c r="D407" s="585"/>
      <c r="E407" s="453" t="str">
        <f>+IF(A407="","",VLOOKUP(A407,$A$7:H407,6,0))</f>
        <v/>
      </c>
      <c r="F407" s="583"/>
      <c r="G407" s="453" t="str">
        <f t="shared" si="14"/>
        <v/>
      </c>
      <c r="H407" s="453" t="str">
        <f t="shared" si="15"/>
        <v/>
      </c>
    </row>
    <row r="408" spans="1:8" ht="15.75" thickTop="1" thickBot="1">
      <c r="A408" s="583"/>
      <c r="B408" s="583"/>
      <c r="C408" s="584"/>
      <c r="D408" s="585"/>
      <c r="E408" s="453" t="str">
        <f>+IF(A408="","",VLOOKUP(A408,$A$7:H408,6,0))</f>
        <v/>
      </c>
      <c r="F408" s="583"/>
      <c r="G408" s="453" t="str">
        <f t="shared" si="14"/>
        <v/>
      </c>
      <c r="H408" s="453" t="str">
        <f t="shared" si="15"/>
        <v/>
      </c>
    </row>
    <row r="409" spans="1:8" ht="15.75" thickTop="1" thickBot="1">
      <c r="A409" s="583"/>
      <c r="B409" s="583"/>
      <c r="C409" s="584"/>
      <c r="D409" s="585"/>
      <c r="E409" s="453" t="str">
        <f>+IF(A409="","",VLOOKUP(A409,$A$7:H409,6,0))</f>
        <v/>
      </c>
      <c r="F409" s="583"/>
      <c r="G409" s="453" t="str">
        <f t="shared" ref="G409:G472" si="16">+IF(F409&gt;0,F409,E409)</f>
        <v/>
      </c>
      <c r="H409" s="453" t="str">
        <f t="shared" si="15"/>
        <v/>
      </c>
    </row>
    <row r="410" spans="1:8" ht="15.75" thickTop="1" thickBot="1">
      <c r="A410" s="583"/>
      <c r="B410" s="583"/>
      <c r="C410" s="584"/>
      <c r="D410" s="585"/>
      <c r="E410" s="453" t="str">
        <f>+IF(A410="","",VLOOKUP(A410,$A$7:H410,6,0))</f>
        <v/>
      </c>
      <c r="F410" s="583"/>
      <c r="G410" s="453" t="str">
        <f t="shared" si="16"/>
        <v/>
      </c>
      <c r="H410" s="453" t="str">
        <f t="shared" si="15"/>
        <v/>
      </c>
    </row>
    <row r="411" spans="1:8" ht="15.75" thickTop="1" thickBot="1">
      <c r="A411" s="583"/>
      <c r="B411" s="583"/>
      <c r="C411" s="584"/>
      <c r="D411" s="585"/>
      <c r="E411" s="453" t="str">
        <f>+IF(A411="","",VLOOKUP(A411,$A$7:H411,6,0))</f>
        <v/>
      </c>
      <c r="F411" s="583"/>
      <c r="G411" s="453" t="str">
        <f t="shared" si="16"/>
        <v/>
      </c>
      <c r="H411" s="453" t="str">
        <f t="shared" si="15"/>
        <v/>
      </c>
    </row>
    <row r="412" spans="1:8" ht="15.75" thickTop="1" thickBot="1">
      <c r="A412" s="583"/>
      <c r="B412" s="583"/>
      <c r="C412" s="584"/>
      <c r="D412" s="585"/>
      <c r="E412" s="453" t="str">
        <f>+IF(A412="","",VLOOKUP(A412,$A$7:H412,6,0))</f>
        <v/>
      </c>
      <c r="F412" s="583"/>
      <c r="G412" s="453" t="str">
        <f t="shared" si="16"/>
        <v/>
      </c>
      <c r="H412" s="453" t="str">
        <f t="shared" si="15"/>
        <v/>
      </c>
    </row>
    <row r="413" spans="1:8" ht="15.75" thickTop="1" thickBot="1">
      <c r="A413" s="583"/>
      <c r="B413" s="583"/>
      <c r="C413" s="584"/>
      <c r="D413" s="585"/>
      <c r="E413" s="453" t="str">
        <f>+IF(A413="","",VLOOKUP(A413,$A$7:H413,6,0))</f>
        <v/>
      </c>
      <c r="F413" s="583"/>
      <c r="G413" s="453" t="str">
        <f t="shared" si="16"/>
        <v/>
      </c>
      <c r="H413" s="453" t="str">
        <f t="shared" si="15"/>
        <v/>
      </c>
    </row>
    <row r="414" spans="1:8" ht="15.75" thickTop="1" thickBot="1">
      <c r="A414" s="583"/>
      <c r="B414" s="583"/>
      <c r="C414" s="584"/>
      <c r="D414" s="585"/>
      <c r="E414" s="453" t="str">
        <f>+IF(A414="","",VLOOKUP(A414,$A$7:H414,6,0))</f>
        <v/>
      </c>
      <c r="F414" s="583"/>
      <c r="G414" s="453" t="str">
        <f t="shared" si="16"/>
        <v/>
      </c>
      <c r="H414" s="453" t="str">
        <f t="shared" si="15"/>
        <v/>
      </c>
    </row>
    <row r="415" spans="1:8" ht="15.75" thickTop="1" thickBot="1">
      <c r="A415" s="583"/>
      <c r="B415" s="583"/>
      <c r="C415" s="584"/>
      <c r="D415" s="585"/>
      <c r="E415" s="453" t="str">
        <f>+IF(A415="","",VLOOKUP(A415,$A$7:H415,6,0))</f>
        <v/>
      </c>
      <c r="F415" s="583"/>
      <c r="G415" s="453" t="str">
        <f t="shared" si="16"/>
        <v/>
      </c>
      <c r="H415" s="453" t="str">
        <f t="shared" si="15"/>
        <v/>
      </c>
    </row>
    <row r="416" spans="1:8" ht="15.75" thickTop="1" thickBot="1">
      <c r="A416" s="583"/>
      <c r="B416" s="583"/>
      <c r="C416" s="584"/>
      <c r="D416" s="585"/>
      <c r="E416" s="453" t="str">
        <f>+IF(A416="","",VLOOKUP(A416,$A$7:H416,6,0))</f>
        <v/>
      </c>
      <c r="F416" s="583"/>
      <c r="G416" s="453" t="str">
        <f t="shared" si="16"/>
        <v/>
      </c>
      <c r="H416" s="453" t="str">
        <f t="shared" si="15"/>
        <v/>
      </c>
    </row>
    <row r="417" spans="1:8" ht="15.75" thickTop="1" thickBot="1">
      <c r="A417" s="583"/>
      <c r="B417" s="583"/>
      <c r="C417" s="584"/>
      <c r="D417" s="585"/>
      <c r="E417" s="453" t="str">
        <f>+IF(A417="","",VLOOKUP(A417,$A$7:H417,6,0))</f>
        <v/>
      </c>
      <c r="F417" s="583"/>
      <c r="G417" s="453" t="str">
        <f t="shared" si="16"/>
        <v/>
      </c>
      <c r="H417" s="453" t="str">
        <f t="shared" si="15"/>
        <v/>
      </c>
    </row>
    <row r="418" spans="1:8" ht="15.75" thickTop="1" thickBot="1">
      <c r="A418" s="583"/>
      <c r="B418" s="583"/>
      <c r="C418" s="584"/>
      <c r="D418" s="585"/>
      <c r="E418" s="453" t="str">
        <f>+IF(A418="","",VLOOKUP(A418,$A$7:H418,6,0))</f>
        <v/>
      </c>
      <c r="F418" s="583"/>
      <c r="G418" s="453" t="str">
        <f t="shared" si="16"/>
        <v/>
      </c>
      <c r="H418" s="453" t="str">
        <f t="shared" si="15"/>
        <v/>
      </c>
    </row>
    <row r="419" spans="1:8" ht="15.75" thickTop="1" thickBot="1">
      <c r="A419" s="583"/>
      <c r="B419" s="583"/>
      <c r="C419" s="584"/>
      <c r="D419" s="585"/>
      <c r="E419" s="453" t="str">
        <f>+IF(A419="","",VLOOKUP(A419,$A$7:H419,6,0))</f>
        <v/>
      </c>
      <c r="F419" s="583"/>
      <c r="G419" s="453" t="str">
        <f t="shared" si="16"/>
        <v/>
      </c>
      <c r="H419" s="453" t="str">
        <f t="shared" si="15"/>
        <v/>
      </c>
    </row>
    <row r="420" spans="1:8" ht="15.75" thickTop="1" thickBot="1">
      <c r="A420" s="583"/>
      <c r="B420" s="583"/>
      <c r="C420" s="584"/>
      <c r="D420" s="585"/>
      <c r="E420" s="453" t="str">
        <f>+IF(A420="","",VLOOKUP(A420,$A$7:H420,6,0))</f>
        <v/>
      </c>
      <c r="F420" s="583"/>
      <c r="G420" s="453" t="str">
        <f t="shared" si="16"/>
        <v/>
      </c>
      <c r="H420" s="453" t="str">
        <f t="shared" si="15"/>
        <v/>
      </c>
    </row>
    <row r="421" spans="1:8" ht="15.75" thickTop="1" thickBot="1">
      <c r="A421" s="583"/>
      <c r="B421" s="583"/>
      <c r="C421" s="584"/>
      <c r="D421" s="585"/>
      <c r="E421" s="453" t="str">
        <f>+IF(A421="","",VLOOKUP(A421,$A$7:H421,6,0))</f>
        <v/>
      </c>
      <c r="F421" s="583"/>
      <c r="G421" s="453" t="str">
        <f t="shared" si="16"/>
        <v/>
      </c>
      <c r="H421" s="453" t="str">
        <f t="shared" si="15"/>
        <v/>
      </c>
    </row>
    <row r="422" spans="1:8" ht="15.75" thickTop="1" thickBot="1">
      <c r="A422" s="583"/>
      <c r="B422" s="583"/>
      <c r="C422" s="584"/>
      <c r="D422" s="585"/>
      <c r="E422" s="453" t="str">
        <f>+IF(A422="","",VLOOKUP(A422,$A$7:H422,6,0))</f>
        <v/>
      </c>
      <c r="F422" s="583"/>
      <c r="G422" s="453" t="str">
        <f t="shared" si="16"/>
        <v/>
      </c>
      <c r="H422" s="453" t="str">
        <f t="shared" si="15"/>
        <v/>
      </c>
    </row>
    <row r="423" spans="1:8" ht="15.75" thickTop="1" thickBot="1">
      <c r="A423" s="583"/>
      <c r="B423" s="583"/>
      <c r="C423" s="584"/>
      <c r="D423" s="585"/>
      <c r="E423" s="453" t="str">
        <f>+IF(A423="","",VLOOKUP(A423,$A$7:H423,6,0))</f>
        <v/>
      </c>
      <c r="F423" s="583"/>
      <c r="G423" s="453" t="str">
        <f t="shared" si="16"/>
        <v/>
      </c>
      <c r="H423" s="453" t="str">
        <f t="shared" si="15"/>
        <v/>
      </c>
    </row>
    <row r="424" spans="1:8" ht="15.75" thickTop="1" thickBot="1">
      <c r="A424" s="583"/>
      <c r="B424" s="583"/>
      <c r="C424" s="584"/>
      <c r="D424" s="585"/>
      <c r="E424" s="453" t="str">
        <f>+IF(A424="","",VLOOKUP(A424,$A$7:H424,6,0))</f>
        <v/>
      </c>
      <c r="F424" s="583"/>
      <c r="G424" s="453" t="str">
        <f t="shared" si="16"/>
        <v/>
      </c>
      <c r="H424" s="453" t="str">
        <f t="shared" si="15"/>
        <v/>
      </c>
    </row>
    <row r="425" spans="1:8" ht="15.75" thickTop="1" thickBot="1">
      <c r="A425" s="583"/>
      <c r="B425" s="583"/>
      <c r="C425" s="584"/>
      <c r="D425" s="585"/>
      <c r="E425" s="453" t="str">
        <f>+IF(A425="","",VLOOKUP(A425,$A$7:H425,6,0))</f>
        <v/>
      </c>
      <c r="F425" s="583"/>
      <c r="G425" s="453" t="str">
        <f t="shared" si="16"/>
        <v/>
      </c>
      <c r="H425" s="453" t="str">
        <f t="shared" si="15"/>
        <v/>
      </c>
    </row>
    <row r="426" spans="1:8" ht="15.75" thickTop="1" thickBot="1">
      <c r="A426" s="583"/>
      <c r="B426" s="583"/>
      <c r="C426" s="584"/>
      <c r="D426" s="585"/>
      <c r="E426" s="453" t="str">
        <f>+IF(A426="","",VLOOKUP(A426,$A$7:H426,6,0))</f>
        <v/>
      </c>
      <c r="F426" s="583"/>
      <c r="G426" s="453" t="str">
        <f t="shared" si="16"/>
        <v/>
      </c>
      <c r="H426" s="453" t="str">
        <f t="shared" si="15"/>
        <v/>
      </c>
    </row>
    <row r="427" spans="1:8" ht="15.75" thickTop="1" thickBot="1">
      <c r="A427" s="583"/>
      <c r="B427" s="583"/>
      <c r="C427" s="584"/>
      <c r="D427" s="585"/>
      <c r="E427" s="453" t="str">
        <f>+IF(A427="","",VLOOKUP(A427,$A$7:H427,6,0))</f>
        <v/>
      </c>
      <c r="F427" s="583"/>
      <c r="G427" s="453" t="str">
        <f t="shared" si="16"/>
        <v/>
      </c>
      <c r="H427" s="453" t="str">
        <f t="shared" si="15"/>
        <v/>
      </c>
    </row>
    <row r="428" spans="1:8" ht="15.75" thickTop="1" thickBot="1">
      <c r="A428" s="583"/>
      <c r="B428" s="583"/>
      <c r="C428" s="584"/>
      <c r="D428" s="585"/>
      <c r="E428" s="453" t="str">
        <f>+IF(A428="","",VLOOKUP(A428,$A$7:H428,6,0))</f>
        <v/>
      </c>
      <c r="F428" s="583"/>
      <c r="G428" s="453" t="str">
        <f t="shared" si="16"/>
        <v/>
      </c>
      <c r="H428" s="453" t="str">
        <f t="shared" si="15"/>
        <v/>
      </c>
    </row>
    <row r="429" spans="1:8" ht="15.75" thickTop="1" thickBot="1">
      <c r="A429" s="583"/>
      <c r="B429" s="583"/>
      <c r="C429" s="584"/>
      <c r="D429" s="585"/>
      <c r="E429" s="453" t="str">
        <f>+IF(A429="","",VLOOKUP(A429,$A$7:H429,6,0))</f>
        <v/>
      </c>
      <c r="F429" s="583"/>
      <c r="G429" s="453" t="str">
        <f t="shared" si="16"/>
        <v/>
      </c>
      <c r="H429" s="453" t="str">
        <f t="shared" si="15"/>
        <v/>
      </c>
    </row>
    <row r="430" spans="1:8" ht="15.75" thickTop="1" thickBot="1">
      <c r="A430" s="583"/>
      <c r="B430" s="583"/>
      <c r="C430" s="584"/>
      <c r="D430" s="585"/>
      <c r="E430" s="453" t="str">
        <f>+IF(A430="","",VLOOKUP(A430,$A$7:H430,6,0))</f>
        <v/>
      </c>
      <c r="F430" s="583"/>
      <c r="G430" s="453" t="str">
        <f t="shared" si="16"/>
        <v/>
      </c>
      <c r="H430" s="453" t="str">
        <f t="shared" si="15"/>
        <v/>
      </c>
    </row>
    <row r="431" spans="1:8" ht="15.75" thickTop="1" thickBot="1">
      <c r="A431" s="583"/>
      <c r="B431" s="583"/>
      <c r="C431" s="584"/>
      <c r="D431" s="585"/>
      <c r="E431" s="453" t="str">
        <f>+IF(A431="","",VLOOKUP(A431,$A$7:H431,6,0))</f>
        <v/>
      </c>
      <c r="F431" s="583"/>
      <c r="G431" s="453" t="str">
        <f t="shared" si="16"/>
        <v/>
      </c>
      <c r="H431" s="453" t="str">
        <f t="shared" si="15"/>
        <v/>
      </c>
    </row>
    <row r="432" spans="1:8" ht="15.75" thickTop="1" thickBot="1">
      <c r="A432" s="583"/>
      <c r="B432" s="583"/>
      <c r="C432" s="584"/>
      <c r="D432" s="585"/>
      <c r="E432" s="453" t="str">
        <f>+IF(A432="","",VLOOKUP(A432,$A$7:H432,6,0))</f>
        <v/>
      </c>
      <c r="F432" s="583"/>
      <c r="G432" s="453" t="str">
        <f t="shared" si="16"/>
        <v/>
      </c>
      <c r="H432" s="453" t="str">
        <f t="shared" si="15"/>
        <v/>
      </c>
    </row>
    <row r="433" spans="1:8" ht="15.75" thickTop="1" thickBot="1">
      <c r="A433" s="583"/>
      <c r="B433" s="583"/>
      <c r="C433" s="584"/>
      <c r="D433" s="585"/>
      <c r="E433" s="453" t="str">
        <f>+IF(A433="","",VLOOKUP(A433,$A$7:H433,6,0))</f>
        <v/>
      </c>
      <c r="F433" s="583"/>
      <c r="G433" s="453" t="str">
        <f t="shared" si="16"/>
        <v/>
      </c>
      <c r="H433" s="453" t="str">
        <f t="shared" si="15"/>
        <v/>
      </c>
    </row>
    <row r="434" spans="1:8" ht="15.75" thickTop="1" thickBot="1">
      <c r="A434" s="583"/>
      <c r="B434" s="583"/>
      <c r="C434" s="584"/>
      <c r="D434" s="585"/>
      <c r="E434" s="453" t="str">
        <f>+IF(A434="","",VLOOKUP(A434,$A$7:H434,6,0))</f>
        <v/>
      </c>
      <c r="F434" s="583"/>
      <c r="G434" s="453" t="str">
        <f t="shared" si="16"/>
        <v/>
      </c>
      <c r="H434" s="453" t="str">
        <f t="shared" si="15"/>
        <v/>
      </c>
    </row>
    <row r="435" spans="1:8" ht="15.75" thickTop="1" thickBot="1">
      <c r="A435" s="583"/>
      <c r="B435" s="583"/>
      <c r="C435" s="584"/>
      <c r="D435" s="585"/>
      <c r="E435" s="453" t="str">
        <f>+IF(A435="","",VLOOKUP(A435,$A$7:H435,6,0))</f>
        <v/>
      </c>
      <c r="F435" s="583"/>
      <c r="G435" s="453" t="str">
        <f t="shared" si="16"/>
        <v/>
      </c>
      <c r="H435" s="453" t="str">
        <f t="shared" si="15"/>
        <v/>
      </c>
    </row>
    <row r="436" spans="1:8" ht="15.75" thickTop="1" thickBot="1">
      <c r="A436" s="583"/>
      <c r="B436" s="583"/>
      <c r="C436" s="584"/>
      <c r="D436" s="585"/>
      <c r="E436" s="453" t="str">
        <f>+IF(A436="","",VLOOKUP(A436,$A$7:H436,6,0))</f>
        <v/>
      </c>
      <c r="F436" s="583"/>
      <c r="G436" s="453" t="str">
        <f t="shared" si="16"/>
        <v/>
      </c>
      <c r="H436" s="453" t="str">
        <f t="shared" si="15"/>
        <v/>
      </c>
    </row>
    <row r="437" spans="1:8" ht="15.75" thickTop="1" thickBot="1">
      <c r="A437" s="583"/>
      <c r="B437" s="583"/>
      <c r="C437" s="584"/>
      <c r="D437" s="585"/>
      <c r="E437" s="453" t="str">
        <f>+IF(A437="","",VLOOKUP(A437,$A$7:H437,6,0))</f>
        <v/>
      </c>
      <c r="F437" s="583"/>
      <c r="G437" s="453" t="str">
        <f t="shared" si="16"/>
        <v/>
      </c>
      <c r="H437" s="453" t="str">
        <f t="shared" si="15"/>
        <v/>
      </c>
    </row>
    <row r="438" spans="1:8" ht="15.75" thickTop="1" thickBot="1">
      <c r="A438" s="583"/>
      <c r="B438" s="583"/>
      <c r="C438" s="584"/>
      <c r="D438" s="585"/>
      <c r="E438" s="453" t="str">
        <f>+IF(A438="","",VLOOKUP(A438,$A$7:H438,6,0))</f>
        <v/>
      </c>
      <c r="F438" s="583"/>
      <c r="G438" s="453" t="str">
        <f t="shared" si="16"/>
        <v/>
      </c>
      <c r="H438" s="453" t="str">
        <f t="shared" si="15"/>
        <v/>
      </c>
    </row>
    <row r="439" spans="1:8" ht="15.75" thickTop="1" thickBot="1">
      <c r="A439" s="583"/>
      <c r="B439" s="583"/>
      <c r="C439" s="584"/>
      <c r="D439" s="585"/>
      <c r="E439" s="453" t="str">
        <f>+IF(A439="","",VLOOKUP(A439,$A$7:H439,6,0))</f>
        <v/>
      </c>
      <c r="F439" s="583"/>
      <c r="G439" s="453" t="str">
        <f t="shared" si="16"/>
        <v/>
      </c>
      <c r="H439" s="453" t="str">
        <f t="shared" si="15"/>
        <v/>
      </c>
    </row>
    <row r="440" spans="1:8" ht="15.75" thickTop="1" thickBot="1">
      <c r="A440" s="583"/>
      <c r="B440" s="583"/>
      <c r="C440" s="584"/>
      <c r="D440" s="585"/>
      <c r="E440" s="453" t="str">
        <f>+IF(A440="","",VLOOKUP(A440,$A$7:H440,6,0))</f>
        <v/>
      </c>
      <c r="F440" s="583"/>
      <c r="G440" s="453" t="str">
        <f t="shared" si="16"/>
        <v/>
      </c>
      <c r="H440" s="453" t="str">
        <f t="shared" si="15"/>
        <v/>
      </c>
    </row>
    <row r="441" spans="1:8" ht="15.75" thickTop="1" thickBot="1">
      <c r="A441" s="583"/>
      <c r="B441" s="583"/>
      <c r="C441" s="584"/>
      <c r="D441" s="585"/>
      <c r="E441" s="453" t="str">
        <f>+IF(A441="","",VLOOKUP(A441,$A$7:H441,6,0))</f>
        <v/>
      </c>
      <c r="F441" s="583"/>
      <c r="G441" s="453" t="str">
        <f t="shared" si="16"/>
        <v/>
      </c>
      <c r="H441" s="453" t="str">
        <f t="shared" ref="H441:H504" si="17">+IFERROR(IF(A441="","",VLOOKUP(G441,cbr,2,0)),"Codice non inserito")</f>
        <v/>
      </c>
    </row>
    <row r="442" spans="1:8" ht="15.75" thickTop="1" thickBot="1">
      <c r="A442" s="583"/>
      <c r="B442" s="583"/>
      <c r="C442" s="584"/>
      <c r="D442" s="585"/>
      <c r="E442" s="453" t="str">
        <f>+IF(A442="","",VLOOKUP(A442,$A$7:H442,6,0))</f>
        <v/>
      </c>
      <c r="F442" s="583"/>
      <c r="G442" s="453" t="str">
        <f t="shared" si="16"/>
        <v/>
      </c>
      <c r="H442" s="453" t="str">
        <f t="shared" si="17"/>
        <v/>
      </c>
    </row>
    <row r="443" spans="1:8" ht="15.75" thickTop="1" thickBot="1">
      <c r="A443" s="583"/>
      <c r="B443" s="583"/>
      <c r="C443" s="584"/>
      <c r="D443" s="585"/>
      <c r="E443" s="453" t="str">
        <f>+IF(A443="","",VLOOKUP(A443,$A$7:H443,6,0))</f>
        <v/>
      </c>
      <c r="F443" s="583"/>
      <c r="G443" s="453" t="str">
        <f t="shared" si="16"/>
        <v/>
      </c>
      <c r="H443" s="453" t="str">
        <f t="shared" si="17"/>
        <v/>
      </c>
    </row>
    <row r="444" spans="1:8" ht="15.75" thickTop="1" thickBot="1">
      <c r="A444" s="583"/>
      <c r="B444" s="583"/>
      <c r="C444" s="584"/>
      <c r="D444" s="585"/>
      <c r="E444" s="453" t="str">
        <f>+IF(A444="","",VLOOKUP(A444,$A$7:H444,6,0))</f>
        <v/>
      </c>
      <c r="F444" s="583"/>
      <c r="G444" s="453" t="str">
        <f t="shared" si="16"/>
        <v/>
      </c>
      <c r="H444" s="453" t="str">
        <f t="shared" si="17"/>
        <v/>
      </c>
    </row>
    <row r="445" spans="1:8" ht="15.75" thickTop="1" thickBot="1">
      <c r="A445" s="583"/>
      <c r="B445" s="583"/>
      <c r="C445" s="584"/>
      <c r="D445" s="585"/>
      <c r="E445" s="453" t="str">
        <f>+IF(A445="","",VLOOKUP(A445,$A$7:H445,6,0))</f>
        <v/>
      </c>
      <c r="F445" s="583"/>
      <c r="G445" s="453" t="str">
        <f t="shared" si="16"/>
        <v/>
      </c>
      <c r="H445" s="453" t="str">
        <f t="shared" si="17"/>
        <v/>
      </c>
    </row>
    <row r="446" spans="1:8" ht="15.75" thickTop="1" thickBot="1">
      <c r="A446" s="583"/>
      <c r="B446" s="583"/>
      <c r="C446" s="584"/>
      <c r="D446" s="585"/>
      <c r="E446" s="453" t="str">
        <f>+IF(A446="","",VLOOKUP(A446,$A$7:H446,6,0))</f>
        <v/>
      </c>
      <c r="F446" s="583"/>
      <c r="G446" s="453" t="str">
        <f t="shared" si="16"/>
        <v/>
      </c>
      <c r="H446" s="453" t="str">
        <f t="shared" si="17"/>
        <v/>
      </c>
    </row>
    <row r="447" spans="1:8" ht="15.75" thickTop="1" thickBot="1">
      <c r="A447" s="583"/>
      <c r="B447" s="583"/>
      <c r="C447" s="584"/>
      <c r="D447" s="585"/>
      <c r="E447" s="453" t="str">
        <f>+IF(A447="","",VLOOKUP(A447,$A$7:H447,6,0))</f>
        <v/>
      </c>
      <c r="F447" s="583"/>
      <c r="G447" s="453" t="str">
        <f t="shared" si="16"/>
        <v/>
      </c>
      <c r="H447" s="453" t="str">
        <f t="shared" si="17"/>
        <v/>
      </c>
    </row>
    <row r="448" spans="1:8" ht="15.75" thickTop="1" thickBot="1">
      <c r="A448" s="583"/>
      <c r="B448" s="583"/>
      <c r="C448" s="584"/>
      <c r="D448" s="585"/>
      <c r="E448" s="453" t="str">
        <f>+IF(A448="","",VLOOKUP(A448,$A$7:H448,6,0))</f>
        <v/>
      </c>
      <c r="F448" s="583"/>
      <c r="G448" s="453" t="str">
        <f t="shared" si="16"/>
        <v/>
      </c>
      <c r="H448" s="453" t="str">
        <f t="shared" si="17"/>
        <v/>
      </c>
    </row>
    <row r="449" spans="1:8" ht="15.75" thickTop="1" thickBot="1">
      <c r="A449" s="583"/>
      <c r="B449" s="583"/>
      <c r="C449" s="584"/>
      <c r="D449" s="585"/>
      <c r="E449" s="453" t="str">
        <f>+IF(A449="","",VLOOKUP(A449,$A$7:H449,6,0))</f>
        <v/>
      </c>
      <c r="F449" s="583"/>
      <c r="G449" s="453" t="str">
        <f t="shared" si="16"/>
        <v/>
      </c>
      <c r="H449" s="453" t="str">
        <f t="shared" si="17"/>
        <v/>
      </c>
    </row>
    <row r="450" spans="1:8" ht="15.75" thickTop="1" thickBot="1">
      <c r="A450" s="583"/>
      <c r="B450" s="583"/>
      <c r="C450" s="584"/>
      <c r="D450" s="585"/>
      <c r="E450" s="453" t="str">
        <f>+IF(A450="","",VLOOKUP(A450,$A$7:H450,6,0))</f>
        <v/>
      </c>
      <c r="F450" s="583"/>
      <c r="G450" s="453" t="str">
        <f t="shared" si="16"/>
        <v/>
      </c>
      <c r="H450" s="453" t="str">
        <f t="shared" si="17"/>
        <v/>
      </c>
    </row>
    <row r="451" spans="1:8" ht="15.75" thickTop="1" thickBot="1">
      <c r="A451" s="583"/>
      <c r="B451" s="583"/>
      <c r="C451" s="584"/>
      <c r="D451" s="585"/>
      <c r="E451" s="453" t="str">
        <f>+IF(A451="","",VLOOKUP(A451,$A$7:H451,6,0))</f>
        <v/>
      </c>
      <c r="F451" s="583"/>
      <c r="G451" s="453" t="str">
        <f t="shared" si="16"/>
        <v/>
      </c>
      <c r="H451" s="453" t="str">
        <f t="shared" si="17"/>
        <v/>
      </c>
    </row>
    <row r="452" spans="1:8" ht="15.75" thickTop="1" thickBot="1">
      <c r="A452" s="583"/>
      <c r="B452" s="583"/>
      <c r="C452" s="584"/>
      <c r="D452" s="585"/>
      <c r="E452" s="453" t="str">
        <f>+IF(A452="","",VLOOKUP(A452,$A$7:H452,6,0))</f>
        <v/>
      </c>
      <c r="F452" s="583"/>
      <c r="G452" s="453" t="str">
        <f t="shared" si="16"/>
        <v/>
      </c>
      <c r="H452" s="453" t="str">
        <f t="shared" si="17"/>
        <v/>
      </c>
    </row>
    <row r="453" spans="1:8" ht="15.75" thickTop="1" thickBot="1">
      <c r="A453" s="583"/>
      <c r="B453" s="583"/>
      <c r="C453" s="584"/>
      <c r="D453" s="585"/>
      <c r="E453" s="453" t="str">
        <f>+IF(A453="","",VLOOKUP(A453,$A$7:H453,6,0))</f>
        <v/>
      </c>
      <c r="F453" s="583"/>
      <c r="G453" s="453" t="str">
        <f t="shared" si="16"/>
        <v/>
      </c>
      <c r="H453" s="453" t="str">
        <f t="shared" si="17"/>
        <v/>
      </c>
    </row>
    <row r="454" spans="1:8" ht="15.75" thickTop="1" thickBot="1">
      <c r="A454" s="583"/>
      <c r="B454" s="583"/>
      <c r="C454" s="584"/>
      <c r="D454" s="585"/>
      <c r="E454" s="453" t="str">
        <f>+IF(A454="","",VLOOKUP(A454,$A$7:H454,6,0))</f>
        <v/>
      </c>
      <c r="F454" s="583"/>
      <c r="G454" s="453" t="str">
        <f t="shared" si="16"/>
        <v/>
      </c>
      <c r="H454" s="453" t="str">
        <f t="shared" si="17"/>
        <v/>
      </c>
    </row>
    <row r="455" spans="1:8" ht="15.75" thickTop="1" thickBot="1">
      <c r="A455" s="583"/>
      <c r="B455" s="583"/>
      <c r="C455" s="584"/>
      <c r="D455" s="585"/>
      <c r="E455" s="453" t="str">
        <f>+IF(A455="","",VLOOKUP(A455,$A$7:H455,6,0))</f>
        <v/>
      </c>
      <c r="F455" s="583"/>
      <c r="G455" s="453" t="str">
        <f t="shared" si="16"/>
        <v/>
      </c>
      <c r="H455" s="453" t="str">
        <f t="shared" si="17"/>
        <v/>
      </c>
    </row>
    <row r="456" spans="1:8" ht="15.75" thickTop="1" thickBot="1">
      <c r="A456" s="583"/>
      <c r="B456" s="583"/>
      <c r="C456" s="584"/>
      <c r="D456" s="585"/>
      <c r="E456" s="453" t="str">
        <f>+IF(A456="","",VLOOKUP(A456,$A$7:H456,6,0))</f>
        <v/>
      </c>
      <c r="F456" s="583"/>
      <c r="G456" s="453" t="str">
        <f t="shared" si="16"/>
        <v/>
      </c>
      <c r="H456" s="453" t="str">
        <f t="shared" si="17"/>
        <v/>
      </c>
    </row>
    <row r="457" spans="1:8" ht="15.75" thickTop="1" thickBot="1">
      <c r="A457" s="583"/>
      <c r="B457" s="583"/>
      <c r="C457" s="584"/>
      <c r="D457" s="585"/>
      <c r="E457" s="453" t="str">
        <f>+IF(A457="","",VLOOKUP(A457,$A$7:H457,6,0))</f>
        <v/>
      </c>
      <c r="F457" s="583"/>
      <c r="G457" s="453" t="str">
        <f t="shared" si="16"/>
        <v/>
      </c>
      <c r="H457" s="453" t="str">
        <f t="shared" si="17"/>
        <v/>
      </c>
    </row>
    <row r="458" spans="1:8" ht="15.75" thickTop="1" thickBot="1">
      <c r="A458" s="583"/>
      <c r="B458" s="583"/>
      <c r="C458" s="584"/>
      <c r="D458" s="585"/>
      <c r="E458" s="453" t="str">
        <f>+IF(A458="","",VLOOKUP(A458,$A$7:H458,6,0))</f>
        <v/>
      </c>
      <c r="F458" s="583"/>
      <c r="G458" s="453" t="str">
        <f t="shared" si="16"/>
        <v/>
      </c>
      <c r="H458" s="453" t="str">
        <f t="shared" si="17"/>
        <v/>
      </c>
    </row>
    <row r="459" spans="1:8" ht="15.75" thickTop="1" thickBot="1">
      <c r="A459" s="583"/>
      <c r="B459" s="583"/>
      <c r="C459" s="584"/>
      <c r="D459" s="585"/>
      <c r="E459" s="453" t="str">
        <f>+IF(A459="","",VLOOKUP(A459,$A$7:H459,6,0))</f>
        <v/>
      </c>
      <c r="F459" s="583"/>
      <c r="G459" s="453" t="str">
        <f t="shared" si="16"/>
        <v/>
      </c>
      <c r="H459" s="453" t="str">
        <f t="shared" si="17"/>
        <v/>
      </c>
    </row>
    <row r="460" spans="1:8" ht="15.75" thickTop="1" thickBot="1">
      <c r="A460" s="583"/>
      <c r="B460" s="583"/>
      <c r="C460" s="584"/>
      <c r="D460" s="585"/>
      <c r="E460" s="453" t="str">
        <f>+IF(A460="","",VLOOKUP(A460,$A$7:H460,6,0))</f>
        <v/>
      </c>
      <c r="F460" s="583"/>
      <c r="G460" s="453" t="str">
        <f t="shared" si="16"/>
        <v/>
      </c>
      <c r="H460" s="453" t="str">
        <f t="shared" si="17"/>
        <v/>
      </c>
    </row>
    <row r="461" spans="1:8" ht="15.75" thickTop="1" thickBot="1">
      <c r="A461" s="583"/>
      <c r="B461" s="583"/>
      <c r="C461" s="584"/>
      <c r="D461" s="585"/>
      <c r="E461" s="453" t="str">
        <f>+IF(A461="","",VLOOKUP(A461,$A$7:H461,6,0))</f>
        <v/>
      </c>
      <c r="F461" s="583"/>
      <c r="G461" s="453" t="str">
        <f t="shared" si="16"/>
        <v/>
      </c>
      <c r="H461" s="453" t="str">
        <f t="shared" si="17"/>
        <v/>
      </c>
    </row>
    <row r="462" spans="1:8" ht="15.75" thickTop="1" thickBot="1">
      <c r="A462" s="583"/>
      <c r="B462" s="583"/>
      <c r="C462" s="584"/>
      <c r="D462" s="585"/>
      <c r="E462" s="453" t="str">
        <f>+IF(A462="","",VLOOKUP(A462,$A$7:H462,6,0))</f>
        <v/>
      </c>
      <c r="F462" s="583"/>
      <c r="G462" s="453" t="str">
        <f t="shared" si="16"/>
        <v/>
      </c>
      <c r="H462" s="453" t="str">
        <f t="shared" si="17"/>
        <v/>
      </c>
    </row>
    <row r="463" spans="1:8" ht="15.75" thickTop="1" thickBot="1">
      <c r="A463" s="583"/>
      <c r="B463" s="583"/>
      <c r="C463" s="584"/>
      <c r="D463" s="585"/>
      <c r="E463" s="453" t="str">
        <f>+IF(A463="","",VLOOKUP(A463,$A$7:H463,6,0))</f>
        <v/>
      </c>
      <c r="F463" s="583"/>
      <c r="G463" s="453" t="str">
        <f t="shared" si="16"/>
        <v/>
      </c>
      <c r="H463" s="453" t="str">
        <f t="shared" si="17"/>
        <v/>
      </c>
    </row>
    <row r="464" spans="1:8" ht="15.75" thickTop="1" thickBot="1">
      <c r="A464" s="583"/>
      <c r="B464" s="583"/>
      <c r="C464" s="584"/>
      <c r="D464" s="585"/>
      <c r="E464" s="453" t="str">
        <f>+IF(A464="","",VLOOKUP(A464,$A$7:H464,6,0))</f>
        <v/>
      </c>
      <c r="F464" s="583"/>
      <c r="G464" s="453" t="str">
        <f t="shared" si="16"/>
        <v/>
      </c>
      <c r="H464" s="453" t="str">
        <f t="shared" si="17"/>
        <v/>
      </c>
    </row>
    <row r="465" spans="1:8" ht="15.75" thickTop="1" thickBot="1">
      <c r="A465" s="583"/>
      <c r="B465" s="583"/>
      <c r="C465" s="584"/>
      <c r="D465" s="585"/>
      <c r="E465" s="453" t="str">
        <f>+IF(A465="","",VLOOKUP(A465,$A$7:H465,6,0))</f>
        <v/>
      </c>
      <c r="F465" s="583"/>
      <c r="G465" s="453" t="str">
        <f t="shared" si="16"/>
        <v/>
      </c>
      <c r="H465" s="453" t="str">
        <f t="shared" si="17"/>
        <v/>
      </c>
    </row>
    <row r="466" spans="1:8" ht="15.75" thickTop="1" thickBot="1">
      <c r="A466" s="583"/>
      <c r="B466" s="583"/>
      <c r="C466" s="584"/>
      <c r="D466" s="585"/>
      <c r="E466" s="453" t="str">
        <f>+IF(A466="","",VLOOKUP(A466,$A$7:H466,6,0))</f>
        <v/>
      </c>
      <c r="F466" s="583"/>
      <c r="G466" s="453" t="str">
        <f t="shared" si="16"/>
        <v/>
      </c>
      <c r="H466" s="453" t="str">
        <f t="shared" si="17"/>
        <v/>
      </c>
    </row>
    <row r="467" spans="1:8" ht="15.75" thickTop="1" thickBot="1">
      <c r="A467" s="583"/>
      <c r="B467" s="583"/>
      <c r="C467" s="584"/>
      <c r="D467" s="585"/>
      <c r="E467" s="453" t="str">
        <f>+IF(A467="","",VLOOKUP(A467,$A$7:H467,6,0))</f>
        <v/>
      </c>
      <c r="F467" s="583"/>
      <c r="G467" s="453" t="str">
        <f t="shared" si="16"/>
        <v/>
      </c>
      <c r="H467" s="453" t="str">
        <f t="shared" si="17"/>
        <v/>
      </c>
    </row>
    <row r="468" spans="1:8" ht="15.75" thickTop="1" thickBot="1">
      <c r="A468" s="583"/>
      <c r="B468" s="583"/>
      <c r="C468" s="584"/>
      <c r="D468" s="585"/>
      <c r="E468" s="453" t="str">
        <f>+IF(A468="","",VLOOKUP(A468,$A$7:H468,6,0))</f>
        <v/>
      </c>
      <c r="F468" s="583"/>
      <c r="G468" s="453" t="str">
        <f t="shared" si="16"/>
        <v/>
      </c>
      <c r="H468" s="453" t="str">
        <f t="shared" si="17"/>
        <v/>
      </c>
    </row>
    <row r="469" spans="1:8" ht="15.75" thickTop="1" thickBot="1">
      <c r="A469" s="583"/>
      <c r="B469" s="583"/>
      <c r="C469" s="584"/>
      <c r="D469" s="585"/>
      <c r="E469" s="453" t="str">
        <f>+IF(A469="","",VLOOKUP(A469,$A$7:H469,6,0))</f>
        <v/>
      </c>
      <c r="F469" s="583"/>
      <c r="G469" s="453" t="str">
        <f t="shared" si="16"/>
        <v/>
      </c>
      <c r="H469" s="453" t="str">
        <f t="shared" si="17"/>
        <v/>
      </c>
    </row>
    <row r="470" spans="1:8" ht="15.75" thickTop="1" thickBot="1">
      <c r="A470" s="583"/>
      <c r="B470" s="583"/>
      <c r="C470" s="584"/>
      <c r="D470" s="585"/>
      <c r="E470" s="453" t="str">
        <f>+IF(A470="","",VLOOKUP(A470,$A$7:H470,6,0))</f>
        <v/>
      </c>
      <c r="F470" s="583"/>
      <c r="G470" s="453" t="str">
        <f t="shared" si="16"/>
        <v/>
      </c>
      <c r="H470" s="453" t="str">
        <f t="shared" si="17"/>
        <v/>
      </c>
    </row>
    <row r="471" spans="1:8" ht="15.75" thickTop="1" thickBot="1">
      <c r="A471" s="583"/>
      <c r="B471" s="583"/>
      <c r="C471" s="584"/>
      <c r="D471" s="585"/>
      <c r="E471" s="453" t="str">
        <f>+IF(A471="","",VLOOKUP(A471,$A$7:H471,6,0))</f>
        <v/>
      </c>
      <c r="F471" s="583"/>
      <c r="G471" s="453" t="str">
        <f t="shared" si="16"/>
        <v/>
      </c>
      <c r="H471" s="453" t="str">
        <f t="shared" si="17"/>
        <v/>
      </c>
    </row>
    <row r="472" spans="1:8" ht="15.75" thickTop="1" thickBot="1">
      <c r="A472" s="583"/>
      <c r="B472" s="583"/>
      <c r="C472" s="584"/>
      <c r="D472" s="585"/>
      <c r="E472" s="453" t="str">
        <f>+IF(A472="","",VLOOKUP(A472,$A$7:H472,6,0))</f>
        <v/>
      </c>
      <c r="F472" s="583"/>
      <c r="G472" s="453" t="str">
        <f t="shared" si="16"/>
        <v/>
      </c>
      <c r="H472" s="453" t="str">
        <f t="shared" si="17"/>
        <v/>
      </c>
    </row>
    <row r="473" spans="1:8" ht="15.75" thickTop="1" thickBot="1">
      <c r="A473" s="583"/>
      <c r="B473" s="583"/>
      <c r="C473" s="584"/>
      <c r="D473" s="585"/>
      <c r="E473" s="453" t="str">
        <f>+IF(A473="","",VLOOKUP(A473,$A$7:H473,6,0))</f>
        <v/>
      </c>
      <c r="F473" s="583"/>
      <c r="G473" s="453" t="str">
        <f t="shared" ref="G473:G536" si="18">+IF(F473&gt;0,F473,E473)</f>
        <v/>
      </c>
      <c r="H473" s="453" t="str">
        <f t="shared" si="17"/>
        <v/>
      </c>
    </row>
    <row r="474" spans="1:8" ht="15.75" thickTop="1" thickBot="1">
      <c r="A474" s="583"/>
      <c r="B474" s="583"/>
      <c r="C474" s="584"/>
      <c r="D474" s="585"/>
      <c r="E474" s="453" t="str">
        <f>+IF(A474="","",VLOOKUP(A474,$A$7:H474,6,0))</f>
        <v/>
      </c>
      <c r="F474" s="583"/>
      <c r="G474" s="453" t="str">
        <f t="shared" si="18"/>
        <v/>
      </c>
      <c r="H474" s="453" t="str">
        <f t="shared" si="17"/>
        <v/>
      </c>
    </row>
    <row r="475" spans="1:8" ht="15.75" thickTop="1" thickBot="1">
      <c r="A475" s="583"/>
      <c r="B475" s="583"/>
      <c r="C475" s="584"/>
      <c r="D475" s="585"/>
      <c r="E475" s="453" t="str">
        <f>+IF(A475="","",VLOOKUP(A475,$A$7:H475,6,0))</f>
        <v/>
      </c>
      <c r="F475" s="583"/>
      <c r="G475" s="453" t="str">
        <f t="shared" si="18"/>
        <v/>
      </c>
      <c r="H475" s="453" t="str">
        <f t="shared" si="17"/>
        <v/>
      </c>
    </row>
    <row r="476" spans="1:8" ht="15.75" thickTop="1" thickBot="1">
      <c r="A476" s="583"/>
      <c r="B476" s="583"/>
      <c r="C476" s="584"/>
      <c r="D476" s="585"/>
      <c r="E476" s="453" t="str">
        <f>+IF(A476="","",VLOOKUP(A476,$A$7:H476,6,0))</f>
        <v/>
      </c>
      <c r="F476" s="583"/>
      <c r="G476" s="453" t="str">
        <f t="shared" si="18"/>
        <v/>
      </c>
      <c r="H476" s="453" t="str">
        <f t="shared" si="17"/>
        <v/>
      </c>
    </row>
    <row r="477" spans="1:8" ht="15.75" thickTop="1" thickBot="1">
      <c r="A477" s="583"/>
      <c r="B477" s="583"/>
      <c r="C477" s="584"/>
      <c r="D477" s="585"/>
      <c r="E477" s="453" t="str">
        <f>+IF(A477="","",VLOOKUP(A477,$A$7:H477,6,0))</f>
        <v/>
      </c>
      <c r="F477" s="583"/>
      <c r="G477" s="453" t="str">
        <f t="shared" si="18"/>
        <v/>
      </c>
      <c r="H477" s="453" t="str">
        <f t="shared" si="17"/>
        <v/>
      </c>
    </row>
    <row r="478" spans="1:8" ht="15.75" thickTop="1" thickBot="1">
      <c r="A478" s="583"/>
      <c r="B478" s="583"/>
      <c r="C478" s="584"/>
      <c r="D478" s="585"/>
      <c r="E478" s="453" t="str">
        <f>+IF(A478="","",VLOOKUP(A478,$A$7:H478,6,0))</f>
        <v/>
      </c>
      <c r="F478" s="583"/>
      <c r="G478" s="453" t="str">
        <f t="shared" si="18"/>
        <v/>
      </c>
      <c r="H478" s="453" t="str">
        <f t="shared" si="17"/>
        <v/>
      </c>
    </row>
    <row r="479" spans="1:8" ht="15.75" thickTop="1" thickBot="1">
      <c r="A479" s="583"/>
      <c r="B479" s="583"/>
      <c r="C479" s="584"/>
      <c r="D479" s="585"/>
      <c r="E479" s="453" t="str">
        <f>+IF(A479="","",VLOOKUP(A479,$A$7:H479,6,0))</f>
        <v/>
      </c>
      <c r="F479" s="583"/>
      <c r="G479" s="453" t="str">
        <f t="shared" si="18"/>
        <v/>
      </c>
      <c r="H479" s="453" t="str">
        <f t="shared" si="17"/>
        <v/>
      </c>
    </row>
    <row r="480" spans="1:8" ht="15.75" thickTop="1" thickBot="1">
      <c r="A480" s="583"/>
      <c r="B480" s="583"/>
      <c r="C480" s="584"/>
      <c r="D480" s="585"/>
      <c r="E480" s="453" t="str">
        <f>+IF(A480="","",VLOOKUP(A480,$A$7:H480,6,0))</f>
        <v/>
      </c>
      <c r="F480" s="583"/>
      <c r="G480" s="453" t="str">
        <f t="shared" si="18"/>
        <v/>
      </c>
      <c r="H480" s="453" t="str">
        <f t="shared" si="17"/>
        <v/>
      </c>
    </row>
    <row r="481" spans="1:8" ht="15.75" thickTop="1" thickBot="1">
      <c r="A481" s="583"/>
      <c r="B481" s="583"/>
      <c r="C481" s="584"/>
      <c r="D481" s="585"/>
      <c r="E481" s="453" t="str">
        <f>+IF(A481="","",VLOOKUP(A481,$A$7:H481,6,0))</f>
        <v/>
      </c>
      <c r="F481" s="583"/>
      <c r="G481" s="453" t="str">
        <f t="shared" si="18"/>
        <v/>
      </c>
      <c r="H481" s="453" t="str">
        <f t="shared" si="17"/>
        <v/>
      </c>
    </row>
    <row r="482" spans="1:8" ht="15.75" thickTop="1" thickBot="1">
      <c r="A482" s="583"/>
      <c r="B482" s="583"/>
      <c r="C482" s="584"/>
      <c r="D482" s="585"/>
      <c r="E482" s="453" t="str">
        <f>+IF(A482="","",VLOOKUP(A482,$A$7:H482,6,0))</f>
        <v/>
      </c>
      <c r="F482" s="583"/>
      <c r="G482" s="453" t="str">
        <f t="shared" si="18"/>
        <v/>
      </c>
      <c r="H482" s="453" t="str">
        <f t="shared" si="17"/>
        <v/>
      </c>
    </row>
    <row r="483" spans="1:8" ht="15.75" thickTop="1" thickBot="1">
      <c r="A483" s="583"/>
      <c r="B483" s="583"/>
      <c r="C483" s="584"/>
      <c r="D483" s="585"/>
      <c r="E483" s="453" t="str">
        <f>+IF(A483="","",VLOOKUP(A483,$A$7:H483,6,0))</f>
        <v/>
      </c>
      <c r="F483" s="583"/>
      <c r="G483" s="453" t="str">
        <f t="shared" si="18"/>
        <v/>
      </c>
      <c r="H483" s="453" t="str">
        <f t="shared" si="17"/>
        <v/>
      </c>
    </row>
    <row r="484" spans="1:8" ht="15.75" thickTop="1" thickBot="1">
      <c r="A484" s="583"/>
      <c r="B484" s="583"/>
      <c r="C484" s="584"/>
      <c r="D484" s="585"/>
      <c r="E484" s="453" t="str">
        <f>+IF(A484="","",VLOOKUP(A484,$A$7:H484,6,0))</f>
        <v/>
      </c>
      <c r="F484" s="583"/>
      <c r="G484" s="453" t="str">
        <f t="shared" si="18"/>
        <v/>
      </c>
      <c r="H484" s="453" t="str">
        <f t="shared" si="17"/>
        <v/>
      </c>
    </row>
    <row r="485" spans="1:8" ht="15.75" thickTop="1" thickBot="1">
      <c r="A485" s="583"/>
      <c r="B485" s="583"/>
      <c r="C485" s="584"/>
      <c r="D485" s="585"/>
      <c r="E485" s="453" t="str">
        <f>+IF(A485="","",VLOOKUP(A485,$A$7:H485,6,0))</f>
        <v/>
      </c>
      <c r="F485" s="583"/>
      <c r="G485" s="453" t="str">
        <f t="shared" si="18"/>
        <v/>
      </c>
      <c r="H485" s="453" t="str">
        <f t="shared" si="17"/>
        <v/>
      </c>
    </row>
    <row r="486" spans="1:8" ht="15.75" thickTop="1" thickBot="1">
      <c r="A486" s="583"/>
      <c r="B486" s="583"/>
      <c r="C486" s="584"/>
      <c r="D486" s="585"/>
      <c r="E486" s="453" t="str">
        <f>+IF(A486="","",VLOOKUP(A486,$A$7:H486,6,0))</f>
        <v/>
      </c>
      <c r="F486" s="583"/>
      <c r="G486" s="453" t="str">
        <f t="shared" si="18"/>
        <v/>
      </c>
      <c r="H486" s="453" t="str">
        <f t="shared" si="17"/>
        <v/>
      </c>
    </row>
    <row r="487" spans="1:8" ht="15.75" thickTop="1" thickBot="1">
      <c r="A487" s="583"/>
      <c r="B487" s="583"/>
      <c r="C487" s="584"/>
      <c r="D487" s="585"/>
      <c r="E487" s="453" t="str">
        <f>+IF(A487="","",VLOOKUP(A487,$A$7:H487,6,0))</f>
        <v/>
      </c>
      <c r="F487" s="583"/>
      <c r="G487" s="453" t="str">
        <f t="shared" si="18"/>
        <v/>
      </c>
      <c r="H487" s="453" t="str">
        <f t="shared" si="17"/>
        <v/>
      </c>
    </row>
    <row r="488" spans="1:8" ht="15.75" thickTop="1" thickBot="1">
      <c r="A488" s="583"/>
      <c r="B488" s="583"/>
      <c r="C488" s="584"/>
      <c r="D488" s="585"/>
      <c r="E488" s="453" t="str">
        <f>+IF(A488="","",VLOOKUP(A488,$A$7:H488,6,0))</f>
        <v/>
      </c>
      <c r="F488" s="583"/>
      <c r="G488" s="453" t="str">
        <f t="shared" si="18"/>
        <v/>
      </c>
      <c r="H488" s="453" t="str">
        <f t="shared" si="17"/>
        <v/>
      </c>
    </row>
    <row r="489" spans="1:8" ht="15.75" thickTop="1" thickBot="1">
      <c r="A489" s="583"/>
      <c r="B489" s="583"/>
      <c r="C489" s="584"/>
      <c r="D489" s="585"/>
      <c r="E489" s="453" t="str">
        <f>+IF(A489="","",VLOOKUP(A489,$A$7:H489,6,0))</f>
        <v/>
      </c>
      <c r="F489" s="583"/>
      <c r="G489" s="453" t="str">
        <f t="shared" si="18"/>
        <v/>
      </c>
      <c r="H489" s="453" t="str">
        <f t="shared" si="17"/>
        <v/>
      </c>
    </row>
    <row r="490" spans="1:8" ht="15.75" thickTop="1" thickBot="1">
      <c r="A490" s="583"/>
      <c r="B490" s="583"/>
      <c r="C490" s="584"/>
      <c r="D490" s="585"/>
      <c r="E490" s="453" t="str">
        <f>+IF(A490="","",VLOOKUP(A490,$A$7:H490,6,0))</f>
        <v/>
      </c>
      <c r="F490" s="583"/>
      <c r="G490" s="453" t="str">
        <f t="shared" si="18"/>
        <v/>
      </c>
      <c r="H490" s="453" t="str">
        <f t="shared" si="17"/>
        <v/>
      </c>
    </row>
    <row r="491" spans="1:8" ht="15.75" thickTop="1" thickBot="1">
      <c r="A491" s="583"/>
      <c r="B491" s="583"/>
      <c r="C491" s="584"/>
      <c r="D491" s="585"/>
      <c r="E491" s="453" t="str">
        <f>+IF(A491="","",VLOOKUP(A491,$A$7:H491,6,0))</f>
        <v/>
      </c>
      <c r="F491" s="583"/>
      <c r="G491" s="453" t="str">
        <f t="shared" si="18"/>
        <v/>
      </c>
      <c r="H491" s="453" t="str">
        <f t="shared" si="17"/>
        <v/>
      </c>
    </row>
    <row r="492" spans="1:8" ht="15.75" thickTop="1" thickBot="1">
      <c r="A492" s="583"/>
      <c r="B492" s="583"/>
      <c r="C492" s="584"/>
      <c r="D492" s="585"/>
      <c r="E492" s="453" t="str">
        <f>+IF(A492="","",VLOOKUP(A492,$A$7:H492,6,0))</f>
        <v/>
      </c>
      <c r="F492" s="583"/>
      <c r="G492" s="453" t="str">
        <f t="shared" si="18"/>
        <v/>
      </c>
      <c r="H492" s="453" t="str">
        <f t="shared" si="17"/>
        <v/>
      </c>
    </row>
    <row r="493" spans="1:8" ht="15.75" thickTop="1" thickBot="1">
      <c r="A493" s="583"/>
      <c r="B493" s="583"/>
      <c r="C493" s="584"/>
      <c r="D493" s="585"/>
      <c r="E493" s="453" t="str">
        <f>+IF(A493="","",VLOOKUP(A493,$A$7:H493,6,0))</f>
        <v/>
      </c>
      <c r="F493" s="583"/>
      <c r="G493" s="453" t="str">
        <f t="shared" si="18"/>
        <v/>
      </c>
      <c r="H493" s="453" t="str">
        <f t="shared" si="17"/>
        <v/>
      </c>
    </row>
    <row r="494" spans="1:8" ht="15.75" thickTop="1" thickBot="1">
      <c r="A494" s="583"/>
      <c r="B494" s="583"/>
      <c r="C494" s="584"/>
      <c r="D494" s="585"/>
      <c r="E494" s="453" t="str">
        <f>+IF(A494="","",VLOOKUP(A494,$A$7:H494,6,0))</f>
        <v/>
      </c>
      <c r="F494" s="583"/>
      <c r="G494" s="453" t="str">
        <f t="shared" si="18"/>
        <v/>
      </c>
      <c r="H494" s="453" t="str">
        <f t="shared" si="17"/>
        <v/>
      </c>
    </row>
    <row r="495" spans="1:8" ht="15.75" thickTop="1" thickBot="1">
      <c r="A495" s="583"/>
      <c r="B495" s="583"/>
      <c r="C495" s="584"/>
      <c r="D495" s="585"/>
      <c r="E495" s="453" t="str">
        <f>+IF(A495="","",VLOOKUP(A495,$A$7:H495,6,0))</f>
        <v/>
      </c>
      <c r="F495" s="583"/>
      <c r="G495" s="453" t="str">
        <f t="shared" si="18"/>
        <v/>
      </c>
      <c r="H495" s="453" t="str">
        <f t="shared" si="17"/>
        <v/>
      </c>
    </row>
    <row r="496" spans="1:8" ht="15.75" thickTop="1" thickBot="1">
      <c r="A496" s="583"/>
      <c r="B496" s="583"/>
      <c r="C496" s="584"/>
      <c r="D496" s="585"/>
      <c r="E496" s="453" t="str">
        <f>+IF(A496="","",VLOOKUP(A496,$A$7:H496,6,0))</f>
        <v/>
      </c>
      <c r="F496" s="583"/>
      <c r="G496" s="453" t="str">
        <f t="shared" si="18"/>
        <v/>
      </c>
      <c r="H496" s="453" t="str">
        <f t="shared" si="17"/>
        <v/>
      </c>
    </row>
    <row r="497" spans="1:8" ht="15.75" thickTop="1" thickBot="1">
      <c r="A497" s="583"/>
      <c r="B497" s="583"/>
      <c r="C497" s="584"/>
      <c r="D497" s="585"/>
      <c r="E497" s="453" t="str">
        <f>+IF(A497="","",VLOOKUP(A497,$A$7:H497,6,0))</f>
        <v/>
      </c>
      <c r="F497" s="583"/>
      <c r="G497" s="453" t="str">
        <f t="shared" si="18"/>
        <v/>
      </c>
      <c r="H497" s="453" t="str">
        <f t="shared" si="17"/>
        <v/>
      </c>
    </row>
    <row r="498" spans="1:8" ht="15.75" thickTop="1" thickBot="1">
      <c r="A498" s="583"/>
      <c r="B498" s="583"/>
      <c r="C498" s="584"/>
      <c r="D498" s="585"/>
      <c r="E498" s="453" t="str">
        <f>+IF(A498="","",VLOOKUP(A498,$A$7:H498,6,0))</f>
        <v/>
      </c>
      <c r="F498" s="583"/>
      <c r="G498" s="453" t="str">
        <f t="shared" si="18"/>
        <v/>
      </c>
      <c r="H498" s="453" t="str">
        <f t="shared" si="17"/>
        <v/>
      </c>
    </row>
    <row r="499" spans="1:8" ht="15.75" thickTop="1" thickBot="1">
      <c r="A499" s="583"/>
      <c r="B499" s="583"/>
      <c r="C499" s="584"/>
      <c r="D499" s="585"/>
      <c r="E499" s="453" t="str">
        <f>+IF(A499="","",VLOOKUP(A499,$A$7:H499,6,0))</f>
        <v/>
      </c>
      <c r="F499" s="583"/>
      <c r="G499" s="453" t="str">
        <f t="shared" si="18"/>
        <v/>
      </c>
      <c r="H499" s="453" t="str">
        <f t="shared" si="17"/>
        <v/>
      </c>
    </row>
    <row r="500" spans="1:8" ht="15.75" thickTop="1" thickBot="1">
      <c r="A500" s="583"/>
      <c r="B500" s="583"/>
      <c r="C500" s="584"/>
      <c r="D500" s="585"/>
      <c r="E500" s="453" t="str">
        <f>+IF(A500="","",VLOOKUP(A500,$A$7:H500,6,0))</f>
        <v/>
      </c>
      <c r="F500" s="583"/>
      <c r="G500" s="453" t="str">
        <f t="shared" si="18"/>
        <v/>
      </c>
      <c r="H500" s="453" t="str">
        <f t="shared" si="17"/>
        <v/>
      </c>
    </row>
    <row r="501" spans="1:8" ht="15.75" thickTop="1" thickBot="1">
      <c r="A501" s="583"/>
      <c r="B501" s="583"/>
      <c r="C501" s="584"/>
      <c r="D501" s="585"/>
      <c r="E501" s="453" t="str">
        <f>+IF(A501="","",VLOOKUP(A501,$A$7:H501,6,0))</f>
        <v/>
      </c>
      <c r="F501" s="583"/>
      <c r="G501" s="453" t="str">
        <f t="shared" si="18"/>
        <v/>
      </c>
      <c r="H501" s="453" t="str">
        <f t="shared" si="17"/>
        <v/>
      </c>
    </row>
    <row r="502" spans="1:8" ht="15.75" thickTop="1" thickBot="1">
      <c r="A502" s="583"/>
      <c r="B502" s="583"/>
      <c r="C502" s="584"/>
      <c r="D502" s="585"/>
      <c r="E502" s="453" t="str">
        <f>+IF(A502="","",VLOOKUP(A502,$A$7:H502,6,0))</f>
        <v/>
      </c>
      <c r="F502" s="583"/>
      <c r="G502" s="453" t="str">
        <f t="shared" si="18"/>
        <v/>
      </c>
      <c r="H502" s="453" t="str">
        <f t="shared" si="17"/>
        <v/>
      </c>
    </row>
    <row r="503" spans="1:8" ht="15.75" thickTop="1" thickBot="1">
      <c r="A503" s="583"/>
      <c r="B503" s="583"/>
      <c r="C503" s="584"/>
      <c r="D503" s="585"/>
      <c r="E503" s="453" t="str">
        <f>+IF(A503="","",VLOOKUP(A503,$A$7:H503,6,0))</f>
        <v/>
      </c>
      <c r="F503" s="583"/>
      <c r="G503" s="453" t="str">
        <f t="shared" si="18"/>
        <v/>
      </c>
      <c r="H503" s="453" t="str">
        <f t="shared" si="17"/>
        <v/>
      </c>
    </row>
    <row r="504" spans="1:8" ht="15.75" thickTop="1" thickBot="1">
      <c r="A504" s="583"/>
      <c r="B504" s="583"/>
      <c r="C504" s="584"/>
      <c r="D504" s="585"/>
      <c r="E504" s="453" t="str">
        <f>+IF(A504="","",VLOOKUP(A504,$A$7:H504,6,0))</f>
        <v/>
      </c>
      <c r="F504" s="583"/>
      <c r="G504" s="453" t="str">
        <f t="shared" si="18"/>
        <v/>
      </c>
      <c r="H504" s="453" t="str">
        <f t="shared" si="17"/>
        <v/>
      </c>
    </row>
    <row r="505" spans="1:8" ht="15.75" thickTop="1" thickBot="1">
      <c r="A505" s="583"/>
      <c r="B505" s="583"/>
      <c r="C505" s="584"/>
      <c r="D505" s="585"/>
      <c r="E505" s="453" t="str">
        <f>+IF(A505="","",VLOOKUP(A505,$A$7:H505,6,0))</f>
        <v/>
      </c>
      <c r="F505" s="583"/>
      <c r="G505" s="453" t="str">
        <f t="shared" si="18"/>
        <v/>
      </c>
      <c r="H505" s="453" t="str">
        <f t="shared" ref="H505:H568" si="19">+IFERROR(IF(A505="","",VLOOKUP(G505,cbr,2,0)),"Codice non inserito")</f>
        <v/>
      </c>
    </row>
    <row r="506" spans="1:8" ht="15.75" thickTop="1" thickBot="1">
      <c r="A506" s="583"/>
      <c r="B506" s="583"/>
      <c r="C506" s="584"/>
      <c r="D506" s="585"/>
      <c r="E506" s="453" t="str">
        <f>+IF(A506="","",VLOOKUP(A506,$A$7:H506,6,0))</f>
        <v/>
      </c>
      <c r="F506" s="583"/>
      <c r="G506" s="453" t="str">
        <f t="shared" si="18"/>
        <v/>
      </c>
      <c r="H506" s="453" t="str">
        <f t="shared" si="19"/>
        <v/>
      </c>
    </row>
    <row r="507" spans="1:8" ht="15.75" thickTop="1" thickBot="1">
      <c r="A507" s="583"/>
      <c r="B507" s="583"/>
      <c r="C507" s="584"/>
      <c r="D507" s="585"/>
      <c r="E507" s="453" t="str">
        <f>+IF(A507="","",VLOOKUP(A507,$A$7:H507,6,0))</f>
        <v/>
      </c>
      <c r="F507" s="583"/>
      <c r="G507" s="453" t="str">
        <f t="shared" si="18"/>
        <v/>
      </c>
      <c r="H507" s="453" t="str">
        <f t="shared" si="19"/>
        <v/>
      </c>
    </row>
    <row r="508" spans="1:8" ht="15.75" thickTop="1" thickBot="1">
      <c r="A508" s="583"/>
      <c r="B508" s="583"/>
      <c r="C508" s="584"/>
      <c r="D508" s="585"/>
      <c r="E508" s="453" t="str">
        <f>+IF(A508="","",VLOOKUP(A508,$A$7:H508,6,0))</f>
        <v/>
      </c>
      <c r="F508" s="583"/>
      <c r="G508" s="453" t="str">
        <f t="shared" si="18"/>
        <v/>
      </c>
      <c r="H508" s="453" t="str">
        <f t="shared" si="19"/>
        <v/>
      </c>
    </row>
    <row r="509" spans="1:8" ht="15.75" thickTop="1" thickBot="1">
      <c r="A509" s="583"/>
      <c r="B509" s="583"/>
      <c r="C509" s="584"/>
      <c r="D509" s="585"/>
      <c r="E509" s="453" t="str">
        <f>+IF(A509="","",VLOOKUP(A509,$A$7:H509,6,0))</f>
        <v/>
      </c>
      <c r="F509" s="583"/>
      <c r="G509" s="453" t="str">
        <f t="shared" si="18"/>
        <v/>
      </c>
      <c r="H509" s="453" t="str">
        <f t="shared" si="19"/>
        <v/>
      </c>
    </row>
    <row r="510" spans="1:8" ht="15.75" thickTop="1" thickBot="1">
      <c r="A510" s="583"/>
      <c r="B510" s="583"/>
      <c r="C510" s="584"/>
      <c r="D510" s="585"/>
      <c r="E510" s="453" t="str">
        <f>+IF(A510="","",VLOOKUP(A510,$A$7:H510,6,0))</f>
        <v/>
      </c>
      <c r="F510" s="583"/>
      <c r="G510" s="453" t="str">
        <f t="shared" si="18"/>
        <v/>
      </c>
      <c r="H510" s="453" t="str">
        <f t="shared" si="19"/>
        <v/>
      </c>
    </row>
    <row r="511" spans="1:8" ht="15.75" thickTop="1" thickBot="1">
      <c r="A511" s="583"/>
      <c r="B511" s="583"/>
      <c r="C511" s="584"/>
      <c r="D511" s="585"/>
      <c r="E511" s="453" t="str">
        <f>+IF(A511="","",VLOOKUP(A511,$A$7:H511,6,0))</f>
        <v/>
      </c>
      <c r="F511" s="583"/>
      <c r="G511" s="453" t="str">
        <f t="shared" si="18"/>
        <v/>
      </c>
      <c r="H511" s="453" t="str">
        <f t="shared" si="19"/>
        <v/>
      </c>
    </row>
    <row r="512" spans="1:8" ht="15.75" thickTop="1" thickBot="1">
      <c r="A512" s="583"/>
      <c r="B512" s="583"/>
      <c r="C512" s="584"/>
      <c r="D512" s="585"/>
      <c r="E512" s="453" t="str">
        <f>+IF(A512="","",VLOOKUP(A512,$A$7:H512,6,0))</f>
        <v/>
      </c>
      <c r="F512" s="583"/>
      <c r="G512" s="453" t="str">
        <f t="shared" si="18"/>
        <v/>
      </c>
      <c r="H512" s="453" t="str">
        <f t="shared" si="19"/>
        <v/>
      </c>
    </row>
    <row r="513" spans="1:8" ht="15.75" thickTop="1" thickBot="1">
      <c r="A513" s="583"/>
      <c r="B513" s="583"/>
      <c r="C513" s="584"/>
      <c r="D513" s="585"/>
      <c r="E513" s="453" t="str">
        <f>+IF(A513="","",VLOOKUP(A513,$A$7:H513,6,0))</f>
        <v/>
      </c>
      <c r="F513" s="583"/>
      <c r="G513" s="453" t="str">
        <f t="shared" si="18"/>
        <v/>
      </c>
      <c r="H513" s="453" t="str">
        <f t="shared" si="19"/>
        <v/>
      </c>
    </row>
    <row r="514" spans="1:8" ht="15.75" thickTop="1" thickBot="1">
      <c r="A514" s="583"/>
      <c r="B514" s="583"/>
      <c r="C514" s="584"/>
      <c r="D514" s="585"/>
      <c r="E514" s="453" t="str">
        <f>+IF(A514="","",VLOOKUP(A514,$A$7:H514,6,0))</f>
        <v/>
      </c>
      <c r="F514" s="583"/>
      <c r="G514" s="453" t="str">
        <f t="shared" si="18"/>
        <v/>
      </c>
      <c r="H514" s="453" t="str">
        <f t="shared" si="19"/>
        <v/>
      </c>
    </row>
    <row r="515" spans="1:8" ht="15.75" thickTop="1" thickBot="1">
      <c r="A515" s="583"/>
      <c r="B515" s="583"/>
      <c r="C515" s="584"/>
      <c r="D515" s="585"/>
      <c r="E515" s="453" t="str">
        <f>+IF(A515="","",VLOOKUP(A515,$A$7:H515,6,0))</f>
        <v/>
      </c>
      <c r="F515" s="583"/>
      <c r="G515" s="453" t="str">
        <f t="shared" si="18"/>
        <v/>
      </c>
      <c r="H515" s="453" t="str">
        <f t="shared" si="19"/>
        <v/>
      </c>
    </row>
    <row r="516" spans="1:8" ht="15.75" thickTop="1" thickBot="1">
      <c r="A516" s="583"/>
      <c r="B516" s="583"/>
      <c r="C516" s="584"/>
      <c r="D516" s="585"/>
      <c r="E516" s="453" t="str">
        <f>+IF(A516="","",VLOOKUP(A516,$A$7:H516,6,0))</f>
        <v/>
      </c>
      <c r="F516" s="583"/>
      <c r="G516" s="453" t="str">
        <f t="shared" si="18"/>
        <v/>
      </c>
      <c r="H516" s="453" t="str">
        <f t="shared" si="19"/>
        <v/>
      </c>
    </row>
    <row r="517" spans="1:8" ht="15.75" thickTop="1" thickBot="1">
      <c r="A517" s="583"/>
      <c r="B517" s="583"/>
      <c r="C517" s="584"/>
      <c r="D517" s="585"/>
      <c r="E517" s="453" t="str">
        <f>+IF(A517="","",VLOOKUP(A517,$A$7:H517,6,0))</f>
        <v/>
      </c>
      <c r="F517" s="583"/>
      <c r="G517" s="453" t="str">
        <f t="shared" si="18"/>
        <v/>
      </c>
      <c r="H517" s="453" t="str">
        <f t="shared" si="19"/>
        <v/>
      </c>
    </row>
    <row r="518" spans="1:8" ht="15.75" thickTop="1" thickBot="1">
      <c r="A518" s="583"/>
      <c r="B518" s="583"/>
      <c r="C518" s="584"/>
      <c r="D518" s="585"/>
      <c r="E518" s="453" t="str">
        <f>+IF(A518="","",VLOOKUP(A518,$A$7:H518,6,0))</f>
        <v/>
      </c>
      <c r="F518" s="583"/>
      <c r="G518" s="453" t="str">
        <f t="shared" si="18"/>
        <v/>
      </c>
      <c r="H518" s="453" t="str">
        <f t="shared" si="19"/>
        <v/>
      </c>
    </row>
    <row r="519" spans="1:8" ht="15.75" thickTop="1" thickBot="1">
      <c r="A519" s="583"/>
      <c r="B519" s="583"/>
      <c r="C519" s="584"/>
      <c r="D519" s="585"/>
      <c r="E519" s="453" t="str">
        <f>+IF(A519="","",VLOOKUP(A519,$A$7:H519,6,0))</f>
        <v/>
      </c>
      <c r="F519" s="583"/>
      <c r="G519" s="453" t="str">
        <f t="shared" si="18"/>
        <v/>
      </c>
      <c r="H519" s="453" t="str">
        <f t="shared" si="19"/>
        <v/>
      </c>
    </row>
    <row r="520" spans="1:8" ht="15.75" thickTop="1" thickBot="1">
      <c r="A520" s="583"/>
      <c r="B520" s="583"/>
      <c r="C520" s="584"/>
      <c r="D520" s="585"/>
      <c r="E520" s="453" t="str">
        <f>+IF(A520="","",VLOOKUP(A520,$A$7:H520,6,0))</f>
        <v/>
      </c>
      <c r="F520" s="583"/>
      <c r="G520" s="453" t="str">
        <f t="shared" si="18"/>
        <v/>
      </c>
      <c r="H520" s="453" t="str">
        <f t="shared" si="19"/>
        <v/>
      </c>
    </row>
    <row r="521" spans="1:8" ht="15.75" thickTop="1" thickBot="1">
      <c r="A521" s="583"/>
      <c r="B521" s="583"/>
      <c r="C521" s="584"/>
      <c r="D521" s="585"/>
      <c r="E521" s="453" t="str">
        <f>+IF(A521="","",VLOOKUP(A521,$A$7:H521,6,0))</f>
        <v/>
      </c>
      <c r="F521" s="583"/>
      <c r="G521" s="453" t="str">
        <f t="shared" si="18"/>
        <v/>
      </c>
      <c r="H521" s="453" t="str">
        <f t="shared" si="19"/>
        <v/>
      </c>
    </row>
    <row r="522" spans="1:8" ht="15.75" thickTop="1" thickBot="1">
      <c r="A522" s="583"/>
      <c r="B522" s="583"/>
      <c r="C522" s="584"/>
      <c r="D522" s="585"/>
      <c r="E522" s="453" t="str">
        <f>+IF(A522="","",VLOOKUP(A522,$A$7:H522,6,0))</f>
        <v/>
      </c>
      <c r="F522" s="583"/>
      <c r="G522" s="453" t="str">
        <f t="shared" si="18"/>
        <v/>
      </c>
      <c r="H522" s="453" t="str">
        <f t="shared" si="19"/>
        <v/>
      </c>
    </row>
    <row r="523" spans="1:8" ht="15.75" thickTop="1" thickBot="1">
      <c r="A523" s="583"/>
      <c r="B523" s="583"/>
      <c r="C523" s="584"/>
      <c r="D523" s="585"/>
      <c r="E523" s="453" t="str">
        <f>+IF(A523="","",VLOOKUP(A523,$A$7:H523,6,0))</f>
        <v/>
      </c>
      <c r="F523" s="583"/>
      <c r="G523" s="453" t="str">
        <f t="shared" si="18"/>
        <v/>
      </c>
      <c r="H523" s="453" t="str">
        <f t="shared" si="19"/>
        <v/>
      </c>
    </row>
    <row r="524" spans="1:8" ht="15.75" thickTop="1" thickBot="1">
      <c r="A524" s="583"/>
      <c r="B524" s="583"/>
      <c r="C524" s="584"/>
      <c r="D524" s="585"/>
      <c r="E524" s="453" t="str">
        <f>+IF(A524="","",VLOOKUP(A524,$A$7:H524,6,0))</f>
        <v/>
      </c>
      <c r="F524" s="583"/>
      <c r="G524" s="453" t="str">
        <f t="shared" si="18"/>
        <v/>
      </c>
      <c r="H524" s="453" t="str">
        <f t="shared" si="19"/>
        <v/>
      </c>
    </row>
    <row r="525" spans="1:8" ht="15.75" thickTop="1" thickBot="1">
      <c r="A525" s="583"/>
      <c r="B525" s="583"/>
      <c r="C525" s="584"/>
      <c r="D525" s="585"/>
      <c r="E525" s="453" t="str">
        <f>+IF(A525="","",VLOOKUP(A525,$A$7:H525,6,0))</f>
        <v/>
      </c>
      <c r="F525" s="583"/>
      <c r="G525" s="453" t="str">
        <f t="shared" si="18"/>
        <v/>
      </c>
      <c r="H525" s="453" t="str">
        <f t="shared" si="19"/>
        <v/>
      </c>
    </row>
    <row r="526" spans="1:8" ht="15.75" thickTop="1" thickBot="1">
      <c r="A526" s="583"/>
      <c r="B526" s="583"/>
      <c r="C526" s="584"/>
      <c r="D526" s="585"/>
      <c r="E526" s="453" t="str">
        <f>+IF(A526="","",VLOOKUP(A526,$A$7:H526,6,0))</f>
        <v/>
      </c>
      <c r="F526" s="583"/>
      <c r="G526" s="453" t="str">
        <f t="shared" si="18"/>
        <v/>
      </c>
      <c r="H526" s="453" t="str">
        <f t="shared" si="19"/>
        <v/>
      </c>
    </row>
    <row r="527" spans="1:8" ht="15.75" thickTop="1" thickBot="1">
      <c r="A527" s="583"/>
      <c r="B527" s="583"/>
      <c r="C527" s="584"/>
      <c r="D527" s="585"/>
      <c r="E527" s="453" t="str">
        <f>+IF(A527="","",VLOOKUP(A527,$A$7:H527,6,0))</f>
        <v/>
      </c>
      <c r="F527" s="583"/>
      <c r="G527" s="453" t="str">
        <f t="shared" si="18"/>
        <v/>
      </c>
      <c r="H527" s="453" t="str">
        <f t="shared" si="19"/>
        <v/>
      </c>
    </row>
    <row r="528" spans="1:8" ht="15.75" thickTop="1" thickBot="1">
      <c r="A528" s="583"/>
      <c r="B528" s="583"/>
      <c r="C528" s="584"/>
      <c r="D528" s="585"/>
      <c r="E528" s="453" t="str">
        <f>+IF(A528="","",VLOOKUP(A528,$A$7:H528,6,0))</f>
        <v/>
      </c>
      <c r="F528" s="583"/>
      <c r="G528" s="453" t="str">
        <f t="shared" si="18"/>
        <v/>
      </c>
      <c r="H528" s="453" t="str">
        <f t="shared" si="19"/>
        <v/>
      </c>
    </row>
    <row r="529" spans="1:8" ht="15.75" thickTop="1" thickBot="1">
      <c r="A529" s="583"/>
      <c r="B529" s="583"/>
      <c r="C529" s="584"/>
      <c r="D529" s="585"/>
      <c r="E529" s="453" t="str">
        <f>+IF(A529="","",VLOOKUP(A529,$A$7:H529,6,0))</f>
        <v/>
      </c>
      <c r="F529" s="583"/>
      <c r="G529" s="453" t="str">
        <f t="shared" si="18"/>
        <v/>
      </c>
      <c r="H529" s="453" t="str">
        <f t="shared" si="19"/>
        <v/>
      </c>
    </row>
    <row r="530" spans="1:8" ht="15.75" thickTop="1" thickBot="1">
      <c r="A530" s="583"/>
      <c r="B530" s="583"/>
      <c r="C530" s="584"/>
      <c r="D530" s="585"/>
      <c r="E530" s="453" t="str">
        <f>+IF(A530="","",VLOOKUP(A530,$A$7:H530,6,0))</f>
        <v/>
      </c>
      <c r="F530" s="583"/>
      <c r="G530" s="453" t="str">
        <f t="shared" si="18"/>
        <v/>
      </c>
      <c r="H530" s="453" t="str">
        <f t="shared" si="19"/>
        <v/>
      </c>
    </row>
    <row r="531" spans="1:8" ht="15.75" thickTop="1" thickBot="1">
      <c r="A531" s="583"/>
      <c r="B531" s="583"/>
      <c r="C531" s="584"/>
      <c r="D531" s="585"/>
      <c r="E531" s="453" t="str">
        <f>+IF(A531="","",VLOOKUP(A531,$A$7:H531,6,0))</f>
        <v/>
      </c>
      <c r="F531" s="583"/>
      <c r="G531" s="453" t="str">
        <f t="shared" si="18"/>
        <v/>
      </c>
      <c r="H531" s="453" t="str">
        <f t="shared" si="19"/>
        <v/>
      </c>
    </row>
    <row r="532" spans="1:8" ht="15.75" thickTop="1" thickBot="1">
      <c r="A532" s="583"/>
      <c r="B532" s="583"/>
      <c r="C532" s="584"/>
      <c r="D532" s="585"/>
      <c r="E532" s="453" t="str">
        <f>+IF(A532="","",VLOOKUP(A532,$A$7:H532,6,0))</f>
        <v/>
      </c>
      <c r="F532" s="583"/>
      <c r="G532" s="453" t="str">
        <f t="shared" si="18"/>
        <v/>
      </c>
      <c r="H532" s="453" t="str">
        <f t="shared" si="19"/>
        <v/>
      </c>
    </row>
    <row r="533" spans="1:8" ht="15.75" thickTop="1" thickBot="1">
      <c r="A533" s="583"/>
      <c r="B533" s="583"/>
      <c r="C533" s="584"/>
      <c r="D533" s="585"/>
      <c r="E533" s="453" t="str">
        <f>+IF(A533="","",VLOOKUP(A533,$A$7:H533,6,0))</f>
        <v/>
      </c>
      <c r="F533" s="583"/>
      <c r="G533" s="453" t="str">
        <f t="shared" si="18"/>
        <v/>
      </c>
      <c r="H533" s="453" t="str">
        <f t="shared" si="19"/>
        <v/>
      </c>
    </row>
    <row r="534" spans="1:8" ht="15.75" thickTop="1" thickBot="1">
      <c r="A534" s="583"/>
      <c r="B534" s="583"/>
      <c r="C534" s="584"/>
      <c r="D534" s="585"/>
      <c r="E534" s="453" t="str">
        <f>+IF(A534="","",VLOOKUP(A534,$A$7:H534,6,0))</f>
        <v/>
      </c>
      <c r="F534" s="583"/>
      <c r="G534" s="453" t="str">
        <f t="shared" si="18"/>
        <v/>
      </c>
      <c r="H534" s="453" t="str">
        <f t="shared" si="19"/>
        <v/>
      </c>
    </row>
    <row r="535" spans="1:8" ht="15.75" thickTop="1" thickBot="1">
      <c r="A535" s="583"/>
      <c r="B535" s="583"/>
      <c r="C535" s="584"/>
      <c r="D535" s="585"/>
      <c r="E535" s="453" t="str">
        <f>+IF(A535="","",VLOOKUP(A535,$A$7:H535,6,0))</f>
        <v/>
      </c>
      <c r="F535" s="583"/>
      <c r="G535" s="453" t="str">
        <f t="shared" si="18"/>
        <v/>
      </c>
      <c r="H535" s="453" t="str">
        <f t="shared" si="19"/>
        <v/>
      </c>
    </row>
    <row r="536" spans="1:8" ht="15.75" thickTop="1" thickBot="1">
      <c r="A536" s="583"/>
      <c r="B536" s="583"/>
      <c r="C536" s="584"/>
      <c r="D536" s="585"/>
      <c r="E536" s="453" t="str">
        <f>+IF(A536="","",VLOOKUP(A536,$A$7:H536,6,0))</f>
        <v/>
      </c>
      <c r="F536" s="583"/>
      <c r="G536" s="453" t="str">
        <f t="shared" si="18"/>
        <v/>
      </c>
      <c r="H536" s="453" t="str">
        <f t="shared" si="19"/>
        <v/>
      </c>
    </row>
    <row r="537" spans="1:8" ht="15.75" thickTop="1" thickBot="1">
      <c r="A537" s="583"/>
      <c r="B537" s="583"/>
      <c r="C537" s="584"/>
      <c r="D537" s="585"/>
      <c r="E537" s="453" t="str">
        <f>+IF(A537="","",VLOOKUP(A537,$A$7:H537,6,0))</f>
        <v/>
      </c>
      <c r="F537" s="583"/>
      <c r="G537" s="453" t="str">
        <f t="shared" ref="G537:G600" si="20">+IF(F537&gt;0,F537,E537)</f>
        <v/>
      </c>
      <c r="H537" s="453" t="str">
        <f t="shared" si="19"/>
        <v/>
      </c>
    </row>
    <row r="538" spans="1:8" ht="15.75" thickTop="1" thickBot="1">
      <c r="A538" s="583"/>
      <c r="B538" s="583"/>
      <c r="C538" s="584"/>
      <c r="D538" s="585"/>
      <c r="E538" s="453" t="str">
        <f>+IF(A538="","",VLOOKUP(A538,$A$7:H538,6,0))</f>
        <v/>
      </c>
      <c r="F538" s="583"/>
      <c r="G538" s="453" t="str">
        <f t="shared" si="20"/>
        <v/>
      </c>
      <c r="H538" s="453" t="str">
        <f t="shared" si="19"/>
        <v/>
      </c>
    </row>
    <row r="539" spans="1:8" ht="15.75" thickTop="1" thickBot="1">
      <c r="A539" s="583"/>
      <c r="B539" s="583"/>
      <c r="C539" s="584"/>
      <c r="D539" s="585"/>
      <c r="E539" s="453" t="str">
        <f>+IF(A539="","",VLOOKUP(A539,$A$7:H539,6,0))</f>
        <v/>
      </c>
      <c r="F539" s="583"/>
      <c r="G539" s="453" t="str">
        <f t="shared" si="20"/>
        <v/>
      </c>
      <c r="H539" s="453" t="str">
        <f t="shared" si="19"/>
        <v/>
      </c>
    </row>
    <row r="540" spans="1:8" ht="15.75" thickTop="1" thickBot="1">
      <c r="A540" s="583"/>
      <c r="B540" s="583"/>
      <c r="C540" s="584"/>
      <c r="D540" s="585"/>
      <c r="E540" s="453" t="str">
        <f>+IF(A540="","",VLOOKUP(A540,$A$7:H540,6,0))</f>
        <v/>
      </c>
      <c r="F540" s="583"/>
      <c r="G540" s="453" t="str">
        <f t="shared" si="20"/>
        <v/>
      </c>
      <c r="H540" s="453" t="str">
        <f t="shared" si="19"/>
        <v/>
      </c>
    </row>
    <row r="541" spans="1:8" ht="15.75" thickTop="1" thickBot="1">
      <c r="A541" s="583"/>
      <c r="B541" s="583"/>
      <c r="C541" s="584"/>
      <c r="D541" s="585"/>
      <c r="E541" s="453" t="str">
        <f>+IF(A541="","",VLOOKUP(A541,$A$7:H541,6,0))</f>
        <v/>
      </c>
      <c r="F541" s="583"/>
      <c r="G541" s="453" t="str">
        <f t="shared" si="20"/>
        <v/>
      </c>
      <c r="H541" s="453" t="str">
        <f t="shared" si="19"/>
        <v/>
      </c>
    </row>
    <row r="542" spans="1:8" ht="15.75" thickTop="1" thickBot="1">
      <c r="A542" s="583"/>
      <c r="B542" s="583"/>
      <c r="C542" s="584"/>
      <c r="D542" s="585"/>
      <c r="E542" s="453" t="str">
        <f>+IF(A542="","",VLOOKUP(A542,$A$7:H542,6,0))</f>
        <v/>
      </c>
      <c r="F542" s="583"/>
      <c r="G542" s="453" t="str">
        <f t="shared" si="20"/>
        <v/>
      </c>
      <c r="H542" s="453" t="str">
        <f t="shared" si="19"/>
        <v/>
      </c>
    </row>
    <row r="543" spans="1:8" ht="15.75" thickTop="1" thickBot="1">
      <c r="A543" s="583"/>
      <c r="B543" s="583"/>
      <c r="C543" s="584"/>
      <c r="D543" s="585"/>
      <c r="E543" s="453" t="str">
        <f>+IF(A543="","",VLOOKUP(A543,$A$7:H543,6,0))</f>
        <v/>
      </c>
      <c r="F543" s="583"/>
      <c r="G543" s="453" t="str">
        <f t="shared" si="20"/>
        <v/>
      </c>
      <c r="H543" s="453" t="str">
        <f t="shared" si="19"/>
        <v/>
      </c>
    </row>
    <row r="544" spans="1:8" ht="15.75" thickTop="1" thickBot="1">
      <c r="A544" s="583"/>
      <c r="B544" s="583"/>
      <c r="C544" s="584"/>
      <c r="D544" s="585"/>
      <c r="E544" s="453" t="str">
        <f>+IF(A544="","",VLOOKUP(A544,$A$7:H544,6,0))</f>
        <v/>
      </c>
      <c r="F544" s="583"/>
      <c r="G544" s="453" t="str">
        <f t="shared" si="20"/>
        <v/>
      </c>
      <c r="H544" s="453" t="str">
        <f t="shared" si="19"/>
        <v/>
      </c>
    </row>
    <row r="545" spans="1:8" ht="15.75" thickTop="1" thickBot="1">
      <c r="A545" s="583"/>
      <c r="B545" s="583"/>
      <c r="C545" s="584"/>
      <c r="D545" s="585"/>
      <c r="E545" s="453" t="str">
        <f>+IF(A545="","",VLOOKUP(A545,$A$7:H545,6,0))</f>
        <v/>
      </c>
      <c r="F545" s="583"/>
      <c r="G545" s="453" t="str">
        <f t="shared" si="20"/>
        <v/>
      </c>
      <c r="H545" s="453" t="str">
        <f t="shared" si="19"/>
        <v/>
      </c>
    </row>
    <row r="546" spans="1:8" ht="15.75" thickTop="1" thickBot="1">
      <c r="A546" s="583"/>
      <c r="B546" s="583"/>
      <c r="C546" s="584"/>
      <c r="D546" s="585"/>
      <c r="E546" s="453" t="str">
        <f>+IF(A546="","",VLOOKUP(A546,$A$7:H546,6,0))</f>
        <v/>
      </c>
      <c r="F546" s="583"/>
      <c r="G546" s="453" t="str">
        <f t="shared" si="20"/>
        <v/>
      </c>
      <c r="H546" s="453" t="str">
        <f t="shared" si="19"/>
        <v/>
      </c>
    </row>
    <row r="547" spans="1:8" ht="15.75" thickTop="1" thickBot="1">
      <c r="A547" s="583"/>
      <c r="B547" s="583"/>
      <c r="C547" s="584"/>
      <c r="D547" s="585"/>
      <c r="E547" s="453" t="str">
        <f>+IF(A547="","",VLOOKUP(A547,$A$7:H547,6,0))</f>
        <v/>
      </c>
      <c r="F547" s="583"/>
      <c r="G547" s="453" t="str">
        <f t="shared" si="20"/>
        <v/>
      </c>
      <c r="H547" s="453" t="str">
        <f t="shared" si="19"/>
        <v/>
      </c>
    </row>
    <row r="548" spans="1:8" ht="15.75" thickTop="1" thickBot="1">
      <c r="A548" s="583"/>
      <c r="B548" s="583"/>
      <c r="C548" s="584"/>
      <c r="D548" s="585"/>
      <c r="E548" s="453" t="str">
        <f>+IF(A548="","",VLOOKUP(A548,$A$7:H548,6,0))</f>
        <v/>
      </c>
      <c r="F548" s="583"/>
      <c r="G548" s="453" t="str">
        <f t="shared" si="20"/>
        <v/>
      </c>
      <c r="H548" s="453" t="str">
        <f t="shared" si="19"/>
        <v/>
      </c>
    </row>
    <row r="549" spans="1:8" ht="15.75" thickTop="1" thickBot="1">
      <c r="A549" s="583"/>
      <c r="B549" s="583"/>
      <c r="C549" s="584"/>
      <c r="D549" s="585"/>
      <c r="E549" s="453" t="str">
        <f>+IF(A549="","",VLOOKUP(A549,$A$7:H549,6,0))</f>
        <v/>
      </c>
      <c r="F549" s="583"/>
      <c r="G549" s="453" t="str">
        <f t="shared" si="20"/>
        <v/>
      </c>
      <c r="H549" s="453" t="str">
        <f t="shared" si="19"/>
        <v/>
      </c>
    </row>
    <row r="550" spans="1:8" ht="15.75" thickTop="1" thickBot="1">
      <c r="A550" s="583"/>
      <c r="B550" s="583"/>
      <c r="C550" s="584"/>
      <c r="D550" s="585"/>
      <c r="E550" s="453" t="str">
        <f>+IF(A550="","",VLOOKUP(A550,$A$7:H550,6,0))</f>
        <v/>
      </c>
      <c r="F550" s="583"/>
      <c r="G550" s="453" t="str">
        <f t="shared" si="20"/>
        <v/>
      </c>
      <c r="H550" s="453" t="str">
        <f t="shared" si="19"/>
        <v/>
      </c>
    </row>
    <row r="551" spans="1:8" ht="15.75" thickTop="1" thickBot="1">
      <c r="A551" s="583"/>
      <c r="B551" s="583"/>
      <c r="C551" s="584"/>
      <c r="D551" s="585"/>
      <c r="E551" s="453" t="str">
        <f>+IF(A551="","",VLOOKUP(A551,$A$7:H551,6,0))</f>
        <v/>
      </c>
      <c r="F551" s="583"/>
      <c r="G551" s="453" t="str">
        <f t="shared" si="20"/>
        <v/>
      </c>
      <c r="H551" s="453" t="str">
        <f t="shared" si="19"/>
        <v/>
      </c>
    </row>
    <row r="552" spans="1:8" ht="15.75" thickTop="1" thickBot="1">
      <c r="A552" s="583"/>
      <c r="B552" s="583"/>
      <c r="C552" s="584"/>
      <c r="D552" s="585"/>
      <c r="E552" s="453" t="str">
        <f>+IF(A552="","",VLOOKUP(A552,$A$7:H552,6,0))</f>
        <v/>
      </c>
      <c r="F552" s="583"/>
      <c r="G552" s="453" t="str">
        <f t="shared" si="20"/>
        <v/>
      </c>
      <c r="H552" s="453" t="str">
        <f t="shared" si="19"/>
        <v/>
      </c>
    </row>
    <row r="553" spans="1:8" ht="15.75" thickTop="1" thickBot="1">
      <c r="A553" s="583"/>
      <c r="B553" s="583"/>
      <c r="C553" s="584"/>
      <c r="D553" s="585"/>
      <c r="E553" s="453" t="str">
        <f>+IF(A553="","",VLOOKUP(A553,$A$7:H553,6,0))</f>
        <v/>
      </c>
      <c r="F553" s="583"/>
      <c r="G553" s="453" t="str">
        <f t="shared" si="20"/>
        <v/>
      </c>
      <c r="H553" s="453" t="str">
        <f t="shared" si="19"/>
        <v/>
      </c>
    </row>
    <row r="554" spans="1:8" ht="15.75" thickTop="1" thickBot="1">
      <c r="A554" s="583"/>
      <c r="B554" s="583"/>
      <c r="C554" s="584"/>
      <c r="D554" s="585"/>
      <c r="E554" s="453" t="str">
        <f>+IF(A554="","",VLOOKUP(A554,$A$7:H554,6,0))</f>
        <v/>
      </c>
      <c r="F554" s="583"/>
      <c r="G554" s="453" t="str">
        <f t="shared" si="20"/>
        <v/>
      </c>
      <c r="H554" s="453" t="str">
        <f t="shared" si="19"/>
        <v/>
      </c>
    </row>
    <row r="555" spans="1:8" ht="15.75" thickTop="1" thickBot="1">
      <c r="A555" s="583"/>
      <c r="B555" s="583"/>
      <c r="C555" s="584"/>
      <c r="D555" s="585"/>
      <c r="E555" s="453" t="str">
        <f>+IF(A555="","",VLOOKUP(A555,$A$7:H555,6,0))</f>
        <v/>
      </c>
      <c r="F555" s="583"/>
      <c r="G555" s="453" t="str">
        <f t="shared" si="20"/>
        <v/>
      </c>
      <c r="H555" s="453" t="str">
        <f t="shared" si="19"/>
        <v/>
      </c>
    </row>
    <row r="556" spans="1:8" ht="15.75" thickTop="1" thickBot="1">
      <c r="A556" s="583"/>
      <c r="B556" s="583"/>
      <c r="C556" s="584"/>
      <c r="D556" s="585"/>
      <c r="E556" s="453" t="str">
        <f>+IF(A556="","",VLOOKUP(A556,$A$7:H556,6,0))</f>
        <v/>
      </c>
      <c r="F556" s="583"/>
      <c r="G556" s="453" t="str">
        <f t="shared" si="20"/>
        <v/>
      </c>
      <c r="H556" s="453" t="str">
        <f t="shared" si="19"/>
        <v/>
      </c>
    </row>
    <row r="557" spans="1:8" ht="15.75" thickTop="1" thickBot="1">
      <c r="A557" s="583"/>
      <c r="B557" s="583"/>
      <c r="C557" s="584"/>
      <c r="D557" s="585"/>
      <c r="E557" s="453" t="str">
        <f>+IF(A557="","",VLOOKUP(A557,$A$7:H557,6,0))</f>
        <v/>
      </c>
      <c r="F557" s="583"/>
      <c r="G557" s="453" t="str">
        <f t="shared" si="20"/>
        <v/>
      </c>
      <c r="H557" s="453" t="str">
        <f t="shared" si="19"/>
        <v/>
      </c>
    </row>
    <row r="558" spans="1:8" ht="15.75" thickTop="1" thickBot="1">
      <c r="A558" s="583"/>
      <c r="B558" s="583"/>
      <c r="C558" s="584"/>
      <c r="D558" s="585"/>
      <c r="E558" s="453" t="str">
        <f>+IF(A558="","",VLOOKUP(A558,$A$7:H558,6,0))</f>
        <v/>
      </c>
      <c r="F558" s="583"/>
      <c r="G558" s="453" t="str">
        <f t="shared" si="20"/>
        <v/>
      </c>
      <c r="H558" s="453" t="str">
        <f t="shared" si="19"/>
        <v/>
      </c>
    </row>
    <row r="559" spans="1:8" ht="15.75" thickTop="1" thickBot="1">
      <c r="A559" s="583"/>
      <c r="B559" s="583"/>
      <c r="C559" s="584"/>
      <c r="D559" s="585"/>
      <c r="E559" s="453" t="str">
        <f>+IF(A559="","",VLOOKUP(A559,$A$7:H559,6,0))</f>
        <v/>
      </c>
      <c r="F559" s="583"/>
      <c r="G559" s="453" t="str">
        <f t="shared" si="20"/>
        <v/>
      </c>
      <c r="H559" s="453" t="str">
        <f t="shared" si="19"/>
        <v/>
      </c>
    </row>
    <row r="560" spans="1:8" ht="15.75" thickTop="1" thickBot="1">
      <c r="A560" s="583"/>
      <c r="B560" s="583"/>
      <c r="C560" s="584"/>
      <c r="D560" s="585"/>
      <c r="E560" s="453" t="str">
        <f>+IF(A560="","",VLOOKUP(A560,$A$7:H560,6,0))</f>
        <v/>
      </c>
      <c r="F560" s="583"/>
      <c r="G560" s="453" t="str">
        <f t="shared" si="20"/>
        <v/>
      </c>
      <c r="H560" s="453" t="str">
        <f t="shared" si="19"/>
        <v/>
      </c>
    </row>
    <row r="561" spans="1:8" ht="15.75" thickTop="1" thickBot="1">
      <c r="A561" s="583"/>
      <c r="B561" s="583"/>
      <c r="C561" s="584"/>
      <c r="D561" s="585"/>
      <c r="E561" s="453" t="str">
        <f>+IF(A561="","",VLOOKUP(A561,$A$7:H561,6,0))</f>
        <v/>
      </c>
      <c r="F561" s="583"/>
      <c r="G561" s="453" t="str">
        <f t="shared" si="20"/>
        <v/>
      </c>
      <c r="H561" s="453" t="str">
        <f t="shared" si="19"/>
        <v/>
      </c>
    </row>
    <row r="562" spans="1:8" ht="15.75" thickTop="1" thickBot="1">
      <c r="A562" s="583"/>
      <c r="B562" s="583"/>
      <c r="C562" s="584"/>
      <c r="D562" s="585"/>
      <c r="E562" s="453" t="str">
        <f>+IF(A562="","",VLOOKUP(A562,$A$7:H562,6,0))</f>
        <v/>
      </c>
      <c r="F562" s="583"/>
      <c r="G562" s="453" t="str">
        <f t="shared" si="20"/>
        <v/>
      </c>
      <c r="H562" s="453" t="str">
        <f t="shared" si="19"/>
        <v/>
      </c>
    </row>
    <row r="563" spans="1:8" ht="15.75" thickTop="1" thickBot="1">
      <c r="A563" s="583"/>
      <c r="B563" s="583"/>
      <c r="C563" s="584"/>
      <c r="D563" s="585"/>
      <c r="E563" s="453" t="str">
        <f>+IF(A563="","",VLOOKUP(A563,$A$7:H563,6,0))</f>
        <v/>
      </c>
      <c r="F563" s="583"/>
      <c r="G563" s="453" t="str">
        <f t="shared" si="20"/>
        <v/>
      </c>
      <c r="H563" s="453" t="str">
        <f t="shared" si="19"/>
        <v/>
      </c>
    </row>
    <row r="564" spans="1:8" ht="15.75" thickTop="1" thickBot="1">
      <c r="A564" s="583"/>
      <c r="B564" s="583"/>
      <c r="C564" s="584"/>
      <c r="D564" s="585"/>
      <c r="E564" s="453" t="str">
        <f>+IF(A564="","",VLOOKUP(A564,$A$7:H564,6,0))</f>
        <v/>
      </c>
      <c r="F564" s="583"/>
      <c r="G564" s="453" t="str">
        <f t="shared" si="20"/>
        <v/>
      </c>
      <c r="H564" s="453" t="str">
        <f t="shared" si="19"/>
        <v/>
      </c>
    </row>
    <row r="565" spans="1:8" ht="15.75" thickTop="1" thickBot="1">
      <c r="A565" s="583"/>
      <c r="B565" s="583"/>
      <c r="C565" s="584"/>
      <c r="D565" s="585"/>
      <c r="E565" s="453" t="str">
        <f>+IF(A565="","",VLOOKUP(A565,$A$7:H565,6,0))</f>
        <v/>
      </c>
      <c r="F565" s="583"/>
      <c r="G565" s="453" t="str">
        <f t="shared" si="20"/>
        <v/>
      </c>
      <c r="H565" s="453" t="str">
        <f t="shared" si="19"/>
        <v/>
      </c>
    </row>
    <row r="566" spans="1:8" ht="15.75" thickTop="1" thickBot="1">
      <c r="A566" s="583"/>
      <c r="B566" s="583"/>
      <c r="C566" s="584"/>
      <c r="D566" s="585"/>
      <c r="E566" s="453" t="str">
        <f>+IF(A566="","",VLOOKUP(A566,$A$7:H566,6,0))</f>
        <v/>
      </c>
      <c r="F566" s="583"/>
      <c r="G566" s="453" t="str">
        <f t="shared" si="20"/>
        <v/>
      </c>
      <c r="H566" s="453" t="str">
        <f t="shared" si="19"/>
        <v/>
      </c>
    </row>
    <row r="567" spans="1:8" ht="15.75" thickTop="1" thickBot="1">
      <c r="A567" s="583"/>
      <c r="B567" s="583"/>
      <c r="C567" s="584"/>
      <c r="D567" s="585"/>
      <c r="E567" s="453" t="str">
        <f>+IF(A567="","",VLOOKUP(A567,$A$7:H567,6,0))</f>
        <v/>
      </c>
      <c r="F567" s="583"/>
      <c r="G567" s="453" t="str">
        <f t="shared" si="20"/>
        <v/>
      </c>
      <c r="H567" s="453" t="str">
        <f t="shared" si="19"/>
        <v/>
      </c>
    </row>
    <row r="568" spans="1:8" ht="15.75" thickTop="1" thickBot="1">
      <c r="A568" s="583"/>
      <c r="B568" s="583"/>
      <c r="C568" s="584"/>
      <c r="D568" s="585"/>
      <c r="E568" s="453" t="str">
        <f>+IF(A568="","",VLOOKUP(A568,$A$7:H568,6,0))</f>
        <v/>
      </c>
      <c r="F568" s="583"/>
      <c r="G568" s="453" t="str">
        <f t="shared" si="20"/>
        <v/>
      </c>
      <c r="H568" s="453" t="str">
        <f t="shared" si="19"/>
        <v/>
      </c>
    </row>
    <row r="569" spans="1:8" ht="15.75" thickTop="1" thickBot="1">
      <c r="A569" s="583"/>
      <c r="B569" s="583"/>
      <c r="C569" s="584"/>
      <c r="D569" s="585"/>
      <c r="E569" s="453" t="str">
        <f>+IF(A569="","",VLOOKUP(A569,$A$7:H569,6,0))</f>
        <v/>
      </c>
      <c r="F569" s="583"/>
      <c r="G569" s="453" t="str">
        <f t="shared" si="20"/>
        <v/>
      </c>
      <c r="H569" s="453" t="str">
        <f t="shared" ref="H569:H632" si="21">+IFERROR(IF(A569="","",VLOOKUP(G569,cbr,2,0)),"Codice non inserito")</f>
        <v/>
      </c>
    </row>
    <row r="570" spans="1:8" ht="15.75" thickTop="1" thickBot="1">
      <c r="A570" s="583"/>
      <c r="B570" s="583"/>
      <c r="C570" s="584"/>
      <c r="D570" s="585"/>
      <c r="E570" s="453" t="str">
        <f>+IF(A570="","",VLOOKUP(A570,$A$7:H570,6,0))</f>
        <v/>
      </c>
      <c r="F570" s="583"/>
      <c r="G570" s="453" t="str">
        <f t="shared" si="20"/>
        <v/>
      </c>
      <c r="H570" s="453" t="str">
        <f t="shared" si="21"/>
        <v/>
      </c>
    </row>
    <row r="571" spans="1:8" ht="15.75" thickTop="1" thickBot="1">
      <c r="A571" s="583"/>
      <c r="B571" s="583"/>
      <c r="C571" s="584"/>
      <c r="D571" s="585"/>
      <c r="E571" s="453" t="str">
        <f>+IF(A571="","",VLOOKUP(A571,$A$7:H571,6,0))</f>
        <v/>
      </c>
      <c r="F571" s="583"/>
      <c r="G571" s="453" t="str">
        <f t="shared" si="20"/>
        <v/>
      </c>
      <c r="H571" s="453" t="str">
        <f t="shared" si="21"/>
        <v/>
      </c>
    </row>
    <row r="572" spans="1:8" ht="15.75" thickTop="1" thickBot="1">
      <c r="A572" s="583"/>
      <c r="B572" s="583"/>
      <c r="C572" s="584"/>
      <c r="D572" s="585"/>
      <c r="E572" s="453" t="str">
        <f>+IF(A572="","",VLOOKUP(A572,$A$7:H572,6,0))</f>
        <v/>
      </c>
      <c r="F572" s="583"/>
      <c r="G572" s="453" t="str">
        <f t="shared" si="20"/>
        <v/>
      </c>
      <c r="H572" s="453" t="str">
        <f t="shared" si="21"/>
        <v/>
      </c>
    </row>
    <row r="573" spans="1:8" ht="15.75" thickTop="1" thickBot="1">
      <c r="A573" s="583"/>
      <c r="B573" s="583"/>
      <c r="C573" s="584"/>
      <c r="D573" s="585"/>
      <c r="E573" s="453" t="str">
        <f>+IF(A573="","",VLOOKUP(A573,$A$7:H573,6,0))</f>
        <v/>
      </c>
      <c r="F573" s="583"/>
      <c r="G573" s="453" t="str">
        <f t="shared" si="20"/>
        <v/>
      </c>
      <c r="H573" s="453" t="str">
        <f t="shared" si="21"/>
        <v/>
      </c>
    </row>
    <row r="574" spans="1:8" ht="15.75" thickTop="1" thickBot="1">
      <c r="A574" s="583"/>
      <c r="B574" s="583"/>
      <c r="C574" s="584"/>
      <c r="D574" s="585"/>
      <c r="E574" s="453" t="str">
        <f>+IF(A574="","",VLOOKUP(A574,$A$7:H574,6,0))</f>
        <v/>
      </c>
      <c r="F574" s="583"/>
      <c r="G574" s="453" t="str">
        <f t="shared" si="20"/>
        <v/>
      </c>
      <c r="H574" s="453" t="str">
        <f t="shared" si="21"/>
        <v/>
      </c>
    </row>
    <row r="575" spans="1:8" ht="15.75" thickTop="1" thickBot="1">
      <c r="A575" s="583"/>
      <c r="B575" s="583"/>
      <c r="C575" s="584"/>
      <c r="D575" s="585"/>
      <c r="E575" s="453" t="str">
        <f>+IF(A575="","",VLOOKUP(A575,$A$7:H575,6,0))</f>
        <v/>
      </c>
      <c r="F575" s="583"/>
      <c r="G575" s="453" t="str">
        <f t="shared" si="20"/>
        <v/>
      </c>
      <c r="H575" s="453" t="str">
        <f t="shared" si="21"/>
        <v/>
      </c>
    </row>
    <row r="576" spans="1:8" ht="15.75" thickTop="1" thickBot="1">
      <c r="A576" s="583"/>
      <c r="B576" s="583"/>
      <c r="C576" s="584"/>
      <c r="D576" s="585"/>
      <c r="E576" s="453" t="str">
        <f>+IF(A576="","",VLOOKUP(A576,$A$7:H576,6,0))</f>
        <v/>
      </c>
      <c r="F576" s="583"/>
      <c r="G576" s="453" t="str">
        <f t="shared" si="20"/>
        <v/>
      </c>
      <c r="H576" s="453" t="str">
        <f t="shared" si="21"/>
        <v/>
      </c>
    </row>
    <row r="577" spans="1:8" ht="15.75" thickTop="1" thickBot="1">
      <c r="A577" s="583"/>
      <c r="B577" s="583"/>
      <c r="C577" s="584"/>
      <c r="D577" s="585"/>
      <c r="E577" s="453" t="str">
        <f>+IF(A577="","",VLOOKUP(A577,$A$7:H577,6,0))</f>
        <v/>
      </c>
      <c r="F577" s="583"/>
      <c r="G577" s="453" t="str">
        <f t="shared" si="20"/>
        <v/>
      </c>
      <c r="H577" s="453" t="str">
        <f t="shared" si="21"/>
        <v/>
      </c>
    </row>
    <row r="578" spans="1:8" ht="15.75" thickTop="1" thickBot="1">
      <c r="A578" s="583"/>
      <c r="B578" s="583"/>
      <c r="C578" s="584"/>
      <c r="D578" s="585"/>
      <c r="E578" s="453" t="str">
        <f>+IF(A578="","",VLOOKUP(A578,$A$7:H578,6,0))</f>
        <v/>
      </c>
      <c r="F578" s="583"/>
      <c r="G578" s="453" t="str">
        <f t="shared" si="20"/>
        <v/>
      </c>
      <c r="H578" s="453" t="str">
        <f t="shared" si="21"/>
        <v/>
      </c>
    </row>
    <row r="579" spans="1:8" ht="15.75" thickTop="1" thickBot="1">
      <c r="A579" s="583"/>
      <c r="B579" s="583"/>
      <c r="C579" s="584"/>
      <c r="D579" s="585"/>
      <c r="E579" s="453" t="str">
        <f>+IF(A579="","",VLOOKUP(A579,$A$7:H579,6,0))</f>
        <v/>
      </c>
      <c r="F579" s="583"/>
      <c r="G579" s="453" t="str">
        <f t="shared" si="20"/>
        <v/>
      </c>
      <c r="H579" s="453" t="str">
        <f t="shared" si="21"/>
        <v/>
      </c>
    </row>
    <row r="580" spans="1:8" ht="15.75" thickTop="1" thickBot="1">
      <c r="A580" s="583"/>
      <c r="B580" s="583"/>
      <c r="C580" s="584"/>
      <c r="D580" s="585"/>
      <c r="E580" s="453" t="str">
        <f>+IF(A580="","",VLOOKUP(A580,$A$7:H580,6,0))</f>
        <v/>
      </c>
      <c r="F580" s="583"/>
      <c r="G580" s="453" t="str">
        <f t="shared" si="20"/>
        <v/>
      </c>
      <c r="H580" s="453" t="str">
        <f t="shared" si="21"/>
        <v/>
      </c>
    </row>
    <row r="581" spans="1:8" ht="15.75" thickTop="1" thickBot="1">
      <c r="A581" s="583"/>
      <c r="B581" s="583"/>
      <c r="C581" s="584"/>
      <c r="D581" s="585"/>
      <c r="E581" s="453" t="str">
        <f>+IF(A581="","",VLOOKUP(A581,$A$7:H581,6,0))</f>
        <v/>
      </c>
      <c r="F581" s="583"/>
      <c r="G581" s="453" t="str">
        <f t="shared" si="20"/>
        <v/>
      </c>
      <c r="H581" s="453" t="str">
        <f t="shared" si="21"/>
        <v/>
      </c>
    </row>
    <row r="582" spans="1:8" ht="15.75" thickTop="1" thickBot="1">
      <c r="A582" s="583"/>
      <c r="B582" s="583"/>
      <c r="C582" s="584"/>
      <c r="D582" s="585"/>
      <c r="E582" s="453" t="str">
        <f>+IF(A582="","",VLOOKUP(A582,$A$7:H582,6,0))</f>
        <v/>
      </c>
      <c r="F582" s="583"/>
      <c r="G582" s="453" t="str">
        <f t="shared" si="20"/>
        <v/>
      </c>
      <c r="H582" s="453" t="str">
        <f t="shared" si="21"/>
        <v/>
      </c>
    </row>
    <row r="583" spans="1:8" ht="15.75" thickTop="1" thickBot="1">
      <c r="A583" s="583"/>
      <c r="B583" s="583"/>
      <c r="C583" s="584"/>
      <c r="D583" s="585"/>
      <c r="E583" s="453" t="str">
        <f>+IF(A583="","",VLOOKUP(A583,$A$7:H583,6,0))</f>
        <v/>
      </c>
      <c r="F583" s="583"/>
      <c r="G583" s="453" t="str">
        <f t="shared" si="20"/>
        <v/>
      </c>
      <c r="H583" s="453" t="str">
        <f t="shared" si="21"/>
        <v/>
      </c>
    </row>
    <row r="584" spans="1:8" ht="15.75" thickTop="1" thickBot="1">
      <c r="A584" s="583"/>
      <c r="B584" s="583"/>
      <c r="C584" s="584"/>
      <c r="D584" s="585"/>
      <c r="E584" s="453" t="str">
        <f>+IF(A584="","",VLOOKUP(A584,$A$7:H584,6,0))</f>
        <v/>
      </c>
      <c r="F584" s="583"/>
      <c r="G584" s="453" t="str">
        <f t="shared" si="20"/>
        <v/>
      </c>
      <c r="H584" s="453" t="str">
        <f t="shared" si="21"/>
        <v/>
      </c>
    </row>
    <row r="585" spans="1:8" ht="15.75" thickTop="1" thickBot="1">
      <c r="A585" s="583"/>
      <c r="B585" s="583"/>
      <c r="C585" s="584"/>
      <c r="D585" s="585"/>
      <c r="E585" s="453" t="str">
        <f>+IF(A585="","",VLOOKUP(A585,$A$7:H585,6,0))</f>
        <v/>
      </c>
      <c r="F585" s="583"/>
      <c r="G585" s="453" t="str">
        <f t="shared" si="20"/>
        <v/>
      </c>
      <c r="H585" s="453" t="str">
        <f t="shared" si="21"/>
        <v/>
      </c>
    </row>
    <row r="586" spans="1:8" ht="15.75" thickTop="1" thickBot="1">
      <c r="A586" s="583"/>
      <c r="B586" s="583"/>
      <c r="C586" s="584"/>
      <c r="D586" s="585"/>
      <c r="E586" s="453" t="str">
        <f>+IF(A586="","",VLOOKUP(A586,$A$7:H586,6,0))</f>
        <v/>
      </c>
      <c r="F586" s="583"/>
      <c r="G586" s="453" t="str">
        <f t="shared" si="20"/>
        <v/>
      </c>
      <c r="H586" s="453" t="str">
        <f t="shared" si="21"/>
        <v/>
      </c>
    </row>
    <row r="587" spans="1:8" ht="15.75" thickTop="1" thickBot="1">
      <c r="A587" s="583"/>
      <c r="B587" s="583"/>
      <c r="C587" s="584"/>
      <c r="D587" s="585"/>
      <c r="E587" s="453" t="str">
        <f>+IF(A587="","",VLOOKUP(A587,$A$7:H587,6,0))</f>
        <v/>
      </c>
      <c r="F587" s="583"/>
      <c r="G587" s="453" t="str">
        <f t="shared" si="20"/>
        <v/>
      </c>
      <c r="H587" s="453" t="str">
        <f t="shared" si="21"/>
        <v/>
      </c>
    </row>
    <row r="588" spans="1:8" ht="15.75" thickTop="1" thickBot="1">
      <c r="A588" s="583"/>
      <c r="B588" s="583"/>
      <c r="C588" s="584"/>
      <c r="D588" s="585"/>
      <c r="E588" s="453" t="str">
        <f>+IF(A588="","",VLOOKUP(A588,$A$7:H588,6,0))</f>
        <v/>
      </c>
      <c r="F588" s="583"/>
      <c r="G588" s="453" t="str">
        <f t="shared" si="20"/>
        <v/>
      </c>
      <c r="H588" s="453" t="str">
        <f t="shared" si="21"/>
        <v/>
      </c>
    </row>
    <row r="589" spans="1:8" ht="15.75" thickTop="1" thickBot="1">
      <c r="A589" s="583"/>
      <c r="B589" s="583"/>
      <c r="C589" s="584"/>
      <c r="D589" s="585"/>
      <c r="E589" s="453" t="str">
        <f>+IF(A589="","",VLOOKUP(A589,$A$7:H589,6,0))</f>
        <v/>
      </c>
      <c r="F589" s="583"/>
      <c r="G589" s="453" t="str">
        <f t="shared" si="20"/>
        <v/>
      </c>
      <c r="H589" s="453" t="str">
        <f t="shared" si="21"/>
        <v/>
      </c>
    </row>
    <row r="590" spans="1:8" ht="15.75" thickTop="1" thickBot="1">
      <c r="A590" s="583"/>
      <c r="B590" s="583"/>
      <c r="C590" s="584"/>
      <c r="D590" s="585"/>
      <c r="E590" s="453" t="str">
        <f>+IF(A590="","",VLOOKUP(A590,$A$7:H590,6,0))</f>
        <v/>
      </c>
      <c r="F590" s="583"/>
      <c r="G590" s="453" t="str">
        <f t="shared" si="20"/>
        <v/>
      </c>
      <c r="H590" s="453" t="str">
        <f t="shared" si="21"/>
        <v/>
      </c>
    </row>
    <row r="591" spans="1:8" ht="15.75" thickTop="1" thickBot="1">
      <c r="A591" s="583"/>
      <c r="B591" s="583"/>
      <c r="C591" s="584"/>
      <c r="D591" s="585"/>
      <c r="E591" s="453" t="str">
        <f>+IF(A591="","",VLOOKUP(A591,$A$7:H591,6,0))</f>
        <v/>
      </c>
      <c r="F591" s="583"/>
      <c r="G591" s="453" t="str">
        <f t="shared" si="20"/>
        <v/>
      </c>
      <c r="H591" s="453" t="str">
        <f t="shared" si="21"/>
        <v/>
      </c>
    </row>
    <row r="592" spans="1:8" ht="15.75" thickTop="1" thickBot="1">
      <c r="A592" s="583"/>
      <c r="B592" s="583"/>
      <c r="C592" s="584"/>
      <c r="D592" s="585"/>
      <c r="E592" s="453" t="str">
        <f>+IF(A592="","",VLOOKUP(A592,$A$7:H592,6,0))</f>
        <v/>
      </c>
      <c r="F592" s="583"/>
      <c r="G592" s="453" t="str">
        <f t="shared" si="20"/>
        <v/>
      </c>
      <c r="H592" s="453" t="str">
        <f t="shared" si="21"/>
        <v/>
      </c>
    </row>
    <row r="593" spans="1:8" ht="15.75" thickTop="1" thickBot="1">
      <c r="A593" s="583"/>
      <c r="B593" s="583"/>
      <c r="C593" s="584"/>
      <c r="D593" s="585"/>
      <c r="E593" s="453" t="str">
        <f>+IF(A593="","",VLOOKUP(A593,$A$7:H593,6,0))</f>
        <v/>
      </c>
      <c r="F593" s="583"/>
      <c r="G593" s="453" t="str">
        <f t="shared" si="20"/>
        <v/>
      </c>
      <c r="H593" s="453" t="str">
        <f t="shared" si="21"/>
        <v/>
      </c>
    </row>
    <row r="594" spans="1:8" ht="15.75" thickTop="1" thickBot="1">
      <c r="A594" s="583"/>
      <c r="B594" s="583"/>
      <c r="C594" s="584"/>
      <c r="D594" s="585"/>
      <c r="E594" s="453" t="str">
        <f>+IF(A594="","",VLOOKUP(A594,$A$7:H594,6,0))</f>
        <v/>
      </c>
      <c r="F594" s="583"/>
      <c r="G594" s="453" t="str">
        <f t="shared" si="20"/>
        <v/>
      </c>
      <c r="H594" s="453" t="str">
        <f t="shared" si="21"/>
        <v/>
      </c>
    </row>
    <row r="595" spans="1:8" ht="15.75" thickTop="1" thickBot="1">
      <c r="A595" s="583"/>
      <c r="B595" s="583"/>
      <c r="C595" s="584"/>
      <c r="D595" s="585"/>
      <c r="E595" s="453" t="str">
        <f>+IF(A595="","",VLOOKUP(A595,$A$7:H595,6,0))</f>
        <v/>
      </c>
      <c r="F595" s="583"/>
      <c r="G595" s="453" t="str">
        <f t="shared" si="20"/>
        <v/>
      </c>
      <c r="H595" s="453" t="str">
        <f t="shared" si="21"/>
        <v/>
      </c>
    </row>
    <row r="596" spans="1:8" ht="15.75" thickTop="1" thickBot="1">
      <c r="A596" s="583"/>
      <c r="B596" s="583"/>
      <c r="C596" s="584"/>
      <c r="D596" s="585"/>
      <c r="E596" s="453" t="str">
        <f>+IF(A596="","",VLOOKUP(A596,$A$7:H596,6,0))</f>
        <v/>
      </c>
      <c r="F596" s="583"/>
      <c r="G596" s="453" t="str">
        <f t="shared" si="20"/>
        <v/>
      </c>
      <c r="H596" s="453" t="str">
        <f t="shared" si="21"/>
        <v/>
      </c>
    </row>
    <row r="597" spans="1:8" ht="15.75" thickTop="1" thickBot="1">
      <c r="A597" s="583"/>
      <c r="B597" s="583"/>
      <c r="C597" s="584"/>
      <c r="D597" s="585"/>
      <c r="E597" s="453" t="str">
        <f>+IF(A597="","",VLOOKUP(A597,$A$7:H597,6,0))</f>
        <v/>
      </c>
      <c r="F597" s="583"/>
      <c r="G597" s="453" t="str">
        <f t="shared" si="20"/>
        <v/>
      </c>
      <c r="H597" s="453" t="str">
        <f t="shared" si="21"/>
        <v/>
      </c>
    </row>
    <row r="598" spans="1:8" ht="15.75" thickTop="1" thickBot="1">
      <c r="A598" s="583"/>
      <c r="B598" s="583"/>
      <c r="C598" s="584"/>
      <c r="D598" s="585"/>
      <c r="E598" s="453" t="str">
        <f>+IF(A598="","",VLOOKUP(A598,$A$7:H598,6,0))</f>
        <v/>
      </c>
      <c r="F598" s="583"/>
      <c r="G598" s="453" t="str">
        <f t="shared" si="20"/>
        <v/>
      </c>
      <c r="H598" s="453" t="str">
        <f t="shared" si="21"/>
        <v/>
      </c>
    </row>
    <row r="599" spans="1:8" ht="15.75" thickTop="1" thickBot="1">
      <c r="A599" s="583"/>
      <c r="B599" s="583"/>
      <c r="C599" s="584"/>
      <c r="D599" s="585"/>
      <c r="E599" s="453" t="str">
        <f>+IF(A599="","",VLOOKUP(A599,$A$7:H599,6,0))</f>
        <v/>
      </c>
      <c r="F599" s="583"/>
      <c r="G599" s="453" t="str">
        <f t="shared" si="20"/>
        <v/>
      </c>
      <c r="H599" s="453" t="str">
        <f t="shared" si="21"/>
        <v/>
      </c>
    </row>
    <row r="600" spans="1:8" ht="15.75" thickTop="1" thickBot="1">
      <c r="A600" s="583"/>
      <c r="B600" s="583"/>
      <c r="C600" s="584"/>
      <c r="D600" s="585"/>
      <c r="E600" s="453" t="str">
        <f>+IF(A600="","",VLOOKUP(A600,$A$7:H600,6,0))</f>
        <v/>
      </c>
      <c r="F600" s="583"/>
      <c r="G600" s="453" t="str">
        <f t="shared" si="20"/>
        <v/>
      </c>
      <c r="H600" s="453" t="str">
        <f t="shared" si="21"/>
        <v/>
      </c>
    </row>
    <row r="601" spans="1:8" ht="15.75" thickTop="1" thickBot="1">
      <c r="A601" s="583"/>
      <c r="B601" s="583"/>
      <c r="C601" s="584"/>
      <c r="D601" s="585"/>
      <c r="E601" s="453" t="str">
        <f>+IF(A601="","",VLOOKUP(A601,$A$7:H601,6,0))</f>
        <v/>
      </c>
      <c r="F601" s="583"/>
      <c r="G601" s="453" t="str">
        <f t="shared" ref="G601:G664" si="22">+IF(F601&gt;0,F601,E601)</f>
        <v/>
      </c>
      <c r="H601" s="453" t="str">
        <f t="shared" si="21"/>
        <v/>
      </c>
    </row>
    <row r="602" spans="1:8" ht="15.75" thickTop="1" thickBot="1">
      <c r="A602" s="583"/>
      <c r="B602" s="583"/>
      <c r="C602" s="584"/>
      <c r="D602" s="585"/>
      <c r="E602" s="453" t="str">
        <f>+IF(A602="","",VLOOKUP(A602,$A$7:H602,6,0))</f>
        <v/>
      </c>
      <c r="F602" s="583"/>
      <c r="G602" s="453" t="str">
        <f t="shared" si="22"/>
        <v/>
      </c>
      <c r="H602" s="453" t="str">
        <f t="shared" si="21"/>
        <v/>
      </c>
    </row>
    <row r="603" spans="1:8" ht="15.75" thickTop="1" thickBot="1">
      <c r="A603" s="583"/>
      <c r="B603" s="583"/>
      <c r="C603" s="584"/>
      <c r="D603" s="585"/>
      <c r="E603" s="453" t="str">
        <f>+IF(A603="","",VLOOKUP(A603,$A$7:H603,6,0))</f>
        <v/>
      </c>
      <c r="F603" s="583"/>
      <c r="G603" s="453" t="str">
        <f t="shared" si="22"/>
        <v/>
      </c>
      <c r="H603" s="453" t="str">
        <f t="shared" si="21"/>
        <v/>
      </c>
    </row>
    <row r="604" spans="1:8" ht="15.75" thickTop="1" thickBot="1">
      <c r="A604" s="583"/>
      <c r="B604" s="583"/>
      <c r="C604" s="584"/>
      <c r="D604" s="585"/>
      <c r="E604" s="453" t="str">
        <f>+IF(A604="","",VLOOKUP(A604,$A$7:H604,6,0))</f>
        <v/>
      </c>
      <c r="F604" s="583"/>
      <c r="G604" s="453" t="str">
        <f t="shared" si="22"/>
        <v/>
      </c>
      <c r="H604" s="453" t="str">
        <f t="shared" si="21"/>
        <v/>
      </c>
    </row>
    <row r="605" spans="1:8" ht="15.75" thickTop="1" thickBot="1">
      <c r="A605" s="583"/>
      <c r="B605" s="583"/>
      <c r="C605" s="584"/>
      <c r="D605" s="585"/>
      <c r="E605" s="453" t="str">
        <f>+IF(A605="","",VLOOKUP(A605,$A$7:H605,6,0))</f>
        <v/>
      </c>
      <c r="F605" s="583"/>
      <c r="G605" s="453" t="str">
        <f t="shared" si="22"/>
        <v/>
      </c>
      <c r="H605" s="453" t="str">
        <f t="shared" si="21"/>
        <v/>
      </c>
    </row>
    <row r="606" spans="1:8" ht="15.75" thickTop="1" thickBot="1">
      <c r="A606" s="583"/>
      <c r="B606" s="583"/>
      <c r="C606" s="584"/>
      <c r="D606" s="585"/>
      <c r="E606" s="453" t="str">
        <f>+IF(A606="","",VLOOKUP(A606,$A$7:H606,6,0))</f>
        <v/>
      </c>
      <c r="F606" s="583"/>
      <c r="G606" s="453" t="str">
        <f t="shared" si="22"/>
        <v/>
      </c>
      <c r="H606" s="453" t="str">
        <f t="shared" si="21"/>
        <v/>
      </c>
    </row>
    <row r="607" spans="1:8" ht="15.75" thickTop="1" thickBot="1">
      <c r="A607" s="583"/>
      <c r="B607" s="583"/>
      <c r="C607" s="584"/>
      <c r="D607" s="585"/>
      <c r="E607" s="453" t="str">
        <f>+IF(A607="","",VLOOKUP(A607,$A$7:H607,6,0))</f>
        <v/>
      </c>
      <c r="F607" s="583"/>
      <c r="G607" s="453" t="str">
        <f t="shared" si="22"/>
        <v/>
      </c>
      <c r="H607" s="453" t="str">
        <f t="shared" si="21"/>
        <v/>
      </c>
    </row>
    <row r="608" spans="1:8" ht="15.75" thickTop="1" thickBot="1">
      <c r="A608" s="583"/>
      <c r="B608" s="583"/>
      <c r="C608" s="584"/>
      <c r="D608" s="585"/>
      <c r="E608" s="453" t="str">
        <f>+IF(A608="","",VLOOKUP(A608,$A$7:H608,6,0))</f>
        <v/>
      </c>
      <c r="F608" s="583"/>
      <c r="G608" s="453" t="str">
        <f t="shared" si="22"/>
        <v/>
      </c>
      <c r="H608" s="453" t="str">
        <f t="shared" si="21"/>
        <v/>
      </c>
    </row>
    <row r="609" spans="1:8" ht="15.75" thickTop="1" thickBot="1">
      <c r="A609" s="583"/>
      <c r="B609" s="583"/>
      <c r="C609" s="584"/>
      <c r="D609" s="585"/>
      <c r="E609" s="453" t="str">
        <f>+IF(A609="","",VLOOKUP(A609,$A$7:H609,6,0))</f>
        <v/>
      </c>
      <c r="F609" s="583"/>
      <c r="G609" s="453" t="str">
        <f t="shared" si="22"/>
        <v/>
      </c>
      <c r="H609" s="453" t="str">
        <f t="shared" si="21"/>
        <v/>
      </c>
    </row>
    <row r="610" spans="1:8" ht="15.75" thickTop="1" thickBot="1">
      <c r="A610" s="583"/>
      <c r="B610" s="583"/>
      <c r="C610" s="584"/>
      <c r="D610" s="585"/>
      <c r="E610" s="453" t="str">
        <f>+IF(A610="","",VLOOKUP(A610,$A$7:H610,6,0))</f>
        <v/>
      </c>
      <c r="F610" s="583"/>
      <c r="G610" s="453" t="str">
        <f t="shared" si="22"/>
        <v/>
      </c>
      <c r="H610" s="453" t="str">
        <f t="shared" si="21"/>
        <v/>
      </c>
    </row>
    <row r="611" spans="1:8" ht="15.75" thickTop="1" thickBot="1">
      <c r="A611" s="583"/>
      <c r="B611" s="583"/>
      <c r="C611" s="584"/>
      <c r="D611" s="585"/>
      <c r="E611" s="453" t="str">
        <f>+IF(A611="","",VLOOKUP(A611,$A$7:H611,6,0))</f>
        <v/>
      </c>
      <c r="F611" s="583"/>
      <c r="G611" s="453" t="str">
        <f t="shared" si="22"/>
        <v/>
      </c>
      <c r="H611" s="453" t="str">
        <f t="shared" si="21"/>
        <v/>
      </c>
    </row>
    <row r="612" spans="1:8" ht="15.75" thickTop="1" thickBot="1">
      <c r="A612" s="583"/>
      <c r="B612" s="583"/>
      <c r="C612" s="584"/>
      <c r="D612" s="585"/>
      <c r="E612" s="453" t="str">
        <f>+IF(A612="","",VLOOKUP(A612,$A$7:H612,6,0))</f>
        <v/>
      </c>
      <c r="F612" s="583"/>
      <c r="G612" s="453" t="str">
        <f t="shared" si="22"/>
        <v/>
      </c>
      <c r="H612" s="453" t="str">
        <f t="shared" si="21"/>
        <v/>
      </c>
    </row>
    <row r="613" spans="1:8" ht="15.75" thickTop="1" thickBot="1">
      <c r="A613" s="583"/>
      <c r="B613" s="583"/>
      <c r="C613" s="584"/>
      <c r="D613" s="585"/>
      <c r="E613" s="453" t="str">
        <f>+IF(A613="","",VLOOKUP(A613,$A$7:H613,6,0))</f>
        <v/>
      </c>
      <c r="F613" s="583"/>
      <c r="G613" s="453" t="str">
        <f t="shared" si="22"/>
        <v/>
      </c>
      <c r="H613" s="453" t="str">
        <f t="shared" si="21"/>
        <v/>
      </c>
    </row>
    <row r="614" spans="1:8" ht="15.75" thickTop="1" thickBot="1">
      <c r="A614" s="583"/>
      <c r="B614" s="583"/>
      <c r="C614" s="584"/>
      <c r="D614" s="585"/>
      <c r="E614" s="453" t="str">
        <f>+IF(A614="","",VLOOKUP(A614,$A$7:H614,6,0))</f>
        <v/>
      </c>
      <c r="F614" s="583"/>
      <c r="G614" s="453" t="str">
        <f t="shared" si="22"/>
        <v/>
      </c>
      <c r="H614" s="453" t="str">
        <f t="shared" si="21"/>
        <v/>
      </c>
    </row>
    <row r="615" spans="1:8" ht="15.75" thickTop="1" thickBot="1">
      <c r="A615" s="583"/>
      <c r="B615" s="583"/>
      <c r="C615" s="584"/>
      <c r="D615" s="585"/>
      <c r="E615" s="453" t="str">
        <f>+IF(A615="","",VLOOKUP(A615,$A$7:H615,6,0))</f>
        <v/>
      </c>
      <c r="F615" s="583"/>
      <c r="G615" s="453" t="str">
        <f t="shared" si="22"/>
        <v/>
      </c>
      <c r="H615" s="453" t="str">
        <f t="shared" si="21"/>
        <v/>
      </c>
    </row>
    <row r="616" spans="1:8" ht="15.75" thickTop="1" thickBot="1">
      <c r="A616" s="583"/>
      <c r="B616" s="583"/>
      <c r="C616" s="584"/>
      <c r="D616" s="585"/>
      <c r="E616" s="453" t="str">
        <f>+IF(A616="","",VLOOKUP(A616,$A$7:H616,6,0))</f>
        <v/>
      </c>
      <c r="F616" s="583"/>
      <c r="G616" s="453" t="str">
        <f t="shared" si="22"/>
        <v/>
      </c>
      <c r="H616" s="453" t="str">
        <f t="shared" si="21"/>
        <v/>
      </c>
    </row>
    <row r="617" spans="1:8" ht="15.75" thickTop="1" thickBot="1">
      <c r="A617" s="583"/>
      <c r="B617" s="583"/>
      <c r="C617" s="584"/>
      <c r="D617" s="585"/>
      <c r="E617" s="453" t="str">
        <f>+IF(A617="","",VLOOKUP(A617,$A$7:H617,6,0))</f>
        <v/>
      </c>
      <c r="F617" s="583"/>
      <c r="G617" s="453" t="str">
        <f t="shared" si="22"/>
        <v/>
      </c>
      <c r="H617" s="453" t="str">
        <f t="shared" si="21"/>
        <v/>
      </c>
    </row>
    <row r="618" spans="1:8" ht="15.75" thickTop="1" thickBot="1">
      <c r="A618" s="583"/>
      <c r="B618" s="583"/>
      <c r="C618" s="584"/>
      <c r="D618" s="585"/>
      <c r="E618" s="453" t="str">
        <f>+IF(A618="","",VLOOKUP(A618,$A$7:H618,6,0))</f>
        <v/>
      </c>
      <c r="F618" s="583"/>
      <c r="G618" s="453" t="str">
        <f t="shared" si="22"/>
        <v/>
      </c>
      <c r="H618" s="453" t="str">
        <f t="shared" si="21"/>
        <v/>
      </c>
    </row>
    <row r="619" spans="1:8" ht="15.75" thickTop="1" thickBot="1">
      <c r="A619" s="583"/>
      <c r="B619" s="583"/>
      <c r="C619" s="584"/>
      <c r="D619" s="585"/>
      <c r="E619" s="453" t="str">
        <f>+IF(A619="","",VLOOKUP(A619,$A$7:H619,6,0))</f>
        <v/>
      </c>
      <c r="F619" s="583"/>
      <c r="G619" s="453" t="str">
        <f t="shared" si="22"/>
        <v/>
      </c>
      <c r="H619" s="453" t="str">
        <f t="shared" si="21"/>
        <v/>
      </c>
    </row>
    <row r="620" spans="1:8" ht="15.75" thickTop="1" thickBot="1">
      <c r="A620" s="583"/>
      <c r="B620" s="583"/>
      <c r="C620" s="584"/>
      <c r="D620" s="585"/>
      <c r="E620" s="453" t="str">
        <f>+IF(A620="","",VLOOKUP(A620,$A$7:H620,6,0))</f>
        <v/>
      </c>
      <c r="F620" s="583"/>
      <c r="G620" s="453" t="str">
        <f t="shared" si="22"/>
        <v/>
      </c>
      <c r="H620" s="453" t="str">
        <f t="shared" si="21"/>
        <v/>
      </c>
    </row>
    <row r="621" spans="1:8" ht="15.75" thickTop="1" thickBot="1">
      <c r="A621" s="583"/>
      <c r="B621" s="583"/>
      <c r="C621" s="584"/>
      <c r="D621" s="585"/>
      <c r="E621" s="453" t="str">
        <f>+IF(A621="","",VLOOKUP(A621,$A$7:H621,6,0))</f>
        <v/>
      </c>
      <c r="F621" s="583"/>
      <c r="G621" s="453" t="str">
        <f t="shared" si="22"/>
        <v/>
      </c>
      <c r="H621" s="453" t="str">
        <f t="shared" si="21"/>
        <v/>
      </c>
    </row>
    <row r="622" spans="1:8" ht="15.75" thickTop="1" thickBot="1">
      <c r="A622" s="583"/>
      <c r="B622" s="583"/>
      <c r="C622" s="584"/>
      <c r="D622" s="585"/>
      <c r="E622" s="453" t="str">
        <f>+IF(A622="","",VLOOKUP(A622,$A$7:H622,6,0))</f>
        <v/>
      </c>
      <c r="F622" s="583"/>
      <c r="G622" s="453" t="str">
        <f t="shared" si="22"/>
        <v/>
      </c>
      <c r="H622" s="453" t="str">
        <f t="shared" si="21"/>
        <v/>
      </c>
    </row>
    <row r="623" spans="1:8" ht="15.75" thickTop="1" thickBot="1">
      <c r="A623" s="583"/>
      <c r="B623" s="583"/>
      <c r="C623" s="584"/>
      <c r="D623" s="585"/>
      <c r="E623" s="453" t="str">
        <f>+IF(A623="","",VLOOKUP(A623,$A$7:H623,6,0))</f>
        <v/>
      </c>
      <c r="F623" s="583"/>
      <c r="G623" s="453" t="str">
        <f t="shared" si="22"/>
        <v/>
      </c>
      <c r="H623" s="453" t="str">
        <f t="shared" si="21"/>
        <v/>
      </c>
    </row>
    <row r="624" spans="1:8" ht="15.75" thickTop="1" thickBot="1">
      <c r="A624" s="583"/>
      <c r="B624" s="583"/>
      <c r="C624" s="584"/>
      <c r="D624" s="585"/>
      <c r="E624" s="453" t="str">
        <f>+IF(A624="","",VLOOKUP(A624,$A$7:H624,6,0))</f>
        <v/>
      </c>
      <c r="F624" s="583"/>
      <c r="G624" s="453" t="str">
        <f t="shared" si="22"/>
        <v/>
      </c>
      <c r="H624" s="453" t="str">
        <f t="shared" si="21"/>
        <v/>
      </c>
    </row>
    <row r="625" spans="1:8" ht="15.75" thickTop="1" thickBot="1">
      <c r="A625" s="583"/>
      <c r="B625" s="583"/>
      <c r="C625" s="584"/>
      <c r="D625" s="585"/>
      <c r="E625" s="453" t="str">
        <f>+IF(A625="","",VLOOKUP(A625,$A$7:H625,6,0))</f>
        <v/>
      </c>
      <c r="F625" s="583"/>
      <c r="G625" s="453" t="str">
        <f t="shared" si="22"/>
        <v/>
      </c>
      <c r="H625" s="453" t="str">
        <f t="shared" si="21"/>
        <v/>
      </c>
    </row>
    <row r="626" spans="1:8" ht="15.75" thickTop="1" thickBot="1">
      <c r="A626" s="583"/>
      <c r="B626" s="583"/>
      <c r="C626" s="584"/>
      <c r="D626" s="585"/>
      <c r="E626" s="453" t="str">
        <f>+IF(A626="","",VLOOKUP(A626,$A$7:H626,6,0))</f>
        <v/>
      </c>
      <c r="F626" s="583"/>
      <c r="G626" s="453" t="str">
        <f t="shared" si="22"/>
        <v/>
      </c>
      <c r="H626" s="453" t="str">
        <f t="shared" si="21"/>
        <v/>
      </c>
    </row>
    <row r="627" spans="1:8" ht="15.75" thickTop="1" thickBot="1">
      <c r="A627" s="583"/>
      <c r="B627" s="583"/>
      <c r="C627" s="584"/>
      <c r="D627" s="585"/>
      <c r="E627" s="453" t="str">
        <f>+IF(A627="","",VLOOKUP(A627,$A$7:H627,6,0))</f>
        <v/>
      </c>
      <c r="F627" s="583"/>
      <c r="G627" s="453" t="str">
        <f t="shared" si="22"/>
        <v/>
      </c>
      <c r="H627" s="453" t="str">
        <f t="shared" si="21"/>
        <v/>
      </c>
    </row>
    <row r="628" spans="1:8" ht="15.75" thickTop="1" thickBot="1">
      <c r="A628" s="583"/>
      <c r="B628" s="583"/>
      <c r="C628" s="584"/>
      <c r="D628" s="585"/>
      <c r="E628" s="453" t="str">
        <f>+IF(A628="","",VLOOKUP(A628,$A$7:H628,6,0))</f>
        <v/>
      </c>
      <c r="F628" s="583"/>
      <c r="G628" s="453" t="str">
        <f t="shared" si="22"/>
        <v/>
      </c>
      <c r="H628" s="453" t="str">
        <f t="shared" si="21"/>
        <v/>
      </c>
    </row>
    <row r="629" spans="1:8" ht="15.75" thickTop="1" thickBot="1">
      <c r="A629" s="583"/>
      <c r="B629" s="583"/>
      <c r="C629" s="584"/>
      <c r="D629" s="585"/>
      <c r="E629" s="453" t="str">
        <f>+IF(A629="","",VLOOKUP(A629,$A$7:H629,6,0))</f>
        <v/>
      </c>
      <c r="F629" s="583"/>
      <c r="G629" s="453" t="str">
        <f t="shared" si="22"/>
        <v/>
      </c>
      <c r="H629" s="453" t="str">
        <f t="shared" si="21"/>
        <v/>
      </c>
    </row>
    <row r="630" spans="1:8" ht="15.75" thickTop="1" thickBot="1">
      <c r="A630" s="583"/>
      <c r="B630" s="583"/>
      <c r="C630" s="584"/>
      <c r="D630" s="585"/>
      <c r="E630" s="453" t="str">
        <f>+IF(A630="","",VLOOKUP(A630,$A$7:H630,6,0))</f>
        <v/>
      </c>
      <c r="F630" s="583"/>
      <c r="G630" s="453" t="str">
        <f t="shared" si="22"/>
        <v/>
      </c>
      <c r="H630" s="453" t="str">
        <f t="shared" si="21"/>
        <v/>
      </c>
    </row>
    <row r="631" spans="1:8" ht="15.75" thickTop="1" thickBot="1">
      <c r="A631" s="583"/>
      <c r="B631" s="583"/>
      <c r="C631" s="584"/>
      <c r="D631" s="585"/>
      <c r="E631" s="453" t="str">
        <f>+IF(A631="","",VLOOKUP(A631,$A$7:H631,6,0))</f>
        <v/>
      </c>
      <c r="F631" s="583"/>
      <c r="G631" s="453" t="str">
        <f t="shared" si="22"/>
        <v/>
      </c>
      <c r="H631" s="453" t="str">
        <f t="shared" si="21"/>
        <v/>
      </c>
    </row>
    <row r="632" spans="1:8" ht="15.75" thickTop="1" thickBot="1">
      <c r="A632" s="583"/>
      <c r="B632" s="583"/>
      <c r="C632" s="584"/>
      <c r="D632" s="585"/>
      <c r="E632" s="453" t="str">
        <f>+IF(A632="","",VLOOKUP(A632,$A$7:H632,6,0))</f>
        <v/>
      </c>
      <c r="F632" s="583"/>
      <c r="G632" s="453" t="str">
        <f t="shared" si="22"/>
        <v/>
      </c>
      <c r="H632" s="453" t="str">
        <f t="shared" si="21"/>
        <v/>
      </c>
    </row>
    <row r="633" spans="1:8" ht="15.75" thickTop="1" thickBot="1">
      <c r="A633" s="583"/>
      <c r="B633" s="583"/>
      <c r="C633" s="584"/>
      <c r="D633" s="585"/>
      <c r="E633" s="453" t="str">
        <f>+IF(A633="","",VLOOKUP(A633,$A$7:H633,6,0))</f>
        <v/>
      </c>
      <c r="F633" s="583"/>
      <c r="G633" s="453" t="str">
        <f t="shared" si="22"/>
        <v/>
      </c>
      <c r="H633" s="453" t="str">
        <f t="shared" ref="H633:H696" si="23">+IFERROR(IF(A633="","",VLOOKUP(G633,cbr,2,0)),"Codice non inserito")</f>
        <v/>
      </c>
    </row>
    <row r="634" spans="1:8" ht="15.75" thickTop="1" thickBot="1">
      <c r="A634" s="583"/>
      <c r="B634" s="583"/>
      <c r="C634" s="584"/>
      <c r="D634" s="585"/>
      <c r="E634" s="453" t="str">
        <f>+IF(A634="","",VLOOKUP(A634,$A$7:H634,6,0))</f>
        <v/>
      </c>
      <c r="F634" s="583"/>
      <c r="G634" s="453" t="str">
        <f t="shared" si="22"/>
        <v/>
      </c>
      <c r="H634" s="453" t="str">
        <f t="shared" si="23"/>
        <v/>
      </c>
    </row>
    <row r="635" spans="1:8" ht="15.75" thickTop="1" thickBot="1">
      <c r="A635" s="583"/>
      <c r="B635" s="583"/>
      <c r="C635" s="584"/>
      <c r="D635" s="585"/>
      <c r="E635" s="453" t="str">
        <f>+IF(A635="","",VLOOKUP(A635,$A$7:H635,6,0))</f>
        <v/>
      </c>
      <c r="F635" s="583"/>
      <c r="G635" s="453" t="str">
        <f t="shared" si="22"/>
        <v/>
      </c>
      <c r="H635" s="453" t="str">
        <f t="shared" si="23"/>
        <v/>
      </c>
    </row>
    <row r="636" spans="1:8" ht="15.75" thickTop="1" thickBot="1">
      <c r="A636" s="583"/>
      <c r="B636" s="583"/>
      <c r="C636" s="584"/>
      <c r="D636" s="585"/>
      <c r="E636" s="453" t="str">
        <f>+IF(A636="","",VLOOKUP(A636,$A$7:H636,6,0))</f>
        <v/>
      </c>
      <c r="F636" s="583"/>
      <c r="G636" s="453" t="str">
        <f t="shared" si="22"/>
        <v/>
      </c>
      <c r="H636" s="453" t="str">
        <f t="shared" si="23"/>
        <v/>
      </c>
    </row>
    <row r="637" spans="1:8" ht="15.75" thickTop="1" thickBot="1">
      <c r="A637" s="583"/>
      <c r="B637" s="583"/>
      <c r="C637" s="584"/>
      <c r="D637" s="585"/>
      <c r="E637" s="453" t="str">
        <f>+IF(A637="","",VLOOKUP(A637,$A$7:H637,6,0))</f>
        <v/>
      </c>
      <c r="F637" s="583"/>
      <c r="G637" s="453" t="str">
        <f t="shared" si="22"/>
        <v/>
      </c>
      <c r="H637" s="453" t="str">
        <f t="shared" si="23"/>
        <v/>
      </c>
    </row>
    <row r="638" spans="1:8" ht="15.75" thickTop="1" thickBot="1">
      <c r="A638" s="583"/>
      <c r="B638" s="583"/>
      <c r="C638" s="584"/>
      <c r="D638" s="585"/>
      <c r="E638" s="453" t="str">
        <f>+IF(A638="","",VLOOKUP(A638,$A$7:H638,6,0))</f>
        <v/>
      </c>
      <c r="F638" s="583"/>
      <c r="G638" s="453" t="str">
        <f t="shared" si="22"/>
        <v/>
      </c>
      <c r="H638" s="453" t="str">
        <f t="shared" si="23"/>
        <v/>
      </c>
    </row>
    <row r="639" spans="1:8" ht="15.75" thickTop="1" thickBot="1">
      <c r="A639" s="583"/>
      <c r="B639" s="583"/>
      <c r="C639" s="584"/>
      <c r="D639" s="585"/>
      <c r="E639" s="453" t="str">
        <f>+IF(A639="","",VLOOKUP(A639,$A$7:H639,6,0))</f>
        <v/>
      </c>
      <c r="F639" s="583"/>
      <c r="G639" s="453" t="str">
        <f t="shared" si="22"/>
        <v/>
      </c>
      <c r="H639" s="453" t="str">
        <f t="shared" si="23"/>
        <v/>
      </c>
    </row>
    <row r="640" spans="1:8" ht="15.75" thickTop="1" thickBot="1">
      <c r="A640" s="583"/>
      <c r="B640" s="583"/>
      <c r="C640" s="584"/>
      <c r="D640" s="585"/>
      <c r="E640" s="453" t="str">
        <f>+IF(A640="","",VLOOKUP(A640,$A$7:H640,6,0))</f>
        <v/>
      </c>
      <c r="F640" s="583"/>
      <c r="G640" s="453" t="str">
        <f t="shared" si="22"/>
        <v/>
      </c>
      <c r="H640" s="453" t="str">
        <f t="shared" si="23"/>
        <v/>
      </c>
    </row>
    <row r="641" spans="1:8" ht="15.75" thickTop="1" thickBot="1">
      <c r="A641" s="583"/>
      <c r="B641" s="583"/>
      <c r="C641" s="584"/>
      <c r="D641" s="585"/>
      <c r="E641" s="453" t="str">
        <f>+IF(A641="","",VLOOKUP(A641,$A$7:H641,6,0))</f>
        <v/>
      </c>
      <c r="F641" s="583"/>
      <c r="G641" s="453" t="str">
        <f t="shared" si="22"/>
        <v/>
      </c>
      <c r="H641" s="453" t="str">
        <f t="shared" si="23"/>
        <v/>
      </c>
    </row>
    <row r="642" spans="1:8" ht="15.75" thickTop="1" thickBot="1">
      <c r="A642" s="583"/>
      <c r="B642" s="583"/>
      <c r="C642" s="584"/>
      <c r="D642" s="585"/>
      <c r="E642" s="453" t="str">
        <f>+IF(A642="","",VLOOKUP(A642,$A$7:H642,6,0))</f>
        <v/>
      </c>
      <c r="F642" s="583"/>
      <c r="G642" s="453" t="str">
        <f t="shared" si="22"/>
        <v/>
      </c>
      <c r="H642" s="453" t="str">
        <f t="shared" si="23"/>
        <v/>
      </c>
    </row>
    <row r="643" spans="1:8" ht="15.75" thickTop="1" thickBot="1">
      <c r="A643" s="583"/>
      <c r="B643" s="583"/>
      <c r="C643" s="584"/>
      <c r="D643" s="585"/>
      <c r="E643" s="453" t="str">
        <f>+IF(A643="","",VLOOKUP(A643,$A$7:H643,6,0))</f>
        <v/>
      </c>
      <c r="F643" s="583"/>
      <c r="G643" s="453" t="str">
        <f t="shared" si="22"/>
        <v/>
      </c>
      <c r="H643" s="453" t="str">
        <f t="shared" si="23"/>
        <v/>
      </c>
    </row>
    <row r="644" spans="1:8" ht="15.75" thickTop="1" thickBot="1">
      <c r="A644" s="583"/>
      <c r="B644" s="583"/>
      <c r="C644" s="584"/>
      <c r="D644" s="585"/>
      <c r="E644" s="453" t="str">
        <f>+IF(A644="","",VLOOKUP(A644,$A$7:H644,6,0))</f>
        <v/>
      </c>
      <c r="F644" s="583"/>
      <c r="G644" s="453" t="str">
        <f t="shared" si="22"/>
        <v/>
      </c>
      <c r="H644" s="453" t="str">
        <f t="shared" si="23"/>
        <v/>
      </c>
    </row>
    <row r="645" spans="1:8" ht="15.75" thickTop="1" thickBot="1">
      <c r="A645" s="583"/>
      <c r="B645" s="583"/>
      <c r="C645" s="584"/>
      <c r="D645" s="585"/>
      <c r="E645" s="453" t="str">
        <f>+IF(A645="","",VLOOKUP(A645,$A$7:H645,6,0))</f>
        <v/>
      </c>
      <c r="F645" s="583"/>
      <c r="G645" s="453" t="str">
        <f t="shared" si="22"/>
        <v/>
      </c>
      <c r="H645" s="453" t="str">
        <f t="shared" si="23"/>
        <v/>
      </c>
    </row>
    <row r="646" spans="1:8" ht="15.75" thickTop="1" thickBot="1">
      <c r="A646" s="583"/>
      <c r="B646" s="583"/>
      <c r="C646" s="584"/>
      <c r="D646" s="585"/>
      <c r="E646" s="453" t="str">
        <f>+IF(A646="","",VLOOKUP(A646,$A$7:H646,6,0))</f>
        <v/>
      </c>
      <c r="F646" s="583"/>
      <c r="G646" s="453" t="str">
        <f t="shared" si="22"/>
        <v/>
      </c>
      <c r="H646" s="453" t="str">
        <f t="shared" si="23"/>
        <v/>
      </c>
    </row>
    <row r="647" spans="1:8" ht="15.75" thickTop="1" thickBot="1">
      <c r="A647" s="583"/>
      <c r="B647" s="583"/>
      <c r="C647" s="584"/>
      <c r="D647" s="585"/>
      <c r="E647" s="453" t="str">
        <f>+IF(A647="","",VLOOKUP(A647,$A$7:H647,6,0))</f>
        <v/>
      </c>
      <c r="F647" s="583"/>
      <c r="G647" s="453" t="str">
        <f t="shared" si="22"/>
        <v/>
      </c>
      <c r="H647" s="453" t="str">
        <f t="shared" si="23"/>
        <v/>
      </c>
    </row>
    <row r="648" spans="1:8" ht="15.75" thickTop="1" thickBot="1">
      <c r="A648" s="583"/>
      <c r="B648" s="583"/>
      <c r="C648" s="584"/>
      <c r="D648" s="585"/>
      <c r="E648" s="453" t="str">
        <f>+IF(A648="","",VLOOKUP(A648,$A$7:H648,6,0))</f>
        <v/>
      </c>
      <c r="F648" s="583"/>
      <c r="G648" s="453" t="str">
        <f t="shared" si="22"/>
        <v/>
      </c>
      <c r="H648" s="453" t="str">
        <f t="shared" si="23"/>
        <v/>
      </c>
    </row>
    <row r="649" spans="1:8" ht="15.75" thickTop="1" thickBot="1">
      <c r="A649" s="583"/>
      <c r="B649" s="583"/>
      <c r="C649" s="584"/>
      <c r="D649" s="585"/>
      <c r="E649" s="453" t="str">
        <f>+IF(A649="","",VLOOKUP(A649,$A$7:H649,6,0))</f>
        <v/>
      </c>
      <c r="F649" s="583"/>
      <c r="G649" s="453" t="str">
        <f t="shared" si="22"/>
        <v/>
      </c>
      <c r="H649" s="453" t="str">
        <f t="shared" si="23"/>
        <v/>
      </c>
    </row>
    <row r="650" spans="1:8" ht="15.75" thickTop="1" thickBot="1">
      <c r="A650" s="583"/>
      <c r="B650" s="583"/>
      <c r="C650" s="584"/>
      <c r="D650" s="585"/>
      <c r="E650" s="453" t="str">
        <f>+IF(A650="","",VLOOKUP(A650,$A$7:H650,6,0))</f>
        <v/>
      </c>
      <c r="F650" s="583"/>
      <c r="G650" s="453" t="str">
        <f t="shared" si="22"/>
        <v/>
      </c>
      <c r="H650" s="453" t="str">
        <f t="shared" si="23"/>
        <v/>
      </c>
    </row>
    <row r="651" spans="1:8" ht="15.75" thickTop="1" thickBot="1">
      <c r="A651" s="583"/>
      <c r="B651" s="583"/>
      <c r="C651" s="584"/>
      <c r="D651" s="585"/>
      <c r="E651" s="453" t="str">
        <f>+IF(A651="","",VLOOKUP(A651,$A$7:H651,6,0))</f>
        <v/>
      </c>
      <c r="F651" s="583"/>
      <c r="G651" s="453" t="str">
        <f t="shared" si="22"/>
        <v/>
      </c>
      <c r="H651" s="453" t="str">
        <f t="shared" si="23"/>
        <v/>
      </c>
    </row>
    <row r="652" spans="1:8" ht="15.75" thickTop="1" thickBot="1">
      <c r="A652" s="583"/>
      <c r="B652" s="583"/>
      <c r="C652" s="584"/>
      <c r="D652" s="585"/>
      <c r="E652" s="453" t="str">
        <f>+IF(A652="","",VLOOKUP(A652,$A$7:H652,6,0))</f>
        <v/>
      </c>
      <c r="F652" s="583"/>
      <c r="G652" s="453" t="str">
        <f t="shared" si="22"/>
        <v/>
      </c>
      <c r="H652" s="453" t="str">
        <f t="shared" si="23"/>
        <v/>
      </c>
    </row>
    <row r="653" spans="1:8" ht="15.75" thickTop="1" thickBot="1">
      <c r="A653" s="583"/>
      <c r="B653" s="583"/>
      <c r="C653" s="584"/>
      <c r="D653" s="585"/>
      <c r="E653" s="453" t="str">
        <f>+IF(A653="","",VLOOKUP(A653,$A$7:H653,6,0))</f>
        <v/>
      </c>
      <c r="F653" s="583"/>
      <c r="G653" s="453" t="str">
        <f t="shared" si="22"/>
        <v/>
      </c>
      <c r="H653" s="453" t="str">
        <f t="shared" si="23"/>
        <v/>
      </c>
    </row>
    <row r="654" spans="1:8" ht="15.75" thickTop="1" thickBot="1">
      <c r="A654" s="583"/>
      <c r="B654" s="583"/>
      <c r="C654" s="584"/>
      <c r="D654" s="585"/>
      <c r="E654" s="453" t="str">
        <f>+IF(A654="","",VLOOKUP(A654,$A$7:H654,6,0))</f>
        <v/>
      </c>
      <c r="F654" s="583"/>
      <c r="G654" s="453" t="str">
        <f t="shared" si="22"/>
        <v/>
      </c>
      <c r="H654" s="453" t="str">
        <f t="shared" si="23"/>
        <v/>
      </c>
    </row>
    <row r="655" spans="1:8" ht="15.75" thickTop="1" thickBot="1">
      <c r="A655" s="583"/>
      <c r="B655" s="583"/>
      <c r="C655" s="584"/>
      <c r="D655" s="585"/>
      <c r="E655" s="453" t="str">
        <f>+IF(A655="","",VLOOKUP(A655,$A$7:H655,6,0))</f>
        <v/>
      </c>
      <c r="F655" s="583"/>
      <c r="G655" s="453" t="str">
        <f t="shared" si="22"/>
        <v/>
      </c>
      <c r="H655" s="453" t="str">
        <f t="shared" si="23"/>
        <v/>
      </c>
    </row>
    <row r="656" spans="1:8" ht="15.75" thickTop="1" thickBot="1">
      <c r="A656" s="583"/>
      <c r="B656" s="583"/>
      <c r="C656" s="584"/>
      <c r="D656" s="585"/>
      <c r="E656" s="453" t="str">
        <f>+IF(A656="","",VLOOKUP(A656,$A$7:H656,6,0))</f>
        <v/>
      </c>
      <c r="F656" s="583"/>
      <c r="G656" s="453" t="str">
        <f t="shared" si="22"/>
        <v/>
      </c>
      <c r="H656" s="453" t="str">
        <f t="shared" si="23"/>
        <v/>
      </c>
    </row>
    <row r="657" spans="1:8" ht="15.75" thickTop="1" thickBot="1">
      <c r="A657" s="583"/>
      <c r="B657" s="583"/>
      <c r="C657" s="584"/>
      <c r="D657" s="585"/>
      <c r="E657" s="453" t="str">
        <f>+IF(A657="","",VLOOKUP(A657,$A$7:H657,6,0))</f>
        <v/>
      </c>
      <c r="F657" s="583"/>
      <c r="G657" s="453" t="str">
        <f t="shared" si="22"/>
        <v/>
      </c>
      <c r="H657" s="453" t="str">
        <f t="shared" si="23"/>
        <v/>
      </c>
    </row>
    <row r="658" spans="1:8" ht="15.75" thickTop="1" thickBot="1">
      <c r="A658" s="583"/>
      <c r="B658" s="583"/>
      <c r="C658" s="584"/>
      <c r="D658" s="585"/>
      <c r="E658" s="453" t="str">
        <f>+IF(A658="","",VLOOKUP(A658,$A$7:H658,6,0))</f>
        <v/>
      </c>
      <c r="F658" s="583"/>
      <c r="G658" s="453" t="str">
        <f t="shared" si="22"/>
        <v/>
      </c>
      <c r="H658" s="453" t="str">
        <f t="shared" si="23"/>
        <v/>
      </c>
    </row>
    <row r="659" spans="1:8" ht="15.75" thickTop="1" thickBot="1">
      <c r="A659" s="583"/>
      <c r="B659" s="583"/>
      <c r="C659" s="584"/>
      <c r="D659" s="585"/>
      <c r="E659" s="453" t="str">
        <f>+IF(A659="","",VLOOKUP(A659,$A$7:H659,6,0))</f>
        <v/>
      </c>
      <c r="F659" s="583"/>
      <c r="G659" s="453" t="str">
        <f t="shared" si="22"/>
        <v/>
      </c>
      <c r="H659" s="453" t="str">
        <f t="shared" si="23"/>
        <v/>
      </c>
    </row>
    <row r="660" spans="1:8" ht="15.75" thickTop="1" thickBot="1">
      <c r="A660" s="583"/>
      <c r="B660" s="583"/>
      <c r="C660" s="584"/>
      <c r="D660" s="585"/>
      <c r="E660" s="453" t="str">
        <f>+IF(A660="","",VLOOKUP(A660,$A$7:H660,6,0))</f>
        <v/>
      </c>
      <c r="F660" s="583"/>
      <c r="G660" s="453" t="str">
        <f t="shared" si="22"/>
        <v/>
      </c>
      <c r="H660" s="453" t="str">
        <f t="shared" si="23"/>
        <v/>
      </c>
    </row>
    <row r="661" spans="1:8" ht="15.75" thickTop="1" thickBot="1">
      <c r="A661" s="583"/>
      <c r="B661" s="583"/>
      <c r="C661" s="584"/>
      <c r="D661" s="585"/>
      <c r="E661" s="453" t="str">
        <f>+IF(A661="","",VLOOKUP(A661,$A$7:H661,6,0))</f>
        <v/>
      </c>
      <c r="F661" s="583"/>
      <c r="G661" s="453" t="str">
        <f t="shared" si="22"/>
        <v/>
      </c>
      <c r="H661" s="453" t="str">
        <f t="shared" si="23"/>
        <v/>
      </c>
    </row>
    <row r="662" spans="1:8" ht="15.75" thickTop="1" thickBot="1">
      <c r="A662" s="583"/>
      <c r="B662" s="583"/>
      <c r="C662" s="584"/>
      <c r="D662" s="585"/>
      <c r="E662" s="453" t="str">
        <f>+IF(A662="","",VLOOKUP(A662,$A$7:H662,6,0))</f>
        <v/>
      </c>
      <c r="F662" s="583"/>
      <c r="G662" s="453" t="str">
        <f t="shared" si="22"/>
        <v/>
      </c>
      <c r="H662" s="453" t="str">
        <f t="shared" si="23"/>
        <v/>
      </c>
    </row>
    <row r="663" spans="1:8" ht="15.75" thickTop="1" thickBot="1">
      <c r="A663" s="583"/>
      <c r="B663" s="583"/>
      <c r="C663" s="584"/>
      <c r="D663" s="585"/>
      <c r="E663" s="453" t="str">
        <f>+IF(A663="","",VLOOKUP(A663,$A$7:H663,6,0))</f>
        <v/>
      </c>
      <c r="F663" s="583"/>
      <c r="G663" s="453" t="str">
        <f t="shared" si="22"/>
        <v/>
      </c>
      <c r="H663" s="453" t="str">
        <f t="shared" si="23"/>
        <v/>
      </c>
    </row>
    <row r="664" spans="1:8" ht="15.75" thickTop="1" thickBot="1">
      <c r="A664" s="583"/>
      <c r="B664" s="583"/>
      <c r="C664" s="584"/>
      <c r="D664" s="585"/>
      <c r="E664" s="453" t="str">
        <f>+IF(A664="","",VLOOKUP(A664,$A$7:H664,6,0))</f>
        <v/>
      </c>
      <c r="F664" s="583"/>
      <c r="G664" s="453" t="str">
        <f t="shared" si="22"/>
        <v/>
      </c>
      <c r="H664" s="453" t="str">
        <f t="shared" si="23"/>
        <v/>
      </c>
    </row>
    <row r="665" spans="1:8" ht="15.75" thickTop="1" thickBot="1">
      <c r="A665" s="583"/>
      <c r="B665" s="583"/>
      <c r="C665" s="584"/>
      <c r="D665" s="585"/>
      <c r="E665" s="453" t="str">
        <f>+IF(A665="","",VLOOKUP(A665,$A$7:H665,6,0))</f>
        <v/>
      </c>
      <c r="F665" s="583"/>
      <c r="G665" s="453" t="str">
        <f t="shared" ref="G665:G728" si="24">+IF(F665&gt;0,F665,E665)</f>
        <v/>
      </c>
      <c r="H665" s="453" t="str">
        <f t="shared" si="23"/>
        <v/>
      </c>
    </row>
    <row r="666" spans="1:8" ht="15.75" thickTop="1" thickBot="1">
      <c r="A666" s="583"/>
      <c r="B666" s="583"/>
      <c r="C666" s="584"/>
      <c r="D666" s="585"/>
      <c r="E666" s="453" t="str">
        <f>+IF(A666="","",VLOOKUP(A666,$A$7:H666,6,0))</f>
        <v/>
      </c>
      <c r="F666" s="583"/>
      <c r="G666" s="453" t="str">
        <f t="shared" si="24"/>
        <v/>
      </c>
      <c r="H666" s="453" t="str">
        <f t="shared" si="23"/>
        <v/>
      </c>
    </row>
    <row r="667" spans="1:8" ht="15.75" thickTop="1" thickBot="1">
      <c r="A667" s="583"/>
      <c r="B667" s="583"/>
      <c r="C667" s="584"/>
      <c r="D667" s="585"/>
      <c r="E667" s="453" t="str">
        <f>+IF(A667="","",VLOOKUP(A667,$A$7:H667,6,0))</f>
        <v/>
      </c>
      <c r="F667" s="583"/>
      <c r="G667" s="453" t="str">
        <f t="shared" si="24"/>
        <v/>
      </c>
      <c r="H667" s="453" t="str">
        <f t="shared" si="23"/>
        <v/>
      </c>
    </row>
    <row r="668" spans="1:8" ht="15.75" thickTop="1" thickBot="1">
      <c r="A668" s="583"/>
      <c r="B668" s="583"/>
      <c r="C668" s="584"/>
      <c r="D668" s="585"/>
      <c r="E668" s="453" t="str">
        <f>+IF(A668="","",VLOOKUP(A668,$A$7:H668,6,0))</f>
        <v/>
      </c>
      <c r="F668" s="583"/>
      <c r="G668" s="453" t="str">
        <f t="shared" si="24"/>
        <v/>
      </c>
      <c r="H668" s="453" t="str">
        <f t="shared" si="23"/>
        <v/>
      </c>
    </row>
    <row r="669" spans="1:8" ht="15.75" thickTop="1" thickBot="1">
      <c r="A669" s="583"/>
      <c r="B669" s="583"/>
      <c r="C669" s="584"/>
      <c r="D669" s="585"/>
      <c r="E669" s="453" t="str">
        <f>+IF(A669="","",VLOOKUP(A669,$A$7:H669,6,0))</f>
        <v/>
      </c>
      <c r="F669" s="583"/>
      <c r="G669" s="453" t="str">
        <f t="shared" si="24"/>
        <v/>
      </c>
      <c r="H669" s="453" t="str">
        <f t="shared" si="23"/>
        <v/>
      </c>
    </row>
    <row r="670" spans="1:8" ht="15.75" thickTop="1" thickBot="1">
      <c r="A670" s="583"/>
      <c r="B670" s="583"/>
      <c r="C670" s="584"/>
      <c r="D670" s="585"/>
      <c r="E670" s="453" t="str">
        <f>+IF(A670="","",VLOOKUP(A670,$A$7:H670,6,0))</f>
        <v/>
      </c>
      <c r="F670" s="583"/>
      <c r="G670" s="453" t="str">
        <f t="shared" si="24"/>
        <v/>
      </c>
      <c r="H670" s="453" t="str">
        <f t="shared" si="23"/>
        <v/>
      </c>
    </row>
    <row r="671" spans="1:8" ht="15.75" thickTop="1" thickBot="1">
      <c r="A671" s="583"/>
      <c r="B671" s="583"/>
      <c r="C671" s="584"/>
      <c r="D671" s="585"/>
      <c r="E671" s="453" t="str">
        <f>+IF(A671="","",VLOOKUP(A671,$A$7:H671,6,0))</f>
        <v/>
      </c>
      <c r="F671" s="583"/>
      <c r="G671" s="453" t="str">
        <f t="shared" si="24"/>
        <v/>
      </c>
      <c r="H671" s="453" t="str">
        <f t="shared" si="23"/>
        <v/>
      </c>
    </row>
    <row r="672" spans="1:8" ht="15.75" thickTop="1" thickBot="1">
      <c r="A672" s="583"/>
      <c r="B672" s="583"/>
      <c r="C672" s="584"/>
      <c r="D672" s="585"/>
      <c r="E672" s="453" t="str">
        <f>+IF(A672="","",VLOOKUP(A672,$A$7:H672,6,0))</f>
        <v/>
      </c>
      <c r="F672" s="583"/>
      <c r="G672" s="453" t="str">
        <f t="shared" si="24"/>
        <v/>
      </c>
      <c r="H672" s="453" t="str">
        <f t="shared" si="23"/>
        <v/>
      </c>
    </row>
    <row r="673" spans="1:8" ht="15.75" thickTop="1" thickBot="1">
      <c r="A673" s="583"/>
      <c r="B673" s="583"/>
      <c r="C673" s="584"/>
      <c r="D673" s="585"/>
      <c r="E673" s="453" t="str">
        <f>+IF(A673="","",VLOOKUP(A673,$A$7:H673,6,0))</f>
        <v/>
      </c>
      <c r="F673" s="583"/>
      <c r="G673" s="453" t="str">
        <f t="shared" si="24"/>
        <v/>
      </c>
      <c r="H673" s="453" t="str">
        <f t="shared" si="23"/>
        <v/>
      </c>
    </row>
    <row r="674" spans="1:8" ht="15.75" thickTop="1" thickBot="1">
      <c r="A674" s="583"/>
      <c r="B674" s="583"/>
      <c r="C674" s="584"/>
      <c r="D674" s="585"/>
      <c r="E674" s="453" t="str">
        <f>+IF(A674="","",VLOOKUP(A674,$A$7:H674,6,0))</f>
        <v/>
      </c>
      <c r="F674" s="583"/>
      <c r="G674" s="453" t="str">
        <f t="shared" si="24"/>
        <v/>
      </c>
      <c r="H674" s="453" t="str">
        <f t="shared" si="23"/>
        <v/>
      </c>
    </row>
    <row r="675" spans="1:8" ht="15.75" thickTop="1" thickBot="1">
      <c r="A675" s="583"/>
      <c r="B675" s="583"/>
      <c r="C675" s="584"/>
      <c r="D675" s="585"/>
      <c r="E675" s="453" t="str">
        <f>+IF(A675="","",VLOOKUP(A675,$A$7:H675,6,0))</f>
        <v/>
      </c>
      <c r="F675" s="583"/>
      <c r="G675" s="453" t="str">
        <f t="shared" si="24"/>
        <v/>
      </c>
      <c r="H675" s="453" t="str">
        <f t="shared" si="23"/>
        <v/>
      </c>
    </row>
    <row r="676" spans="1:8" ht="15.75" thickTop="1" thickBot="1">
      <c r="A676" s="583"/>
      <c r="B676" s="583"/>
      <c r="C676" s="584"/>
      <c r="D676" s="585"/>
      <c r="E676" s="453" t="str">
        <f>+IF(A676="","",VLOOKUP(A676,$A$7:H676,6,0))</f>
        <v/>
      </c>
      <c r="F676" s="583"/>
      <c r="G676" s="453" t="str">
        <f t="shared" si="24"/>
        <v/>
      </c>
      <c r="H676" s="453" t="str">
        <f t="shared" si="23"/>
        <v/>
      </c>
    </row>
    <row r="677" spans="1:8" ht="15.75" thickTop="1" thickBot="1">
      <c r="A677" s="583"/>
      <c r="B677" s="583"/>
      <c r="C677" s="584"/>
      <c r="D677" s="585"/>
      <c r="E677" s="453" t="str">
        <f>+IF(A677="","",VLOOKUP(A677,$A$7:H677,6,0))</f>
        <v/>
      </c>
      <c r="F677" s="583"/>
      <c r="G677" s="453" t="str">
        <f t="shared" si="24"/>
        <v/>
      </c>
      <c r="H677" s="453" t="str">
        <f t="shared" si="23"/>
        <v/>
      </c>
    </row>
    <row r="678" spans="1:8" ht="15.75" thickTop="1" thickBot="1">
      <c r="A678" s="583"/>
      <c r="B678" s="583"/>
      <c r="C678" s="584"/>
      <c r="D678" s="585"/>
      <c r="E678" s="453" t="str">
        <f>+IF(A678="","",VLOOKUP(A678,$A$7:H678,6,0))</f>
        <v/>
      </c>
      <c r="F678" s="583"/>
      <c r="G678" s="453" t="str">
        <f t="shared" si="24"/>
        <v/>
      </c>
      <c r="H678" s="453" t="str">
        <f t="shared" si="23"/>
        <v/>
      </c>
    </row>
    <row r="679" spans="1:8" ht="15.75" thickTop="1" thickBot="1">
      <c r="A679" s="583"/>
      <c r="B679" s="583"/>
      <c r="C679" s="584"/>
      <c r="D679" s="585"/>
      <c r="E679" s="453" t="str">
        <f>+IF(A679="","",VLOOKUP(A679,$A$7:H679,6,0))</f>
        <v/>
      </c>
      <c r="F679" s="583"/>
      <c r="G679" s="453" t="str">
        <f t="shared" si="24"/>
        <v/>
      </c>
      <c r="H679" s="453" t="str">
        <f t="shared" si="23"/>
        <v/>
      </c>
    </row>
    <row r="680" spans="1:8" ht="15.75" thickTop="1" thickBot="1">
      <c r="A680" s="583"/>
      <c r="B680" s="583"/>
      <c r="C680" s="584"/>
      <c r="D680" s="585"/>
      <c r="E680" s="453" t="str">
        <f>+IF(A680="","",VLOOKUP(A680,$A$7:H680,6,0))</f>
        <v/>
      </c>
      <c r="F680" s="583"/>
      <c r="G680" s="453" t="str">
        <f t="shared" si="24"/>
        <v/>
      </c>
      <c r="H680" s="453" t="str">
        <f t="shared" si="23"/>
        <v/>
      </c>
    </row>
    <row r="681" spans="1:8" ht="15.75" thickTop="1" thickBot="1">
      <c r="A681" s="583"/>
      <c r="B681" s="583"/>
      <c r="C681" s="584"/>
      <c r="D681" s="585"/>
      <c r="E681" s="453" t="str">
        <f>+IF(A681="","",VLOOKUP(A681,$A$7:H681,6,0))</f>
        <v/>
      </c>
      <c r="F681" s="583"/>
      <c r="G681" s="453" t="str">
        <f t="shared" si="24"/>
        <v/>
      </c>
      <c r="H681" s="453" t="str">
        <f t="shared" si="23"/>
        <v/>
      </c>
    </row>
    <row r="682" spans="1:8" ht="15.75" thickTop="1" thickBot="1">
      <c r="A682" s="583"/>
      <c r="B682" s="583"/>
      <c r="C682" s="584"/>
      <c r="D682" s="585"/>
      <c r="E682" s="453" t="str">
        <f>+IF(A682="","",VLOOKUP(A682,$A$7:H682,6,0))</f>
        <v/>
      </c>
      <c r="F682" s="583"/>
      <c r="G682" s="453" t="str">
        <f t="shared" si="24"/>
        <v/>
      </c>
      <c r="H682" s="453" t="str">
        <f t="shared" si="23"/>
        <v/>
      </c>
    </row>
    <row r="683" spans="1:8" ht="15.75" thickTop="1" thickBot="1">
      <c r="A683" s="583"/>
      <c r="B683" s="583"/>
      <c r="C683" s="584"/>
      <c r="D683" s="585"/>
      <c r="E683" s="453" t="str">
        <f>+IF(A683="","",VLOOKUP(A683,$A$7:H683,6,0))</f>
        <v/>
      </c>
      <c r="F683" s="583"/>
      <c r="G683" s="453" t="str">
        <f t="shared" si="24"/>
        <v/>
      </c>
      <c r="H683" s="453" t="str">
        <f t="shared" si="23"/>
        <v/>
      </c>
    </row>
    <row r="684" spans="1:8" ht="15.75" thickTop="1" thickBot="1">
      <c r="A684" s="583"/>
      <c r="B684" s="583"/>
      <c r="C684" s="584"/>
      <c r="D684" s="585"/>
      <c r="E684" s="453" t="str">
        <f>+IF(A684="","",VLOOKUP(A684,$A$7:H684,6,0))</f>
        <v/>
      </c>
      <c r="F684" s="583"/>
      <c r="G684" s="453" t="str">
        <f t="shared" si="24"/>
        <v/>
      </c>
      <c r="H684" s="453" t="str">
        <f t="shared" si="23"/>
        <v/>
      </c>
    </row>
    <row r="685" spans="1:8" ht="15.75" thickTop="1" thickBot="1">
      <c r="A685" s="583"/>
      <c r="B685" s="583"/>
      <c r="C685" s="584"/>
      <c r="D685" s="585"/>
      <c r="E685" s="453" t="str">
        <f>+IF(A685="","",VLOOKUP(A685,$A$7:H685,6,0))</f>
        <v/>
      </c>
      <c r="F685" s="583"/>
      <c r="G685" s="453" t="str">
        <f t="shared" si="24"/>
        <v/>
      </c>
      <c r="H685" s="453" t="str">
        <f t="shared" si="23"/>
        <v/>
      </c>
    </row>
    <row r="686" spans="1:8" ht="15.75" thickTop="1" thickBot="1">
      <c r="A686" s="583"/>
      <c r="B686" s="583"/>
      <c r="C686" s="584"/>
      <c r="D686" s="585"/>
      <c r="E686" s="453" t="str">
        <f>+IF(A686="","",VLOOKUP(A686,$A$7:H686,6,0))</f>
        <v/>
      </c>
      <c r="F686" s="583"/>
      <c r="G686" s="453" t="str">
        <f t="shared" si="24"/>
        <v/>
      </c>
      <c r="H686" s="453" t="str">
        <f t="shared" si="23"/>
        <v/>
      </c>
    </row>
    <row r="687" spans="1:8" ht="15.75" thickTop="1" thickBot="1">
      <c r="A687" s="583"/>
      <c r="B687" s="583"/>
      <c r="C687" s="584"/>
      <c r="D687" s="585"/>
      <c r="E687" s="453" t="str">
        <f>+IF(A687="","",VLOOKUP(A687,$A$7:H687,6,0))</f>
        <v/>
      </c>
      <c r="F687" s="583"/>
      <c r="G687" s="453" t="str">
        <f t="shared" si="24"/>
        <v/>
      </c>
      <c r="H687" s="453" t="str">
        <f t="shared" si="23"/>
        <v/>
      </c>
    </row>
    <row r="688" spans="1:8" ht="15.75" thickTop="1" thickBot="1">
      <c r="A688" s="583"/>
      <c r="B688" s="583"/>
      <c r="C688" s="584"/>
      <c r="D688" s="585"/>
      <c r="E688" s="453" t="str">
        <f>+IF(A688="","",VLOOKUP(A688,$A$7:H688,6,0))</f>
        <v/>
      </c>
      <c r="F688" s="583"/>
      <c r="G688" s="453" t="str">
        <f t="shared" si="24"/>
        <v/>
      </c>
      <c r="H688" s="453" t="str">
        <f t="shared" si="23"/>
        <v/>
      </c>
    </row>
    <row r="689" spans="1:8" ht="15.75" thickTop="1" thickBot="1">
      <c r="A689" s="583"/>
      <c r="B689" s="583"/>
      <c r="C689" s="584"/>
      <c r="D689" s="585"/>
      <c r="E689" s="453" t="str">
        <f>+IF(A689="","",VLOOKUP(A689,$A$7:H689,6,0))</f>
        <v/>
      </c>
      <c r="F689" s="583"/>
      <c r="G689" s="453" t="str">
        <f t="shared" si="24"/>
        <v/>
      </c>
      <c r="H689" s="453" t="str">
        <f t="shared" si="23"/>
        <v/>
      </c>
    </row>
    <row r="690" spans="1:8" ht="15.75" thickTop="1" thickBot="1">
      <c r="A690" s="583"/>
      <c r="B690" s="583"/>
      <c r="C690" s="584"/>
      <c r="D690" s="585"/>
      <c r="E690" s="453" t="str">
        <f>+IF(A690="","",VLOOKUP(A690,$A$7:H690,6,0))</f>
        <v/>
      </c>
      <c r="F690" s="583"/>
      <c r="G690" s="453" t="str">
        <f t="shared" si="24"/>
        <v/>
      </c>
      <c r="H690" s="453" t="str">
        <f t="shared" si="23"/>
        <v/>
      </c>
    </row>
    <row r="691" spans="1:8" ht="15.75" thickTop="1" thickBot="1">
      <c r="A691" s="583"/>
      <c r="B691" s="583"/>
      <c r="C691" s="584"/>
      <c r="D691" s="585"/>
      <c r="E691" s="453" t="str">
        <f>+IF(A691="","",VLOOKUP(A691,$A$7:H691,6,0))</f>
        <v/>
      </c>
      <c r="F691" s="583"/>
      <c r="G691" s="453" t="str">
        <f t="shared" si="24"/>
        <v/>
      </c>
      <c r="H691" s="453" t="str">
        <f t="shared" si="23"/>
        <v/>
      </c>
    </row>
    <row r="692" spans="1:8" ht="15.75" thickTop="1" thickBot="1">
      <c r="A692" s="583"/>
      <c r="B692" s="583"/>
      <c r="C692" s="584"/>
      <c r="D692" s="585"/>
      <c r="E692" s="453" t="str">
        <f>+IF(A692="","",VLOOKUP(A692,$A$7:H692,6,0))</f>
        <v/>
      </c>
      <c r="F692" s="583"/>
      <c r="G692" s="453" t="str">
        <f t="shared" si="24"/>
        <v/>
      </c>
      <c r="H692" s="453" t="str">
        <f t="shared" si="23"/>
        <v/>
      </c>
    </row>
    <row r="693" spans="1:8" ht="15.75" thickTop="1" thickBot="1">
      <c r="A693" s="583"/>
      <c r="B693" s="583"/>
      <c r="C693" s="584"/>
      <c r="D693" s="585"/>
      <c r="E693" s="453" t="str">
        <f>+IF(A693="","",VLOOKUP(A693,$A$7:H693,6,0))</f>
        <v/>
      </c>
      <c r="F693" s="583"/>
      <c r="G693" s="453" t="str">
        <f t="shared" si="24"/>
        <v/>
      </c>
      <c r="H693" s="453" t="str">
        <f t="shared" si="23"/>
        <v/>
      </c>
    </row>
    <row r="694" spans="1:8" ht="15.75" thickTop="1" thickBot="1">
      <c r="A694" s="583"/>
      <c r="B694" s="583"/>
      <c r="C694" s="584"/>
      <c r="D694" s="585"/>
      <c r="E694" s="453" t="str">
        <f>+IF(A694="","",VLOOKUP(A694,$A$7:H694,6,0))</f>
        <v/>
      </c>
      <c r="F694" s="583"/>
      <c r="G694" s="453" t="str">
        <f t="shared" si="24"/>
        <v/>
      </c>
      <c r="H694" s="453" t="str">
        <f t="shared" si="23"/>
        <v/>
      </c>
    </row>
    <row r="695" spans="1:8" ht="15.75" thickTop="1" thickBot="1">
      <c r="A695" s="583"/>
      <c r="B695" s="583"/>
      <c r="C695" s="584"/>
      <c r="D695" s="585"/>
      <c r="E695" s="453" t="str">
        <f>+IF(A695="","",VLOOKUP(A695,$A$7:H695,6,0))</f>
        <v/>
      </c>
      <c r="F695" s="583"/>
      <c r="G695" s="453" t="str">
        <f t="shared" si="24"/>
        <v/>
      </c>
      <c r="H695" s="453" t="str">
        <f t="shared" si="23"/>
        <v/>
      </c>
    </row>
    <row r="696" spans="1:8" ht="15.75" thickTop="1" thickBot="1">
      <c r="A696" s="583"/>
      <c r="B696" s="583"/>
      <c r="C696" s="584"/>
      <c r="D696" s="585"/>
      <c r="E696" s="453" t="str">
        <f>+IF(A696="","",VLOOKUP(A696,$A$7:H696,6,0))</f>
        <v/>
      </c>
      <c r="F696" s="583"/>
      <c r="G696" s="453" t="str">
        <f t="shared" si="24"/>
        <v/>
      </c>
      <c r="H696" s="453" t="str">
        <f t="shared" si="23"/>
        <v/>
      </c>
    </row>
    <row r="697" spans="1:8" ht="15.75" thickTop="1" thickBot="1">
      <c r="A697" s="583"/>
      <c r="B697" s="583"/>
      <c r="C697" s="584"/>
      <c r="D697" s="585"/>
      <c r="E697" s="453" t="str">
        <f>+IF(A697="","",VLOOKUP(A697,$A$7:H697,6,0))</f>
        <v/>
      </c>
      <c r="F697" s="583"/>
      <c r="G697" s="453" t="str">
        <f t="shared" si="24"/>
        <v/>
      </c>
      <c r="H697" s="453" t="str">
        <f t="shared" ref="H697:H760" si="25">+IFERROR(IF(A697="","",VLOOKUP(G697,cbr,2,0)),"Codice non inserito")</f>
        <v/>
      </c>
    </row>
    <row r="698" spans="1:8" ht="15.75" thickTop="1" thickBot="1">
      <c r="A698" s="583"/>
      <c r="B698" s="583"/>
      <c r="C698" s="584"/>
      <c r="D698" s="585"/>
      <c r="E698" s="453" t="str">
        <f>+IF(A698="","",VLOOKUP(A698,$A$7:H698,6,0))</f>
        <v/>
      </c>
      <c r="F698" s="583"/>
      <c r="G698" s="453" t="str">
        <f t="shared" si="24"/>
        <v/>
      </c>
      <c r="H698" s="453" t="str">
        <f t="shared" si="25"/>
        <v/>
      </c>
    </row>
    <row r="699" spans="1:8" ht="15.75" thickTop="1" thickBot="1">
      <c r="A699" s="583"/>
      <c r="B699" s="583"/>
      <c r="C699" s="584"/>
      <c r="D699" s="585"/>
      <c r="E699" s="453" t="str">
        <f>+IF(A699="","",VLOOKUP(A699,$A$7:H699,6,0))</f>
        <v/>
      </c>
      <c r="F699" s="583"/>
      <c r="G699" s="453" t="str">
        <f t="shared" si="24"/>
        <v/>
      </c>
      <c r="H699" s="453" t="str">
        <f t="shared" si="25"/>
        <v/>
      </c>
    </row>
    <row r="700" spans="1:8" ht="15.75" thickTop="1" thickBot="1">
      <c r="A700" s="583"/>
      <c r="B700" s="583"/>
      <c r="C700" s="584"/>
      <c r="D700" s="585"/>
      <c r="E700" s="453" t="str">
        <f>+IF(A700="","",VLOOKUP(A700,$A$7:H700,6,0))</f>
        <v/>
      </c>
      <c r="F700" s="583"/>
      <c r="G700" s="453" t="str">
        <f t="shared" si="24"/>
        <v/>
      </c>
      <c r="H700" s="453" t="str">
        <f t="shared" si="25"/>
        <v/>
      </c>
    </row>
    <row r="701" spans="1:8" ht="15.75" thickTop="1" thickBot="1">
      <c r="A701" s="583"/>
      <c r="B701" s="583"/>
      <c r="C701" s="584"/>
      <c r="D701" s="585"/>
      <c r="E701" s="453" t="str">
        <f>+IF(A701="","",VLOOKUP(A701,$A$7:H701,6,0))</f>
        <v/>
      </c>
      <c r="F701" s="583"/>
      <c r="G701" s="453" t="str">
        <f t="shared" si="24"/>
        <v/>
      </c>
      <c r="H701" s="453" t="str">
        <f t="shared" si="25"/>
        <v/>
      </c>
    </row>
    <row r="702" spans="1:8" ht="15.75" thickTop="1" thickBot="1">
      <c r="A702" s="583"/>
      <c r="B702" s="583"/>
      <c r="C702" s="584"/>
      <c r="D702" s="585"/>
      <c r="E702" s="453" t="str">
        <f>+IF(A702="","",VLOOKUP(A702,$A$7:H702,6,0))</f>
        <v/>
      </c>
      <c r="F702" s="583"/>
      <c r="G702" s="453" t="str">
        <f t="shared" si="24"/>
        <v/>
      </c>
      <c r="H702" s="453" t="str">
        <f t="shared" si="25"/>
        <v/>
      </c>
    </row>
    <row r="703" spans="1:8" ht="15.75" thickTop="1" thickBot="1">
      <c r="A703" s="583"/>
      <c r="B703" s="583"/>
      <c r="C703" s="584"/>
      <c r="D703" s="585"/>
      <c r="E703" s="453" t="str">
        <f>+IF(A703="","",VLOOKUP(A703,$A$7:H703,6,0))</f>
        <v/>
      </c>
      <c r="F703" s="583"/>
      <c r="G703" s="453" t="str">
        <f t="shared" si="24"/>
        <v/>
      </c>
      <c r="H703" s="453" t="str">
        <f t="shared" si="25"/>
        <v/>
      </c>
    </row>
    <row r="704" spans="1:8" ht="15.75" thickTop="1" thickBot="1">
      <c r="A704" s="583"/>
      <c r="B704" s="583"/>
      <c r="C704" s="584"/>
      <c r="D704" s="585"/>
      <c r="E704" s="453" t="str">
        <f>+IF(A704="","",VLOOKUP(A704,$A$7:H704,6,0))</f>
        <v/>
      </c>
      <c r="F704" s="583"/>
      <c r="G704" s="453" t="str">
        <f t="shared" si="24"/>
        <v/>
      </c>
      <c r="H704" s="453" t="str">
        <f t="shared" si="25"/>
        <v/>
      </c>
    </row>
    <row r="705" spans="1:8" ht="15.75" thickTop="1" thickBot="1">
      <c r="A705" s="583"/>
      <c r="B705" s="583"/>
      <c r="C705" s="584"/>
      <c r="D705" s="585"/>
      <c r="E705" s="453" t="str">
        <f>+IF(A705="","",VLOOKUP(A705,$A$7:H705,6,0))</f>
        <v/>
      </c>
      <c r="F705" s="583"/>
      <c r="G705" s="453" t="str">
        <f t="shared" si="24"/>
        <v/>
      </c>
      <c r="H705" s="453" t="str">
        <f t="shared" si="25"/>
        <v/>
      </c>
    </row>
    <row r="706" spans="1:8" ht="15.75" thickTop="1" thickBot="1">
      <c r="A706" s="583"/>
      <c r="B706" s="583"/>
      <c r="C706" s="584"/>
      <c r="D706" s="585"/>
      <c r="E706" s="453" t="str">
        <f>+IF(A706="","",VLOOKUP(A706,$A$7:H706,6,0))</f>
        <v/>
      </c>
      <c r="F706" s="583"/>
      <c r="G706" s="453" t="str">
        <f t="shared" si="24"/>
        <v/>
      </c>
      <c r="H706" s="453" t="str">
        <f t="shared" si="25"/>
        <v/>
      </c>
    </row>
    <row r="707" spans="1:8" ht="15.75" thickTop="1" thickBot="1">
      <c r="A707" s="583"/>
      <c r="B707" s="583"/>
      <c r="C707" s="584"/>
      <c r="D707" s="585"/>
      <c r="E707" s="453" t="str">
        <f>+IF(A707="","",VLOOKUP(A707,$A$7:H707,6,0))</f>
        <v/>
      </c>
      <c r="F707" s="583"/>
      <c r="G707" s="453" t="str">
        <f t="shared" si="24"/>
        <v/>
      </c>
      <c r="H707" s="453" t="str">
        <f t="shared" si="25"/>
        <v/>
      </c>
    </row>
    <row r="708" spans="1:8" ht="15.75" thickTop="1" thickBot="1">
      <c r="A708" s="583"/>
      <c r="B708" s="583"/>
      <c r="C708" s="584"/>
      <c r="D708" s="585"/>
      <c r="E708" s="453" t="str">
        <f>+IF(A708="","",VLOOKUP(A708,$A$7:H708,6,0))</f>
        <v/>
      </c>
      <c r="F708" s="583"/>
      <c r="G708" s="453" t="str">
        <f t="shared" si="24"/>
        <v/>
      </c>
      <c r="H708" s="453" t="str">
        <f t="shared" si="25"/>
        <v/>
      </c>
    </row>
    <row r="709" spans="1:8" ht="15.75" thickTop="1" thickBot="1">
      <c r="A709" s="583"/>
      <c r="B709" s="583"/>
      <c r="C709" s="584"/>
      <c r="D709" s="585"/>
      <c r="E709" s="453" t="str">
        <f>+IF(A709="","",VLOOKUP(A709,$A$7:H709,6,0))</f>
        <v/>
      </c>
      <c r="F709" s="583"/>
      <c r="G709" s="453" t="str">
        <f t="shared" si="24"/>
        <v/>
      </c>
      <c r="H709" s="453" t="str">
        <f t="shared" si="25"/>
        <v/>
      </c>
    </row>
    <row r="710" spans="1:8" ht="15.75" thickTop="1" thickBot="1">
      <c r="A710" s="583"/>
      <c r="B710" s="583"/>
      <c r="C710" s="584"/>
      <c r="D710" s="585"/>
      <c r="E710" s="453" t="str">
        <f>+IF(A710="","",VLOOKUP(A710,$A$7:H710,6,0))</f>
        <v/>
      </c>
      <c r="F710" s="583"/>
      <c r="G710" s="453" t="str">
        <f t="shared" si="24"/>
        <v/>
      </c>
      <c r="H710" s="453" t="str">
        <f t="shared" si="25"/>
        <v/>
      </c>
    </row>
    <row r="711" spans="1:8" ht="15.75" thickTop="1" thickBot="1">
      <c r="A711" s="583"/>
      <c r="B711" s="583"/>
      <c r="C711" s="584"/>
      <c r="D711" s="585"/>
      <c r="E711" s="453" t="str">
        <f>+IF(A711="","",VLOOKUP(A711,$A$7:H711,6,0))</f>
        <v/>
      </c>
      <c r="F711" s="583"/>
      <c r="G711" s="453" t="str">
        <f t="shared" si="24"/>
        <v/>
      </c>
      <c r="H711" s="453" t="str">
        <f t="shared" si="25"/>
        <v/>
      </c>
    </row>
    <row r="712" spans="1:8" ht="15.75" thickTop="1" thickBot="1">
      <c r="A712" s="583"/>
      <c r="B712" s="583"/>
      <c r="C712" s="584"/>
      <c r="D712" s="585"/>
      <c r="E712" s="453" t="str">
        <f>+IF(A712="","",VLOOKUP(A712,$A$7:H712,6,0))</f>
        <v/>
      </c>
      <c r="F712" s="583"/>
      <c r="G712" s="453" t="str">
        <f t="shared" si="24"/>
        <v/>
      </c>
      <c r="H712" s="453" t="str">
        <f t="shared" si="25"/>
        <v/>
      </c>
    </row>
    <row r="713" spans="1:8" ht="15.75" thickTop="1" thickBot="1">
      <c r="A713" s="583"/>
      <c r="B713" s="583"/>
      <c r="C713" s="584"/>
      <c r="D713" s="585"/>
      <c r="E713" s="453" t="str">
        <f>+IF(A713="","",VLOOKUP(A713,$A$7:H713,6,0))</f>
        <v/>
      </c>
      <c r="F713" s="583"/>
      <c r="G713" s="453" t="str">
        <f t="shared" si="24"/>
        <v/>
      </c>
      <c r="H713" s="453" t="str">
        <f t="shared" si="25"/>
        <v/>
      </c>
    </row>
    <row r="714" spans="1:8" ht="15.75" thickTop="1" thickBot="1">
      <c r="A714" s="583"/>
      <c r="B714" s="583"/>
      <c r="C714" s="584"/>
      <c r="D714" s="585"/>
      <c r="E714" s="453" t="str">
        <f>+IF(A714="","",VLOOKUP(A714,$A$7:H714,6,0))</f>
        <v/>
      </c>
      <c r="F714" s="583"/>
      <c r="G714" s="453" t="str">
        <f t="shared" si="24"/>
        <v/>
      </c>
      <c r="H714" s="453" t="str">
        <f t="shared" si="25"/>
        <v/>
      </c>
    </row>
    <row r="715" spans="1:8" ht="15.75" thickTop="1" thickBot="1">
      <c r="A715" s="583"/>
      <c r="B715" s="583"/>
      <c r="C715" s="584"/>
      <c r="D715" s="585"/>
      <c r="E715" s="453" t="str">
        <f>+IF(A715="","",VLOOKUP(A715,$A$7:H715,6,0))</f>
        <v/>
      </c>
      <c r="F715" s="583"/>
      <c r="G715" s="453" t="str">
        <f t="shared" si="24"/>
        <v/>
      </c>
      <c r="H715" s="453" t="str">
        <f t="shared" si="25"/>
        <v/>
      </c>
    </row>
    <row r="716" spans="1:8" ht="15.75" thickTop="1" thickBot="1">
      <c r="A716" s="583"/>
      <c r="B716" s="583"/>
      <c r="C716" s="584"/>
      <c r="D716" s="585"/>
      <c r="E716" s="453" t="str">
        <f>+IF(A716="","",VLOOKUP(A716,$A$7:H716,6,0))</f>
        <v/>
      </c>
      <c r="F716" s="583"/>
      <c r="G716" s="453" t="str">
        <f t="shared" si="24"/>
        <v/>
      </c>
      <c r="H716" s="453" t="str">
        <f t="shared" si="25"/>
        <v/>
      </c>
    </row>
    <row r="717" spans="1:8" ht="15.75" thickTop="1" thickBot="1">
      <c r="A717" s="583"/>
      <c r="B717" s="583"/>
      <c r="C717" s="584"/>
      <c r="D717" s="585"/>
      <c r="E717" s="453" t="str">
        <f>+IF(A717="","",VLOOKUP(A717,$A$7:H717,6,0))</f>
        <v/>
      </c>
      <c r="F717" s="583"/>
      <c r="G717" s="453" t="str">
        <f t="shared" si="24"/>
        <v/>
      </c>
      <c r="H717" s="453" t="str">
        <f t="shared" si="25"/>
        <v/>
      </c>
    </row>
    <row r="718" spans="1:8" ht="15.75" thickTop="1" thickBot="1">
      <c r="A718" s="583"/>
      <c r="B718" s="583"/>
      <c r="C718" s="584"/>
      <c r="D718" s="585"/>
      <c r="E718" s="453" t="str">
        <f>+IF(A718="","",VLOOKUP(A718,$A$7:H718,6,0))</f>
        <v/>
      </c>
      <c r="F718" s="583"/>
      <c r="G718" s="453" t="str">
        <f t="shared" si="24"/>
        <v/>
      </c>
      <c r="H718" s="453" t="str">
        <f t="shared" si="25"/>
        <v/>
      </c>
    </row>
    <row r="719" spans="1:8" ht="15.75" thickTop="1" thickBot="1">
      <c r="A719" s="583"/>
      <c r="B719" s="583"/>
      <c r="C719" s="584"/>
      <c r="D719" s="585"/>
      <c r="E719" s="453" t="str">
        <f>+IF(A719="","",VLOOKUP(A719,$A$7:H719,6,0))</f>
        <v/>
      </c>
      <c r="F719" s="583"/>
      <c r="G719" s="453" t="str">
        <f t="shared" si="24"/>
        <v/>
      </c>
      <c r="H719" s="453" t="str">
        <f t="shared" si="25"/>
        <v/>
      </c>
    </row>
    <row r="720" spans="1:8" ht="15.75" thickTop="1" thickBot="1">
      <c r="A720" s="583"/>
      <c r="B720" s="583"/>
      <c r="C720" s="584"/>
      <c r="D720" s="585"/>
      <c r="E720" s="453" t="str">
        <f>+IF(A720="","",VLOOKUP(A720,$A$7:H720,6,0))</f>
        <v/>
      </c>
      <c r="F720" s="583"/>
      <c r="G720" s="453" t="str">
        <f t="shared" si="24"/>
        <v/>
      </c>
      <c r="H720" s="453" t="str">
        <f t="shared" si="25"/>
        <v/>
      </c>
    </row>
    <row r="721" spans="1:8" ht="15.75" thickTop="1" thickBot="1">
      <c r="A721" s="583"/>
      <c r="B721" s="583"/>
      <c r="C721" s="584"/>
      <c r="D721" s="585"/>
      <c r="E721" s="453" t="str">
        <f>+IF(A721="","",VLOOKUP(A721,$A$7:H721,6,0))</f>
        <v/>
      </c>
      <c r="F721" s="583"/>
      <c r="G721" s="453" t="str">
        <f t="shared" si="24"/>
        <v/>
      </c>
      <c r="H721" s="453" t="str">
        <f t="shared" si="25"/>
        <v/>
      </c>
    </row>
    <row r="722" spans="1:8" ht="15.75" thickTop="1" thickBot="1">
      <c r="A722" s="583"/>
      <c r="B722" s="583"/>
      <c r="C722" s="584"/>
      <c r="D722" s="585"/>
      <c r="E722" s="453" t="str">
        <f>+IF(A722="","",VLOOKUP(A722,$A$7:H722,6,0))</f>
        <v/>
      </c>
      <c r="F722" s="583"/>
      <c r="G722" s="453" t="str">
        <f t="shared" si="24"/>
        <v/>
      </c>
      <c r="H722" s="453" t="str">
        <f t="shared" si="25"/>
        <v/>
      </c>
    </row>
    <row r="723" spans="1:8" ht="15.75" thickTop="1" thickBot="1">
      <c r="A723" s="583"/>
      <c r="B723" s="583"/>
      <c r="C723" s="584"/>
      <c r="D723" s="585"/>
      <c r="E723" s="453" t="str">
        <f>+IF(A723="","",VLOOKUP(A723,$A$7:H723,6,0))</f>
        <v/>
      </c>
      <c r="F723" s="583"/>
      <c r="G723" s="453" t="str">
        <f t="shared" si="24"/>
        <v/>
      </c>
      <c r="H723" s="453" t="str">
        <f t="shared" si="25"/>
        <v/>
      </c>
    </row>
    <row r="724" spans="1:8" ht="15.75" thickTop="1" thickBot="1">
      <c r="A724" s="583"/>
      <c r="B724" s="583"/>
      <c r="C724" s="584"/>
      <c r="D724" s="585"/>
      <c r="E724" s="453" t="str">
        <f>+IF(A724="","",VLOOKUP(A724,$A$7:H724,6,0))</f>
        <v/>
      </c>
      <c r="F724" s="583"/>
      <c r="G724" s="453" t="str">
        <f t="shared" si="24"/>
        <v/>
      </c>
      <c r="H724" s="453" t="str">
        <f t="shared" si="25"/>
        <v/>
      </c>
    </row>
    <row r="725" spans="1:8" ht="15.75" thickTop="1" thickBot="1">
      <c r="A725" s="583"/>
      <c r="B725" s="583"/>
      <c r="C725" s="584"/>
      <c r="D725" s="585"/>
      <c r="E725" s="453" t="str">
        <f>+IF(A725="","",VLOOKUP(A725,$A$7:H725,6,0))</f>
        <v/>
      </c>
      <c r="F725" s="583"/>
      <c r="G725" s="453" t="str">
        <f t="shared" si="24"/>
        <v/>
      </c>
      <c r="H725" s="453" t="str">
        <f t="shared" si="25"/>
        <v/>
      </c>
    </row>
    <row r="726" spans="1:8" ht="15.75" thickTop="1" thickBot="1">
      <c r="A726" s="583"/>
      <c r="B726" s="583"/>
      <c r="C726" s="584"/>
      <c r="D726" s="585"/>
      <c r="E726" s="453" t="str">
        <f>+IF(A726="","",VLOOKUP(A726,$A$7:H726,6,0))</f>
        <v/>
      </c>
      <c r="F726" s="583"/>
      <c r="G726" s="453" t="str">
        <f t="shared" si="24"/>
        <v/>
      </c>
      <c r="H726" s="453" t="str">
        <f t="shared" si="25"/>
        <v/>
      </c>
    </row>
    <row r="727" spans="1:8" ht="15.75" thickTop="1" thickBot="1">
      <c r="A727" s="583"/>
      <c r="B727" s="583"/>
      <c r="C727" s="584"/>
      <c r="D727" s="585"/>
      <c r="E727" s="453" t="str">
        <f>+IF(A727="","",VLOOKUP(A727,$A$7:H727,6,0))</f>
        <v/>
      </c>
      <c r="F727" s="583"/>
      <c r="G727" s="453" t="str">
        <f t="shared" si="24"/>
        <v/>
      </c>
      <c r="H727" s="453" t="str">
        <f t="shared" si="25"/>
        <v/>
      </c>
    </row>
    <row r="728" spans="1:8" ht="15.75" thickTop="1" thickBot="1">
      <c r="A728" s="583"/>
      <c r="B728" s="583"/>
      <c r="C728" s="584"/>
      <c r="D728" s="585"/>
      <c r="E728" s="453" t="str">
        <f>+IF(A728="","",VLOOKUP(A728,$A$7:H728,6,0))</f>
        <v/>
      </c>
      <c r="F728" s="583"/>
      <c r="G728" s="453" t="str">
        <f t="shared" si="24"/>
        <v/>
      </c>
      <c r="H728" s="453" t="str">
        <f t="shared" si="25"/>
        <v/>
      </c>
    </row>
    <row r="729" spans="1:8" ht="15.75" thickTop="1" thickBot="1">
      <c r="A729" s="583"/>
      <c r="B729" s="583"/>
      <c r="C729" s="584"/>
      <c r="D729" s="585"/>
      <c r="E729" s="453" t="str">
        <f>+IF(A729="","",VLOOKUP(A729,$A$7:H729,6,0))</f>
        <v/>
      </c>
      <c r="F729" s="583"/>
      <c r="G729" s="453" t="str">
        <f t="shared" ref="G729:G792" si="26">+IF(F729&gt;0,F729,E729)</f>
        <v/>
      </c>
      <c r="H729" s="453" t="str">
        <f t="shared" si="25"/>
        <v/>
      </c>
    </row>
    <row r="730" spans="1:8" ht="15.75" thickTop="1" thickBot="1">
      <c r="A730" s="583"/>
      <c r="B730" s="583"/>
      <c r="C730" s="584"/>
      <c r="D730" s="585"/>
      <c r="E730" s="453" t="str">
        <f>+IF(A730="","",VLOOKUP(A730,$A$7:H730,6,0))</f>
        <v/>
      </c>
      <c r="F730" s="583"/>
      <c r="G730" s="453" t="str">
        <f t="shared" si="26"/>
        <v/>
      </c>
      <c r="H730" s="453" t="str">
        <f t="shared" si="25"/>
        <v/>
      </c>
    </row>
    <row r="731" spans="1:8" ht="15.75" thickTop="1" thickBot="1">
      <c r="A731" s="583"/>
      <c r="B731" s="583"/>
      <c r="C731" s="584"/>
      <c r="D731" s="585"/>
      <c r="E731" s="453" t="str">
        <f>+IF(A731="","",VLOOKUP(A731,$A$7:H731,6,0))</f>
        <v/>
      </c>
      <c r="F731" s="583"/>
      <c r="G731" s="453" t="str">
        <f t="shared" si="26"/>
        <v/>
      </c>
      <c r="H731" s="453" t="str">
        <f t="shared" si="25"/>
        <v/>
      </c>
    </row>
    <row r="732" spans="1:8" ht="15.75" thickTop="1" thickBot="1">
      <c r="A732" s="583"/>
      <c r="B732" s="583"/>
      <c r="C732" s="584"/>
      <c r="D732" s="585"/>
      <c r="E732" s="453" t="str">
        <f>+IF(A732="","",VLOOKUP(A732,$A$7:H732,6,0))</f>
        <v/>
      </c>
      <c r="F732" s="583"/>
      <c r="G732" s="453" t="str">
        <f t="shared" si="26"/>
        <v/>
      </c>
      <c r="H732" s="453" t="str">
        <f t="shared" si="25"/>
        <v/>
      </c>
    </row>
    <row r="733" spans="1:8" ht="15.75" thickTop="1" thickBot="1">
      <c r="A733" s="583"/>
      <c r="B733" s="583"/>
      <c r="C733" s="584"/>
      <c r="D733" s="585"/>
      <c r="E733" s="453" t="str">
        <f>+IF(A733="","",VLOOKUP(A733,$A$7:H733,6,0))</f>
        <v/>
      </c>
      <c r="F733" s="583"/>
      <c r="G733" s="453" t="str">
        <f t="shared" si="26"/>
        <v/>
      </c>
      <c r="H733" s="453" t="str">
        <f t="shared" si="25"/>
        <v/>
      </c>
    </row>
    <row r="734" spans="1:8" ht="15.75" thickTop="1" thickBot="1">
      <c r="A734" s="583"/>
      <c r="B734" s="583"/>
      <c r="C734" s="584"/>
      <c r="D734" s="585"/>
      <c r="E734" s="453" t="str">
        <f>+IF(A734="","",VLOOKUP(A734,$A$7:H734,6,0))</f>
        <v/>
      </c>
      <c r="F734" s="583"/>
      <c r="G734" s="453" t="str">
        <f t="shared" si="26"/>
        <v/>
      </c>
      <c r="H734" s="453" t="str">
        <f t="shared" si="25"/>
        <v/>
      </c>
    </row>
    <row r="735" spans="1:8" ht="15.75" thickTop="1" thickBot="1">
      <c r="A735" s="583"/>
      <c r="B735" s="583"/>
      <c r="C735" s="584"/>
      <c r="D735" s="585"/>
      <c r="E735" s="453" t="str">
        <f>+IF(A735="","",VLOOKUP(A735,$A$7:H735,6,0))</f>
        <v/>
      </c>
      <c r="F735" s="583"/>
      <c r="G735" s="453" t="str">
        <f t="shared" si="26"/>
        <v/>
      </c>
      <c r="H735" s="453" t="str">
        <f t="shared" si="25"/>
        <v/>
      </c>
    </row>
    <row r="736" spans="1:8" ht="15.75" thickTop="1" thickBot="1">
      <c r="A736" s="583"/>
      <c r="B736" s="583"/>
      <c r="C736" s="584"/>
      <c r="D736" s="585"/>
      <c r="E736" s="453" t="str">
        <f>+IF(A736="","",VLOOKUP(A736,$A$7:H736,6,0))</f>
        <v/>
      </c>
      <c r="F736" s="583"/>
      <c r="G736" s="453" t="str">
        <f t="shared" si="26"/>
        <v/>
      </c>
      <c r="H736" s="453" t="str">
        <f t="shared" si="25"/>
        <v/>
      </c>
    </row>
    <row r="737" spans="1:8" ht="15.75" thickTop="1" thickBot="1">
      <c r="A737" s="583"/>
      <c r="B737" s="583"/>
      <c r="C737" s="584"/>
      <c r="D737" s="585"/>
      <c r="E737" s="453" t="str">
        <f>+IF(A737="","",VLOOKUP(A737,$A$7:H737,6,0))</f>
        <v/>
      </c>
      <c r="F737" s="583"/>
      <c r="G737" s="453" t="str">
        <f t="shared" si="26"/>
        <v/>
      </c>
      <c r="H737" s="453" t="str">
        <f t="shared" si="25"/>
        <v/>
      </c>
    </row>
    <row r="738" spans="1:8" ht="15.75" thickTop="1" thickBot="1">
      <c r="A738" s="583"/>
      <c r="B738" s="583"/>
      <c r="C738" s="584"/>
      <c r="D738" s="585"/>
      <c r="E738" s="453" t="str">
        <f>+IF(A738="","",VLOOKUP(A738,$A$7:H738,6,0))</f>
        <v/>
      </c>
      <c r="F738" s="583"/>
      <c r="G738" s="453" t="str">
        <f t="shared" si="26"/>
        <v/>
      </c>
      <c r="H738" s="453" t="str">
        <f t="shared" si="25"/>
        <v/>
      </c>
    </row>
    <row r="739" spans="1:8" ht="15.75" thickTop="1" thickBot="1">
      <c r="A739" s="583"/>
      <c r="B739" s="583"/>
      <c r="C739" s="584"/>
      <c r="D739" s="585"/>
      <c r="E739" s="453" t="str">
        <f>+IF(A739="","",VLOOKUP(A739,$A$7:H739,6,0))</f>
        <v/>
      </c>
      <c r="F739" s="583"/>
      <c r="G739" s="453" t="str">
        <f t="shared" si="26"/>
        <v/>
      </c>
      <c r="H739" s="453" t="str">
        <f t="shared" si="25"/>
        <v/>
      </c>
    </row>
    <row r="740" spans="1:8" ht="15.75" thickTop="1" thickBot="1">
      <c r="A740" s="583"/>
      <c r="B740" s="583"/>
      <c r="C740" s="584"/>
      <c r="D740" s="585"/>
      <c r="E740" s="453" t="str">
        <f>+IF(A740="","",VLOOKUP(A740,$A$7:H740,6,0))</f>
        <v/>
      </c>
      <c r="F740" s="583"/>
      <c r="G740" s="453" t="str">
        <f t="shared" si="26"/>
        <v/>
      </c>
      <c r="H740" s="453" t="str">
        <f t="shared" si="25"/>
        <v/>
      </c>
    </row>
    <row r="741" spans="1:8" ht="15.75" thickTop="1" thickBot="1">
      <c r="A741" s="583"/>
      <c r="B741" s="583"/>
      <c r="C741" s="584"/>
      <c r="D741" s="585"/>
      <c r="E741" s="453" t="str">
        <f>+IF(A741="","",VLOOKUP(A741,$A$7:H741,6,0))</f>
        <v/>
      </c>
      <c r="F741" s="583"/>
      <c r="G741" s="453" t="str">
        <f t="shared" si="26"/>
        <v/>
      </c>
      <c r="H741" s="453" t="str">
        <f t="shared" si="25"/>
        <v/>
      </c>
    </row>
    <row r="742" spans="1:8" ht="15.75" thickTop="1" thickBot="1">
      <c r="A742" s="583"/>
      <c r="B742" s="583"/>
      <c r="C742" s="584"/>
      <c r="D742" s="585"/>
      <c r="E742" s="453" t="str">
        <f>+IF(A742="","",VLOOKUP(A742,$A$7:H742,6,0))</f>
        <v/>
      </c>
      <c r="F742" s="583"/>
      <c r="G742" s="453" t="str">
        <f t="shared" si="26"/>
        <v/>
      </c>
      <c r="H742" s="453" t="str">
        <f t="shared" si="25"/>
        <v/>
      </c>
    </row>
    <row r="743" spans="1:8" ht="15.75" thickTop="1" thickBot="1">
      <c r="A743" s="583"/>
      <c r="B743" s="583"/>
      <c r="C743" s="584"/>
      <c r="D743" s="585"/>
      <c r="E743" s="453" t="str">
        <f>+IF(A743="","",VLOOKUP(A743,$A$7:H743,6,0))</f>
        <v/>
      </c>
      <c r="F743" s="583"/>
      <c r="G743" s="453" t="str">
        <f t="shared" si="26"/>
        <v/>
      </c>
      <c r="H743" s="453" t="str">
        <f t="shared" si="25"/>
        <v/>
      </c>
    </row>
    <row r="744" spans="1:8" ht="15.75" thickTop="1" thickBot="1">
      <c r="A744" s="583"/>
      <c r="B744" s="583"/>
      <c r="C744" s="584"/>
      <c r="D744" s="585"/>
      <c r="E744" s="453" t="str">
        <f>+IF(A744="","",VLOOKUP(A744,$A$7:H744,6,0))</f>
        <v/>
      </c>
      <c r="F744" s="583"/>
      <c r="G744" s="453" t="str">
        <f t="shared" si="26"/>
        <v/>
      </c>
      <c r="H744" s="453" t="str">
        <f t="shared" si="25"/>
        <v/>
      </c>
    </row>
    <row r="745" spans="1:8" ht="15.75" thickTop="1" thickBot="1">
      <c r="A745" s="583"/>
      <c r="B745" s="583"/>
      <c r="C745" s="584"/>
      <c r="D745" s="585"/>
      <c r="E745" s="453" t="str">
        <f>+IF(A745="","",VLOOKUP(A745,$A$7:H745,6,0))</f>
        <v/>
      </c>
      <c r="F745" s="583"/>
      <c r="G745" s="453" t="str">
        <f t="shared" si="26"/>
        <v/>
      </c>
      <c r="H745" s="453" t="str">
        <f t="shared" si="25"/>
        <v/>
      </c>
    </row>
    <row r="746" spans="1:8" ht="15.75" thickTop="1" thickBot="1">
      <c r="A746" s="583"/>
      <c r="B746" s="583"/>
      <c r="C746" s="584"/>
      <c r="D746" s="585"/>
      <c r="E746" s="453" t="str">
        <f>+IF(A746="","",VLOOKUP(A746,$A$7:H746,6,0))</f>
        <v/>
      </c>
      <c r="F746" s="583"/>
      <c r="G746" s="453" t="str">
        <f t="shared" si="26"/>
        <v/>
      </c>
      <c r="H746" s="453" t="str">
        <f t="shared" si="25"/>
        <v/>
      </c>
    </row>
    <row r="747" spans="1:8" ht="15.75" thickTop="1" thickBot="1">
      <c r="A747" s="583"/>
      <c r="B747" s="583"/>
      <c r="C747" s="584"/>
      <c r="D747" s="585"/>
      <c r="E747" s="453" t="str">
        <f>+IF(A747="","",VLOOKUP(A747,$A$7:H747,6,0))</f>
        <v/>
      </c>
      <c r="F747" s="583"/>
      <c r="G747" s="453" t="str">
        <f t="shared" si="26"/>
        <v/>
      </c>
      <c r="H747" s="453" t="str">
        <f t="shared" si="25"/>
        <v/>
      </c>
    </row>
    <row r="748" spans="1:8" ht="15.75" thickTop="1" thickBot="1">
      <c r="A748" s="583"/>
      <c r="B748" s="583"/>
      <c r="C748" s="584"/>
      <c r="D748" s="585"/>
      <c r="E748" s="453" t="str">
        <f>+IF(A748="","",VLOOKUP(A748,$A$7:H748,6,0))</f>
        <v/>
      </c>
      <c r="F748" s="583"/>
      <c r="G748" s="453" t="str">
        <f t="shared" si="26"/>
        <v/>
      </c>
      <c r="H748" s="453" t="str">
        <f t="shared" si="25"/>
        <v/>
      </c>
    </row>
    <row r="749" spans="1:8" ht="15.75" thickTop="1" thickBot="1">
      <c r="A749" s="583"/>
      <c r="B749" s="583"/>
      <c r="C749" s="584"/>
      <c r="D749" s="585"/>
      <c r="E749" s="453" t="str">
        <f>+IF(A749="","",VLOOKUP(A749,$A$7:H749,6,0))</f>
        <v/>
      </c>
      <c r="F749" s="583"/>
      <c r="G749" s="453" t="str">
        <f t="shared" si="26"/>
        <v/>
      </c>
      <c r="H749" s="453" t="str">
        <f t="shared" si="25"/>
        <v/>
      </c>
    </row>
    <row r="750" spans="1:8" ht="15.75" thickTop="1" thickBot="1">
      <c r="A750" s="583"/>
      <c r="B750" s="583"/>
      <c r="C750" s="584"/>
      <c r="D750" s="585"/>
      <c r="E750" s="453" t="str">
        <f>+IF(A750="","",VLOOKUP(A750,$A$7:H750,6,0))</f>
        <v/>
      </c>
      <c r="F750" s="583"/>
      <c r="G750" s="453" t="str">
        <f t="shared" si="26"/>
        <v/>
      </c>
      <c r="H750" s="453" t="str">
        <f t="shared" si="25"/>
        <v/>
      </c>
    </row>
    <row r="751" spans="1:8" ht="15.75" thickTop="1" thickBot="1">
      <c r="A751" s="583"/>
      <c r="B751" s="583"/>
      <c r="C751" s="584"/>
      <c r="D751" s="585"/>
      <c r="E751" s="453" t="str">
        <f>+IF(A751="","",VLOOKUP(A751,$A$7:H751,6,0))</f>
        <v/>
      </c>
      <c r="F751" s="583"/>
      <c r="G751" s="453" t="str">
        <f t="shared" si="26"/>
        <v/>
      </c>
      <c r="H751" s="453" t="str">
        <f t="shared" si="25"/>
        <v/>
      </c>
    </row>
    <row r="752" spans="1:8" ht="15.75" thickTop="1" thickBot="1">
      <c r="A752" s="583"/>
      <c r="B752" s="583"/>
      <c r="C752" s="584"/>
      <c r="D752" s="585"/>
      <c r="E752" s="453" t="str">
        <f>+IF(A752="","",VLOOKUP(A752,$A$7:H752,6,0))</f>
        <v/>
      </c>
      <c r="F752" s="583"/>
      <c r="G752" s="453" t="str">
        <f t="shared" si="26"/>
        <v/>
      </c>
      <c r="H752" s="453" t="str">
        <f t="shared" si="25"/>
        <v/>
      </c>
    </row>
    <row r="753" spans="1:8" ht="15.75" thickTop="1" thickBot="1">
      <c r="A753" s="583"/>
      <c r="B753" s="583"/>
      <c r="C753" s="584"/>
      <c r="D753" s="585"/>
      <c r="E753" s="453" t="str">
        <f>+IF(A753="","",VLOOKUP(A753,$A$7:H753,6,0))</f>
        <v/>
      </c>
      <c r="F753" s="583"/>
      <c r="G753" s="453" t="str">
        <f t="shared" si="26"/>
        <v/>
      </c>
      <c r="H753" s="453" t="str">
        <f t="shared" si="25"/>
        <v/>
      </c>
    </row>
    <row r="754" spans="1:8" ht="15.75" thickTop="1" thickBot="1">
      <c r="A754" s="583"/>
      <c r="B754" s="583"/>
      <c r="C754" s="584"/>
      <c r="D754" s="585"/>
      <c r="E754" s="453" t="str">
        <f>+IF(A754="","",VLOOKUP(A754,$A$7:H754,6,0))</f>
        <v/>
      </c>
      <c r="F754" s="583"/>
      <c r="G754" s="453" t="str">
        <f t="shared" si="26"/>
        <v/>
      </c>
      <c r="H754" s="453" t="str">
        <f t="shared" si="25"/>
        <v/>
      </c>
    </row>
    <row r="755" spans="1:8" ht="15.75" thickTop="1" thickBot="1">
      <c r="A755" s="583"/>
      <c r="B755" s="583"/>
      <c r="C755" s="584"/>
      <c r="D755" s="585"/>
      <c r="E755" s="453" t="str">
        <f>+IF(A755="","",VLOOKUP(A755,$A$7:H755,6,0))</f>
        <v/>
      </c>
      <c r="F755" s="583"/>
      <c r="G755" s="453" t="str">
        <f t="shared" si="26"/>
        <v/>
      </c>
      <c r="H755" s="453" t="str">
        <f t="shared" si="25"/>
        <v/>
      </c>
    </row>
    <row r="756" spans="1:8" ht="15.75" thickTop="1" thickBot="1">
      <c r="A756" s="583"/>
      <c r="B756" s="583"/>
      <c r="C756" s="584"/>
      <c r="D756" s="585"/>
      <c r="E756" s="453" t="str">
        <f>+IF(A756="","",VLOOKUP(A756,$A$7:H756,6,0))</f>
        <v/>
      </c>
      <c r="F756" s="583"/>
      <c r="G756" s="453" t="str">
        <f t="shared" si="26"/>
        <v/>
      </c>
      <c r="H756" s="453" t="str">
        <f t="shared" si="25"/>
        <v/>
      </c>
    </row>
    <row r="757" spans="1:8" ht="15.75" thickTop="1" thickBot="1">
      <c r="A757" s="583"/>
      <c r="B757" s="583"/>
      <c r="C757" s="584"/>
      <c r="D757" s="585"/>
      <c r="E757" s="453" t="str">
        <f>+IF(A757="","",VLOOKUP(A757,$A$7:H757,6,0))</f>
        <v/>
      </c>
      <c r="F757" s="583"/>
      <c r="G757" s="453" t="str">
        <f t="shared" si="26"/>
        <v/>
      </c>
      <c r="H757" s="453" t="str">
        <f t="shared" si="25"/>
        <v/>
      </c>
    </row>
    <row r="758" spans="1:8" ht="15.75" thickTop="1" thickBot="1">
      <c r="A758" s="583"/>
      <c r="B758" s="583"/>
      <c r="C758" s="584"/>
      <c r="D758" s="585"/>
      <c r="E758" s="453" t="str">
        <f>+IF(A758="","",VLOOKUP(A758,$A$7:H758,6,0))</f>
        <v/>
      </c>
      <c r="F758" s="583"/>
      <c r="G758" s="453" t="str">
        <f t="shared" si="26"/>
        <v/>
      </c>
      <c r="H758" s="453" t="str">
        <f t="shared" si="25"/>
        <v/>
      </c>
    </row>
    <row r="759" spans="1:8" ht="15.75" thickTop="1" thickBot="1">
      <c r="A759" s="583"/>
      <c r="B759" s="583"/>
      <c r="C759" s="584"/>
      <c r="D759" s="585"/>
      <c r="E759" s="453" t="str">
        <f>+IF(A759="","",VLOOKUP(A759,$A$7:H759,6,0))</f>
        <v/>
      </c>
      <c r="F759" s="583"/>
      <c r="G759" s="453" t="str">
        <f t="shared" si="26"/>
        <v/>
      </c>
      <c r="H759" s="453" t="str">
        <f t="shared" si="25"/>
        <v/>
      </c>
    </row>
    <row r="760" spans="1:8" ht="15.75" thickTop="1" thickBot="1">
      <c r="A760" s="583"/>
      <c r="B760" s="583"/>
      <c r="C760" s="584"/>
      <c r="D760" s="585"/>
      <c r="E760" s="453" t="str">
        <f>+IF(A760="","",VLOOKUP(A760,$A$7:H760,6,0))</f>
        <v/>
      </c>
      <c r="F760" s="583"/>
      <c r="G760" s="453" t="str">
        <f t="shared" si="26"/>
        <v/>
      </c>
      <c r="H760" s="453" t="str">
        <f t="shared" si="25"/>
        <v/>
      </c>
    </row>
    <row r="761" spans="1:8" ht="15.75" thickTop="1" thickBot="1">
      <c r="A761" s="583"/>
      <c r="B761" s="583"/>
      <c r="C761" s="584"/>
      <c r="D761" s="585"/>
      <c r="E761" s="453" t="str">
        <f>+IF(A761="","",VLOOKUP(A761,$A$7:H761,6,0))</f>
        <v/>
      </c>
      <c r="F761" s="583"/>
      <c r="G761" s="453" t="str">
        <f t="shared" si="26"/>
        <v/>
      </c>
      <c r="H761" s="453" t="str">
        <f t="shared" ref="H761:H792" si="27">+IFERROR(IF(A761="","",VLOOKUP(G761,cbr,2,0)),"Codice non inserito")</f>
        <v/>
      </c>
    </row>
    <row r="762" spans="1:8" ht="15.75" thickTop="1" thickBot="1">
      <c r="A762" s="583"/>
      <c r="B762" s="583"/>
      <c r="C762" s="584"/>
      <c r="D762" s="585"/>
      <c r="E762" s="453" t="str">
        <f>+IF(A762="","",VLOOKUP(A762,$A$7:H762,6,0))</f>
        <v/>
      </c>
      <c r="F762" s="583"/>
      <c r="G762" s="453" t="str">
        <f t="shared" si="26"/>
        <v/>
      </c>
      <c r="H762" s="453" t="str">
        <f t="shared" si="27"/>
        <v/>
      </c>
    </row>
    <row r="763" spans="1:8" ht="15.75" thickTop="1" thickBot="1">
      <c r="A763" s="583"/>
      <c r="B763" s="583"/>
      <c r="C763" s="584"/>
      <c r="D763" s="585"/>
      <c r="E763" s="453" t="str">
        <f>+IF(A763="","",VLOOKUP(A763,$A$7:H763,6,0))</f>
        <v/>
      </c>
      <c r="F763" s="583"/>
      <c r="G763" s="453" t="str">
        <f t="shared" si="26"/>
        <v/>
      </c>
      <c r="H763" s="453" t="str">
        <f t="shared" si="27"/>
        <v/>
      </c>
    </row>
    <row r="764" spans="1:8" ht="15.75" thickTop="1" thickBot="1">
      <c r="A764" s="583"/>
      <c r="B764" s="583"/>
      <c r="C764" s="584"/>
      <c r="D764" s="585"/>
      <c r="E764" s="453" t="str">
        <f>+IF(A764="","",VLOOKUP(A764,$A$7:H764,6,0))</f>
        <v/>
      </c>
      <c r="F764" s="583"/>
      <c r="G764" s="453" t="str">
        <f t="shared" si="26"/>
        <v/>
      </c>
      <c r="H764" s="453" t="str">
        <f t="shared" si="27"/>
        <v/>
      </c>
    </row>
    <row r="765" spans="1:8" ht="15.75" thickTop="1" thickBot="1">
      <c r="A765" s="583"/>
      <c r="B765" s="583"/>
      <c r="C765" s="584"/>
      <c r="D765" s="585"/>
      <c r="E765" s="453" t="str">
        <f>+IF(A765="","",VLOOKUP(A765,$A$7:H765,6,0))</f>
        <v/>
      </c>
      <c r="F765" s="583"/>
      <c r="G765" s="453" t="str">
        <f t="shared" si="26"/>
        <v/>
      </c>
      <c r="H765" s="453" t="str">
        <f t="shared" si="27"/>
        <v/>
      </c>
    </row>
    <row r="766" spans="1:8" ht="15.75" thickTop="1" thickBot="1">
      <c r="A766" s="583"/>
      <c r="B766" s="583"/>
      <c r="C766" s="584"/>
      <c r="D766" s="585"/>
      <c r="E766" s="453" t="str">
        <f>+IF(A766="","",VLOOKUP(A766,$A$7:H766,6,0))</f>
        <v/>
      </c>
      <c r="F766" s="583"/>
      <c r="G766" s="453" t="str">
        <f t="shared" si="26"/>
        <v/>
      </c>
      <c r="H766" s="453" t="str">
        <f t="shared" si="27"/>
        <v/>
      </c>
    </row>
    <row r="767" spans="1:8" ht="15.75" thickTop="1" thickBot="1">
      <c r="A767" s="583"/>
      <c r="B767" s="583"/>
      <c r="C767" s="584"/>
      <c r="D767" s="585"/>
      <c r="E767" s="453" t="str">
        <f>+IF(A767="","",VLOOKUP(A767,$A$7:H767,6,0))</f>
        <v/>
      </c>
      <c r="F767" s="583"/>
      <c r="G767" s="453" t="str">
        <f t="shared" si="26"/>
        <v/>
      </c>
      <c r="H767" s="453" t="str">
        <f t="shared" si="27"/>
        <v/>
      </c>
    </row>
    <row r="768" spans="1:8" ht="15.75" thickTop="1" thickBot="1">
      <c r="A768" s="583"/>
      <c r="B768" s="583"/>
      <c r="C768" s="584"/>
      <c r="D768" s="585"/>
      <c r="E768" s="453" t="str">
        <f>+IF(A768="","",VLOOKUP(A768,$A$7:H768,6,0))</f>
        <v/>
      </c>
      <c r="F768" s="583"/>
      <c r="G768" s="453" t="str">
        <f t="shared" si="26"/>
        <v/>
      </c>
      <c r="H768" s="453" t="str">
        <f t="shared" si="27"/>
        <v/>
      </c>
    </row>
    <row r="769" spans="1:8" ht="15.75" thickTop="1" thickBot="1">
      <c r="A769" s="583"/>
      <c r="B769" s="583"/>
      <c r="C769" s="584"/>
      <c r="D769" s="585"/>
      <c r="E769" s="453" t="str">
        <f>+IF(A769="","",VLOOKUP(A769,$A$7:H769,6,0))</f>
        <v/>
      </c>
      <c r="F769" s="583"/>
      <c r="G769" s="453" t="str">
        <f t="shared" si="26"/>
        <v/>
      </c>
      <c r="H769" s="453" t="str">
        <f t="shared" si="27"/>
        <v/>
      </c>
    </row>
    <row r="770" spans="1:8" ht="15.75" thickTop="1" thickBot="1">
      <c r="A770" s="583"/>
      <c r="B770" s="583"/>
      <c r="C770" s="584"/>
      <c r="D770" s="585"/>
      <c r="E770" s="453" t="str">
        <f>+IF(A770="","",VLOOKUP(A770,$A$7:H770,6,0))</f>
        <v/>
      </c>
      <c r="F770" s="583"/>
      <c r="G770" s="453" t="str">
        <f t="shared" si="26"/>
        <v/>
      </c>
      <c r="H770" s="453" t="str">
        <f t="shared" si="27"/>
        <v/>
      </c>
    </row>
    <row r="771" spans="1:8" ht="15.75" thickTop="1" thickBot="1">
      <c r="A771" s="583"/>
      <c r="B771" s="583"/>
      <c r="C771" s="584"/>
      <c r="D771" s="585"/>
      <c r="E771" s="453" t="str">
        <f>+IF(A771="","",VLOOKUP(A771,$A$7:H771,6,0))</f>
        <v/>
      </c>
      <c r="F771" s="583"/>
      <c r="G771" s="453" t="str">
        <f t="shared" si="26"/>
        <v/>
      </c>
      <c r="H771" s="453" t="str">
        <f t="shared" si="27"/>
        <v/>
      </c>
    </row>
    <row r="772" spans="1:8" ht="15.75" thickTop="1" thickBot="1">
      <c r="A772" s="583"/>
      <c r="B772" s="583"/>
      <c r="C772" s="584"/>
      <c r="D772" s="585"/>
      <c r="E772" s="453" t="str">
        <f>+IF(A772="","",VLOOKUP(A772,$A$7:H772,6,0))</f>
        <v/>
      </c>
      <c r="F772" s="583"/>
      <c r="G772" s="453" t="str">
        <f t="shared" si="26"/>
        <v/>
      </c>
      <c r="H772" s="453" t="str">
        <f t="shared" si="27"/>
        <v/>
      </c>
    </row>
    <row r="773" spans="1:8" ht="15.75" thickTop="1" thickBot="1">
      <c r="A773" s="583"/>
      <c r="B773" s="583"/>
      <c r="C773" s="584"/>
      <c r="D773" s="585"/>
      <c r="E773" s="453" t="str">
        <f>+IF(A773="","",VLOOKUP(A773,$A$7:H773,6,0))</f>
        <v/>
      </c>
      <c r="F773" s="583"/>
      <c r="G773" s="453" t="str">
        <f t="shared" si="26"/>
        <v/>
      </c>
      <c r="H773" s="453" t="str">
        <f t="shared" si="27"/>
        <v/>
      </c>
    </row>
    <row r="774" spans="1:8" ht="15.75" thickTop="1" thickBot="1">
      <c r="A774" s="583"/>
      <c r="B774" s="583"/>
      <c r="C774" s="584"/>
      <c r="D774" s="585"/>
      <c r="E774" s="453" t="str">
        <f>+IF(A774="","",VLOOKUP(A774,$A$7:H774,6,0))</f>
        <v/>
      </c>
      <c r="F774" s="583"/>
      <c r="G774" s="453" t="str">
        <f t="shared" si="26"/>
        <v/>
      </c>
      <c r="H774" s="453" t="str">
        <f t="shared" si="27"/>
        <v/>
      </c>
    </row>
    <row r="775" spans="1:8" ht="15.75" thickTop="1" thickBot="1">
      <c r="A775" s="583"/>
      <c r="B775" s="583"/>
      <c r="C775" s="584"/>
      <c r="D775" s="585"/>
      <c r="E775" s="453" t="str">
        <f>+IF(A775="","",VLOOKUP(A775,$A$7:H775,6,0))</f>
        <v/>
      </c>
      <c r="F775" s="583"/>
      <c r="G775" s="453" t="str">
        <f t="shared" si="26"/>
        <v/>
      </c>
      <c r="H775" s="453" t="str">
        <f t="shared" si="27"/>
        <v/>
      </c>
    </row>
    <row r="776" spans="1:8" ht="15.75" thickTop="1" thickBot="1">
      <c r="A776" s="583"/>
      <c r="B776" s="583"/>
      <c r="C776" s="584"/>
      <c r="D776" s="585"/>
      <c r="E776" s="453" t="str">
        <f>+IF(A776="","",VLOOKUP(A776,$A$7:H776,6,0))</f>
        <v/>
      </c>
      <c r="F776" s="583"/>
      <c r="G776" s="453" t="str">
        <f t="shared" si="26"/>
        <v/>
      </c>
      <c r="H776" s="453" t="str">
        <f t="shared" si="27"/>
        <v/>
      </c>
    </row>
    <row r="777" spans="1:8" ht="15.75" thickTop="1" thickBot="1">
      <c r="A777" s="583"/>
      <c r="B777" s="583"/>
      <c r="C777" s="584"/>
      <c r="D777" s="585"/>
      <c r="E777" s="453" t="str">
        <f>+IF(A777="","",VLOOKUP(A777,$A$7:H777,6,0))</f>
        <v/>
      </c>
      <c r="F777" s="583"/>
      <c r="G777" s="453" t="str">
        <f t="shared" si="26"/>
        <v/>
      </c>
      <c r="H777" s="453" t="str">
        <f t="shared" si="27"/>
        <v/>
      </c>
    </row>
    <row r="778" spans="1:8" ht="15.75" thickTop="1" thickBot="1">
      <c r="A778" s="583"/>
      <c r="B778" s="583"/>
      <c r="C778" s="584"/>
      <c r="D778" s="585"/>
      <c r="E778" s="453" t="str">
        <f>+IF(A778="","",VLOOKUP(A778,$A$7:H778,6,0))</f>
        <v/>
      </c>
      <c r="F778" s="583"/>
      <c r="G778" s="453" t="str">
        <f t="shared" si="26"/>
        <v/>
      </c>
      <c r="H778" s="453" t="str">
        <f t="shared" si="27"/>
        <v/>
      </c>
    </row>
    <row r="779" spans="1:8" ht="15.75" thickTop="1" thickBot="1">
      <c r="A779" s="583"/>
      <c r="B779" s="583"/>
      <c r="C779" s="584"/>
      <c r="D779" s="585"/>
      <c r="E779" s="453" t="str">
        <f>+IF(A779="","",VLOOKUP(A779,$A$7:H779,6,0))</f>
        <v/>
      </c>
      <c r="F779" s="583"/>
      <c r="G779" s="453" t="str">
        <f t="shared" si="26"/>
        <v/>
      </c>
      <c r="H779" s="453" t="str">
        <f t="shared" si="27"/>
        <v/>
      </c>
    </row>
    <row r="780" spans="1:8" ht="15.75" thickTop="1" thickBot="1">
      <c r="A780" s="583"/>
      <c r="B780" s="583"/>
      <c r="C780" s="584"/>
      <c r="D780" s="585"/>
      <c r="E780" s="453" t="str">
        <f>+IF(A780="","",VLOOKUP(A780,$A$7:H780,6,0))</f>
        <v/>
      </c>
      <c r="F780" s="583"/>
      <c r="G780" s="453" t="str">
        <f t="shared" si="26"/>
        <v/>
      </c>
      <c r="H780" s="453" t="str">
        <f t="shared" si="27"/>
        <v/>
      </c>
    </row>
    <row r="781" spans="1:8" ht="15.75" thickTop="1" thickBot="1">
      <c r="A781" s="583"/>
      <c r="B781" s="583"/>
      <c r="C781" s="584"/>
      <c r="D781" s="585"/>
      <c r="E781" s="453" t="str">
        <f>+IF(A781="","",VLOOKUP(A781,$A$7:H781,6,0))</f>
        <v/>
      </c>
      <c r="F781" s="583"/>
      <c r="G781" s="453" t="str">
        <f t="shared" si="26"/>
        <v/>
      </c>
      <c r="H781" s="453" t="str">
        <f t="shared" si="27"/>
        <v/>
      </c>
    </row>
    <row r="782" spans="1:8" ht="15.75" thickTop="1" thickBot="1">
      <c r="A782" s="583"/>
      <c r="B782" s="583"/>
      <c r="C782" s="584"/>
      <c r="D782" s="585"/>
      <c r="E782" s="453" t="str">
        <f>+IF(A782="","",VLOOKUP(A782,$A$7:H782,6,0))</f>
        <v/>
      </c>
      <c r="F782" s="583"/>
      <c r="G782" s="453" t="str">
        <f t="shared" si="26"/>
        <v/>
      </c>
      <c r="H782" s="453" t="str">
        <f t="shared" si="27"/>
        <v/>
      </c>
    </row>
    <row r="783" spans="1:8" ht="15.75" thickTop="1" thickBot="1">
      <c r="A783" s="583"/>
      <c r="B783" s="583"/>
      <c r="C783" s="584"/>
      <c r="D783" s="585"/>
      <c r="E783" s="453" t="str">
        <f>+IF(A783="","",VLOOKUP(A783,$A$7:H783,6,0))</f>
        <v/>
      </c>
      <c r="F783" s="583"/>
      <c r="G783" s="453" t="str">
        <f t="shared" si="26"/>
        <v/>
      </c>
      <c r="H783" s="453" t="str">
        <f t="shared" si="27"/>
        <v/>
      </c>
    </row>
    <row r="784" spans="1:8" ht="15.75" thickTop="1" thickBot="1">
      <c r="A784" s="583"/>
      <c r="B784" s="583"/>
      <c r="C784" s="584"/>
      <c r="D784" s="585"/>
      <c r="E784" s="453" t="str">
        <f>+IF(A784="","",VLOOKUP(A784,$A$7:H784,6,0))</f>
        <v/>
      </c>
      <c r="F784" s="583"/>
      <c r="G784" s="453" t="str">
        <f t="shared" si="26"/>
        <v/>
      </c>
      <c r="H784" s="453" t="str">
        <f t="shared" si="27"/>
        <v/>
      </c>
    </row>
    <row r="785" spans="1:8" ht="15.75" thickTop="1" thickBot="1">
      <c r="A785" s="583"/>
      <c r="B785" s="583"/>
      <c r="C785" s="584"/>
      <c r="D785" s="585"/>
      <c r="E785" s="453" t="str">
        <f>+IF(A785="","",VLOOKUP(A785,$A$7:H785,6,0))</f>
        <v/>
      </c>
      <c r="F785" s="583"/>
      <c r="G785" s="453" t="str">
        <f t="shared" si="26"/>
        <v/>
      </c>
      <c r="H785" s="453" t="str">
        <f t="shared" si="27"/>
        <v/>
      </c>
    </row>
    <row r="786" spans="1:8" ht="15.75" thickTop="1" thickBot="1">
      <c r="A786" s="583"/>
      <c r="B786" s="583"/>
      <c r="C786" s="584"/>
      <c r="D786" s="585"/>
      <c r="E786" s="453" t="str">
        <f>+IF(A786="","",VLOOKUP(A786,$A$7:H786,6,0))</f>
        <v/>
      </c>
      <c r="F786" s="583"/>
      <c r="G786" s="453" t="str">
        <f t="shared" si="26"/>
        <v/>
      </c>
      <c r="H786" s="453" t="str">
        <f t="shared" si="27"/>
        <v/>
      </c>
    </row>
    <row r="787" spans="1:8" ht="15.75" thickTop="1" thickBot="1">
      <c r="A787" s="583"/>
      <c r="B787" s="583"/>
      <c r="C787" s="584"/>
      <c r="D787" s="585"/>
      <c r="E787" s="453" t="str">
        <f>+IF(A787="","",VLOOKUP(A787,$A$7:H787,6,0))</f>
        <v/>
      </c>
      <c r="F787" s="583"/>
      <c r="G787" s="453" t="str">
        <f t="shared" si="26"/>
        <v/>
      </c>
      <c r="H787" s="453" t="str">
        <f t="shared" si="27"/>
        <v/>
      </c>
    </row>
    <row r="788" spans="1:8" ht="15.75" thickTop="1" thickBot="1">
      <c r="A788" s="583"/>
      <c r="B788" s="583"/>
      <c r="C788" s="584"/>
      <c r="D788" s="585"/>
      <c r="E788" s="453" t="str">
        <f>+IF(A788="","",VLOOKUP(A788,$A$7:H788,6,0))</f>
        <v/>
      </c>
      <c r="F788" s="583"/>
      <c r="G788" s="453" t="str">
        <f t="shared" si="26"/>
        <v/>
      </c>
      <c r="H788" s="453" t="str">
        <f t="shared" si="27"/>
        <v/>
      </c>
    </row>
    <row r="789" spans="1:8" ht="15.75" thickTop="1" thickBot="1">
      <c r="A789" s="583"/>
      <c r="B789" s="583"/>
      <c r="C789" s="584"/>
      <c r="D789" s="585"/>
      <c r="E789" s="453" t="str">
        <f>+IF(A789="","",VLOOKUP(A789,$A$7:H789,6,0))</f>
        <v/>
      </c>
      <c r="F789" s="583"/>
      <c r="G789" s="453" t="str">
        <f t="shared" si="26"/>
        <v/>
      </c>
      <c r="H789" s="453" t="str">
        <f t="shared" si="27"/>
        <v/>
      </c>
    </row>
    <row r="790" spans="1:8" ht="15.75" thickTop="1" thickBot="1">
      <c r="A790" s="583"/>
      <c r="B790" s="583"/>
      <c r="C790" s="584"/>
      <c r="D790" s="585"/>
      <c r="E790" s="453" t="str">
        <f>+IF(A790="","",VLOOKUP(A790,$A$7:H790,6,0))</f>
        <v/>
      </c>
      <c r="F790" s="583"/>
      <c r="G790" s="453" t="str">
        <f t="shared" si="26"/>
        <v/>
      </c>
      <c r="H790" s="453" t="str">
        <f t="shared" si="27"/>
        <v/>
      </c>
    </row>
    <row r="791" spans="1:8" ht="15.75" thickTop="1" thickBot="1">
      <c r="A791" s="583"/>
      <c r="B791" s="583"/>
      <c r="C791" s="584"/>
      <c r="D791" s="585"/>
      <c r="E791" s="453" t="str">
        <f>+IF(A791="","",VLOOKUP(A791,$A$7:H791,6,0))</f>
        <v/>
      </c>
      <c r="F791" s="583"/>
      <c r="G791" s="453" t="str">
        <f t="shared" si="26"/>
        <v/>
      </c>
      <c r="H791" s="453" t="str">
        <f t="shared" si="27"/>
        <v/>
      </c>
    </row>
    <row r="792" spans="1:8" ht="15.75" thickTop="1" thickBot="1">
      <c r="A792" s="583"/>
      <c r="B792" s="583"/>
      <c r="C792" s="584"/>
      <c r="D792" s="585"/>
      <c r="E792" s="453" t="str">
        <f>+IF(A792="","",VLOOKUP(A792,$A$7:H792,6,0))</f>
        <v/>
      </c>
      <c r="F792" s="583"/>
      <c r="G792" s="453" t="str">
        <f t="shared" si="26"/>
        <v/>
      </c>
      <c r="H792" s="453" t="str">
        <f t="shared" si="27"/>
        <v/>
      </c>
    </row>
    <row r="793" spans="1:8" ht="15" thickTop="1"/>
  </sheetData>
  <sheetProtection formatCells="0" formatColumns="0" formatRows="0" insertRows="0" autoFilter="0" pivotTables="0"/>
  <autoFilter ref="A7:H792" xr:uid="{6F625C2E-711D-4178-876C-EAE0CE518D8D}"/>
  <conditionalFormatting sqref="C6">
    <cfRule type="cellIs" dxfId="370" priority="1" operator="greaterThan">
      <formula>0</formula>
    </cfRule>
  </conditionalFormatting>
  <conditionalFormatting sqref="F8:G792">
    <cfRule type="expression" dxfId="369" priority="3">
      <formula>OR($E8&gt;0,$F8&gt;0)</formula>
    </cfRule>
  </conditionalFormatting>
  <conditionalFormatting sqref="H8:H792">
    <cfRule type="cellIs" dxfId="368" priority="2" operator="equal">
      <formula>"Codice non inserito"</formula>
    </cfRule>
  </conditionalFormatting>
  <dataValidations count="2">
    <dataValidation type="list" allowBlank="1" showInputMessage="1" showErrorMessage="1" sqref="F8:F792" xr:uid="{EAA8CD85-804D-480A-8B16-D1B9651D7148}">
      <formula1>br</formula1>
    </dataValidation>
    <dataValidation type="list" allowBlank="1" showInputMessage="1" showErrorMessage="1" error="Periodo non Consentito" sqref="D8:D792" xr:uid="{485AFC47-75AC-4A75-AF6F-198D43A26415}">
      <formula1>Anni</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oglio6">
    <tabColor theme="3"/>
    <pageSetUpPr fitToPage="1"/>
  </sheetPr>
  <dimension ref="A1:O232"/>
  <sheetViews>
    <sheetView showGridLines="0" showZeros="0" zoomScale="90" zoomScaleNormal="90" workbookViewId="0">
      <pane xSplit="3" ySplit="4" topLeftCell="D5" activePane="bottomRight" state="frozen"/>
      <selection pane="topRight" activeCell="D1" sqref="D1"/>
      <selection pane="bottomLeft" activeCell="A5" sqref="A5"/>
      <selection pane="bottomRight" activeCell="F71" sqref="F71"/>
    </sheetView>
  </sheetViews>
  <sheetFormatPr defaultColWidth="32.140625" defaultRowHeight="15.75" outlineLevelCol="1"/>
  <cols>
    <col min="1" max="1" width="5.140625" style="110" customWidth="1" outlineLevel="1"/>
    <col min="2" max="2" width="68.42578125" style="112" customWidth="1"/>
    <col min="3" max="3" width="32.140625" style="112" customWidth="1" outlineLevel="1"/>
    <col min="4" max="4" width="22" style="112" bestFit="1" customWidth="1"/>
    <col min="5" max="5" width="7.7109375" style="112" bestFit="1" customWidth="1"/>
    <col min="6" max="6" width="22" style="112" bestFit="1" customWidth="1"/>
    <col min="7" max="7" width="9.140625" style="112" bestFit="1" customWidth="1"/>
    <col min="8" max="8" width="22" style="112" bestFit="1" customWidth="1"/>
    <col min="9" max="9" width="9.140625" style="112" bestFit="1" customWidth="1"/>
    <col min="10" max="10" width="22" style="112" bestFit="1" customWidth="1"/>
    <col min="11" max="11" width="9.140625" style="112" bestFit="1" customWidth="1"/>
    <col min="12" max="12" width="5.140625" style="112" hidden="1" customWidth="1"/>
    <col min="13" max="13" width="32.140625" style="112" customWidth="1"/>
    <col min="14" max="16384" width="32.140625" style="112"/>
  </cols>
  <sheetData>
    <row r="1" spans="1:14" s="49" customFormat="1" ht="30">
      <c r="A1" s="103"/>
      <c r="B1" s="541">
        <f>+Menu!B2</f>
        <v>0</v>
      </c>
      <c r="C1" s="542"/>
      <c r="D1" s="542"/>
      <c r="E1" s="543"/>
      <c r="F1" s="542"/>
      <c r="G1" s="543"/>
      <c r="H1" s="544"/>
      <c r="I1" s="544"/>
      <c r="J1" s="104"/>
      <c r="K1" s="104"/>
    </row>
    <row r="2" spans="1:14" s="72" customFormat="1" ht="14.25">
      <c r="A2" s="103"/>
      <c r="B2" s="545"/>
      <c r="C2" s="545"/>
      <c r="D2" s="545"/>
      <c r="E2" s="545"/>
      <c r="F2" s="545"/>
      <c r="G2" s="545"/>
      <c r="H2" s="545"/>
      <c r="I2" s="545"/>
      <c r="J2" s="105"/>
      <c r="K2" s="105"/>
    </row>
    <row r="3" spans="1:14" s="49" customFormat="1" ht="23.25">
      <c r="A3" s="103"/>
      <c r="B3" s="546"/>
      <c r="C3" s="546"/>
      <c r="D3" s="542"/>
      <c r="E3" s="543"/>
      <c r="F3" s="542"/>
      <c r="G3" s="543"/>
      <c r="H3" s="547"/>
      <c r="I3" s="547"/>
      <c r="J3" s="106"/>
      <c r="K3" s="106"/>
    </row>
    <row r="4" spans="1:14" s="49" customFormat="1" ht="21" thickBot="1">
      <c r="A4" s="103"/>
      <c r="B4" s="548" t="str">
        <f>+s</f>
        <v>ALFA SPA</v>
      </c>
      <c r="C4" s="549"/>
      <c r="D4" s="506">
        <f>+EOMONTH(F4,-12)</f>
        <v>44926</v>
      </c>
      <c r="E4" s="507" t="s">
        <v>223</v>
      </c>
      <c r="F4" s="506">
        <f>+EOMONTH(H4,-12)</f>
        <v>45291</v>
      </c>
      <c r="G4" s="507" t="s">
        <v>223</v>
      </c>
      <c r="H4" s="506">
        <f>+EOMONTH(DATE(Menu!E10,Menu!K10,1),0)</f>
        <v>45657</v>
      </c>
      <c r="I4" s="539" t="s">
        <v>223</v>
      </c>
      <c r="J4" s="382">
        <f>+Menu!G12</f>
        <v>45900</v>
      </c>
      <c r="K4" s="407" t="str">
        <f>+IF(J4=0,"","%")</f>
        <v>%</v>
      </c>
    </row>
    <row r="5" spans="1:14" s="109" customFormat="1" ht="17.25" thickTop="1" thickBot="1">
      <c r="A5" s="408" t="s">
        <v>538</v>
      </c>
      <c r="B5" s="554" t="s">
        <v>221</v>
      </c>
      <c r="C5" s="554" t="s">
        <v>127</v>
      </c>
      <c r="D5" s="550"/>
      <c r="E5" s="550"/>
      <c r="F5" s="550"/>
      <c r="G5" s="550"/>
      <c r="H5" s="550"/>
      <c r="I5" s="550"/>
      <c r="J5" s="550"/>
      <c r="K5" s="550"/>
      <c r="L5" s="109" t="s">
        <v>539</v>
      </c>
    </row>
    <row r="6" spans="1:14" ht="16.5" thickTop="1">
      <c r="A6" s="409">
        <v>10</v>
      </c>
      <c r="B6" s="410" t="s">
        <v>329</v>
      </c>
      <c r="C6" s="410" t="s">
        <v>129</v>
      </c>
      <c r="D6" s="411">
        <f>+SUMIF('1'!$J:$J,BR!$A6,'1'!B:B)*(TB=1)+SUMIF('2'!$J:$J,BR!$A6,'2'!B:B)*(TB=2)+SUMIFS('3'!$C:$C,'3'!$D:$D,BR!D$4,'3'!$G:$G,BR!$A6)*(TB=3)</f>
        <v>0</v>
      </c>
      <c r="E6" s="412" t="str">
        <f t="shared" ref="E6:E21" si="0">+IF(D$21=0,"",D6/D$21)</f>
        <v/>
      </c>
      <c r="F6" s="411">
        <f>+SUMIF('1'!$J:$J,BR!$A6,'1'!D:D)*(TB=1)+SUMIF('2'!$J:$J,BR!$A6,'2'!D:D)*(TB=2)+SUMIFS('3'!$C:$C,'3'!$D:$D,BR!F$4,'3'!$G:$G,BR!$A6)*(TB=3)</f>
        <v>0</v>
      </c>
      <c r="G6" s="413" t="str">
        <f t="shared" ref="G6:G15" si="1">+IF(F$21=0,"",F6/F$21)</f>
        <v/>
      </c>
      <c r="H6" s="411">
        <f>+SUMIF('1'!$J:$J,BR!$A6,'1'!F:F)*(TB=1)+SUMIF('2'!$J:$J,BR!$A6,'2'!F:F)*(TB=2)+SUMIFS('3'!$C:$C,'3'!$D:$D,BR!H$4,'3'!$G:$G,BR!$A6)*(TB=3)</f>
        <v>2086.4499999999998</v>
      </c>
      <c r="I6" s="413">
        <f t="shared" ref="I6:I15" si="2">+IF(H$21=0,"",H6/H$21)</f>
        <v>7.6743457081889666E-3</v>
      </c>
      <c r="J6" s="411">
        <f>+SUMIF('1'!$J:$J,BR!$A6,'1'!H:H)*(TB=1)+SUMIF('2'!$J:$J,BR!$A6,'2'!H:H)*(TB=2)+SUMIFS('3'!$C:$C,'3'!$D:$D,BR!J$4,'3'!$G:$G,BR!$A6)*(TB=3)</f>
        <v>2086.4499999999998</v>
      </c>
      <c r="K6" s="413">
        <f t="shared" ref="K6:K21" si="3">+IF(J$21 =0,"",J6/J$21)</f>
        <v>6.3223052395455078E-3</v>
      </c>
      <c r="L6" s="149">
        <f t="shared" ref="L6:L8" si="4">+A6</f>
        <v>10</v>
      </c>
      <c r="M6" s="111"/>
      <c r="N6" s="111"/>
    </row>
    <row r="7" spans="1:14">
      <c r="A7" s="409">
        <v>12</v>
      </c>
      <c r="B7" s="410" t="s">
        <v>330</v>
      </c>
      <c r="C7" s="410"/>
      <c r="D7" s="411">
        <f>-SUMIF('1'!$J:$J,BR!$A7,'1'!B:B)*(TB=1)-SUMIF('2'!$J:$J,BR!$A7,'2'!B:B)*(TB=2)+SUMIFS('3'!$C:$C,'3'!$D:$D,BR!D$4,'3'!$G:$G,BR!$A7)*(TB=3)</f>
        <v>0</v>
      </c>
      <c r="E7" s="412" t="str">
        <f t="shared" si="0"/>
        <v/>
      </c>
      <c r="F7" s="411">
        <f>-SUMIF('1'!$J:$J,BR!$A7,'1'!D:D)*(TB=1)-SUMIF('2'!$J:$J,BR!$A7,'2'!D:D)*(TB=2)+SUMIFS('3'!$C:$C,'3'!$D:$D,BR!F$4,'3'!$G:$G,BR!$A7)*(TB=3)</f>
        <v>0</v>
      </c>
      <c r="G7" s="413" t="str">
        <f t="shared" si="1"/>
        <v/>
      </c>
      <c r="H7" s="411">
        <f>-SUMIF('1'!$J:$J,BR!$A7,'1'!F:F)*(TB=1)-SUMIF('2'!$J:$J,BR!$A7,'2'!F:F)*(TB=2)+SUMIFS('3'!$C:$C,'3'!$D:$D,BR!H$4,'3'!$G:$G,BR!$A7)*(TB=3)</f>
        <v>-251.21</v>
      </c>
      <c r="I7" s="413">
        <f t="shared" si="2"/>
        <v>-9.2399644628634789E-4</v>
      </c>
      <c r="J7" s="411">
        <f>-SUMIF('1'!$J:$J,BR!$A7,'1'!H:H)*(TB=1)-SUMIF('2'!$J:$J,BR!$A7,'2'!H:H)*(TB=2)+SUMIFS('3'!$C:$C,'3'!$D:$D,BR!J$4,'3'!$G:$G,BR!$A7)*(TB=3)</f>
        <v>-528.91999999999996</v>
      </c>
      <c r="K7" s="413">
        <f t="shared" si="3"/>
        <v>-1.6027193018286611E-3</v>
      </c>
      <c r="L7" s="149">
        <f t="shared" si="4"/>
        <v>12</v>
      </c>
      <c r="M7" s="111"/>
      <c r="N7" s="111"/>
    </row>
    <row r="8" spans="1:14">
      <c r="A8" s="409">
        <v>20</v>
      </c>
      <c r="B8" s="410" t="s">
        <v>472</v>
      </c>
      <c r="C8" s="410" t="s">
        <v>131</v>
      </c>
      <c r="D8" s="411">
        <f>+SUMIF('1'!$J:$J,BR!$A8,'1'!B:B)*(TB=1)+SUMIF('2'!$J:$J,BR!$A8,'2'!B:B)*(TB=2)+SUMIFS('3'!$C:$C,'3'!$D:$D,BR!D$4,'3'!$G:$G,BR!$A8)*(TB=3)</f>
        <v>0</v>
      </c>
      <c r="E8" s="412" t="str">
        <f t="shared" si="0"/>
        <v/>
      </c>
      <c r="F8" s="411">
        <f>+SUMIF('1'!$J:$J,BR!$A8,'1'!D:D)*(TB=1)+SUMIF('2'!$J:$J,BR!$A8,'2'!D:D)*(TB=2)+SUMIFS('3'!$C:$C,'3'!$D:$D,BR!F$4,'3'!$G:$G,BR!$A8)*(TB=3)</f>
        <v>0</v>
      </c>
      <c r="G8" s="413" t="str">
        <f t="shared" si="1"/>
        <v/>
      </c>
      <c r="H8" s="411">
        <f>+SUMIF('1'!$J:$J,BR!$A8,'1'!F:F)*(TB=1)+SUMIF('2'!$J:$J,BR!$A8,'2'!F:F)*(TB=2)+SUMIFS('3'!$C:$C,'3'!$D:$D,BR!H$4,'3'!$G:$G,BR!$A8)*(TB=3)</f>
        <v>94600.8</v>
      </c>
      <c r="I8" s="413">
        <f t="shared" si="2"/>
        <v>0.34795909006745568</v>
      </c>
      <c r="J8" s="411">
        <f>+SUMIF('1'!$J:$J,BR!$A8,'1'!H:H)*(TB=1)+SUMIF('2'!$J:$J,BR!$A8,'2'!H:H)*(TB=2)+SUMIFS('3'!$C:$C,'3'!$D:$D,BR!J$4,'3'!$G:$G,BR!$A8)*(TB=3)</f>
        <v>95070.31</v>
      </c>
      <c r="K8" s="413">
        <f t="shared" si="3"/>
        <v>0.28807952217317245</v>
      </c>
      <c r="L8" s="149">
        <f t="shared" si="4"/>
        <v>20</v>
      </c>
      <c r="N8" s="111"/>
    </row>
    <row r="9" spans="1:14">
      <c r="A9" s="409">
        <v>22</v>
      </c>
      <c r="B9" s="410" t="s">
        <v>331</v>
      </c>
      <c r="C9" s="410"/>
      <c r="D9" s="411">
        <f>-SUMIF('1'!$J:$J,BR!$A9,'1'!B:B)*(TB=1)-SUMIF('2'!$J:$J,BR!$A9,'2'!B:B)*(TB=2)+SUMIFS('3'!$C:$C,'3'!$D:$D,BR!D$4,'3'!$G:$G,BR!$A9)*(TB=3)</f>
        <v>0</v>
      </c>
      <c r="E9" s="412" t="str">
        <f t="shared" si="0"/>
        <v/>
      </c>
      <c r="F9" s="411">
        <f>-SUMIF('1'!$J:$J,BR!$A9,'1'!D:D)*(TB=1)-SUMIF('2'!$J:$J,BR!$A9,'2'!D:D)*(TB=2)+SUMIFS('3'!$C:$C,'3'!$D:$D,BR!F$4,'3'!$G:$G,BR!$A9)*(TB=3)</f>
        <v>0</v>
      </c>
      <c r="G9" s="413" t="str">
        <f t="shared" si="1"/>
        <v/>
      </c>
      <c r="H9" s="411">
        <f>-SUMIF('1'!$J:$J,BR!$A9,'1'!F:F)*(TB=1)-SUMIF('2'!$J:$J,BR!$A9,'2'!F:F)*(TB=2)+SUMIFS('3'!$C:$C,'3'!$D:$D,BR!H$4,'3'!$G:$G,BR!$A9)*(TB=3)</f>
        <v>-7682.46</v>
      </c>
      <c r="I9" s="413">
        <f t="shared" si="2"/>
        <v>-2.8257496671060131E-2</v>
      </c>
      <c r="J9" s="411">
        <f>-SUMIF('1'!$J:$J,BR!$A9,'1'!H:H)*(TB=1)-SUMIF('2'!$J:$J,BR!$A9,'2'!H:H)*(TB=2)+SUMIFS('3'!$C:$C,'3'!$D:$D,BR!J$4,'3'!$G:$G,BR!$A9)*(TB=3)</f>
        <v>-16172.96</v>
      </c>
      <c r="K9" s="413">
        <f t="shared" si="3"/>
        <v>-4.9006872796836694E-2</v>
      </c>
      <c r="L9" s="149">
        <f>+A9</f>
        <v>22</v>
      </c>
      <c r="N9" s="111"/>
    </row>
    <row r="10" spans="1:14">
      <c r="A10" s="409">
        <v>30</v>
      </c>
      <c r="B10" s="410" t="s">
        <v>132</v>
      </c>
      <c r="C10" s="410" t="s">
        <v>133</v>
      </c>
      <c r="D10" s="411">
        <f>+SUMIF('1'!$J:$J,BR!$A10,'1'!B:B)*(TB=1)+SUMIF('2'!$J:$J,BR!$A10,'2'!B:B)*(TB=2)+SUMIFS('3'!$C:$C,'3'!$D:$D,BR!D$4,'3'!$G:$G,BR!$A10)*(TB=3)</f>
        <v>0</v>
      </c>
      <c r="E10" s="412" t="str">
        <f t="shared" si="0"/>
        <v/>
      </c>
      <c r="F10" s="411">
        <f>+SUMIF('1'!$J:$J,BR!$A10,'1'!D:D)*(TB=1)+SUMIF('2'!$J:$J,BR!$A10,'2'!D:D)*(TB=2)+SUMIFS('3'!$C:$C,'3'!$D:$D,BR!F$4,'3'!$G:$G,BR!$A10)*(TB=3)</f>
        <v>0</v>
      </c>
      <c r="G10" s="413" t="str">
        <f t="shared" si="1"/>
        <v/>
      </c>
      <c r="H10" s="411">
        <f>+SUMIF('1'!$J:$J,BR!$A10,'1'!F:F)*(TB=1)+SUMIF('2'!$J:$J,BR!$A10,'2'!F:F)*(TB=2)+SUMIFS('3'!$C:$C,'3'!$D:$D,BR!H$4,'3'!$G:$G,BR!$A10)*(TB=3)</f>
        <v>0</v>
      </c>
      <c r="I10" s="413">
        <f t="shared" si="2"/>
        <v>0</v>
      </c>
      <c r="J10" s="411">
        <f>+SUMIF('1'!$J:$J,BR!$A10,'1'!H:H)*(TB=1)+SUMIF('2'!$J:$J,BR!$A10,'2'!H:H)*(TB=2)+SUMIFS('3'!$C:$C,'3'!$D:$D,BR!J$4,'3'!$G:$G,BR!$A10)*(TB=3)</f>
        <v>0</v>
      </c>
      <c r="K10" s="413">
        <f t="shared" si="3"/>
        <v>0</v>
      </c>
      <c r="L10" s="112">
        <v>30</v>
      </c>
      <c r="N10" s="111"/>
    </row>
    <row r="11" spans="1:14" s="109" customFormat="1">
      <c r="A11" s="414">
        <v>35</v>
      </c>
      <c r="B11" s="551" t="s">
        <v>134</v>
      </c>
      <c r="C11" s="551"/>
      <c r="D11" s="552">
        <f>SUM(D6:D10)</f>
        <v>0</v>
      </c>
      <c r="E11" s="553" t="str">
        <f t="shared" si="0"/>
        <v/>
      </c>
      <c r="F11" s="552">
        <f>SUM(F6:F10)</f>
        <v>0</v>
      </c>
      <c r="G11" s="553" t="str">
        <f t="shared" si="1"/>
        <v/>
      </c>
      <c r="H11" s="552">
        <f>SUM(H6:H10)</f>
        <v>88753.58</v>
      </c>
      <c r="I11" s="553">
        <f t="shared" si="2"/>
        <v>0.32645194265829813</v>
      </c>
      <c r="J11" s="552">
        <f>SUM(J6:J10)</f>
        <v>80454.880000000005</v>
      </c>
      <c r="K11" s="553">
        <f t="shared" si="3"/>
        <v>0.24379223531405264</v>
      </c>
      <c r="N11" s="111"/>
    </row>
    <row r="12" spans="1:14">
      <c r="A12" s="409">
        <v>40</v>
      </c>
      <c r="B12" s="410" t="s">
        <v>135</v>
      </c>
      <c r="C12" s="410" t="s">
        <v>136</v>
      </c>
      <c r="D12" s="411">
        <f>+SUMIF('1'!$J:$J,BR!$A12,'1'!B:B)*(TB=1)+SUMIF('2'!$J:$J,BR!$A12,'2'!B:B)*(TB=2)+SUMIFS('3'!$C:$C,'3'!$D:$D,BR!D$4,'3'!$G:$G,BR!$A12)*(TB=3)</f>
        <v>0</v>
      </c>
      <c r="E12" s="412" t="str">
        <f t="shared" si="0"/>
        <v/>
      </c>
      <c r="F12" s="411">
        <f>+SUMIF('1'!$J:$J,BR!$A12,'1'!D:D)*(TB=1)+SUMIF('2'!$J:$J,BR!$A12,'2'!D:D)*(TB=2)+SUMIFS('3'!$C:$C,'3'!$D:$D,BR!F$4,'3'!$G:$G,BR!$A12)*(TB=3)</f>
        <v>0</v>
      </c>
      <c r="G12" s="413" t="str">
        <f t="shared" si="1"/>
        <v/>
      </c>
      <c r="H12" s="411">
        <f>+SUMIF('1'!$J:$J,BR!$A12,'1'!F:F)*(TB=1)+SUMIF('2'!$J:$J,BR!$A12,'2'!F:F)*(TB=2)+SUMIFS('3'!$C:$C,'3'!$D:$D,BR!H$4,'3'!$G:$G,BR!$A12)*(TB=3)</f>
        <v>1920.13</v>
      </c>
      <c r="I12" s="413">
        <f t="shared" si="2"/>
        <v>7.062590248826898E-3</v>
      </c>
      <c r="J12" s="411">
        <f>+SUMIF('1'!$J:$J,BR!$A12,'1'!H:H)*(TB=1)+SUMIF('2'!$J:$J,BR!$A12,'2'!H:H)*(TB=2)+SUMIFS('3'!$C:$C,'3'!$D:$D,BR!J$4,'3'!$G:$G,BR!$A12)*(TB=3)</f>
        <v>1920.13</v>
      </c>
      <c r="K12" s="413">
        <f t="shared" si="3"/>
        <v>5.8183268037137323E-3</v>
      </c>
      <c r="L12" s="149">
        <f t="shared" ref="L12" si="5">+A12</f>
        <v>40</v>
      </c>
      <c r="N12" s="111"/>
    </row>
    <row r="13" spans="1:14" ht="30">
      <c r="A13" s="409">
        <v>50</v>
      </c>
      <c r="B13" s="410" t="s">
        <v>137</v>
      </c>
      <c r="C13" s="410" t="s">
        <v>138</v>
      </c>
      <c r="D13" s="411">
        <f>+SUMIF('1'!$J:$J,BR!$A13,'1'!B:B)*(TB=1)+SUMIF('2'!$J:$J,BR!$A13,'2'!B:B)*(TB=2)+SUMIFS('3'!$C:$C,'3'!$D:$D,BR!D$4,'3'!$G:$G,BR!$A13)*(TB=3)</f>
        <v>0</v>
      </c>
      <c r="E13" s="412" t="str">
        <f t="shared" si="0"/>
        <v/>
      </c>
      <c r="F13" s="411">
        <f>+SUMIF('1'!$J:$J,BR!$A13,'1'!D:D)*(TB=1)+SUMIF('2'!$J:$J,BR!$A13,'2'!D:D)*(TB=2)+SUMIFS('3'!$C:$C,'3'!$D:$D,BR!F$4,'3'!$G:$G,BR!$A13)*(TB=3)</f>
        <v>0</v>
      </c>
      <c r="G13" s="413" t="str">
        <f t="shared" si="1"/>
        <v/>
      </c>
      <c r="H13" s="411">
        <f>+SUMIF('1'!$J:$J,BR!$A13,'1'!F:F)*(TB=1)+SUMIF('2'!$J:$J,BR!$A13,'2'!F:F)*(TB=2)+SUMIFS('3'!$C:$C,'3'!$D:$D,BR!H$4,'3'!$G:$G,BR!$A13)*(TB=3)</f>
        <v>0</v>
      </c>
      <c r="I13" s="413">
        <f t="shared" si="2"/>
        <v>0</v>
      </c>
      <c r="J13" s="411">
        <f>+SUMIF('1'!$J:$J,BR!$A13,'1'!H:H)*(TB=1)+SUMIF('2'!$J:$J,BR!$A13,'2'!H:H)*(TB=2)+SUMIFS('3'!$C:$C,'3'!$D:$D,BR!J$4,'3'!$G:$G,BR!$A13)*(TB=3)</f>
        <v>137151.13</v>
      </c>
      <c r="K13" s="413">
        <f t="shared" si="3"/>
        <v>0.41559170256109046</v>
      </c>
      <c r="L13" s="112">
        <v>200</v>
      </c>
      <c r="N13" s="111"/>
    </row>
    <row r="14" spans="1:14">
      <c r="A14" s="409">
        <v>52</v>
      </c>
      <c r="B14" s="410" t="s">
        <v>690</v>
      </c>
      <c r="C14" s="410"/>
      <c r="D14" s="411">
        <f>+SUMIF('1'!$J:$J,BR!$A14,'1'!B:B)*(TB=1)+SUMIF('2'!$J:$J,BR!$A14,'2'!B:B)*(TB=2)+SUMIFS('3'!$C:$C,'3'!$D:$D,BR!D$4,'3'!$G:$G,BR!$A14)*(TB=3)</f>
        <v>0</v>
      </c>
      <c r="E14" s="412" t="str">
        <f t="shared" si="0"/>
        <v/>
      </c>
      <c r="F14" s="411">
        <f>+SUMIF('1'!$J:$J,BR!$A14,'1'!D:D)*(TB=1)+SUMIF('2'!$J:$J,BR!$A14,'2'!D:D)*(TB=2)+SUMIFS('3'!$C:$C,'3'!$D:$D,BR!F$4,'3'!$G:$G,BR!$A14)*(TB=3)</f>
        <v>0</v>
      </c>
      <c r="G14" s="413" t="str">
        <f t="shared" si="1"/>
        <v/>
      </c>
      <c r="H14" s="411">
        <f>+SUMIF('1'!$J:$J,BR!$A14,'1'!F:F)*(TB=1)+SUMIF('2'!$J:$J,BR!$A14,'2'!F:F)*(TB=2)+SUMIFS('3'!$C:$C,'3'!$D:$D,BR!H$4,'3'!$G:$G,BR!$A14)*(TB=3)</f>
        <v>0</v>
      </c>
      <c r="I14" s="413">
        <f t="shared" si="2"/>
        <v>0</v>
      </c>
      <c r="J14" s="411">
        <f>+SUMIF('1'!$J:$J,BR!$A14,'1'!H:H)*(TB=1)+SUMIF('2'!$J:$J,BR!$A14,'2'!H:H)*(TB=2)+SUMIFS('3'!$C:$C,'3'!$D:$D,BR!J$4,'3'!$G:$G,BR!$A14)*(TB=3)</f>
        <v>0</v>
      </c>
      <c r="K14" s="413">
        <f t="shared" si="3"/>
        <v>0</v>
      </c>
      <c r="L14" s="112">
        <v>52</v>
      </c>
      <c r="N14" s="111"/>
    </row>
    <row r="15" spans="1:14">
      <c r="A15" s="409">
        <v>54</v>
      </c>
      <c r="B15" s="410" t="s">
        <v>691</v>
      </c>
      <c r="C15" s="410"/>
      <c r="D15" s="411">
        <f>+SUMIF('1'!$J:$J,BR!$A15,'1'!B:B)*(TB=1)+SUMIF('2'!$J:$J,BR!$A15,'2'!B:B)*(TB=2)+SUMIFS('3'!$C:$C,'3'!$D:$D,BR!D$4,'3'!$G:$G,BR!$A15)*(TB=3)</f>
        <v>0</v>
      </c>
      <c r="E15" s="412" t="str">
        <f t="shared" si="0"/>
        <v/>
      </c>
      <c r="F15" s="411">
        <f>+SUMIF('1'!$J:$J,BR!$A15,'1'!D:D)*(TB=1)+SUMIF('2'!$J:$J,BR!$A15,'2'!D:D)*(TB=2)+SUMIFS('3'!$C:$C,'3'!$D:$D,BR!F$4,'3'!$G:$G,BR!$A15)*(TB=3)</f>
        <v>0</v>
      </c>
      <c r="G15" s="413" t="str">
        <f t="shared" si="1"/>
        <v/>
      </c>
      <c r="H15" s="411">
        <f>+SUMIF('1'!$J:$J,BR!$A15,'1'!F:F)*(TB=1)+SUMIF('2'!$J:$J,BR!$A15,'2'!F:F)*(TB=2)+SUMIFS('3'!$C:$C,'3'!$D:$D,BR!H$4,'3'!$G:$G,BR!$A15)*(TB=3)</f>
        <v>63787.090000000004</v>
      </c>
      <c r="I15" s="413">
        <f t="shared" si="2"/>
        <v>0.23462061414333601</v>
      </c>
      <c r="J15" s="411">
        <f>+SUMIF('1'!$J:$J,BR!$A15,'1'!H:H)*(TB=1)+SUMIF('2'!$J:$J,BR!$A15,'2'!H:H)*(TB=2)+SUMIFS('3'!$C:$C,'3'!$D:$D,BR!J$4,'3'!$G:$G,BR!$A15)*(TB=3)</f>
        <v>43985.39</v>
      </c>
      <c r="K15" s="413">
        <f t="shared" si="3"/>
        <v>0.13328335769390715</v>
      </c>
      <c r="L15" s="112">
        <v>54</v>
      </c>
      <c r="N15" s="111"/>
    </row>
    <row r="16" spans="1:14">
      <c r="A16" s="415">
        <v>60</v>
      </c>
      <c r="B16" s="410" t="s">
        <v>139</v>
      </c>
      <c r="C16" s="410" t="s">
        <v>140</v>
      </c>
      <c r="D16" s="411">
        <f>SUM(D14:D15)</f>
        <v>0</v>
      </c>
      <c r="E16" s="412" t="str">
        <f t="shared" si="0"/>
        <v/>
      </c>
      <c r="F16" s="411">
        <f>SUM(F14:F15)</f>
        <v>0</v>
      </c>
      <c r="G16" s="413" t="str">
        <f t="shared" ref="G16" si="6">+IF(F$21=0,"",F16/F$21)</f>
        <v/>
      </c>
      <c r="H16" s="411">
        <f>SUM(H14:H15)</f>
        <v>63787.090000000004</v>
      </c>
      <c r="I16" s="413">
        <f t="shared" ref="I16" si="7">+IF(H$21=0,"",H16/H$21)</f>
        <v>0.23462061414333601</v>
      </c>
      <c r="J16" s="411">
        <f>SUM(J14:J15)</f>
        <v>43985.39</v>
      </c>
      <c r="K16" s="413">
        <f t="shared" si="3"/>
        <v>0.13328335769390715</v>
      </c>
      <c r="L16" s="112">
        <v>240</v>
      </c>
      <c r="N16" s="111"/>
    </row>
    <row r="17" spans="1:14">
      <c r="A17" s="415">
        <v>65</v>
      </c>
      <c r="B17" s="416" t="s">
        <v>141</v>
      </c>
      <c r="C17" s="416" t="s">
        <v>142</v>
      </c>
      <c r="D17" s="417">
        <f>SUM(D13:D15)</f>
        <v>0</v>
      </c>
      <c r="E17" s="418" t="str">
        <f t="shared" si="0"/>
        <v/>
      </c>
      <c r="F17" s="417">
        <f>SUM(F13:F15)</f>
        <v>0</v>
      </c>
      <c r="G17" s="419" t="str">
        <f t="shared" ref="G17" si="8">+IF(F$21=0,"",F17/F$21)</f>
        <v/>
      </c>
      <c r="H17" s="417">
        <f>SUM(H13:H15)</f>
        <v>63787.090000000004</v>
      </c>
      <c r="I17" s="419">
        <f t="shared" ref="I17" si="9">+IF(H$21=0,"",H17/H$21)</f>
        <v>0.23462061414333601</v>
      </c>
      <c r="J17" s="417">
        <f>SUM(J13:J15)</f>
        <v>181136.52000000002</v>
      </c>
      <c r="K17" s="419">
        <f t="shared" si="3"/>
        <v>0.54887506025499766</v>
      </c>
      <c r="N17" s="111"/>
    </row>
    <row r="18" spans="1:14">
      <c r="A18" s="409">
        <v>70</v>
      </c>
      <c r="B18" s="410" t="s">
        <v>717</v>
      </c>
      <c r="C18" s="410" t="s">
        <v>143</v>
      </c>
      <c r="D18" s="411">
        <f>+SUMIF('1'!$J:$J,BR!$A18,'1'!B:B)*(TB=1)+SUMIF('2'!$J:$J,BR!$A18,'2'!B:B)*(TB=2)+SUMIFS('3'!$C:$C,'3'!$D:$D,BR!D$4,'3'!$G:$G,BR!$A18)*(TB=3)</f>
        <v>0</v>
      </c>
      <c r="E18" s="412" t="str">
        <f t="shared" si="0"/>
        <v/>
      </c>
      <c r="F18" s="411">
        <f>+SUMIF('1'!$J:$J,BR!$A18,'1'!D:D)*(TB=1)+SUMIF('2'!$J:$J,BR!$A18,'2'!D:D)*(TB=2)+SUMIFS('3'!$C:$C,'3'!$D:$D,BR!F$4,'3'!$G:$G,BR!$A18)*(TB=3)</f>
        <v>0</v>
      </c>
      <c r="G18" s="413" t="str">
        <f t="shared" ref="G18" si="10">+IF(F$21=0,"",F18/F$21)</f>
        <v/>
      </c>
      <c r="H18" s="411">
        <f>+SUMIF('1'!$J:$J,BR!$A18,'1'!F:F)*(TB=1)+SUMIF('2'!$J:$J,BR!$A18,'2'!F:F)*(TB=2)+SUMIFS('3'!$C:$C,'3'!$D:$D,BR!H$4,'3'!$G:$G,BR!$A18)*(TB=3)</f>
        <v>0</v>
      </c>
      <c r="I18" s="413">
        <f t="shared" ref="I18" si="11">+IF(H$21=0,"",H18/H$21)</f>
        <v>0</v>
      </c>
      <c r="J18" s="411">
        <f>+SUMIF('1'!$J:$J,BR!$A18,'1'!H:H)*(TB=1)+SUMIF('2'!$J:$J,BR!$A18,'2'!H:H)*(TB=2)+SUMIFS('3'!$C:$C,'3'!$D:$D,BR!J$4,'3'!$G:$G,BR!$A18)*(TB=3)</f>
        <v>0</v>
      </c>
      <c r="K18" s="413">
        <f t="shared" si="3"/>
        <v>0</v>
      </c>
      <c r="L18" s="112">
        <v>70</v>
      </c>
      <c r="N18" s="111"/>
    </row>
    <row r="19" spans="1:14">
      <c r="A19" s="409">
        <v>80</v>
      </c>
      <c r="B19" s="410" t="s">
        <v>144</v>
      </c>
      <c r="C19" s="410" t="s">
        <v>145</v>
      </c>
      <c r="D19" s="411">
        <f>+SUMIF('1'!$J:$J,BR!$A19,'1'!B:B)*(TB=1)+SUMIF('2'!$J:$J,BR!$A19,'2'!B:B)*(TB=2)+SUMIFS('3'!$C:$C,'3'!$D:$D,BR!D$4,'3'!$G:$G,BR!$A19)*(TB=3)</f>
        <v>0</v>
      </c>
      <c r="E19" s="413" t="str">
        <f t="shared" si="0"/>
        <v/>
      </c>
      <c r="F19" s="411">
        <f>+SUMIF('1'!$J:$J,BR!$A19,'1'!D:D)*(TB=1)+SUMIF('2'!$J:$J,BR!$A19,'2'!D:D)*(TB=2)+SUMIFS('3'!$C:$C,'3'!$D:$D,BR!F$4,'3'!$G:$G,BR!$A19)*(TB=3)</f>
        <v>0</v>
      </c>
      <c r="G19" s="413" t="str">
        <f t="shared" ref="G19" si="12">+IF(F$21=0,"",F19/F$21)</f>
        <v/>
      </c>
      <c r="H19" s="411">
        <f>+SUMIF('1'!$J:$J,BR!$A19,'1'!F:F)*(TB=1)+SUMIF('2'!$J:$J,BR!$A19,'2'!F:F)*(TB=2)+SUMIFS('3'!$C:$C,'3'!$D:$D,BR!H$4,'3'!$G:$G,BR!$A19)*(TB=3)</f>
        <v>117412.54</v>
      </c>
      <c r="I19" s="413">
        <f t="shared" ref="I19" si="13">+IF(H$21=0,"",H19/H$21)</f>
        <v>0.43186485294953886</v>
      </c>
      <c r="J19" s="411">
        <f>+SUMIF('1'!$J:$J,BR!$A19,'1'!H:H)*(TB=1)+SUMIF('2'!$J:$J,BR!$A19,'2'!H:H)*(TB=2)+SUMIFS('3'!$C:$C,'3'!$D:$D,BR!J$4,'3'!$G:$G,BR!$A19)*(TB=3)</f>
        <v>66502.59</v>
      </c>
      <c r="K19" s="413">
        <f t="shared" si="3"/>
        <v>0.20151437762723606</v>
      </c>
      <c r="L19" s="112">
        <v>220</v>
      </c>
      <c r="N19" s="111"/>
    </row>
    <row r="20" spans="1:14" s="109" customFormat="1">
      <c r="A20" s="414">
        <v>85</v>
      </c>
      <c r="B20" s="551" t="s">
        <v>146</v>
      </c>
      <c r="C20" s="551" t="s">
        <v>147</v>
      </c>
      <c r="D20" s="552">
        <f>+D17+D12+D18+D19</f>
        <v>0</v>
      </c>
      <c r="E20" s="553" t="str">
        <f t="shared" si="0"/>
        <v/>
      </c>
      <c r="F20" s="552">
        <f>+F17+F12+F18+F19</f>
        <v>0</v>
      </c>
      <c r="G20" s="553" t="str">
        <f t="shared" ref="G20" si="14">+IF(F$21=0,"",F20/F$21)</f>
        <v/>
      </c>
      <c r="H20" s="552">
        <f>+H17+H12+H18+H19</f>
        <v>183119.76</v>
      </c>
      <c r="I20" s="553">
        <f t="shared" ref="I20" si="15">+IF(H$21=0,"",H20/H$21)</f>
        <v>0.67354805734170176</v>
      </c>
      <c r="J20" s="552">
        <f>+J17+J12+J18+J19</f>
        <v>249559.24000000002</v>
      </c>
      <c r="K20" s="553">
        <f t="shared" si="3"/>
        <v>0.75620776468594741</v>
      </c>
      <c r="N20" s="111"/>
    </row>
    <row r="21" spans="1:14" s="109" customFormat="1" ht="16.5" thickBot="1">
      <c r="A21" s="414">
        <v>89</v>
      </c>
      <c r="B21" s="556" t="s">
        <v>148</v>
      </c>
      <c r="C21" s="556"/>
      <c r="D21" s="557">
        <f>+D11+D20</f>
        <v>0</v>
      </c>
      <c r="E21" s="558" t="str">
        <f t="shared" si="0"/>
        <v/>
      </c>
      <c r="F21" s="557">
        <f>+F11+F20</f>
        <v>0</v>
      </c>
      <c r="G21" s="558" t="str">
        <f t="shared" ref="G21" si="16">+IF(F$21=0,"",F21/F$21)</f>
        <v/>
      </c>
      <c r="H21" s="557">
        <f>+H11+H20</f>
        <v>271873.34000000003</v>
      </c>
      <c r="I21" s="558">
        <f t="shared" ref="I21" si="17">+IF(H$21=0,"",H21/H$21)</f>
        <v>1</v>
      </c>
      <c r="J21" s="557">
        <f>+J11+J20</f>
        <v>330014.12</v>
      </c>
      <c r="K21" s="558">
        <f t="shared" si="3"/>
        <v>1</v>
      </c>
      <c r="N21" s="111"/>
    </row>
    <row r="22" spans="1:14">
      <c r="A22" s="409"/>
      <c r="B22" s="410" t="s">
        <v>149</v>
      </c>
      <c r="C22" s="410"/>
      <c r="D22" s="424"/>
      <c r="E22" s="424"/>
      <c r="F22" s="424"/>
      <c r="G22" s="424"/>
      <c r="H22" s="424"/>
      <c r="I22" s="424"/>
      <c r="J22" s="424"/>
      <c r="K22" s="424"/>
      <c r="N22" s="111"/>
    </row>
    <row r="23" spans="1:14" s="109" customFormat="1" ht="16.5" thickBot="1">
      <c r="A23" s="408"/>
      <c r="B23" s="554" t="s">
        <v>150</v>
      </c>
      <c r="C23" s="554" t="s">
        <v>127</v>
      </c>
      <c r="D23" s="555"/>
      <c r="E23" s="555"/>
      <c r="F23" s="555"/>
      <c r="G23" s="555"/>
      <c r="H23" s="555"/>
      <c r="I23" s="555"/>
      <c r="J23" s="555"/>
      <c r="K23" s="555"/>
      <c r="N23" s="111"/>
    </row>
    <row r="24" spans="1:14" ht="16.5" thickTop="1">
      <c r="A24" s="409">
        <v>90</v>
      </c>
      <c r="B24" s="410" t="s">
        <v>151</v>
      </c>
      <c r="C24" s="410" t="s">
        <v>152</v>
      </c>
      <c r="D24" s="411">
        <f>-(-SUMIF('1'!$J:$J,BR!$A24,'1'!B:B)*(TB=1)-SUMIF('2'!$J:$J,BR!$A24,'2'!B:B)*(TB=2)+SUMIFS('3'!$C:$C,'3'!$D:$D,BR!D$4,'3'!$G:$G,BR!$A24)*(TB=3))</f>
        <v>0</v>
      </c>
      <c r="E24" s="412" t="str">
        <f t="shared" ref="E24" si="18">+IF(D$21=0,"",D24/D$21)</f>
        <v/>
      </c>
      <c r="F24" s="411">
        <f>-(-SUMIF('1'!$J:$J,BR!$A24,'1'!D:D)*(TB=1)-SUMIF('2'!$J:$J,BR!$A24,'2'!D:D)*(TB=2)+SUMIFS('3'!$C:$C,'3'!$D:$D,BR!F$4,'3'!$G:$G,BR!$A24)*(TB=3))</f>
        <v>0</v>
      </c>
      <c r="G24" s="413" t="str">
        <f t="shared" ref="G24" si="19">+IF(F$21=0,"",F24/F$21)</f>
        <v/>
      </c>
      <c r="H24" s="411">
        <f>-(-SUMIF('1'!$J:$J,BR!$A24,'1'!F:F)*(TB=1)-SUMIF('2'!$J:$J,BR!$A24,'2'!F:F)*(TB=2)+SUMIFS('3'!$C:$C,'3'!$D:$D,BR!H$4,'3'!$G:$G,BR!$A24)*(TB=3))</f>
        <v>10000</v>
      </c>
      <c r="I24" s="413">
        <f t="shared" ref="I24" si="20">+IF(H$21=0,"",H24/H$21)</f>
        <v>3.6781833775978177E-2</v>
      </c>
      <c r="J24" s="411">
        <f>-(-SUMIF('1'!$J:$J,BR!$A24,'1'!H:H)*(TB=1)-SUMIF('2'!$J:$J,BR!$A24,'2'!H:H)*(TB=2)+SUMIFS('3'!$C:$C,'3'!$D:$D,BR!J$4,'3'!$G:$G,BR!$A24)*(TB=3))</f>
        <v>10000</v>
      </c>
      <c r="K24" s="413">
        <f t="shared" ref="K24:K48" si="21">+IF(J$21 =0,"",J24/J$21)</f>
        <v>3.0301733756119283E-2</v>
      </c>
      <c r="L24" s="149">
        <f>+A24</f>
        <v>90</v>
      </c>
      <c r="N24" s="111"/>
    </row>
    <row r="25" spans="1:14">
      <c r="A25" s="409">
        <v>100</v>
      </c>
      <c r="B25" s="410" t="s">
        <v>153</v>
      </c>
      <c r="C25" s="410" t="s">
        <v>154</v>
      </c>
      <c r="D25" s="411">
        <f>(-SUMIF('1'!$J:$J,BR!$A25,'1'!B:B)*(TB=1)-SUMIF('2'!$J:$J,BR!$A25,'2'!B:B)*(TB=2)+SUMIFS('3'!$C:$C,'3'!$D:$D,BR!D$4,'3'!$G:$G,BR!$A25)*(TB=3))</f>
        <v>0</v>
      </c>
      <c r="E25" s="412" t="str">
        <f t="shared" ref="E25" si="22">+IF(D$21=0,"",D25/D$21)</f>
        <v/>
      </c>
      <c r="F25" s="411">
        <f>(-SUMIF('1'!$J:$J,BR!$A25,'1'!D:D)*(TB=1)-SUMIF('2'!$J:$J,BR!$A25,'2'!D:D)*(TB=2)+SUMIFS('3'!$C:$C,'3'!$D:$D,BR!F$4,'3'!$G:$G,BR!$A25)*(TB=3))</f>
        <v>0</v>
      </c>
      <c r="G25" s="413" t="str">
        <f t="shared" ref="G25" si="23">+IF(F$21=0,"",F25/F$21)</f>
        <v/>
      </c>
      <c r="H25" s="411">
        <f>(-SUMIF('1'!$J:$J,BR!$A25,'1'!F:F)*(TB=1)-SUMIF('2'!$J:$J,BR!$A25,'2'!F:F)*(TB=2)+SUMIFS('3'!$C:$C,'3'!$D:$D,BR!H$4,'3'!$G:$G,BR!$A25)*(TB=3))</f>
        <v>0</v>
      </c>
      <c r="I25" s="413">
        <f t="shared" ref="I25" si="24">+IF(H$21=0,"",H25/H$21)</f>
        <v>0</v>
      </c>
      <c r="J25" s="411">
        <f>(-SUMIF('1'!$J:$J,BR!$A25,'1'!H:H)*(TB=1)-SUMIF('2'!$J:$J,BR!$A25,'2'!H:H)*(TB=2)+SUMIFS('3'!$C:$C,'3'!$D:$D,BR!J$4,'3'!$G:$G,BR!$A25)*(TB=3))</f>
        <v>0</v>
      </c>
      <c r="K25" s="413">
        <f t="shared" si="21"/>
        <v>0</v>
      </c>
      <c r="L25" s="149">
        <f>+A25</f>
        <v>100</v>
      </c>
      <c r="N25" s="111"/>
    </row>
    <row r="26" spans="1:14">
      <c r="A26" s="409">
        <v>110</v>
      </c>
      <c r="B26" s="410" t="s">
        <v>155</v>
      </c>
      <c r="C26" s="410" t="s">
        <v>156</v>
      </c>
      <c r="D26" s="411">
        <f>-(-SUMIF('1'!$J:$J,BR!$A26,'1'!B:B)*(TB=1)-SUMIF('2'!$J:$J,BR!$A26,'2'!B:B)*(TB=2)+SUMIFS('3'!$C:$C,'3'!$D:$D,BR!D$4,'3'!$G:$G,BR!$A26)*(TB=3))</f>
        <v>0</v>
      </c>
      <c r="E26" s="412" t="str">
        <f t="shared" ref="E26" si="25">+IF(D$21=0,"",D26/D$21)</f>
        <v/>
      </c>
      <c r="F26" s="411">
        <f>-(-SUMIF('1'!$J:$J,BR!$A26,'1'!D:D)*(TB=1)-SUMIF('2'!$J:$J,BR!$A26,'2'!D:D)*(TB=2)+SUMIFS('3'!$C:$C,'3'!$D:$D,BR!F$4,'3'!$G:$G,BR!$A26)*(TB=3))</f>
        <v>0</v>
      </c>
      <c r="G26" s="413" t="str">
        <f t="shared" ref="G26" si="26">+IF(F$21=0,"",F26/F$21)</f>
        <v/>
      </c>
      <c r="H26" s="411">
        <f>-(-SUMIF('1'!$J:$J,BR!$A26,'1'!F:F)*(TB=1)-SUMIF('2'!$J:$J,BR!$A26,'2'!F:F)*(TB=2)+SUMIFS('3'!$C:$C,'3'!$D:$D,BR!H$4,'3'!$G:$G,BR!$A26)*(TB=3))</f>
        <v>0</v>
      </c>
      <c r="I26" s="413">
        <f t="shared" ref="I26" si="27">+IF(H$21=0,"",H26/H$21)</f>
        <v>0</v>
      </c>
      <c r="J26" s="411">
        <f>-(-SUMIF('1'!$J:$J,BR!$A26,'1'!H:H)*(TB=1)-SUMIF('2'!$J:$J,BR!$A26,'2'!H:H)*(TB=2)+SUMIFS('3'!$C:$C,'3'!$D:$D,BR!J$4,'3'!$G:$G,BR!$A26)*(TB=3))</f>
        <v>2000</v>
      </c>
      <c r="K26" s="413">
        <f t="shared" si="21"/>
        <v>6.0603467512238569E-3</v>
      </c>
      <c r="L26" s="149">
        <f>+A26</f>
        <v>110</v>
      </c>
      <c r="N26" s="111"/>
    </row>
    <row r="27" spans="1:14">
      <c r="A27" s="409">
        <v>120</v>
      </c>
      <c r="B27" s="410" t="s">
        <v>157</v>
      </c>
      <c r="C27" s="410" t="s">
        <v>158</v>
      </c>
      <c r="D27" s="411">
        <f>-(-SUMIF('1'!$J:$J,BR!$A27,'1'!B:B)*(TB=1)-SUMIF('2'!$J:$J,BR!$A27,'2'!B:B)*(TB=2)+SUMIFS('3'!$C:$C,'3'!$D:$D,BR!D$4,'3'!$G:$G,BR!$A27)*(TB=3))</f>
        <v>0</v>
      </c>
      <c r="E27" s="412" t="str">
        <f t="shared" ref="E27" si="28">+IF(D$21=0,"",D27/D$21)</f>
        <v/>
      </c>
      <c r="F27" s="411">
        <f>-(-SUMIF('1'!$J:$J,BR!$A27,'1'!D:D)*(TB=1)-SUMIF('2'!$J:$J,BR!$A27,'2'!D:D)*(TB=2)+SUMIFS('3'!$C:$C,'3'!$D:$D,BR!F$4,'3'!$G:$G,BR!$A27)*(TB=3))</f>
        <v>0</v>
      </c>
      <c r="G27" s="413" t="str">
        <f t="shared" ref="G27" si="29">+IF(F$21=0,"",F27/F$21)</f>
        <v/>
      </c>
      <c r="H27" s="411">
        <f>-(-SUMIF('1'!$J:$J,BR!$A27,'1'!F:F)*(TB=1)-SUMIF('2'!$J:$J,BR!$A27,'2'!F:F)*(TB=2)+SUMIFS('3'!$C:$C,'3'!$D:$D,BR!H$4,'3'!$G:$G,BR!$A27)*(TB=3))</f>
        <v>0</v>
      </c>
      <c r="I27" s="413">
        <f t="shared" ref="I27" si="30">+IF(H$21=0,"",H27/H$21)</f>
        <v>0</v>
      </c>
      <c r="J27" s="411">
        <f>-(-SUMIF('1'!$J:$J,BR!$A27,'1'!H:H)*(TB=1)-SUMIF('2'!$J:$J,BR!$A27,'2'!H:H)*(TB=2)+SUMIFS('3'!$C:$C,'3'!$D:$D,BR!J$4,'3'!$G:$G,BR!$A27)*(TB=3))</f>
        <v>0</v>
      </c>
      <c r="K27" s="413">
        <f t="shared" si="21"/>
        <v>0</v>
      </c>
      <c r="L27" s="149">
        <f t="shared" ref="L27:L28" si="31">+A27</f>
        <v>120</v>
      </c>
      <c r="M27" s="111"/>
      <c r="N27" s="111"/>
    </row>
    <row r="28" spans="1:14">
      <c r="A28" s="409">
        <v>130</v>
      </c>
      <c r="B28" s="410" t="s">
        <v>159</v>
      </c>
      <c r="C28" s="410" t="s">
        <v>156</v>
      </c>
      <c r="D28" s="411">
        <f>-(-SUMIF('1'!$J:$J,BR!$A28,'1'!B:B)*(TB=1)-SUMIF('2'!$J:$J,BR!$A28,'2'!B:B)*(TB=2)+SUMIFS('3'!$C:$C,'3'!$D:$D,BR!D$4,'3'!$G:$G,BR!$A28)*(TB=3))</f>
        <v>0</v>
      </c>
      <c r="E28" s="412" t="str">
        <f t="shared" ref="E28" si="32">+IF(D$21=0,"",D28/D$21)</f>
        <v/>
      </c>
      <c r="F28" s="411">
        <f>-(-SUMIF('1'!$J:$J,BR!$A28,'1'!D:D)*(TB=1)-SUMIF('2'!$J:$J,BR!$A28,'2'!D:D)*(TB=2)+SUMIFS('3'!$C:$C,'3'!$D:$D,BR!F$4,'3'!$G:$G,BR!$A28)*(TB=3))</f>
        <v>0</v>
      </c>
      <c r="G28" s="413" t="str">
        <f t="shared" ref="G28" si="33">+IF(F$21=0,"",F28/F$21)</f>
        <v/>
      </c>
      <c r="H28" s="411">
        <f>-(-SUMIF('1'!$J:$J,BR!$A28,'1'!F:F)*(TB=1)-SUMIF('2'!$J:$J,BR!$A28,'2'!F:F)*(TB=2)+SUMIFS('3'!$C:$C,'3'!$D:$D,BR!H$4,'3'!$G:$G,BR!$A28)*(TB=3))</f>
        <v>0</v>
      </c>
      <c r="I28" s="413">
        <f t="shared" ref="I28" si="34">+IF(H$21=0,"",H28/H$21)</f>
        <v>0</v>
      </c>
      <c r="J28" s="411">
        <f>-(-SUMIF('1'!$J:$J,BR!$A28,'1'!H:H)*(TB=1)-SUMIF('2'!$J:$J,BR!$A28,'2'!H:H)*(TB=2)+SUMIFS('3'!$C:$C,'3'!$D:$D,BR!J$4,'3'!$G:$G,BR!$A28)*(TB=3))</f>
        <v>0</v>
      </c>
      <c r="K28" s="413">
        <f t="shared" si="21"/>
        <v>0</v>
      </c>
      <c r="L28" s="149">
        <f t="shared" si="31"/>
        <v>130</v>
      </c>
      <c r="N28" s="111"/>
    </row>
    <row r="29" spans="1:14">
      <c r="A29" s="409">
        <v>140</v>
      </c>
      <c r="B29" s="410" t="s">
        <v>160</v>
      </c>
      <c r="C29" s="410" t="s">
        <v>161</v>
      </c>
      <c r="D29" s="411">
        <f>-(-SUMIF('1'!$J:$J,BR!$A29,'1'!B:B)*(TB=1)-SUMIF('2'!$J:$J,BR!$A29,'2'!B:B)*(TB=2)+SUMIFS('3'!$C:$C,'3'!$D:$D,BR!D$4,'3'!$G:$G,BR!$A29)*(TB=3))</f>
        <v>0</v>
      </c>
      <c r="E29" s="412" t="str">
        <f t="shared" ref="E29" si="35">+IF(D$21=0,"",D29/D$21)</f>
        <v/>
      </c>
      <c r="F29" s="411">
        <f>-(-SUMIF('1'!$J:$J,BR!$A29,'1'!D:D)*(TB=1)-SUMIF('2'!$J:$J,BR!$A29,'2'!D:D)*(TB=2)+SUMIFS('3'!$C:$C,'3'!$D:$D,BR!F$4,'3'!$G:$G,BR!$A29)*(TB=3))</f>
        <v>0</v>
      </c>
      <c r="G29" s="413" t="str">
        <f t="shared" ref="G29" si="36">+IF(F$21=0,"",F29/F$21)</f>
        <v/>
      </c>
      <c r="H29" s="411">
        <f>-(-SUMIF('1'!$J:$J,BR!$A29,'1'!F:F)*(TB=1)-SUMIF('2'!$J:$J,BR!$A29,'2'!F:F)*(TB=2)+SUMIFS('3'!$C:$C,'3'!$D:$D,BR!H$4,'3'!$G:$G,BR!$A29)*(TB=3))</f>
        <v>0</v>
      </c>
      <c r="I29" s="413">
        <f t="shared" ref="I29" si="37">+IF(H$21=0,"",H29/H$21)</f>
        <v>0</v>
      </c>
      <c r="J29" s="411">
        <f>-(-SUMIF('1'!$J:$J,BR!$A29,'1'!H:H)*(TB=1)-SUMIF('2'!$J:$J,BR!$A29,'2'!H:H)*(TB=2)+SUMIFS('3'!$C:$C,'3'!$D:$D,BR!J$4,'3'!$G:$G,BR!$A29)*(TB=3))</f>
        <v>122642.08</v>
      </c>
      <c r="K29" s="413">
        <f t="shared" si="21"/>
        <v>0.3716267655456682</v>
      </c>
      <c r="L29" s="112">
        <v>140</v>
      </c>
      <c r="N29" s="111"/>
    </row>
    <row r="30" spans="1:14">
      <c r="A30" s="409"/>
      <c r="B30" s="410" t="s">
        <v>543</v>
      </c>
      <c r="C30" s="410" t="s">
        <v>162</v>
      </c>
      <c r="D30" s="411">
        <f>D78</f>
        <v>0</v>
      </c>
      <c r="E30" s="412" t="str">
        <f t="shared" ref="E30" si="38">+IF(D$21=0,"",D30/D$21)</f>
        <v/>
      </c>
      <c r="F30" s="411">
        <f>F78</f>
        <v>0</v>
      </c>
      <c r="G30" s="413" t="str">
        <f t="shared" ref="G30" si="39">+IF(F$21=0,"",F30/F$21)</f>
        <v/>
      </c>
      <c r="H30" s="411">
        <f>H78</f>
        <v>124642.0799999999</v>
      </c>
      <c r="I30" s="413">
        <f t="shared" ref="I30" si="40">+IF(H$21=0,"",H30/H$21)</f>
        <v>0.45845642680521703</v>
      </c>
      <c r="J30" s="411">
        <f>J78</f>
        <v>22181.680000000018</v>
      </c>
      <c r="K30" s="413">
        <f t="shared" si="21"/>
        <v>6.7214336162343652E-2</v>
      </c>
      <c r="N30" s="111"/>
    </row>
    <row r="31" spans="1:14" s="109" customFormat="1">
      <c r="A31" s="414">
        <v>145</v>
      </c>
      <c r="B31" s="551" t="s">
        <v>163</v>
      </c>
      <c r="C31" s="551" t="s">
        <v>164</v>
      </c>
      <c r="D31" s="552">
        <f>SUM(D24:D30)</f>
        <v>0</v>
      </c>
      <c r="E31" s="553" t="str">
        <f t="shared" ref="E31" si="41">+IF(D$21=0,"",D31/D$21)</f>
        <v/>
      </c>
      <c r="F31" s="552">
        <f>SUM(F24:F30)</f>
        <v>0</v>
      </c>
      <c r="G31" s="553" t="str">
        <f t="shared" ref="G31" si="42">+IF(F$21=0,"",F31/F$21)</f>
        <v/>
      </c>
      <c r="H31" s="552">
        <f>SUM(H24:H30)</f>
        <v>134642.0799999999</v>
      </c>
      <c r="I31" s="553">
        <f t="shared" ref="I31" si="43">+IF(H$21=0,"",H31/H$21)</f>
        <v>0.49523826058119524</v>
      </c>
      <c r="J31" s="552">
        <f>SUM(J24:J30)</f>
        <v>156823.76000000004</v>
      </c>
      <c r="K31" s="553">
        <f t="shared" si="21"/>
        <v>0.47520318221535501</v>
      </c>
      <c r="N31" s="111"/>
    </row>
    <row r="32" spans="1:14">
      <c r="A32" s="409">
        <v>150</v>
      </c>
      <c r="B32" s="410" t="s">
        <v>222</v>
      </c>
      <c r="C32" s="410" t="s">
        <v>165</v>
      </c>
      <c r="D32" s="411">
        <f>-(-SUMIF('1'!$J:$J,BR!$A32,'1'!B:B)*(TB=1)-SUMIF('2'!$J:$J,BR!$A32,'2'!B:B)*(TB=2)+SUMIFS('3'!$C:$C,'3'!$D:$D,BR!D$4,'3'!$G:$G,BR!$A32)*(TB=3))</f>
        <v>0</v>
      </c>
      <c r="E32" s="413" t="str">
        <f t="shared" ref="E32" si="44">+IF(D$21=0,"",D32/D$21)</f>
        <v/>
      </c>
      <c r="F32" s="411">
        <f>-(-SUMIF('1'!$J:$J,BR!$A32,'1'!D:D)*(TB=1)-SUMIF('2'!$J:$J,BR!$A32,'2'!D:D)*(TB=2)+SUMIFS('3'!$C:$C,'3'!$D:$D,BR!F$4,'3'!$G:$G,BR!$A32)*(TB=3))</f>
        <v>0</v>
      </c>
      <c r="G32" s="413" t="str">
        <f t="shared" ref="G32" si="45">+IF(F$21=0,"",F32/F$21)</f>
        <v/>
      </c>
      <c r="H32" s="411">
        <f>-(-SUMIF('1'!$J:$J,BR!$A32,'1'!F:F)*(TB=1)-SUMIF('2'!$J:$J,BR!$A32,'2'!F:F)*(TB=2)+SUMIFS('3'!$C:$C,'3'!$D:$D,BR!H$4,'3'!$G:$G,BR!$A32)*(TB=3))</f>
        <v>195.75</v>
      </c>
      <c r="I32" s="413">
        <f t="shared" ref="I32" si="46">+IF(H$21=0,"",H32/H$21)</f>
        <v>7.2000439616477286E-4</v>
      </c>
      <c r="J32" s="411">
        <f>-(-SUMIF('1'!$J:$J,BR!$A32,'1'!H:H)*(TB=1)-SUMIF('2'!$J:$J,BR!$A32,'2'!H:H)*(TB=2)+SUMIFS('3'!$C:$C,'3'!$D:$D,BR!J$4,'3'!$G:$G,BR!$A32)*(TB=3))</f>
        <v>-18113.919999999998</v>
      </c>
      <c r="K32" s="413">
        <f t="shared" si="21"/>
        <v>-5.4888318111964415E-2</v>
      </c>
      <c r="L32" s="149">
        <f>+A32</f>
        <v>150</v>
      </c>
      <c r="N32" s="111"/>
    </row>
    <row r="33" spans="1:14">
      <c r="A33" s="409">
        <v>160</v>
      </c>
      <c r="B33" s="410" t="s">
        <v>166</v>
      </c>
      <c r="C33" s="410" t="s">
        <v>167</v>
      </c>
      <c r="D33" s="411">
        <f>-(-SUMIF('1'!$J:$J,BR!$A33,'1'!B:B)*(TB=1)-SUMIF('2'!$J:$J,BR!$A33,'2'!B:B)*(TB=2)+SUMIFS('3'!$C:$C,'3'!$D:$D,BR!D$4,'3'!$G:$G,BR!$A33)*(TB=3))</f>
        <v>0</v>
      </c>
      <c r="E33" s="412" t="str">
        <f t="shared" ref="E33" si="47">+IF(D$21=0,"",D33/D$21)</f>
        <v/>
      </c>
      <c r="F33" s="411">
        <f>-(-SUMIF('1'!$J:$J,BR!$A33,'1'!D:D)*(TB=1)-SUMIF('2'!$J:$J,BR!$A33,'2'!D:D)*(TB=2)+SUMIFS('3'!$C:$C,'3'!$D:$D,BR!F$4,'3'!$G:$G,BR!$A33)*(TB=3))</f>
        <v>0</v>
      </c>
      <c r="G33" s="413" t="str">
        <f t="shared" ref="G33" si="48">+IF(F$21=0,"",F33/F$21)</f>
        <v/>
      </c>
      <c r="H33" s="411">
        <f>-(-SUMIF('1'!$J:$J,BR!$A33,'1'!F:F)*(TB=1)-SUMIF('2'!$J:$J,BR!$A33,'2'!F:F)*(TB=2)+SUMIFS('3'!$C:$C,'3'!$D:$D,BR!H$4,'3'!$G:$G,BR!$A33)*(TB=3))</f>
        <v>0</v>
      </c>
      <c r="I33" s="413">
        <f t="shared" ref="I33" si="49">+IF(H$21=0,"",H33/H$21)</f>
        <v>0</v>
      </c>
      <c r="J33" s="411">
        <f>-(-SUMIF('1'!$J:$J,BR!$A33,'1'!H:H)*(TB=1)-SUMIF('2'!$J:$J,BR!$A33,'2'!H:H)*(TB=2)+SUMIFS('3'!$C:$C,'3'!$D:$D,BR!J$4,'3'!$G:$G,BR!$A33)*(TB=3))</f>
        <v>0</v>
      </c>
      <c r="K33" s="413">
        <f t="shared" si="21"/>
        <v>0</v>
      </c>
      <c r="L33" s="149">
        <f t="shared" ref="L33:L40" si="50">+A33</f>
        <v>160</v>
      </c>
      <c r="N33" s="111"/>
    </row>
    <row r="34" spans="1:14">
      <c r="A34" s="409">
        <v>170</v>
      </c>
      <c r="B34" s="410" t="s">
        <v>168</v>
      </c>
      <c r="C34" s="410" t="s">
        <v>169</v>
      </c>
      <c r="D34" s="411">
        <f>-(-SUMIF('1'!$J:$J,BR!$A34,'1'!B:B)*(TB=1)-SUMIF('2'!$J:$J,BR!$A34,'2'!B:B)*(TB=2)+SUMIFS('3'!$C:$C,'3'!$D:$D,BR!D$4,'3'!$G:$G,BR!$A34)*(TB=3))</f>
        <v>0</v>
      </c>
      <c r="E34" s="412" t="str">
        <f t="shared" ref="E34" si="51">+IF(D$21=0,"",D34/D$21)</f>
        <v/>
      </c>
      <c r="F34" s="411">
        <f>-(-SUMIF('1'!$J:$J,BR!$A34,'1'!D:D)*(TB=1)-SUMIF('2'!$J:$J,BR!$A34,'2'!D:D)*(TB=2)+SUMIFS('3'!$C:$C,'3'!$D:$D,BR!F$4,'3'!$G:$G,BR!$A34)*(TB=3))</f>
        <v>0</v>
      </c>
      <c r="G34" s="413" t="str">
        <f t="shared" ref="G34" si="52">+IF(F$21=0,"",F34/F$21)</f>
        <v/>
      </c>
      <c r="H34" s="411">
        <f>-(-SUMIF('1'!$J:$J,BR!$A34,'1'!F:F)*(TB=1)-SUMIF('2'!$J:$J,BR!$A34,'2'!F:F)*(TB=2)+SUMIFS('3'!$C:$C,'3'!$D:$D,BR!H$4,'3'!$G:$G,BR!$A34)*(TB=3))</f>
        <v>1530.97</v>
      </c>
      <c r="I34" s="413">
        <f t="shared" ref="I34" si="53">+IF(H$21=0,"",H34/H$21)</f>
        <v>5.631188405600931E-3</v>
      </c>
      <c r="J34" s="411">
        <f>-(-SUMIF('1'!$J:$J,BR!$A34,'1'!H:H)*(TB=1)-SUMIF('2'!$J:$J,BR!$A34,'2'!H:H)*(TB=2)+SUMIFS('3'!$C:$C,'3'!$D:$D,BR!J$4,'3'!$G:$G,BR!$A34)*(TB=3))</f>
        <v>1530.97</v>
      </c>
      <c r="K34" s="413">
        <f t="shared" si="21"/>
        <v>4.639104532860594E-3</v>
      </c>
      <c r="L34" s="149">
        <f t="shared" si="50"/>
        <v>170</v>
      </c>
      <c r="N34" s="111"/>
    </row>
    <row r="35" spans="1:14">
      <c r="A35" s="409">
        <v>180</v>
      </c>
      <c r="B35" s="410" t="s">
        <v>170</v>
      </c>
      <c r="C35" s="410" t="s">
        <v>171</v>
      </c>
      <c r="D35" s="411">
        <f>-(-SUMIF('1'!$J:$J,BR!$A35,'1'!B:B)*(TB=1)-SUMIF('2'!$J:$J,BR!$A35,'2'!B:B)*(TB=2)+SUMIFS('3'!$C:$C,'3'!$D:$D,BR!D$4,'3'!$G:$G,BR!$A35)*(TB=3))</f>
        <v>0</v>
      </c>
      <c r="E35" s="412" t="str">
        <f t="shared" ref="E35" si="54">+IF(D$21=0,"",D35/D$21)</f>
        <v/>
      </c>
      <c r="F35" s="411">
        <f>-(-SUMIF('1'!$J:$J,BR!$A35,'1'!D:D)*(TB=1)-SUMIF('2'!$J:$J,BR!$A35,'2'!D:D)*(TB=2)+SUMIFS('3'!$C:$C,'3'!$D:$D,BR!F$4,'3'!$G:$G,BR!$A35)*(TB=3))</f>
        <v>0</v>
      </c>
      <c r="G35" s="413" t="str">
        <f t="shared" ref="G35" si="55">+IF(F$21=0,"",F35/F$21)</f>
        <v/>
      </c>
      <c r="H35" s="411">
        <f>-(-SUMIF('1'!$J:$J,BR!$A35,'1'!F:F)*(TB=1)-SUMIF('2'!$J:$J,BR!$A35,'2'!F:F)*(TB=2)+SUMIFS('3'!$C:$C,'3'!$D:$D,BR!H$4,'3'!$G:$G,BR!$A35)*(TB=3))</f>
        <v>33897.74</v>
      </c>
      <c r="I35" s="413">
        <f t="shared" ref="I35" si="56">+IF(H$21=0,"",H35/H$21)</f>
        <v>0.12468210380613265</v>
      </c>
      <c r="J35" s="411">
        <f>-(-SUMIF('1'!$J:$J,BR!$A35,'1'!H:H)*(TB=1)-SUMIF('2'!$J:$J,BR!$A35,'2'!H:H)*(TB=2)+SUMIFS('3'!$C:$C,'3'!$D:$D,BR!J$4,'3'!$G:$G,BR!$A35)*(TB=3))</f>
        <v>27040.510000000002</v>
      </c>
      <c r="K35" s="413">
        <f t="shared" si="21"/>
        <v>8.193743346496811E-2</v>
      </c>
      <c r="L35" s="149">
        <f t="shared" si="50"/>
        <v>180</v>
      </c>
      <c r="N35" s="111"/>
    </row>
    <row r="36" spans="1:14">
      <c r="A36" s="409">
        <v>190</v>
      </c>
      <c r="B36" s="410" t="s">
        <v>474</v>
      </c>
      <c r="C36" s="410" t="s">
        <v>171</v>
      </c>
      <c r="D36" s="411">
        <f>-(-SUMIF('1'!$J:$J,BR!$A36,'1'!B:B)*(TB=1)-SUMIF('2'!$J:$J,BR!$A36,'2'!B:B)*(TB=2)+SUMIFS('3'!$C:$C,'3'!$D:$D,BR!D$4,'3'!$G:$G,BR!$A36)*(TB=3))</f>
        <v>0</v>
      </c>
      <c r="E36" s="413" t="str">
        <f t="shared" ref="E36" si="57">+IF(D$21=0,"",D36/D$21)</f>
        <v/>
      </c>
      <c r="F36" s="411">
        <f>-(-SUMIF('1'!$J:$J,BR!$A36,'1'!D:D)*(TB=1)-SUMIF('2'!$J:$J,BR!$A36,'2'!D:D)*(TB=2)+SUMIFS('3'!$C:$C,'3'!$D:$D,BR!F$4,'3'!$G:$G,BR!$A36)*(TB=3))</f>
        <v>0</v>
      </c>
      <c r="G36" s="413" t="str">
        <f t="shared" ref="G36" si="58">+IF(F$21=0,"",F36/F$21)</f>
        <v/>
      </c>
      <c r="H36" s="411">
        <f>-(-SUMIF('1'!$J:$J,BR!$A36,'1'!F:F)*(TB=1)-SUMIF('2'!$J:$J,BR!$A36,'2'!F:F)*(TB=2)+SUMIFS('3'!$C:$C,'3'!$D:$D,BR!H$4,'3'!$G:$G,BR!$A36)*(TB=3))</f>
        <v>0</v>
      </c>
      <c r="I36" s="413">
        <f t="shared" ref="I36" si="59">+IF(H$21=0,"",H36/H$21)</f>
        <v>0</v>
      </c>
      <c r="J36" s="411">
        <f>-(-SUMIF('1'!$J:$J,BR!$A36,'1'!H:H)*(TB=1)-SUMIF('2'!$J:$J,BR!$A36,'2'!H:H)*(TB=2)+SUMIFS('3'!$C:$C,'3'!$D:$D,BR!J$4,'3'!$G:$G,BR!$A36)*(TB=3))</f>
        <v>0</v>
      </c>
      <c r="K36" s="413">
        <f t="shared" si="21"/>
        <v>0</v>
      </c>
      <c r="L36" s="149">
        <f t="shared" si="50"/>
        <v>190</v>
      </c>
      <c r="N36" s="111"/>
    </row>
    <row r="37" spans="1:14">
      <c r="A37" s="409">
        <v>192</v>
      </c>
      <c r="B37" s="410" t="s">
        <v>258</v>
      </c>
      <c r="C37" s="410" t="s">
        <v>171</v>
      </c>
      <c r="D37" s="411">
        <f>-(-SUMIF('1'!$J:$J,BR!$A37,'1'!B:B)*(TB=1)-SUMIF('2'!$J:$J,BR!$A37,'2'!B:B)*(TB=2)+SUMIFS('3'!$C:$C,'3'!$D:$D,BR!D$4,'3'!$G:$G,BR!$A37)*(TB=3))</f>
        <v>0</v>
      </c>
      <c r="E37" s="413" t="str">
        <f t="shared" ref="E37" si="60">+IF(D$21=0,"",D37/D$21)</f>
        <v/>
      </c>
      <c r="F37" s="411">
        <f>-(-SUMIF('1'!$J:$J,BR!$A37,'1'!D:D)*(TB=1)-SUMIF('2'!$J:$J,BR!$A37,'2'!D:D)*(TB=2)+SUMIFS('3'!$C:$C,'3'!$D:$D,BR!F$4,'3'!$G:$G,BR!$A37)*(TB=3))</f>
        <v>0</v>
      </c>
      <c r="G37" s="413" t="str">
        <f t="shared" ref="G37" si="61">+IF(F$21=0,"",F37/F$21)</f>
        <v/>
      </c>
      <c r="H37" s="411">
        <f>-(-SUMIF('1'!$J:$J,BR!$A37,'1'!F:F)*(TB=1)-SUMIF('2'!$J:$J,BR!$A37,'2'!F:F)*(TB=2)+SUMIFS('3'!$C:$C,'3'!$D:$D,BR!H$4,'3'!$G:$G,BR!$A37)*(TB=3))</f>
        <v>-69.5</v>
      </c>
      <c r="I37" s="413">
        <f t="shared" ref="I37" si="62">+IF(H$21=0,"",H37/H$21)</f>
        <v>-2.5563374474304833E-4</v>
      </c>
      <c r="J37" s="411">
        <f>-(-SUMIF('1'!$J:$J,BR!$A37,'1'!H:H)*(TB=1)-SUMIF('2'!$J:$J,BR!$A37,'2'!H:H)*(TB=2)+SUMIFS('3'!$C:$C,'3'!$D:$D,BR!J$4,'3'!$G:$G,BR!$A37)*(TB=3))</f>
        <v>0</v>
      </c>
      <c r="K37" s="413">
        <f t="shared" si="21"/>
        <v>0</v>
      </c>
      <c r="L37" s="149">
        <f t="shared" si="50"/>
        <v>192</v>
      </c>
      <c r="N37" s="111"/>
    </row>
    <row r="38" spans="1:14" s="109" customFormat="1">
      <c r="A38" s="414">
        <v>195</v>
      </c>
      <c r="B38" s="551" t="s">
        <v>172</v>
      </c>
      <c r="C38" s="551"/>
      <c r="D38" s="552">
        <f>SUM(D32:D37)</f>
        <v>0</v>
      </c>
      <c r="E38" s="553" t="str">
        <f t="shared" ref="E38" si="63">+IF(D$21=0,"",D38/D$21)</f>
        <v/>
      </c>
      <c r="F38" s="552">
        <f>SUM(F32:F37)</f>
        <v>0</v>
      </c>
      <c r="G38" s="553" t="str">
        <f t="shared" ref="G38" si="64">+IF(F$21=0,"",F38/F$21)</f>
        <v/>
      </c>
      <c r="H38" s="552">
        <f>SUM(H32:H37)</f>
        <v>35554.959999999999</v>
      </c>
      <c r="I38" s="553">
        <f t="shared" ref="I38" si="65">+IF(H$21=0,"",H38/H$21)</f>
        <v>0.13077766286315531</v>
      </c>
      <c r="J38" s="552">
        <f>SUM(J32:J37)</f>
        <v>10457.560000000005</v>
      </c>
      <c r="K38" s="553">
        <f t="shared" si="21"/>
        <v>3.1688219885864295E-2</v>
      </c>
      <c r="N38" s="111"/>
    </row>
    <row r="39" spans="1:14">
      <c r="A39" s="409">
        <v>200</v>
      </c>
      <c r="B39" s="410" t="s">
        <v>173</v>
      </c>
      <c r="C39" s="410" t="s">
        <v>174</v>
      </c>
      <c r="D39" s="411">
        <f>-(-SUMIF('1'!$J:$J,BR!$A39,'1'!B:B)*(TB=1)-SUMIF('2'!$J:$J,BR!$A39,'2'!B:B)*(TB=2)+SUMIFS('3'!$C:$C,'3'!$D:$D,BR!D$4,'3'!$G:$G,BR!$A39)*(TB=3))</f>
        <v>0</v>
      </c>
      <c r="E39" s="412" t="str">
        <f t="shared" ref="E39" si="66">+IF(D$21=0,"",D39/D$21)</f>
        <v/>
      </c>
      <c r="F39" s="411">
        <f>-(-SUMIF('1'!$J:$J,BR!$A39,'1'!D:D)*(TB=1)-SUMIF('2'!$J:$J,BR!$A39,'2'!D:D)*(TB=2)+SUMIFS('3'!$C:$C,'3'!$D:$D,BR!F$4,'3'!$G:$G,BR!$A39)*(TB=3))</f>
        <v>0</v>
      </c>
      <c r="G39" s="413" t="str">
        <f t="shared" ref="G39" si="67">+IF(F$21=0,"",F39/F$21)</f>
        <v/>
      </c>
      <c r="H39" s="411">
        <f>-(-SUMIF('1'!$J:$J,BR!$A39,'1'!F:F)*(TB=1)-SUMIF('2'!$J:$J,BR!$A39,'2'!F:F)*(TB=2)+SUMIFS('3'!$C:$C,'3'!$D:$D,BR!H$4,'3'!$G:$G,BR!$A39)*(TB=3))</f>
        <v>0</v>
      </c>
      <c r="I39" s="413">
        <f t="shared" ref="I39" si="68">+IF(H$21=0,"",H39/H$21)</f>
        <v>0</v>
      </c>
      <c r="J39" s="411">
        <f>-(-SUMIF('1'!$J:$J,BR!$A39,'1'!H:H)*(TB=1)-SUMIF('2'!$J:$J,BR!$A39,'2'!H:H)*(TB=2)+SUMIFS('3'!$C:$C,'3'!$D:$D,BR!J$4,'3'!$G:$G,BR!$A39)*(TB=3))</f>
        <v>0</v>
      </c>
      <c r="K39" s="413">
        <f t="shared" si="21"/>
        <v>0</v>
      </c>
      <c r="L39" s="149">
        <f t="shared" si="50"/>
        <v>200</v>
      </c>
      <c r="N39" s="111"/>
    </row>
    <row r="40" spans="1:14">
      <c r="A40" s="409">
        <v>210</v>
      </c>
      <c r="B40" s="410" t="s">
        <v>175</v>
      </c>
      <c r="C40" s="410" t="s">
        <v>176</v>
      </c>
      <c r="D40" s="411">
        <f>-(-SUMIF('1'!$J:$J,BR!$A40,'1'!B:B)*(TB=1)-SUMIF('2'!$J:$J,BR!$A40,'2'!B:B)*(TB=2)+SUMIFS('3'!$C:$C,'3'!$D:$D,BR!D$4,'3'!$G:$G,BR!$A40)*(TB=3))</f>
        <v>0</v>
      </c>
      <c r="E40" s="412" t="str">
        <f t="shared" ref="E40" si="69">+IF(D$21=0,"",D40/D$21)</f>
        <v/>
      </c>
      <c r="F40" s="411">
        <f>-(-SUMIF('1'!$J:$J,BR!$A40,'1'!D:D)*(TB=1)-SUMIF('2'!$J:$J,BR!$A40,'2'!D:D)*(TB=2)+SUMIFS('3'!$C:$C,'3'!$D:$D,BR!F$4,'3'!$G:$G,BR!$A40)*(TB=3))</f>
        <v>0</v>
      </c>
      <c r="G40" s="413" t="str">
        <f t="shared" ref="G40" si="70">+IF(F$21=0,"",F40/F$21)</f>
        <v/>
      </c>
      <c r="H40" s="411">
        <f>-(-SUMIF('1'!$J:$J,BR!$A40,'1'!F:F)*(TB=1)-SUMIF('2'!$J:$J,BR!$A40,'2'!F:F)*(TB=2)+SUMIFS('3'!$C:$C,'3'!$D:$D,BR!H$4,'3'!$G:$G,BR!$A40)*(TB=3))</f>
        <v>60246.409999999996</v>
      </c>
      <c r="I40" s="413">
        <f t="shared" ref="I40" si="71">+IF(H$21=0,"",H40/H$21)</f>
        <v>0.22159734382194293</v>
      </c>
      <c r="J40" s="411">
        <f>-(-SUMIF('1'!$J:$J,BR!$A40,'1'!H:H)*(TB=1)-SUMIF('2'!$J:$J,BR!$A40,'2'!H:H)*(TB=2)+SUMIFS('3'!$C:$C,'3'!$D:$D,BR!J$4,'3'!$G:$G,BR!$A40)*(TB=3))</f>
        <v>133395.41</v>
      </c>
      <c r="K40" s="413">
        <f t="shared" si="21"/>
        <v>0.40421121981083719</v>
      </c>
      <c r="L40" s="149">
        <f t="shared" si="50"/>
        <v>210</v>
      </c>
      <c r="N40" s="111"/>
    </row>
    <row r="41" spans="1:14">
      <c r="A41" s="409">
        <v>220</v>
      </c>
      <c r="B41" s="410" t="s">
        <v>177</v>
      </c>
      <c r="C41" s="410" t="s">
        <v>178</v>
      </c>
      <c r="D41" s="411">
        <f>-(-SUMIF('1'!$J:$J,BR!$A41,'1'!B:B)*(TB=1)-SUMIF('2'!$J:$J,BR!$A41,'2'!B:B)*(TB=2)+SUMIFS('3'!$C:$C,'3'!$D:$D,BR!D$4,'3'!$G:$G,BR!$A41)*(TB=3))</f>
        <v>0</v>
      </c>
      <c r="E41" s="412" t="str">
        <f t="shared" ref="E41" si="72">+IF(D$21=0,"",D41/D$21)</f>
        <v/>
      </c>
      <c r="F41" s="411">
        <f>-(-SUMIF('1'!$J:$J,BR!$A41,'1'!D:D)*(TB=1)-SUMIF('2'!$J:$J,BR!$A41,'2'!D:D)*(TB=2)+SUMIFS('3'!$C:$C,'3'!$D:$D,BR!F$4,'3'!$G:$G,BR!$A41)*(TB=3))</f>
        <v>0</v>
      </c>
      <c r="G41" s="413" t="str">
        <f t="shared" ref="G41" si="73">+IF(F$21=0,"",F41/F$21)</f>
        <v/>
      </c>
      <c r="H41" s="411">
        <f>-(-SUMIF('1'!$J:$J,BR!$A41,'1'!F:F)*(TB=1)-SUMIF('2'!$J:$J,BR!$A41,'2'!F:F)*(TB=2)+SUMIFS('3'!$C:$C,'3'!$D:$D,BR!H$4,'3'!$G:$G,BR!$A41)*(TB=3))</f>
        <v>0</v>
      </c>
      <c r="I41" s="413">
        <f t="shared" ref="I41" si="74">+IF(H$21=0,"",H41/H$21)</f>
        <v>0</v>
      </c>
      <c r="J41" s="411">
        <f>-(-SUMIF('1'!$J:$J,BR!$A41,'1'!H:H)*(TB=1)-SUMIF('2'!$J:$J,BR!$A41,'2'!H:H)*(TB=2)+SUMIFS('3'!$C:$C,'3'!$D:$D,BR!J$4,'3'!$G:$G,BR!$A41)*(TB=3))</f>
        <v>0</v>
      </c>
      <c r="K41" s="413">
        <f t="shared" si="21"/>
        <v>0</v>
      </c>
      <c r="L41" s="112">
        <v>80</v>
      </c>
      <c r="N41" s="111"/>
    </row>
    <row r="42" spans="1:14">
      <c r="A42" s="409">
        <v>230</v>
      </c>
      <c r="B42" s="410" t="s">
        <v>473</v>
      </c>
      <c r="C42" s="410" t="s">
        <v>179</v>
      </c>
      <c r="D42" s="411">
        <f>-(-SUMIF('1'!$J:$J,BR!$A42,'1'!B:B)*(TB=1)-SUMIF('2'!$J:$J,BR!$A42,'2'!B:B)*(TB=2)+SUMIFS('3'!$C:$C,'3'!$D:$D,BR!D$4,'3'!$G:$G,BR!$A42)*(TB=3))</f>
        <v>0</v>
      </c>
      <c r="E42" s="412" t="str">
        <f t="shared" ref="E42" si="75">+IF(D$21=0,"",D42/D$21)</f>
        <v/>
      </c>
      <c r="F42" s="411">
        <f>-(-SUMIF('1'!$J:$J,BR!$A42,'1'!D:D)*(TB=1)-SUMIF('2'!$J:$J,BR!$A42,'2'!D:D)*(TB=2)+SUMIFS('3'!$C:$C,'3'!$D:$D,BR!F$4,'3'!$G:$G,BR!$A42)*(TB=3))</f>
        <v>0</v>
      </c>
      <c r="G42" s="413" t="str">
        <f t="shared" ref="G42" si="76">+IF(F$21=0,"",F42/F$21)</f>
        <v/>
      </c>
      <c r="H42" s="411">
        <f>-(-SUMIF('1'!$J:$J,BR!$A42,'1'!F:F)*(TB=1)-SUMIF('2'!$J:$J,BR!$A42,'2'!F:F)*(TB=2)+SUMIFS('3'!$C:$C,'3'!$D:$D,BR!H$4,'3'!$G:$G,BR!$A42)*(TB=3))</f>
        <v>29545.889999999996</v>
      </c>
      <c r="I42" s="413">
        <f t="shared" ref="I42" si="77">+IF(H$21=0,"",H42/H$21)</f>
        <v>0.10867520147433357</v>
      </c>
      <c r="J42" s="411">
        <f>-(-SUMIF('1'!$J:$J,BR!$A42,'1'!H:H)*(TB=1)-SUMIF('2'!$J:$J,BR!$A42,'2'!H:H)*(TB=2)+SUMIFS('3'!$C:$C,'3'!$D:$D,BR!J$4,'3'!$G:$G,BR!$A42)*(TB=3))</f>
        <v>13246.16</v>
      </c>
      <c r="K42" s="413">
        <f t="shared" si="21"/>
        <v>4.0138161361095701E-2</v>
      </c>
      <c r="L42" s="112">
        <v>230</v>
      </c>
      <c r="N42" s="111"/>
    </row>
    <row r="43" spans="1:14">
      <c r="A43" s="409">
        <v>232</v>
      </c>
      <c r="B43" s="410" t="s">
        <v>695</v>
      </c>
      <c r="C43" s="410"/>
      <c r="D43" s="411">
        <f>-(-SUMIF('1'!$J:$J,BR!$A43,'1'!B:B)*(TB=1)-SUMIF('2'!$J:$J,BR!$A43,'2'!B:B)*(TB=2)+SUMIFS('3'!$C:$C,'3'!$D:$D,BR!D$4,'3'!$G:$G,BR!$A43)*(TB=3))</f>
        <v>0</v>
      </c>
      <c r="E43" s="412" t="str">
        <f t="shared" ref="E43:E44" si="78">+IF(D$21=0,"",D43/D$21)</f>
        <v/>
      </c>
      <c r="F43" s="411">
        <f>-(-SUMIF('1'!$J:$J,BR!$A43,'1'!D:D)*(TB=1)-SUMIF('2'!$J:$J,BR!$A43,'2'!D:D)*(TB=2)+SUMIFS('3'!$C:$C,'3'!$D:$D,BR!F$4,'3'!$G:$G,BR!$A43)*(TB=3))</f>
        <v>0</v>
      </c>
      <c r="G43" s="413" t="str">
        <f t="shared" ref="G43:G44" si="79">+IF(F$21=0,"",F43/F$21)</f>
        <v/>
      </c>
      <c r="H43" s="411">
        <f>-(-SUMIF('1'!$J:$J,BR!$A43,'1'!F:F)*(TB=1)-SUMIF('2'!$J:$J,BR!$A43,'2'!F:F)*(TB=2)+SUMIFS('3'!$C:$C,'3'!$D:$D,BR!H$4,'3'!$G:$G,BR!$A43)*(TB=3))</f>
        <v>0</v>
      </c>
      <c r="I43" s="413">
        <f t="shared" ref="I43:I44" si="80">+IF(H$21=0,"",H43/H$21)</f>
        <v>0</v>
      </c>
      <c r="J43" s="411">
        <f>-(-SUMIF('1'!$J:$J,BR!$A43,'1'!H:H)*(TB=1)-SUMIF('2'!$J:$J,BR!$A43,'2'!H:H)*(TB=2)+SUMIFS('3'!$C:$C,'3'!$D:$D,BR!J$4,'3'!$G:$G,BR!$A43)*(TB=3))</f>
        <v>0</v>
      </c>
      <c r="K43" s="413">
        <f t="shared" ref="K43:K44" si="81">+IF(J$21 =0,"",J43/J$21)</f>
        <v>0</v>
      </c>
      <c r="L43" s="112">
        <v>232</v>
      </c>
      <c r="N43" s="111"/>
    </row>
    <row r="44" spans="1:14">
      <c r="A44" s="409">
        <v>234</v>
      </c>
      <c r="B44" s="410" t="s">
        <v>696</v>
      </c>
      <c r="C44" s="410"/>
      <c r="D44" s="411">
        <f>-(-SUMIF('1'!$J:$J,BR!$A44,'1'!B:B)*(TB=1)-SUMIF('2'!$J:$J,BR!$A44,'2'!B:B)*(TB=2)+SUMIFS('3'!$C:$C,'3'!$D:$D,BR!D$4,'3'!$G:$G,BR!$A44)*(TB=3))</f>
        <v>0</v>
      </c>
      <c r="E44" s="412" t="str">
        <f t="shared" si="78"/>
        <v/>
      </c>
      <c r="F44" s="411">
        <f>-(-SUMIF('1'!$J:$J,BR!$A44,'1'!D:D)*(TB=1)-SUMIF('2'!$J:$J,BR!$A44,'2'!D:D)*(TB=2)+SUMIFS('3'!$C:$C,'3'!$D:$D,BR!F$4,'3'!$G:$G,BR!$A44)*(TB=3))</f>
        <v>0</v>
      </c>
      <c r="G44" s="413" t="str">
        <f t="shared" si="79"/>
        <v/>
      </c>
      <c r="H44" s="411">
        <f>-(-SUMIF('1'!$J:$J,BR!$A44,'1'!F:F)*(TB=1)-SUMIF('2'!$J:$J,BR!$A44,'2'!F:F)*(TB=2)+SUMIFS('3'!$C:$C,'3'!$D:$D,BR!H$4,'3'!$G:$G,BR!$A44)*(TB=3))</f>
        <v>11884</v>
      </c>
      <c r="I44" s="413">
        <f t="shared" si="80"/>
        <v>4.3711531259372466E-2</v>
      </c>
      <c r="J44" s="411">
        <f>-(-SUMIF('1'!$J:$J,BR!$A44,'1'!H:H)*(TB=1)-SUMIF('2'!$J:$J,BR!$A44,'2'!H:H)*(TB=2)+SUMIFS('3'!$C:$C,'3'!$D:$D,BR!J$4,'3'!$G:$G,BR!$A44)*(TB=3))</f>
        <v>16091.230000000001</v>
      </c>
      <c r="K44" s="413">
        <f t="shared" si="81"/>
        <v>4.8759216726847937E-2</v>
      </c>
      <c r="L44" s="112">
        <v>234</v>
      </c>
      <c r="N44" s="111"/>
    </row>
    <row r="45" spans="1:14" ht="30">
      <c r="A45" s="409"/>
      <c r="B45" s="410" t="s">
        <v>180</v>
      </c>
      <c r="C45" s="410" t="s">
        <v>181</v>
      </c>
      <c r="D45" s="411">
        <f>+SUM(D43:D44)</f>
        <v>0</v>
      </c>
      <c r="E45" s="412" t="str">
        <f t="shared" ref="E45" si="82">+IF(D$21=0,"",D45/D$21)</f>
        <v/>
      </c>
      <c r="F45" s="411">
        <f>+SUM(F43:F44)</f>
        <v>0</v>
      </c>
      <c r="G45" s="413" t="str">
        <f t="shared" ref="G45" si="83">+IF(F$21=0,"",F45/F$21)</f>
        <v/>
      </c>
      <c r="H45" s="411">
        <f>+SUM(H43:H44)</f>
        <v>11884</v>
      </c>
      <c r="I45" s="413">
        <f t="shared" ref="I45" si="84">+IF(H$21=0,"",H45/H$21)</f>
        <v>4.3711531259372466E-2</v>
      </c>
      <c r="J45" s="411">
        <f>+SUM(J43:J44)</f>
        <v>16091.230000000001</v>
      </c>
      <c r="K45" s="413">
        <f t="shared" si="21"/>
        <v>4.8759216726847937E-2</v>
      </c>
      <c r="L45" s="112">
        <v>240</v>
      </c>
      <c r="N45" s="111"/>
    </row>
    <row r="46" spans="1:14" s="109" customFormat="1">
      <c r="A46" s="414">
        <v>245</v>
      </c>
      <c r="B46" s="551" t="s">
        <v>182</v>
      </c>
      <c r="C46" s="551" t="s">
        <v>183</v>
      </c>
      <c r="D46" s="552">
        <f>SUM(D39:D44)</f>
        <v>0</v>
      </c>
      <c r="E46" s="553" t="str">
        <f t="shared" ref="E46" si="85">+IF(D$21=0,"",D46/D$21)</f>
        <v/>
      </c>
      <c r="F46" s="552">
        <f>SUM(F39:F44)</f>
        <v>0</v>
      </c>
      <c r="G46" s="553" t="str">
        <f t="shared" ref="G46" si="86">+IF(F$21=0,"",F46/F$21)</f>
        <v/>
      </c>
      <c r="H46" s="552">
        <f>SUM(H39:H44)</f>
        <v>101676.29999999999</v>
      </c>
      <c r="I46" s="553">
        <f t="shared" ref="I46" si="87">+IF(H$21=0,"",H46/H$21)</f>
        <v>0.37398407655564897</v>
      </c>
      <c r="J46" s="552">
        <f>SUM(J39:J44)</f>
        <v>162732.80000000002</v>
      </c>
      <c r="K46" s="553">
        <f t="shared" si="21"/>
        <v>0.49310859789878086</v>
      </c>
      <c r="N46" s="111"/>
    </row>
    <row r="47" spans="1:14" s="109" customFormat="1">
      <c r="A47" s="414">
        <v>245</v>
      </c>
      <c r="B47" s="551" t="s">
        <v>184</v>
      </c>
      <c r="C47" s="551"/>
      <c r="D47" s="552">
        <f>+D38+D46</f>
        <v>0</v>
      </c>
      <c r="E47" s="553" t="str">
        <f t="shared" ref="E47" si="88">+IF(D$21=0,"",D47/D$21)</f>
        <v/>
      </c>
      <c r="F47" s="552">
        <f>+F38+F46</f>
        <v>0</v>
      </c>
      <c r="G47" s="553" t="str">
        <f t="shared" ref="G47" si="89">+IF(F$21=0,"",F47/F$21)</f>
        <v/>
      </c>
      <c r="H47" s="552">
        <f>+H38+H46</f>
        <v>137231.25999999998</v>
      </c>
      <c r="I47" s="553">
        <f t="shared" ref="I47" si="90">+IF(H$21=0,"",H47/H$21)</f>
        <v>0.5047617394188042</v>
      </c>
      <c r="J47" s="552">
        <f>+J38+J46</f>
        <v>173190.36000000002</v>
      </c>
      <c r="K47" s="553">
        <f t="shared" si="21"/>
        <v>0.52479681778464515</v>
      </c>
      <c r="N47" s="111"/>
    </row>
    <row r="48" spans="1:14" s="109" customFormat="1" ht="16.5" thickBot="1">
      <c r="A48" s="414">
        <v>249</v>
      </c>
      <c r="B48" s="556" t="s">
        <v>185</v>
      </c>
      <c r="C48" s="556"/>
      <c r="D48" s="557">
        <f>+D47+D31</f>
        <v>0</v>
      </c>
      <c r="E48" s="558" t="str">
        <f t="shared" ref="E48" si="91">+IF(D$21=0,"",D48/D$21)</f>
        <v/>
      </c>
      <c r="F48" s="557">
        <f>+F47+F31</f>
        <v>0</v>
      </c>
      <c r="G48" s="558" t="str">
        <f t="shared" ref="G48" si="92">+IF(F$21=0,"",F48/F$21)</f>
        <v/>
      </c>
      <c r="H48" s="557">
        <f>+H47+H31</f>
        <v>271873.33999999985</v>
      </c>
      <c r="I48" s="558">
        <f t="shared" ref="I48" si="93">+IF(H$21=0,"",H48/H$21)</f>
        <v>0.99999999999999933</v>
      </c>
      <c r="J48" s="557">
        <f>+J47+J31</f>
        <v>330014.12000000005</v>
      </c>
      <c r="K48" s="558">
        <f t="shared" si="21"/>
        <v>1.0000000000000002</v>
      </c>
      <c r="N48" s="111"/>
    </row>
    <row r="49" spans="1:14" ht="29.25" customHeight="1">
      <c r="A49" s="409"/>
      <c r="B49" s="425"/>
      <c r="C49" s="425"/>
      <c r="D49" s="411">
        <f>+D48-D21</f>
        <v>0</v>
      </c>
      <c r="E49" s="426"/>
      <c r="F49" s="411">
        <f>+F48-F21</f>
        <v>0</v>
      </c>
      <c r="G49" s="426"/>
      <c r="H49" s="411">
        <f>+H48-H21</f>
        <v>0</v>
      </c>
      <c r="I49" s="426"/>
      <c r="J49" s="411">
        <f>+J48-J21</f>
        <v>0</v>
      </c>
      <c r="K49" s="426"/>
      <c r="M49" s="111"/>
      <c r="N49" s="111"/>
    </row>
    <row r="50" spans="1:14" s="49" customFormat="1" ht="21" thickBot="1">
      <c r="A50" s="427"/>
      <c r="B50" s="548" t="str">
        <f>+s</f>
        <v>ALFA SPA</v>
      </c>
      <c r="C50" s="549"/>
      <c r="D50" s="506">
        <f t="shared" ref="D50:K50" si="94">+D4</f>
        <v>44926</v>
      </c>
      <c r="E50" s="506" t="str">
        <f t="shared" si="94"/>
        <v>%</v>
      </c>
      <c r="F50" s="506">
        <f t="shared" si="94"/>
        <v>45291</v>
      </c>
      <c r="G50" s="506" t="str">
        <f t="shared" si="94"/>
        <v>%</v>
      </c>
      <c r="H50" s="506">
        <f t="shared" si="94"/>
        <v>45657</v>
      </c>
      <c r="I50" s="506" t="str">
        <f t="shared" si="94"/>
        <v>%</v>
      </c>
      <c r="J50" s="382">
        <f t="shared" si="94"/>
        <v>45900</v>
      </c>
      <c r="K50" s="407" t="str">
        <f t="shared" si="94"/>
        <v>%</v>
      </c>
      <c r="L50" s="109"/>
      <c r="N50" s="111"/>
    </row>
    <row r="51" spans="1:14" s="109" customFormat="1" ht="17.25" thickTop="1" thickBot="1">
      <c r="A51" s="408"/>
      <c r="B51" s="554" t="s">
        <v>186</v>
      </c>
      <c r="C51" s="554" t="s">
        <v>127</v>
      </c>
      <c r="D51" s="550"/>
      <c r="E51" s="550"/>
      <c r="F51" s="550"/>
      <c r="G51" s="550"/>
      <c r="H51" s="550"/>
      <c r="I51" s="550"/>
      <c r="J51" s="550"/>
      <c r="K51" s="550"/>
      <c r="N51" s="111"/>
    </row>
    <row r="52" spans="1:14" ht="16.5" thickTop="1">
      <c r="A52" s="409">
        <v>300</v>
      </c>
      <c r="B52" s="428" t="s">
        <v>187</v>
      </c>
      <c r="C52" s="428" t="s">
        <v>188</v>
      </c>
      <c r="D52" s="411">
        <f>+SUMIF(CE!$J:$J,BR!$A52,CE!B:B)*(TB&lt;3)-SUMIFS('3'!$C:$C,'3'!$D:$D,BR!D$50,'3'!$G:$G,BR!$A52)*(TB=3)</f>
        <v>0</v>
      </c>
      <c r="E52" s="413">
        <f>IF(D$52=0,0,D52/D$52)</f>
        <v>0</v>
      </c>
      <c r="F52" s="411">
        <f>+SUMIF(CE!$J:$J,BR!$A52,CE!D:D)*(TB&lt;3)-SUMIFS('3'!$C:$C,'3'!$D:$D,BR!F$50,'3'!$G:$G,BR!$A52)*(TB=3)</f>
        <v>0</v>
      </c>
      <c r="G52" s="413">
        <f>IF(F$52=0,0,F52/F$52)</f>
        <v>0</v>
      </c>
      <c r="H52" s="411">
        <f>+SUMIF(CE!$J:$J,BR!$A52,CE!F:F)*(TB&lt;3)-SUMIFS('3'!$C:$C,'3'!$D:$D,BR!H$50,'3'!$G:$G,BR!$A52)*(TB=3)</f>
        <v>938760.35</v>
      </c>
      <c r="I52" s="413">
        <f>IF(H$52=0,0,H52/H$52)</f>
        <v>1</v>
      </c>
      <c r="J52" s="411">
        <f>+SUMIF(CE!$J:$J,BR!$A52,CE!H:H)*(TB&lt;3)-SUMIFS('3'!$C:$C,'3'!$D:$D,BR!J$50,'3'!$G:$G,BR!$A52)*(TB=3)</f>
        <v>510950.21</v>
      </c>
      <c r="K52" s="413">
        <f>+IF(J$52=0,"",J52/J$52)</f>
        <v>1</v>
      </c>
      <c r="L52" s="149">
        <f>+A52</f>
        <v>300</v>
      </c>
      <c r="N52" s="111"/>
    </row>
    <row r="53" spans="1:14">
      <c r="A53" s="409">
        <v>310</v>
      </c>
      <c r="B53" s="428" t="s">
        <v>542</v>
      </c>
      <c r="C53" s="428" t="s">
        <v>189</v>
      </c>
      <c r="D53" s="411">
        <f>+SUMIF(CE!$J:$J,BR!$A53,CE!B:B)*(TB&lt;3)-SUMIFS('3'!$C:$C,'3'!$D:$D,BR!D$50,'3'!$G:$G,BR!$A53)*(TB=3)</f>
        <v>0</v>
      </c>
      <c r="E53" s="413">
        <f t="shared" ref="E53:G78" si="95">IF(D$52=0,0,D53/D$52)</f>
        <v>0</v>
      </c>
      <c r="F53" s="411">
        <f>+SUMIF(CE!$J:$J,BR!$A53,CE!D:D)*(TB&lt;3)-SUMIFS('3'!$C:$C,'3'!$D:$D,BR!F$50,'3'!$G:$G,BR!$A53)*(TB=3)</f>
        <v>0</v>
      </c>
      <c r="G53" s="413">
        <f t="shared" si="95"/>
        <v>0</v>
      </c>
      <c r="H53" s="411">
        <f>+SUMIF(CE!$J:$J,BR!$A53,CE!F:F)*(TB&lt;3)-SUMIFS('3'!$C:$C,'3'!$D:$D,BR!H$50,'3'!$G:$G,BR!$A53)*(TB=3)</f>
        <v>1920.13</v>
      </c>
      <c r="I53" s="413">
        <f t="shared" ref="I53" si="96">IF(H$52=0,0,H53/H$52)</f>
        <v>2.04538890037271E-3</v>
      </c>
      <c r="J53" s="411">
        <f>+SUMIF(CE!$J:$J,BR!$A53,CE!H:H)*(TB&lt;3)-SUMIFS('3'!$C:$C,'3'!$D:$D,BR!J$50,'3'!$G:$G,BR!$A53)*(TB=3)</f>
        <v>0</v>
      </c>
      <c r="K53" s="413">
        <f t="shared" ref="K53:K78" si="97">+IF(J$52=0,"",J53/J$52)</f>
        <v>0</v>
      </c>
      <c r="L53" s="149">
        <f t="shared" ref="L53:L119" si="98">+A53</f>
        <v>310</v>
      </c>
      <c r="N53" s="111"/>
    </row>
    <row r="54" spans="1:14">
      <c r="A54" s="409">
        <v>315</v>
      </c>
      <c r="B54" s="428" t="s">
        <v>665</v>
      </c>
      <c r="C54" s="428"/>
      <c r="D54" s="411">
        <f>+SUMIF(CE!$J:$J,BR!$A54,CE!B:B)*(TB&lt;3)-SUMIFS('3'!$C:$C,'3'!$D:$D,BR!D$50,'3'!$G:$G,BR!$A54)*(TB=3)</f>
        <v>0</v>
      </c>
      <c r="E54" s="413">
        <f t="shared" si="95"/>
        <v>0</v>
      </c>
      <c r="F54" s="411">
        <f>+SUMIF(CE!$J:$J,BR!$A54,CE!D:D)*(TB&lt;3)-SUMIFS('3'!$C:$C,'3'!$D:$D,BR!F$50,'3'!$G:$G,BR!$A54)*(TB=3)</f>
        <v>0</v>
      </c>
      <c r="G54" s="413">
        <f t="shared" si="95"/>
        <v>0</v>
      </c>
      <c r="H54" s="411">
        <f>+SUMIF(CE!$J:$J,BR!$A54,CE!F:F)*(TB&lt;3)-SUMIFS('3'!$C:$C,'3'!$D:$D,BR!H$50,'3'!$G:$G,BR!$A54)*(TB=3)</f>
        <v>0</v>
      </c>
      <c r="I54" s="413">
        <f t="shared" ref="I54" si="99">IF(H$52=0,0,H54/H$52)</f>
        <v>0</v>
      </c>
      <c r="J54" s="411">
        <f>+SUMIF(CE!$J:$J,BR!$A54,CE!H:H)*(TB&lt;3)-SUMIFS('3'!$C:$C,'3'!$D:$D,BR!J$50,'3'!$G:$G,BR!$A54)*(TB=3)</f>
        <v>0</v>
      </c>
      <c r="K54" s="413">
        <f t="shared" ref="K54" si="100">+IF(J$52=0,"",J54/J$52)</f>
        <v>0</v>
      </c>
      <c r="L54" s="112">
        <v>315</v>
      </c>
      <c r="N54" s="111"/>
    </row>
    <row r="55" spans="1:14">
      <c r="A55" s="409">
        <v>320</v>
      </c>
      <c r="B55" s="428" t="s">
        <v>190</v>
      </c>
      <c r="C55" s="428" t="s">
        <v>191</v>
      </c>
      <c r="D55" s="411">
        <f>+SUMIF(CE!$J:$J,BR!$A55,CE!B:B)*(TB&lt;3)-SUMIFS('3'!$C:$C,'3'!$D:$D,BR!D$50,'3'!$G:$G,BR!$A55)*(TB=3)</f>
        <v>0</v>
      </c>
      <c r="E55" s="413">
        <f t="shared" si="95"/>
        <v>0</v>
      </c>
      <c r="F55" s="411">
        <f>+SUMIF(CE!$J:$J,BR!$A55,CE!D:D)*(TB&lt;3)-SUMIFS('3'!$C:$C,'3'!$D:$D,BR!F$50,'3'!$G:$G,BR!$A55)*(TB=3)</f>
        <v>0</v>
      </c>
      <c r="G55" s="413">
        <f t="shared" si="95"/>
        <v>0</v>
      </c>
      <c r="H55" s="411">
        <f>+SUMIF(CE!$J:$J,BR!$A55,CE!F:F)*(TB&lt;3)-SUMIFS('3'!$C:$C,'3'!$D:$D,BR!H$50,'3'!$G:$G,BR!$A55)*(TB=3)</f>
        <v>1305.97</v>
      </c>
      <c r="I55" s="413">
        <f t="shared" ref="I55" si="101">IF(H$52=0,0,H55/H$52)</f>
        <v>1.3911644223150244E-3</v>
      </c>
      <c r="J55" s="411">
        <f>+SUMIF(CE!$J:$J,BR!$A55,CE!H:H)*(TB&lt;3)-SUMIFS('3'!$C:$C,'3'!$D:$D,BR!J$50,'3'!$G:$G,BR!$A55)*(TB=3)</f>
        <v>12.59</v>
      </c>
      <c r="K55" s="413">
        <f t="shared" si="97"/>
        <v>2.4640365643454768E-5</v>
      </c>
      <c r="L55" s="149">
        <f t="shared" si="98"/>
        <v>320</v>
      </c>
      <c r="N55" s="111"/>
    </row>
    <row r="56" spans="1:14" s="109" customFormat="1">
      <c r="A56" s="414">
        <v>325</v>
      </c>
      <c r="B56" s="551" t="s">
        <v>192</v>
      </c>
      <c r="C56" s="551"/>
      <c r="D56" s="559">
        <f>SUM(D52:D55)</f>
        <v>0</v>
      </c>
      <c r="E56" s="553">
        <f t="shared" si="95"/>
        <v>0</v>
      </c>
      <c r="F56" s="559">
        <f>SUM(F52:F55)</f>
        <v>0</v>
      </c>
      <c r="G56" s="553">
        <f t="shared" si="95"/>
        <v>0</v>
      </c>
      <c r="H56" s="559">
        <f>SUM(H52:H55)</f>
        <v>941986.45</v>
      </c>
      <c r="I56" s="553">
        <f t="shared" ref="I56" si="102">IF(H$52=0,0,H56/H$52)</f>
        <v>1.0034365533226877</v>
      </c>
      <c r="J56" s="559">
        <f>SUM(J52:J55)</f>
        <v>510962.80000000005</v>
      </c>
      <c r="K56" s="553">
        <f t="shared" si="97"/>
        <v>1.0000246403656434</v>
      </c>
      <c r="L56" s="348">
        <f t="shared" si="98"/>
        <v>325</v>
      </c>
      <c r="N56" s="111"/>
    </row>
    <row r="57" spans="1:14">
      <c r="A57" s="409">
        <v>330</v>
      </c>
      <c r="B57" s="428" t="s">
        <v>193</v>
      </c>
      <c r="C57" s="428" t="s">
        <v>194</v>
      </c>
      <c r="D57" s="411">
        <f>+SUMIF(CE!$J:$J,BR!$A57,CE!B:B)*(TB&lt;3)-SUMIFS('3'!$C:$C,'3'!$D:$D,BR!D$50,'3'!$G:$G,BR!$A57)*(TB=3)</f>
        <v>0</v>
      </c>
      <c r="E57" s="413">
        <f t="shared" si="95"/>
        <v>0</v>
      </c>
      <c r="F57" s="411">
        <f>+SUMIF(CE!$J:$J,BR!$A57,CE!D:D)*(TB&lt;3)-SUMIFS('3'!$C:$C,'3'!$D:$D,BR!F$50,'3'!$G:$G,BR!$A57)*(TB=3)</f>
        <v>0</v>
      </c>
      <c r="G57" s="413">
        <f t="shared" si="95"/>
        <v>0</v>
      </c>
      <c r="H57" s="411">
        <f>+SUMIF(CE!$J:$J,BR!$A57,CE!F:F)*(TB&lt;3)-SUMIFS('3'!$C:$C,'3'!$D:$D,BR!H$50,'3'!$G:$G,BR!$A57)*(TB=3)</f>
        <v>-87474.1</v>
      </c>
      <c r="I57" s="413">
        <f t="shared" ref="I57" si="103">IF(H$52=0,0,H57/H$52)</f>
        <v>-9.3180437371476132E-2</v>
      </c>
      <c r="J57" s="411">
        <f>+SUMIF(CE!$J:$J,BR!$A57,CE!H:H)*(TB&lt;3)-SUMIFS('3'!$C:$C,'3'!$D:$D,BR!J$50,'3'!$G:$G,BR!$A57)*(TB=3)</f>
        <v>-75145.490000000005</v>
      </c>
      <c r="K57" s="413">
        <f t="shared" si="97"/>
        <v>-0.147070083404017</v>
      </c>
      <c r="L57" s="149">
        <f t="shared" si="98"/>
        <v>330</v>
      </c>
      <c r="N57" s="111"/>
    </row>
    <row r="58" spans="1:14">
      <c r="A58" s="409">
        <v>340</v>
      </c>
      <c r="B58" s="428" t="s">
        <v>195</v>
      </c>
      <c r="C58" s="428" t="s">
        <v>196</v>
      </c>
      <c r="D58" s="411">
        <f>+SUMIF(CE!$J:$J,BR!$A58,CE!B:B)*(TB&lt;3)-SUMIFS('3'!$C:$C,'3'!$D:$D,BR!D$50,'3'!$G:$G,BR!$A58)*(TB=3)</f>
        <v>0</v>
      </c>
      <c r="E58" s="413">
        <f t="shared" si="95"/>
        <v>0</v>
      </c>
      <c r="F58" s="411">
        <f>+SUMIF(CE!$J:$J,BR!$A58,CE!D:D)*(TB&lt;3)-SUMIFS('3'!$C:$C,'3'!$D:$D,BR!F$50,'3'!$G:$G,BR!$A58)*(TB=3)</f>
        <v>0</v>
      </c>
      <c r="G58" s="413">
        <f t="shared" si="95"/>
        <v>0</v>
      </c>
      <c r="H58" s="411">
        <f>+SUMIF(CE!$J:$J,BR!$A58,CE!F:F)*(TB&lt;3)-SUMIFS('3'!$C:$C,'3'!$D:$D,BR!H$50,'3'!$G:$G,BR!$A58)*(TB=3)</f>
        <v>0</v>
      </c>
      <c r="I58" s="413">
        <f t="shared" ref="I58" si="104">IF(H$52=0,0,H58/H$52)</f>
        <v>0</v>
      </c>
      <c r="J58" s="411">
        <f>+SUMIF(CE!$J:$J,BR!$A58,CE!H:H)*(TB&lt;3)-SUMIFS('3'!$C:$C,'3'!$D:$D,BR!J$50,'3'!$G:$G,BR!$A58)*(TB=3)</f>
        <v>0</v>
      </c>
      <c r="K58" s="413">
        <f t="shared" si="97"/>
        <v>0</v>
      </c>
      <c r="L58" s="149">
        <f t="shared" si="98"/>
        <v>340</v>
      </c>
      <c r="N58" s="111"/>
    </row>
    <row r="59" spans="1:14" s="109" customFormat="1">
      <c r="A59" s="414">
        <v>355</v>
      </c>
      <c r="B59" s="551" t="s">
        <v>197</v>
      </c>
      <c r="C59" s="551"/>
      <c r="D59" s="559">
        <f>SUM(D56:D58)</f>
        <v>0</v>
      </c>
      <c r="E59" s="553">
        <f t="shared" si="95"/>
        <v>0</v>
      </c>
      <c r="F59" s="559">
        <f>SUM(F56:F58)</f>
        <v>0</v>
      </c>
      <c r="G59" s="553">
        <f t="shared" si="95"/>
        <v>0</v>
      </c>
      <c r="H59" s="559">
        <f>SUM(H56:H58)</f>
        <v>854512.35</v>
      </c>
      <c r="I59" s="553">
        <f t="shared" ref="I59" si="105">IF(H$52=0,0,H59/H$52)</f>
        <v>0.91025611595121159</v>
      </c>
      <c r="J59" s="559">
        <f>SUM(J56:J58)</f>
        <v>435817.31000000006</v>
      </c>
      <c r="K59" s="553">
        <f t="shared" si="97"/>
        <v>0.85295455696162659</v>
      </c>
      <c r="L59" s="348">
        <f t="shared" si="98"/>
        <v>355</v>
      </c>
      <c r="N59" s="111"/>
    </row>
    <row r="60" spans="1:14">
      <c r="A60" s="409">
        <v>360</v>
      </c>
      <c r="B60" s="428" t="s">
        <v>198</v>
      </c>
      <c r="C60" s="428" t="s">
        <v>199</v>
      </c>
      <c r="D60" s="411">
        <f>+SUMIF(CE!$J:$J,BR!$A60,CE!B:B)*(TB&lt;3)-SUMIFS('3'!$C:$C,'3'!$D:$D,BR!D$50,'3'!$G:$G,BR!$A60)*(TB=3)</f>
        <v>0</v>
      </c>
      <c r="E60" s="413">
        <f t="shared" si="95"/>
        <v>0</v>
      </c>
      <c r="F60" s="411">
        <f>+SUMIF(CE!$J:$J,BR!$A60,CE!D:D)*(TB&lt;3)-SUMIFS('3'!$C:$C,'3'!$D:$D,BR!F$50,'3'!$G:$G,BR!$A60)*(TB=3)</f>
        <v>0</v>
      </c>
      <c r="G60" s="413">
        <f t="shared" si="95"/>
        <v>0</v>
      </c>
      <c r="H60" s="411">
        <f>+SUMIF(CE!$J:$J,BR!$A60,CE!F:F)*(TB&lt;3)-SUMIFS('3'!$C:$C,'3'!$D:$D,BR!H$50,'3'!$G:$G,BR!$A60)*(TB=3)</f>
        <v>-516258.55000000005</v>
      </c>
      <c r="I60" s="413">
        <f t="shared" ref="I60" si="106">IF(H$52=0,0,H60/H$52)</f>
        <v>-0.54993646674574614</v>
      </c>
      <c r="J60" s="411">
        <f>+SUMIF(CE!$J:$J,BR!$A60,CE!H:H)*(TB&lt;3)-SUMIFS('3'!$C:$C,'3'!$D:$D,BR!J$50,'3'!$G:$G,BR!$A60)*(TB=3)</f>
        <v>-340417.72000000003</v>
      </c>
      <c r="K60" s="413">
        <f t="shared" si="97"/>
        <v>-0.66624440764981785</v>
      </c>
      <c r="L60" s="149">
        <f t="shared" si="98"/>
        <v>360</v>
      </c>
      <c r="N60" s="111"/>
    </row>
    <row r="61" spans="1:14">
      <c r="A61" s="409">
        <v>370</v>
      </c>
      <c r="B61" s="428" t="s">
        <v>200</v>
      </c>
      <c r="C61" s="428" t="s">
        <v>201</v>
      </c>
      <c r="D61" s="411">
        <f>+SUMIF(CE!$J:$J,BR!$A61,CE!B:B)*(TB&lt;3)-SUMIFS('3'!$C:$C,'3'!$D:$D,BR!D$50,'3'!$G:$G,BR!$A61)*(TB=3)</f>
        <v>0</v>
      </c>
      <c r="E61" s="413">
        <f t="shared" si="95"/>
        <v>0</v>
      </c>
      <c r="F61" s="411">
        <f>+SUMIF(CE!$J:$J,BR!$A61,CE!D:D)*(TB&lt;3)-SUMIFS('3'!$C:$C,'3'!$D:$D,BR!F$50,'3'!$G:$G,BR!$A61)*(TB=3)</f>
        <v>0</v>
      </c>
      <c r="G61" s="413">
        <f t="shared" si="95"/>
        <v>0</v>
      </c>
      <c r="H61" s="411">
        <f>+SUMIF(CE!$J:$J,BR!$A61,CE!F:F)*(TB&lt;3)-SUMIFS('3'!$C:$C,'3'!$D:$D,BR!H$50,'3'!$G:$G,BR!$A61)*(TB=3)</f>
        <v>-32773.269999999997</v>
      </c>
      <c r="I61" s="413">
        <f t="shared" ref="I61" si="107">IF(H$52=0,0,H61/H$52)</f>
        <v>-3.4911220952184442E-2</v>
      </c>
      <c r="J61" s="411">
        <f>+SUMIF(CE!$J:$J,BR!$A61,CE!H:H)*(TB&lt;3)-SUMIFS('3'!$C:$C,'3'!$D:$D,BR!J$50,'3'!$G:$G,BR!$A61)*(TB=3)</f>
        <v>-12773.52</v>
      </c>
      <c r="K61" s="413">
        <f t="shared" si="97"/>
        <v>-2.4999539583318697E-2</v>
      </c>
      <c r="L61" s="149">
        <f t="shared" si="98"/>
        <v>370</v>
      </c>
      <c r="N61" s="111"/>
    </row>
    <row r="62" spans="1:14">
      <c r="A62" s="409">
        <v>380</v>
      </c>
      <c r="B62" s="428" t="s">
        <v>202</v>
      </c>
      <c r="C62" s="428" t="s">
        <v>203</v>
      </c>
      <c r="D62" s="411">
        <f>+SUMIF(CE!$J:$J,BR!$A62,CE!B:B)*(TB&lt;3)-SUMIFS('3'!$C:$C,'3'!$D:$D,BR!D$50,'3'!$G:$G,BR!$A62)*(TB=3)</f>
        <v>0</v>
      </c>
      <c r="E62" s="413">
        <f t="shared" si="95"/>
        <v>0</v>
      </c>
      <c r="F62" s="411">
        <f>+SUMIF(CE!$J:$J,BR!$A62,CE!D:D)*(TB&lt;3)-SUMIFS('3'!$C:$C,'3'!$D:$D,BR!F$50,'3'!$G:$G,BR!$A62)*(TB=3)</f>
        <v>0</v>
      </c>
      <c r="G62" s="413">
        <f t="shared" si="95"/>
        <v>0</v>
      </c>
      <c r="H62" s="411">
        <f>+SUMIF(CE!$J:$J,BR!$A62,CE!F:F)*(TB&lt;3)-SUMIFS('3'!$C:$C,'3'!$D:$D,BR!H$50,'3'!$G:$G,BR!$A62)*(TB=3)</f>
        <v>-6851.6900000000005</v>
      </c>
      <c r="I62" s="413">
        <f t="shared" ref="I62" si="108">IF(H$52=0,0,H62/H$52)</f>
        <v>-7.2986572132067579E-3</v>
      </c>
      <c r="J62" s="411">
        <f>+SUMIF(CE!$J:$J,BR!$A62,CE!H:H)*(TB&lt;3)-SUMIFS('3'!$C:$C,'3'!$D:$D,BR!J$50,'3'!$G:$G,BR!$A62)*(TB=3)</f>
        <v>13629.109999999999</v>
      </c>
      <c r="K62" s="413">
        <f t="shared" si="97"/>
        <v>2.6674047164008403E-2</v>
      </c>
      <c r="L62" s="149">
        <f t="shared" si="98"/>
        <v>380</v>
      </c>
      <c r="N62" s="111"/>
    </row>
    <row r="63" spans="1:14" s="109" customFormat="1">
      <c r="A63" s="414">
        <v>385</v>
      </c>
      <c r="B63" s="551" t="s">
        <v>204</v>
      </c>
      <c r="C63" s="551"/>
      <c r="D63" s="559">
        <f>SUM(D59:D62)</f>
        <v>0</v>
      </c>
      <c r="E63" s="553">
        <f t="shared" si="95"/>
        <v>0</v>
      </c>
      <c r="F63" s="559">
        <f>SUM(F59:F62)</f>
        <v>0</v>
      </c>
      <c r="G63" s="553">
        <f t="shared" si="95"/>
        <v>0</v>
      </c>
      <c r="H63" s="559">
        <f>SUM(H59:H62)</f>
        <v>298628.83999999991</v>
      </c>
      <c r="I63" s="553">
        <f t="shared" ref="I63" si="109">IF(H$52=0,0,H63/H$52)</f>
        <v>0.31810977104007421</v>
      </c>
      <c r="J63" s="559">
        <f>SUM(J59:J62)</f>
        <v>96255.180000000022</v>
      </c>
      <c r="K63" s="553">
        <f t="shared" si="97"/>
        <v>0.18838465689249842</v>
      </c>
      <c r="L63" s="348">
        <f t="shared" si="98"/>
        <v>385</v>
      </c>
      <c r="N63" s="111"/>
    </row>
    <row r="64" spans="1:14">
      <c r="A64" s="409">
        <v>390</v>
      </c>
      <c r="B64" s="428" t="s">
        <v>205</v>
      </c>
      <c r="C64" s="428" t="s">
        <v>206</v>
      </c>
      <c r="D64" s="411">
        <f>+SUMIF(CE!$J:$J,BR!$A64,CE!B:B)*(TB&lt;3)-SUMIFS('3'!$C:$C,'3'!$D:$D,BR!D$50,'3'!$G:$G,BR!$A64)*(TB=3)</f>
        <v>0</v>
      </c>
      <c r="E64" s="413">
        <f t="shared" si="95"/>
        <v>0</v>
      </c>
      <c r="F64" s="411">
        <f>+SUMIF(CE!$J:$J,BR!$A64,CE!D:D)*(TB&lt;3)-SUMIFS('3'!$C:$C,'3'!$D:$D,BR!F$50,'3'!$G:$G,BR!$A64)*(TB=3)</f>
        <v>0</v>
      </c>
      <c r="G64" s="413">
        <f t="shared" si="95"/>
        <v>0</v>
      </c>
      <c r="H64" s="411">
        <f>+SUMIF(CE!$J:$J,BR!$A64,CE!F:F)*(TB&lt;3)-SUMIFS('3'!$C:$C,'3'!$D:$D,BR!H$50,'3'!$G:$G,BR!$A64)*(TB=3)</f>
        <v>-103424.81999999998</v>
      </c>
      <c r="I64" s="413">
        <f t="shared" ref="I64" si="110">IF(H$52=0,0,H64/H$52)</f>
        <v>-0.11017169610966204</v>
      </c>
      <c r="J64" s="411">
        <f>+SUMIF(CE!$J:$J,BR!$A64,CE!H:H)*(TB&lt;3)-SUMIFS('3'!$C:$C,'3'!$D:$D,BR!J$50,'3'!$G:$G,BR!$A64)*(TB=3)</f>
        <v>-63331.600000000006</v>
      </c>
      <c r="K64" s="413">
        <f t="shared" si="97"/>
        <v>-0.12394867202422719</v>
      </c>
      <c r="L64" s="149">
        <f t="shared" si="98"/>
        <v>390</v>
      </c>
      <c r="N64" s="111"/>
    </row>
    <row r="65" spans="1:14">
      <c r="A65" s="409">
        <v>400</v>
      </c>
      <c r="B65" s="428" t="s">
        <v>207</v>
      </c>
      <c r="C65" s="428" t="s">
        <v>208</v>
      </c>
      <c r="D65" s="411">
        <f>+SUMIF(CE!$J:$J,BR!$A65,CE!B:B)*(TB&lt;3)-SUMIFS('3'!$C:$C,'3'!$D:$D,BR!D$50,'3'!$G:$G,BR!$A65)*(TB=3)</f>
        <v>0</v>
      </c>
      <c r="E65" s="413">
        <f t="shared" si="95"/>
        <v>0</v>
      </c>
      <c r="F65" s="411">
        <f>+SUMIF(CE!$J:$J,BR!$A65,CE!D:D)*(TB&lt;3)-SUMIFS('3'!$C:$C,'3'!$D:$D,BR!F$50,'3'!$G:$G,BR!$A65)*(TB=3)</f>
        <v>0</v>
      </c>
      <c r="G65" s="413">
        <f t="shared" si="95"/>
        <v>0</v>
      </c>
      <c r="H65" s="411">
        <f>+SUMIF(CE!$J:$J,BR!$A65,CE!F:F)*(TB&lt;3)-SUMIFS('3'!$C:$C,'3'!$D:$D,BR!H$50,'3'!$G:$G,BR!$A65)*(TB=3)</f>
        <v>-2320.92</v>
      </c>
      <c r="I65" s="413">
        <f t="shared" ref="I65" si="111">IF(H$52=0,0,H65/H$52)</f>
        <v>-2.4723242731757899E-3</v>
      </c>
      <c r="J65" s="411">
        <f>+SUMIF(CE!$J:$J,BR!$A65,CE!H:H)*(TB&lt;3)-SUMIFS('3'!$C:$C,'3'!$D:$D,BR!J$50,'3'!$G:$G,BR!$A65)*(TB=3)</f>
        <v>0</v>
      </c>
      <c r="K65" s="413">
        <f t="shared" si="97"/>
        <v>0</v>
      </c>
      <c r="L65" s="149">
        <f t="shared" si="98"/>
        <v>400</v>
      </c>
      <c r="N65" s="111"/>
    </row>
    <row r="66" spans="1:14" s="109" customFormat="1">
      <c r="A66" s="414">
        <v>405</v>
      </c>
      <c r="B66" s="551" t="s">
        <v>209</v>
      </c>
      <c r="C66" s="551"/>
      <c r="D66" s="559">
        <f>SUM(D63:D65)</f>
        <v>0</v>
      </c>
      <c r="E66" s="553">
        <f t="shared" si="95"/>
        <v>0</v>
      </c>
      <c r="F66" s="559">
        <f>SUM(F63:F65)</f>
        <v>0</v>
      </c>
      <c r="G66" s="553">
        <f t="shared" si="95"/>
        <v>0</v>
      </c>
      <c r="H66" s="559">
        <f>SUM(H63:H65)</f>
        <v>192883.09999999992</v>
      </c>
      <c r="I66" s="553">
        <f t="shared" ref="I66" si="112">IF(H$52=0,0,H66/H$52)</f>
        <v>0.20546575065723635</v>
      </c>
      <c r="J66" s="559">
        <f>SUM(J63:J65)</f>
        <v>32923.580000000016</v>
      </c>
      <c r="K66" s="553">
        <f t="shared" si="97"/>
        <v>6.4435984868271248E-2</v>
      </c>
      <c r="L66" s="348">
        <f t="shared" si="98"/>
        <v>405</v>
      </c>
      <c r="N66" s="111"/>
    </row>
    <row r="67" spans="1:14">
      <c r="A67" s="409">
        <v>410</v>
      </c>
      <c r="B67" s="428" t="s">
        <v>686</v>
      </c>
      <c r="C67" s="428" t="s">
        <v>702</v>
      </c>
      <c r="D67" s="411">
        <f>+SUMIF(CE!$J:$J,BR!$A67,CE!B:B)*(TB&lt;3)-SUMIFS('3'!$C:$C,'3'!$D:$D,BR!D$50,'3'!$G:$G,BR!$A67)*(TB=3)</f>
        <v>0</v>
      </c>
      <c r="E67" s="413">
        <f t="shared" si="95"/>
        <v>0</v>
      </c>
      <c r="F67" s="411">
        <f>+SUMIF(CE!$J:$J,BR!$A67,CE!D:D)*(TB&lt;3)-SUMIFS('3'!$C:$C,'3'!$D:$D,BR!F$50,'3'!$G:$G,BR!$A67)*(TB=3)</f>
        <v>0</v>
      </c>
      <c r="G67" s="413">
        <f t="shared" si="95"/>
        <v>0</v>
      </c>
      <c r="H67" s="411">
        <f>+SUMIF(CE!$J:$J,BR!$A67,CE!F:F)*(TB&lt;3)-SUMIFS('3'!$C:$C,'3'!$D:$D,BR!H$50,'3'!$G:$G,BR!$A67)*(TB=3)</f>
        <v>-7933.67</v>
      </c>
      <c r="I67" s="413">
        <f t="shared" ref="I67:I68" si="113">IF(H$52=0,0,H67/H$52)</f>
        <v>-8.4512197388822395E-3</v>
      </c>
      <c r="J67" s="411">
        <f>+SUMIF(CE!$J:$J,BR!$A67,CE!H:H)*(TB&lt;3)-SUMIFS('3'!$C:$C,'3'!$D:$D,BR!J$50,'3'!$G:$G,BR!$A67)*(TB=3)</f>
        <v>-8768.2100000000009</v>
      </c>
      <c r="K67" s="413">
        <f t="shared" si="97"/>
        <v>-1.716059574571855E-2</v>
      </c>
      <c r="L67" s="149">
        <f t="shared" si="98"/>
        <v>410</v>
      </c>
      <c r="N67" s="111"/>
    </row>
    <row r="68" spans="1:14">
      <c r="A68" s="409">
        <v>415</v>
      </c>
      <c r="B68" s="428" t="s">
        <v>687</v>
      </c>
      <c r="C68" s="428" t="s">
        <v>701</v>
      </c>
      <c r="D68" s="411">
        <f>+SUMIF(CE!$J:$J,BR!$A68,CE!B:B)*(TB&lt;3)-SUMIFS('3'!$C:$C,'3'!$D:$D,BR!D$50,'3'!$G:$G,BR!$A68)*(TB=3)</f>
        <v>0</v>
      </c>
      <c r="E68" s="413">
        <f t="shared" si="95"/>
        <v>0</v>
      </c>
      <c r="F68" s="411">
        <f>+SUMIF(CE!$J:$J,BR!$A68,CE!D:D)*(TB&lt;3)-SUMIFS('3'!$C:$C,'3'!$D:$D,BR!F$50,'3'!$G:$G,BR!$A68)*(TB=3)</f>
        <v>0</v>
      </c>
      <c r="G68" s="413">
        <f t="shared" si="95"/>
        <v>0</v>
      </c>
      <c r="H68" s="411">
        <f>+SUMIF(CE!$J:$J,BR!$A68,CE!F:F)*(TB&lt;3)-SUMIFS('3'!$C:$C,'3'!$D:$D,BR!H$50,'3'!$G:$G,BR!$A68)*(TB=3)</f>
        <v>0</v>
      </c>
      <c r="I68" s="413">
        <f t="shared" si="113"/>
        <v>0</v>
      </c>
      <c r="J68" s="424"/>
      <c r="K68" s="429"/>
      <c r="L68" s="149">
        <f t="shared" si="98"/>
        <v>415</v>
      </c>
      <c r="N68" s="111"/>
    </row>
    <row r="69" spans="1:14" s="109" customFormat="1">
      <c r="A69" s="414">
        <v>415</v>
      </c>
      <c r="B69" s="551" t="s">
        <v>210</v>
      </c>
      <c r="C69" s="551"/>
      <c r="D69" s="559">
        <f>SUM(D66:D68)</f>
        <v>0</v>
      </c>
      <c r="E69" s="553">
        <f t="shared" si="95"/>
        <v>0</v>
      </c>
      <c r="F69" s="559">
        <f>SUM(F66:F68)</f>
        <v>0</v>
      </c>
      <c r="G69" s="553">
        <f t="shared" si="95"/>
        <v>0</v>
      </c>
      <c r="H69" s="559">
        <f>SUM(H66:H68)</f>
        <v>184949.42999999991</v>
      </c>
      <c r="I69" s="553">
        <f t="shared" ref="I69" si="114">IF(H$52=0,0,H69/H$52)</f>
        <v>0.19701453091835408</v>
      </c>
      <c r="J69" s="559">
        <f>SUM(J66:J68)</f>
        <v>24155.370000000017</v>
      </c>
      <c r="K69" s="553">
        <f t="shared" si="97"/>
        <v>4.7275389122552698E-2</v>
      </c>
      <c r="L69" s="348">
        <f t="shared" si="98"/>
        <v>415</v>
      </c>
      <c r="N69" s="111"/>
    </row>
    <row r="70" spans="1:14">
      <c r="A70" s="409">
        <v>420</v>
      </c>
      <c r="B70" s="428" t="s">
        <v>211</v>
      </c>
      <c r="C70" s="428" t="s">
        <v>212</v>
      </c>
      <c r="D70" s="411">
        <f>+SUMIF(CE!$J:$J,BR!$A70,CE!B:B)*(TB&lt;3)-SUMIFS('3'!$C:$C,'3'!$D:$D,BR!D$50,'3'!$G:$G,BR!$A70)*(TB=3)</f>
        <v>0</v>
      </c>
      <c r="E70" s="413">
        <f t="shared" si="95"/>
        <v>0</v>
      </c>
      <c r="F70" s="411">
        <f>+SUMIF(CE!$J:$J,BR!$A70,CE!D:D)*(TB&lt;3)-SUMIFS('3'!$C:$C,'3'!$D:$D,BR!F$50,'3'!$G:$G,BR!$A70)*(TB=3)</f>
        <v>0</v>
      </c>
      <c r="G70" s="413">
        <f t="shared" si="95"/>
        <v>0</v>
      </c>
      <c r="H70" s="411">
        <f>+SUMIF(CE!$J:$J,BR!$A70,CE!F:F)*(TB&lt;3)-SUMIFS('3'!$C:$C,'3'!$D:$D,BR!H$50,'3'!$G:$G,BR!$A70)*(TB=3)</f>
        <v>0</v>
      </c>
      <c r="I70" s="413">
        <f t="shared" ref="I70" si="115">IF(H$52=0,0,H70/H$52)</f>
        <v>0</v>
      </c>
      <c r="J70" s="411">
        <f>+SUMIF(CE!$J:$J,BR!$A70,CE!H:H)*(TB&lt;3)-SUMIFS('3'!$C:$C,'3'!$D:$D,BR!J$50,'3'!$G:$G,BR!$A70)*(TB=3)</f>
        <v>0</v>
      </c>
      <c r="K70" s="413">
        <f t="shared" si="97"/>
        <v>0</v>
      </c>
      <c r="L70" s="149">
        <f t="shared" si="98"/>
        <v>420</v>
      </c>
      <c r="N70" s="111"/>
    </row>
    <row r="71" spans="1:14">
      <c r="A71" s="409">
        <v>430</v>
      </c>
      <c r="B71" s="428" t="s">
        <v>213</v>
      </c>
      <c r="C71" s="428" t="s">
        <v>214</v>
      </c>
      <c r="D71" s="411">
        <f>+SUMIF(CE!$J:$J,BR!$A71,CE!B:B)*(TB&lt;3)-SUMIFS('3'!$C:$C,'3'!$D:$D,BR!D$50,'3'!$G:$G,BR!$A71)*(TB=3)</f>
        <v>0</v>
      </c>
      <c r="E71" s="413">
        <f t="shared" si="95"/>
        <v>0</v>
      </c>
      <c r="F71" s="411">
        <f>+SUMIF(CE!$J:$J,BR!$A71,CE!D:D)*(TB&lt;3)-SUMIFS('3'!$C:$C,'3'!$D:$D,BR!F$50,'3'!$G:$G,BR!$A71)*(TB=3)</f>
        <v>0</v>
      </c>
      <c r="G71" s="413">
        <f t="shared" si="95"/>
        <v>0</v>
      </c>
      <c r="H71" s="411">
        <f>+SUMIF(CE!$J:$J,BR!$A71,CE!F:F)*(TB&lt;3)-SUMIFS('3'!$C:$C,'3'!$D:$D,BR!H$50,'3'!$G:$G,BR!$A71)*(TB=3)</f>
        <v>-4299.3499999999995</v>
      </c>
      <c r="I71" s="413">
        <f t="shared" ref="I71" si="116">IF(H$52=0,0,H71/H$52)</f>
        <v>-4.5798163503603445E-3</v>
      </c>
      <c r="J71" s="411">
        <f>+SUMIF(CE!$J:$J,BR!$A71,CE!H:H)*(TB&lt;3)-SUMIFS('3'!$C:$C,'3'!$D:$D,BR!J$50,'3'!$G:$G,BR!$A71)*(TB=3)</f>
        <v>-1898.67</v>
      </c>
      <c r="K71" s="413">
        <f t="shared" si="97"/>
        <v>-3.7159589385431509E-3</v>
      </c>
      <c r="L71" s="149">
        <f t="shared" si="98"/>
        <v>430</v>
      </c>
      <c r="N71" s="111"/>
    </row>
    <row r="72" spans="1:14">
      <c r="A72" s="409">
        <v>432</v>
      </c>
      <c r="B72" s="428" t="s">
        <v>682</v>
      </c>
      <c r="C72" s="428"/>
      <c r="D72" s="411">
        <f>+SUMIF(CE!$J:$J,BR!$A72,CE!B:B)*(TB&lt;3)-SUMIFS('3'!$C:$C,'3'!$D:$D,BR!D$50,'3'!$G:$G,BR!$A72)*(TB=3)</f>
        <v>0</v>
      </c>
      <c r="E72" s="413">
        <f>IF(D$52=0,0,D72/D$52)</f>
        <v>0</v>
      </c>
      <c r="F72" s="411">
        <f>+SUMIF(CE!$J:$J,BR!$A72,CE!D:D)*(TB&lt;3)-SUMIFS('3'!$C:$C,'3'!$D:$D,BR!F$50,'3'!$G:$G,BR!$A72)*(TB=3)</f>
        <v>0</v>
      </c>
      <c r="G72" s="413">
        <f>IF(F$52=0,0,F72/F$52)</f>
        <v>0</v>
      </c>
      <c r="H72" s="411">
        <f>+SUMIF(CE!$J:$J,BR!$A72,CE!F:F)*(TB&lt;3)-SUMIFS('3'!$C:$C,'3'!$D:$D,BR!H$50,'3'!$G:$G,BR!$A72)*(TB=3)</f>
        <v>0</v>
      </c>
      <c r="I72" s="413">
        <f>IF(H$52=0,0,H72/H$52)</f>
        <v>0</v>
      </c>
      <c r="J72" s="411">
        <f>+SUMIF(CE!$J:$J,BR!$A72,CE!H:H)*(TB&lt;3)-SUMIFS('3'!$C:$C,'3'!$D:$D,BR!J$50,'3'!$G:$G,BR!$A72)*(TB=3)</f>
        <v>0</v>
      </c>
      <c r="K72" s="413">
        <f>+IF(J$52=0,"",J72/J$52)</f>
        <v>0</v>
      </c>
      <c r="L72" s="149">
        <f t="shared" si="98"/>
        <v>432</v>
      </c>
      <c r="N72" s="111"/>
    </row>
    <row r="73" spans="1:14" s="109" customFormat="1">
      <c r="A73" s="414">
        <v>435</v>
      </c>
      <c r="B73" s="551" t="s">
        <v>215</v>
      </c>
      <c r="C73" s="551"/>
      <c r="D73" s="559">
        <f>SUM(D69:D72)</f>
        <v>0</v>
      </c>
      <c r="E73" s="553">
        <f t="shared" si="95"/>
        <v>0</v>
      </c>
      <c r="F73" s="559">
        <f>SUM(F69:F72)</f>
        <v>0</v>
      </c>
      <c r="G73" s="553">
        <f t="shared" si="95"/>
        <v>0</v>
      </c>
      <c r="H73" s="559">
        <f>SUM(H69:H72)</f>
        <v>180650.0799999999</v>
      </c>
      <c r="I73" s="553">
        <f t="shared" ref="I73" si="117">IF(H$52=0,0,H73/H$52)</f>
        <v>0.19243471456799374</v>
      </c>
      <c r="J73" s="559">
        <f>SUM(J69:J72)</f>
        <v>22256.700000000019</v>
      </c>
      <c r="K73" s="553">
        <f t="shared" si="97"/>
        <v>4.3559430184009547E-2</v>
      </c>
      <c r="L73" s="348">
        <f t="shared" si="98"/>
        <v>435</v>
      </c>
      <c r="N73" s="111"/>
    </row>
    <row r="74" spans="1:14">
      <c r="A74" s="409">
        <v>440</v>
      </c>
      <c r="B74" s="428" t="s">
        <v>216</v>
      </c>
      <c r="C74" s="428"/>
      <c r="D74" s="411">
        <f>+SUMIF(CE!$J:$J,BR!$A74,CE!B:B)*(TB&lt;3)-SUMIFS('3'!$C:$C,'3'!$D:$D,BR!D$50,'3'!$G:$G,BR!$A74)*(TB=3)</f>
        <v>0</v>
      </c>
      <c r="E74" s="413">
        <f t="shared" si="95"/>
        <v>0</v>
      </c>
      <c r="F74" s="411">
        <f>+SUMIF(CE!$J:$J,BR!$A74,CE!D:D)*(TB&lt;3)-SUMIFS('3'!$C:$C,'3'!$D:$D,BR!F$50,'3'!$G:$G,BR!$A74)*(TB=3)</f>
        <v>0</v>
      </c>
      <c r="G74" s="413">
        <f t="shared" si="95"/>
        <v>0</v>
      </c>
      <c r="H74" s="411">
        <f>+SUMIF(CE!$J:$J,BR!$A74,CE!F:F)*(TB&lt;3)-SUMIFS('3'!$C:$C,'3'!$D:$D,BR!H$50,'3'!$G:$G,BR!$A74)*(TB=3)</f>
        <v>0</v>
      </c>
      <c r="I74" s="413">
        <f t="shared" ref="I74" si="118">IF(H$52=0,0,H74/H$52)</f>
        <v>0</v>
      </c>
      <c r="J74" s="411">
        <f>+SUMIF(CE!$J:$J,BR!$A74,CE!H:H)*(TB&lt;3)-SUMIFS('3'!$C:$C,'3'!$D:$D,BR!J$50,'3'!$G:$G,BR!$A74)*(TB=3)</f>
        <v>326.88</v>
      </c>
      <c r="K74" s="413">
        <f t="shared" si="97"/>
        <v>6.3974922331473346E-4</v>
      </c>
      <c r="L74" s="149">
        <f t="shared" si="98"/>
        <v>440</v>
      </c>
      <c r="N74" s="111"/>
    </row>
    <row r="75" spans="1:14">
      <c r="A75" s="409">
        <v>450</v>
      </c>
      <c r="B75" s="428" t="s">
        <v>217</v>
      </c>
      <c r="C75" s="428"/>
      <c r="D75" s="411">
        <f>+SUMIF(CE!$J:$J,BR!$A75,CE!B:B)*(TB&lt;3)-SUMIFS('3'!$C:$C,'3'!$D:$D,BR!D$50,'3'!$G:$G,BR!$A75)*(TB=3)</f>
        <v>0</v>
      </c>
      <c r="E75" s="413">
        <f t="shared" si="95"/>
        <v>0</v>
      </c>
      <c r="F75" s="411">
        <f>+SUMIF(CE!$J:$J,BR!$A75,CE!D:D)*(TB&lt;3)-SUMIFS('3'!$C:$C,'3'!$D:$D,BR!F$50,'3'!$G:$G,BR!$A75)*(TB=3)</f>
        <v>0</v>
      </c>
      <c r="G75" s="413">
        <f t="shared" si="95"/>
        <v>0</v>
      </c>
      <c r="H75" s="411">
        <f>+SUMIF(CE!$J:$J,BR!$A75,CE!F:F)*(TB&lt;3)-SUMIFS('3'!$C:$C,'3'!$D:$D,BR!H$50,'3'!$G:$G,BR!$A75)*(TB=3)</f>
        <v>0</v>
      </c>
      <c r="I75" s="413">
        <f t="shared" ref="I75" si="119">IF(H$52=0,0,H75/H$52)</f>
        <v>0</v>
      </c>
      <c r="J75" s="411">
        <f>+SUMIF(CE!$J:$J,BR!$A75,CE!H:H)*(TB&lt;3)-SUMIFS('3'!$C:$C,'3'!$D:$D,BR!J$50,'3'!$G:$G,BR!$A75)*(TB=3)</f>
        <v>-401.9</v>
      </c>
      <c r="K75" s="413">
        <f t="shared" si="97"/>
        <v>-7.8657370548883808E-4</v>
      </c>
      <c r="L75" s="149">
        <f t="shared" si="98"/>
        <v>450</v>
      </c>
      <c r="N75" s="111"/>
    </row>
    <row r="76" spans="1:14" s="109" customFormat="1">
      <c r="A76" s="414">
        <v>455</v>
      </c>
      <c r="B76" s="551" t="s">
        <v>218</v>
      </c>
      <c r="C76" s="551"/>
      <c r="D76" s="559">
        <f>SUM(D73:D75)</f>
        <v>0</v>
      </c>
      <c r="E76" s="553">
        <f t="shared" si="95"/>
        <v>0</v>
      </c>
      <c r="F76" s="559">
        <f>SUM(F73:F75)</f>
        <v>0</v>
      </c>
      <c r="G76" s="553">
        <f t="shared" si="95"/>
        <v>0</v>
      </c>
      <c r="H76" s="559">
        <f>SUM(H73:H75)</f>
        <v>180650.0799999999</v>
      </c>
      <c r="I76" s="553">
        <f t="shared" ref="I76" si="120">IF(H$52=0,0,H76/H$52)</f>
        <v>0.19243471456799374</v>
      </c>
      <c r="J76" s="559">
        <f>SUM(J73:J75)</f>
        <v>22181.680000000018</v>
      </c>
      <c r="K76" s="553">
        <f t="shared" si="97"/>
        <v>4.3412605701835444E-2</v>
      </c>
      <c r="L76" s="348">
        <f t="shared" si="98"/>
        <v>455</v>
      </c>
      <c r="N76" s="111"/>
    </row>
    <row r="77" spans="1:14">
      <c r="A77" s="409">
        <v>460</v>
      </c>
      <c r="B77" s="428" t="s">
        <v>219</v>
      </c>
      <c r="C77" s="428"/>
      <c r="D77" s="411">
        <f>+SUMIF(CE!$J:$J,BR!$A77,CE!B:B)*(TB&lt;3)-SUMIFS('3'!$C:$C,'3'!$D:$D,BR!D$50,'3'!$G:$G,BR!$A77)*(TB=3)</f>
        <v>0</v>
      </c>
      <c r="E77" s="413">
        <f t="shared" si="95"/>
        <v>0</v>
      </c>
      <c r="F77" s="411">
        <f>+SUMIF(CE!$J:$J,BR!$A77,CE!D:D)*(TB&lt;3)-SUMIFS('3'!$C:$C,'3'!$D:$D,BR!F$50,'3'!$G:$G,BR!$A77)*(TB=3)</f>
        <v>0</v>
      </c>
      <c r="G77" s="413">
        <f t="shared" si="95"/>
        <v>0</v>
      </c>
      <c r="H77" s="411">
        <f>+SUMIF(CE!$J:$J,BR!$A77,CE!F:F)*(TB&lt;3)-SUMIFS('3'!$C:$C,'3'!$D:$D,BR!H$50,'3'!$G:$G,BR!$A77)*(TB=3)</f>
        <v>-56008</v>
      </c>
      <c r="I77" s="413">
        <f t="shared" ref="I77" si="121">IF(H$52=0,0,H77/H$52)</f>
        <v>-5.9661659123119125E-2</v>
      </c>
      <c r="J77" s="411">
        <f>+SUMIF(CE!$J:$J,BR!$A77,CE!H:H)*(TB&lt;3)-SUMIFS('3'!$C:$C,'3'!$D:$D,BR!J$50,'3'!$G:$G,BR!$A77)*(TB=3)</f>
        <v>0</v>
      </c>
      <c r="K77" s="413">
        <f t="shared" si="97"/>
        <v>0</v>
      </c>
      <c r="L77" s="149">
        <f t="shared" si="98"/>
        <v>460</v>
      </c>
      <c r="N77" s="111"/>
    </row>
    <row r="78" spans="1:14" s="109" customFormat="1" ht="16.5" thickBot="1">
      <c r="A78" s="414">
        <v>469</v>
      </c>
      <c r="B78" s="420" t="s">
        <v>220</v>
      </c>
      <c r="C78" s="421"/>
      <c r="D78" s="422">
        <f>+D76+D77</f>
        <v>0</v>
      </c>
      <c r="E78" s="423">
        <f t="shared" si="95"/>
        <v>0</v>
      </c>
      <c r="F78" s="422">
        <f>+F76+F77</f>
        <v>0</v>
      </c>
      <c r="G78" s="423">
        <f t="shared" si="95"/>
        <v>0</v>
      </c>
      <c r="H78" s="422">
        <f>+H76+H77</f>
        <v>124642.0799999999</v>
      </c>
      <c r="I78" s="423">
        <f t="shared" ref="I78" si="122">IF(H$52=0,0,H78/H$52)</f>
        <v>0.13277305544487461</v>
      </c>
      <c r="J78" s="422">
        <f>+J76+J77</f>
        <v>22181.680000000018</v>
      </c>
      <c r="K78" s="423">
        <f t="shared" si="97"/>
        <v>4.3412605701835444E-2</v>
      </c>
      <c r="L78" s="348">
        <f t="shared" si="98"/>
        <v>469</v>
      </c>
      <c r="N78" s="111"/>
    </row>
    <row r="79" spans="1:14">
      <c r="A79" s="409"/>
      <c r="B79" s="426"/>
      <c r="C79" s="426"/>
      <c r="D79" s="430">
        <f>+(D78-CE!B130)*(TB&lt;&gt;3)</f>
        <v>0</v>
      </c>
      <c r="E79" s="426"/>
      <c r="F79" s="430">
        <f>+(F78-CE!D130)*(TB&lt;&gt;3)</f>
        <v>0</v>
      </c>
      <c r="G79" s="426"/>
      <c r="H79" s="430">
        <f>+(H78-CE!F130)*(TB&lt;&gt;3)</f>
        <v>0</v>
      </c>
      <c r="I79" s="426"/>
      <c r="J79" s="430">
        <f>+(J78-CE!H130)*(TB&lt;&gt;3)</f>
        <v>0</v>
      </c>
      <c r="K79" s="426"/>
      <c r="L79" s="149">
        <f t="shared" si="98"/>
        <v>0</v>
      </c>
      <c r="N79" s="111"/>
    </row>
    <row r="80" spans="1:14" s="109" customFormat="1" ht="21" thickBot="1">
      <c r="A80" s="408"/>
      <c r="B80" s="548" t="str">
        <f t="shared" ref="B80:K80" si="123">B50</f>
        <v>ALFA SPA</v>
      </c>
      <c r="C80" s="549">
        <f t="shared" si="123"/>
        <v>0</v>
      </c>
      <c r="D80" s="506">
        <f t="shared" si="123"/>
        <v>44926</v>
      </c>
      <c r="E80" s="506" t="str">
        <f t="shared" si="123"/>
        <v>%</v>
      </c>
      <c r="F80" s="506">
        <f t="shared" si="123"/>
        <v>45291</v>
      </c>
      <c r="G80" s="506" t="str">
        <f t="shared" si="123"/>
        <v>%</v>
      </c>
      <c r="H80" s="506">
        <f t="shared" si="123"/>
        <v>45657</v>
      </c>
      <c r="I80" s="506" t="str">
        <f t="shared" si="123"/>
        <v>%</v>
      </c>
      <c r="J80" s="382">
        <f t="shared" si="123"/>
        <v>45900</v>
      </c>
      <c r="K80" s="407" t="str">
        <f t="shared" si="123"/>
        <v>%</v>
      </c>
      <c r="L80" s="348">
        <f t="shared" si="98"/>
        <v>0</v>
      </c>
      <c r="N80" s="111"/>
    </row>
    <row r="81" spans="1:14" s="109" customFormat="1" ht="17.25" thickTop="1" thickBot="1">
      <c r="A81" s="408"/>
      <c r="B81" s="554" t="s">
        <v>224</v>
      </c>
      <c r="C81" s="554" t="s">
        <v>127</v>
      </c>
      <c r="D81" s="554"/>
      <c r="E81" s="554"/>
      <c r="F81" s="554"/>
      <c r="G81" s="554"/>
      <c r="H81" s="554"/>
      <c r="I81" s="554"/>
      <c r="J81" s="554"/>
      <c r="K81" s="554"/>
      <c r="L81" s="348">
        <f t="shared" si="98"/>
        <v>0</v>
      </c>
      <c r="N81" s="111"/>
    </row>
    <row r="82" spans="1:14" s="109" customFormat="1" ht="17.25" thickTop="1" thickBot="1">
      <c r="A82" s="408"/>
      <c r="B82" s="554" t="s">
        <v>230</v>
      </c>
      <c r="C82" s="554" t="s">
        <v>230</v>
      </c>
      <c r="D82" s="554"/>
      <c r="E82" s="554"/>
      <c r="F82" s="554"/>
      <c r="G82" s="554"/>
      <c r="H82" s="554"/>
      <c r="I82" s="554"/>
      <c r="J82" s="554"/>
      <c r="K82" s="554"/>
      <c r="L82" s="348">
        <f t="shared" si="98"/>
        <v>0</v>
      </c>
      <c r="N82" s="111"/>
    </row>
    <row r="83" spans="1:14" ht="16.5" thickTop="1">
      <c r="A83" s="409"/>
      <c r="B83" s="431" t="s">
        <v>128</v>
      </c>
      <c r="C83" s="426"/>
      <c r="D83" s="411">
        <f>+D6+D7</f>
        <v>0</v>
      </c>
      <c r="E83" s="413" t="str">
        <f>+IF(D$94=0,"",D83/D$94)</f>
        <v/>
      </c>
      <c r="F83" s="411">
        <f>+F6+F7</f>
        <v>0</v>
      </c>
      <c r="G83" s="413" t="str">
        <f t="shared" ref="G83:G106" si="124">+IF(F$94=0,"",F83/F$94)</f>
        <v/>
      </c>
      <c r="H83" s="411">
        <f>+H6+H7</f>
        <v>1835.2399999999998</v>
      </c>
      <c r="I83" s="413">
        <f t="shared" ref="I83:I106" si="125">+IF(H$94=0,"",H83/H$94)</f>
        <v>3.589551409736641E-2</v>
      </c>
      <c r="J83" s="411">
        <f>+J6+J7</f>
        <v>1557.5299999999997</v>
      </c>
      <c r="K83" s="413">
        <f>+IF(J$94=0,"",J83/J$94)</f>
        <v>1.3271197208492579E-2</v>
      </c>
      <c r="L83" s="149">
        <f t="shared" si="98"/>
        <v>0</v>
      </c>
      <c r="N83" s="111"/>
    </row>
    <row r="84" spans="1:14">
      <c r="A84" s="409"/>
      <c r="B84" s="431" t="s">
        <v>130</v>
      </c>
      <c r="C84" s="426"/>
      <c r="D84" s="411">
        <f>+D8+D9</f>
        <v>0</v>
      </c>
      <c r="E84" s="413" t="str">
        <f t="shared" ref="E84:E106" si="126">+IF(D$94=0,"",D84/D$94)</f>
        <v/>
      </c>
      <c r="F84" s="411">
        <f>+F8+F9</f>
        <v>0</v>
      </c>
      <c r="G84" s="413" t="str">
        <f t="shared" si="124"/>
        <v/>
      </c>
      <c r="H84" s="411">
        <f>+H8+H9</f>
        <v>86918.34</v>
      </c>
      <c r="I84" s="413">
        <f t="shared" si="125"/>
        <v>1.7000384139347915</v>
      </c>
      <c r="J84" s="411">
        <f>+J8+J9</f>
        <v>78897.350000000006</v>
      </c>
      <c r="K84" s="413">
        <f t="shared" ref="K84:K106" si="127">+IF(J$94=0,"",J84/J$94)</f>
        <v>0.67225818512482094</v>
      </c>
      <c r="L84" s="149">
        <f t="shared" si="98"/>
        <v>0</v>
      </c>
      <c r="N84" s="111"/>
    </row>
    <row r="85" spans="1:14">
      <c r="A85" s="409"/>
      <c r="B85" s="431" t="s">
        <v>132</v>
      </c>
      <c r="C85" s="426"/>
      <c r="D85" s="411">
        <f>+D10</f>
        <v>0</v>
      </c>
      <c r="E85" s="413" t="str">
        <f t="shared" si="126"/>
        <v/>
      </c>
      <c r="F85" s="411">
        <f>+F10</f>
        <v>0</v>
      </c>
      <c r="G85" s="413" t="str">
        <f t="shared" si="124"/>
        <v/>
      </c>
      <c r="H85" s="411">
        <f>+H10</f>
        <v>0</v>
      </c>
      <c r="I85" s="413">
        <f t="shared" si="125"/>
        <v>0</v>
      </c>
      <c r="J85" s="411">
        <f>+J10</f>
        <v>0</v>
      </c>
      <c r="K85" s="413">
        <f t="shared" si="127"/>
        <v>0</v>
      </c>
      <c r="L85" s="149">
        <f t="shared" si="98"/>
        <v>0</v>
      </c>
      <c r="N85" s="111"/>
    </row>
    <row r="86" spans="1:14" s="109" customFormat="1">
      <c r="A86" s="408"/>
      <c r="B86" s="551" t="s">
        <v>134</v>
      </c>
      <c r="C86" s="551"/>
      <c r="D86" s="559">
        <f>SUM(D83:D85)</f>
        <v>0</v>
      </c>
      <c r="E86" s="553" t="str">
        <f t="shared" si="126"/>
        <v/>
      </c>
      <c r="F86" s="559">
        <f>SUM(F83:F85)</f>
        <v>0</v>
      </c>
      <c r="G86" s="553" t="str">
        <f t="shared" si="124"/>
        <v/>
      </c>
      <c r="H86" s="559">
        <f>SUM(H83:H85)</f>
        <v>88753.58</v>
      </c>
      <c r="I86" s="553">
        <f t="shared" si="125"/>
        <v>1.735933928032158</v>
      </c>
      <c r="J86" s="559">
        <f>SUM(J83:J85)</f>
        <v>80454.880000000005</v>
      </c>
      <c r="K86" s="553">
        <f t="shared" si="127"/>
        <v>0.68552938233331351</v>
      </c>
      <c r="L86" s="348">
        <f t="shared" si="98"/>
        <v>0</v>
      </c>
      <c r="N86" s="111"/>
    </row>
    <row r="87" spans="1:14">
      <c r="A87" s="409"/>
      <c r="B87" s="431" t="s">
        <v>135</v>
      </c>
      <c r="C87" s="426"/>
      <c r="D87" s="411">
        <f>+D12</f>
        <v>0</v>
      </c>
      <c r="E87" s="413" t="str">
        <f t="shared" si="126"/>
        <v/>
      </c>
      <c r="F87" s="411">
        <f>+F12</f>
        <v>0</v>
      </c>
      <c r="G87" s="413" t="str">
        <f t="shared" si="124"/>
        <v/>
      </c>
      <c r="H87" s="411">
        <f>+H12</f>
        <v>1920.13</v>
      </c>
      <c r="I87" s="413">
        <f t="shared" si="125"/>
        <v>3.755588014852345E-2</v>
      </c>
      <c r="J87" s="411">
        <f>+J12</f>
        <v>1920.13</v>
      </c>
      <c r="K87" s="413">
        <f t="shared" si="127"/>
        <v>1.6360791699641653E-2</v>
      </c>
      <c r="L87" s="149">
        <f t="shared" si="98"/>
        <v>0</v>
      </c>
      <c r="N87" s="111"/>
    </row>
    <row r="88" spans="1:14">
      <c r="A88" s="409"/>
      <c r="B88" s="431" t="s">
        <v>137</v>
      </c>
      <c r="C88" s="426"/>
      <c r="D88" s="411">
        <f>+D13</f>
        <v>0</v>
      </c>
      <c r="E88" s="413" t="str">
        <f t="shared" si="126"/>
        <v/>
      </c>
      <c r="F88" s="411">
        <f>+F13</f>
        <v>0</v>
      </c>
      <c r="G88" s="413" t="str">
        <f t="shared" si="124"/>
        <v/>
      </c>
      <c r="H88" s="411">
        <f>+H13</f>
        <v>0</v>
      </c>
      <c r="I88" s="413">
        <f t="shared" si="125"/>
        <v>0</v>
      </c>
      <c r="J88" s="411">
        <f>+J13</f>
        <v>137151.13</v>
      </c>
      <c r="K88" s="413">
        <f t="shared" si="127"/>
        <v>1.1686193483256202</v>
      </c>
      <c r="L88" s="149">
        <f t="shared" si="98"/>
        <v>0</v>
      </c>
      <c r="N88" s="111"/>
    </row>
    <row r="89" spans="1:14">
      <c r="A89" s="409"/>
      <c r="B89" s="431" t="s">
        <v>139</v>
      </c>
      <c r="C89" s="426"/>
      <c r="D89" s="411">
        <f>+D16</f>
        <v>0</v>
      </c>
      <c r="E89" s="413" t="str">
        <f t="shared" si="126"/>
        <v/>
      </c>
      <c r="F89" s="411">
        <f>+F16</f>
        <v>0</v>
      </c>
      <c r="G89" s="413" t="str">
        <f t="shared" si="124"/>
        <v/>
      </c>
      <c r="H89" s="411">
        <f>+H16</f>
        <v>63787.090000000004</v>
      </c>
      <c r="I89" s="413">
        <f t="shared" si="125"/>
        <v>1.2476136027576668</v>
      </c>
      <c r="J89" s="411">
        <f>+J16</f>
        <v>43985.39</v>
      </c>
      <c r="K89" s="413">
        <f t="shared" si="127"/>
        <v>0.37478493832058291</v>
      </c>
      <c r="L89" s="149">
        <f t="shared" si="98"/>
        <v>0</v>
      </c>
      <c r="N89" s="111"/>
    </row>
    <row r="90" spans="1:14">
      <c r="A90" s="409"/>
      <c r="B90" s="431" t="s">
        <v>225</v>
      </c>
      <c r="C90" s="426"/>
      <c r="D90" s="411">
        <f>-D39-D40</f>
        <v>0</v>
      </c>
      <c r="E90" s="413" t="str">
        <f t="shared" si="126"/>
        <v/>
      </c>
      <c r="F90" s="411">
        <f>-F39-F40</f>
        <v>0</v>
      </c>
      <c r="G90" s="413" t="str">
        <f t="shared" si="124"/>
        <v/>
      </c>
      <c r="H90" s="411">
        <f>-H39-H40</f>
        <v>-60246.409999999996</v>
      </c>
      <c r="I90" s="413">
        <f t="shared" si="125"/>
        <v>-1.1783613366484582</v>
      </c>
      <c r="J90" s="411">
        <f>-J39-J40</f>
        <v>-133395.41</v>
      </c>
      <c r="K90" s="413">
        <f t="shared" si="127"/>
        <v>-1.1366181022630213</v>
      </c>
      <c r="L90" s="149">
        <f t="shared" si="98"/>
        <v>0</v>
      </c>
      <c r="N90" s="111"/>
    </row>
    <row r="91" spans="1:14">
      <c r="A91" s="409"/>
      <c r="B91" s="431" t="s">
        <v>226</v>
      </c>
      <c r="C91" s="426"/>
      <c r="D91" s="411">
        <f>-D42-D45-D36-D37-D32</f>
        <v>0</v>
      </c>
      <c r="E91" s="413" t="str">
        <f t="shared" si="126"/>
        <v/>
      </c>
      <c r="F91" s="411">
        <f>-F42-F45-F36-F37-F32</f>
        <v>0</v>
      </c>
      <c r="G91" s="413" t="str">
        <f t="shared" si="124"/>
        <v/>
      </c>
      <c r="H91" s="411">
        <f>-H42-H45-H36-H37-H32</f>
        <v>-41556.14</v>
      </c>
      <c r="I91" s="413">
        <f t="shared" si="125"/>
        <v>-0.81279778623075571</v>
      </c>
      <c r="J91" s="411">
        <f>-J42-J45-J36-J37-J32</f>
        <v>-11223.470000000001</v>
      </c>
      <c r="K91" s="413">
        <f t="shared" si="127"/>
        <v>-9.5631470169820335E-2</v>
      </c>
      <c r="L91" s="149">
        <f t="shared" si="98"/>
        <v>0</v>
      </c>
      <c r="N91" s="111"/>
    </row>
    <row r="92" spans="1:14" s="109" customFormat="1">
      <c r="A92" s="408"/>
      <c r="B92" s="551" t="s">
        <v>227</v>
      </c>
      <c r="C92" s="551"/>
      <c r="D92" s="559">
        <f>SUM(D87:D91)</f>
        <v>0</v>
      </c>
      <c r="E92" s="553" t="str">
        <f t="shared" si="126"/>
        <v/>
      </c>
      <c r="F92" s="559">
        <f>SUM(F87:F91)</f>
        <v>0</v>
      </c>
      <c r="G92" s="553" t="str">
        <f t="shared" si="124"/>
        <v/>
      </c>
      <c r="H92" s="559">
        <f>SUM(H87:H91)</f>
        <v>-36095.329999999994</v>
      </c>
      <c r="I92" s="553">
        <f t="shared" si="125"/>
        <v>-0.705989639973024</v>
      </c>
      <c r="J92" s="559">
        <f>SUM(J87:J91)</f>
        <v>38437.770000000019</v>
      </c>
      <c r="K92" s="553">
        <f t="shared" si="127"/>
        <v>0.32751550591300338</v>
      </c>
      <c r="L92" s="348">
        <f t="shared" si="98"/>
        <v>0</v>
      </c>
      <c r="N92" s="111"/>
    </row>
    <row r="93" spans="1:14">
      <c r="A93" s="409"/>
      <c r="B93" s="432" t="s">
        <v>228</v>
      </c>
      <c r="C93" s="426"/>
      <c r="D93" s="411">
        <f>-D33-D34</f>
        <v>0</v>
      </c>
      <c r="E93" s="413" t="str">
        <f t="shared" si="126"/>
        <v/>
      </c>
      <c r="F93" s="411">
        <f>-F33-F34</f>
        <v>0</v>
      </c>
      <c r="G93" s="413" t="str">
        <f t="shared" si="124"/>
        <v/>
      </c>
      <c r="H93" s="411">
        <f>-H33-H34</f>
        <v>-1530.97</v>
      </c>
      <c r="I93" s="413">
        <f t="shared" si="125"/>
        <v>-2.9944288059133985E-2</v>
      </c>
      <c r="J93" s="411">
        <f>-J33-J34</f>
        <v>-1530.97</v>
      </c>
      <c r="K93" s="413">
        <f t="shared" si="127"/>
        <v>-1.3044888246316853E-2</v>
      </c>
      <c r="L93" s="149">
        <f t="shared" si="98"/>
        <v>0</v>
      </c>
      <c r="N93" s="111"/>
    </row>
    <row r="94" spans="1:14" s="109" customFormat="1" ht="16.5" thickBot="1">
      <c r="A94" s="408"/>
      <c r="B94" s="420" t="s">
        <v>229</v>
      </c>
      <c r="C94" s="421"/>
      <c r="D94" s="422">
        <f>+D86+D92+D93</f>
        <v>0</v>
      </c>
      <c r="E94" s="423" t="str">
        <f t="shared" si="126"/>
        <v/>
      </c>
      <c r="F94" s="422">
        <f>+F86+F92+F93</f>
        <v>0</v>
      </c>
      <c r="G94" s="423" t="str">
        <f t="shared" si="124"/>
        <v/>
      </c>
      <c r="H94" s="422">
        <f>+H86+H92+H93</f>
        <v>51127.280000000006</v>
      </c>
      <c r="I94" s="423">
        <f t="shared" si="125"/>
        <v>1</v>
      </c>
      <c r="J94" s="422">
        <f>+J86+J92+J93</f>
        <v>117361.68000000002</v>
      </c>
      <c r="K94" s="423">
        <f t="shared" si="127"/>
        <v>1</v>
      </c>
      <c r="L94" s="348">
        <f t="shared" si="98"/>
        <v>0</v>
      </c>
      <c r="N94" s="111"/>
    </row>
    <row r="95" spans="1:14" s="109" customFormat="1" ht="16.5" thickBot="1">
      <c r="A95" s="408"/>
      <c r="B95" s="554" t="s">
        <v>239</v>
      </c>
      <c r="C95" s="550"/>
      <c r="D95" s="550"/>
      <c r="E95" s="560" t="str">
        <f t="shared" si="126"/>
        <v/>
      </c>
      <c r="F95" s="550"/>
      <c r="G95" s="560" t="str">
        <f t="shared" si="124"/>
        <v/>
      </c>
      <c r="H95" s="550"/>
      <c r="I95" s="560">
        <f t="shared" si="125"/>
        <v>0</v>
      </c>
      <c r="J95" s="550"/>
      <c r="K95" s="560">
        <f t="shared" si="127"/>
        <v>0</v>
      </c>
      <c r="L95" s="348">
        <f t="shared" si="98"/>
        <v>0</v>
      </c>
      <c r="N95" s="111"/>
    </row>
    <row r="96" spans="1:14" ht="16.5" thickTop="1">
      <c r="A96" s="409"/>
      <c r="B96" s="431" t="s">
        <v>335</v>
      </c>
      <c r="C96" s="426"/>
      <c r="D96" s="411">
        <f>+D24+D25</f>
        <v>0</v>
      </c>
      <c r="E96" s="413" t="str">
        <f t="shared" si="126"/>
        <v/>
      </c>
      <c r="F96" s="411">
        <f>+F24+F25</f>
        <v>0</v>
      </c>
      <c r="G96" s="413" t="str">
        <f t="shared" si="124"/>
        <v/>
      </c>
      <c r="H96" s="411">
        <f>+H24+H25</f>
        <v>10000</v>
      </c>
      <c r="I96" s="413">
        <f t="shared" si="125"/>
        <v>0.19559029934704131</v>
      </c>
      <c r="J96" s="411">
        <f>+J24+J25</f>
        <v>10000</v>
      </c>
      <c r="K96" s="413">
        <f t="shared" si="127"/>
        <v>8.5206687566162981E-2</v>
      </c>
      <c r="L96" s="149">
        <f t="shared" si="98"/>
        <v>0</v>
      </c>
      <c r="N96" s="111"/>
    </row>
    <row r="97" spans="1:15">
      <c r="A97" s="409"/>
      <c r="B97" s="431" t="s">
        <v>231</v>
      </c>
      <c r="C97" s="426"/>
      <c r="D97" s="411">
        <f>+D26+D27+D28</f>
        <v>0</v>
      </c>
      <c r="E97" s="413" t="str">
        <f t="shared" si="126"/>
        <v/>
      </c>
      <c r="F97" s="411">
        <f>+F26+F27+F28</f>
        <v>0</v>
      </c>
      <c r="G97" s="413" t="str">
        <f t="shared" si="124"/>
        <v/>
      </c>
      <c r="H97" s="411">
        <f>+H26+H27+H28</f>
        <v>0</v>
      </c>
      <c r="I97" s="413">
        <f t="shared" si="125"/>
        <v>0</v>
      </c>
      <c r="J97" s="411">
        <f>+J26+J27+J28</f>
        <v>2000</v>
      </c>
      <c r="K97" s="413">
        <f t="shared" si="127"/>
        <v>1.7041337513232595E-2</v>
      </c>
      <c r="L97" s="149">
        <f t="shared" si="98"/>
        <v>0</v>
      </c>
      <c r="N97" s="111"/>
    </row>
    <row r="98" spans="1:15">
      <c r="A98" s="409"/>
      <c r="B98" s="431" t="s">
        <v>545</v>
      </c>
      <c r="C98" s="426"/>
      <c r="D98" s="411">
        <f>+D29+D30</f>
        <v>0</v>
      </c>
      <c r="E98" s="413" t="str">
        <f t="shared" si="126"/>
        <v/>
      </c>
      <c r="F98" s="411">
        <f>+F29+F30</f>
        <v>0</v>
      </c>
      <c r="G98" s="413" t="str">
        <f t="shared" si="124"/>
        <v/>
      </c>
      <c r="H98" s="411">
        <f>+H29+H30</f>
        <v>124642.0799999999</v>
      </c>
      <c r="I98" s="413">
        <f t="shared" si="125"/>
        <v>2.4378781738437851</v>
      </c>
      <c r="J98" s="411">
        <f>+J29+J30</f>
        <v>144823.76</v>
      </c>
      <c r="K98" s="413">
        <f t="shared" si="127"/>
        <v>1.2339952870476971</v>
      </c>
      <c r="L98" s="149">
        <f t="shared" si="98"/>
        <v>0</v>
      </c>
      <c r="N98" s="111"/>
    </row>
    <row r="99" spans="1:15" s="109" customFormat="1">
      <c r="A99" s="408"/>
      <c r="B99" s="551" t="s">
        <v>163</v>
      </c>
      <c r="C99" s="551"/>
      <c r="D99" s="559">
        <f>SUM(D96:D98)</f>
        <v>0</v>
      </c>
      <c r="E99" s="553" t="str">
        <f t="shared" si="126"/>
        <v/>
      </c>
      <c r="F99" s="559">
        <f>SUM(F96:F98)</f>
        <v>0</v>
      </c>
      <c r="G99" s="553" t="str">
        <f t="shared" si="124"/>
        <v/>
      </c>
      <c r="H99" s="559">
        <f>SUM(H96:H98)</f>
        <v>134642.0799999999</v>
      </c>
      <c r="I99" s="553">
        <f t="shared" si="125"/>
        <v>2.6334684731908267</v>
      </c>
      <c r="J99" s="559">
        <f>SUM(J96:J98)</f>
        <v>156823.76</v>
      </c>
      <c r="K99" s="553">
        <f t="shared" si="127"/>
        <v>1.3362433121270927</v>
      </c>
      <c r="L99" s="348">
        <f t="shared" si="98"/>
        <v>0</v>
      </c>
      <c r="M99" s="114"/>
      <c r="N99" s="111"/>
      <c r="O99" s="115"/>
    </row>
    <row r="100" spans="1:15">
      <c r="A100" s="409"/>
      <c r="B100" s="431" t="s">
        <v>232</v>
      </c>
      <c r="C100" s="426"/>
      <c r="D100" s="411">
        <f>+D41</f>
        <v>0</v>
      </c>
      <c r="E100" s="413" t="str">
        <f t="shared" si="126"/>
        <v/>
      </c>
      <c r="F100" s="411">
        <f>+F41</f>
        <v>0</v>
      </c>
      <c r="G100" s="413" t="str">
        <f t="shared" si="124"/>
        <v/>
      </c>
      <c r="H100" s="411">
        <f>+H41</f>
        <v>0</v>
      </c>
      <c r="I100" s="413">
        <f t="shared" si="125"/>
        <v>0</v>
      </c>
      <c r="J100" s="411">
        <f>+J41</f>
        <v>0</v>
      </c>
      <c r="K100" s="413">
        <f t="shared" si="127"/>
        <v>0</v>
      </c>
      <c r="L100" s="149">
        <f t="shared" si="98"/>
        <v>0</v>
      </c>
      <c r="N100" s="111"/>
      <c r="O100" s="111"/>
    </row>
    <row r="101" spans="1:15">
      <c r="A101" s="409"/>
      <c r="B101" s="431" t="s">
        <v>233</v>
      </c>
      <c r="C101" s="426"/>
      <c r="D101" s="411">
        <f>-D19</f>
        <v>0</v>
      </c>
      <c r="E101" s="413" t="str">
        <f t="shared" si="126"/>
        <v/>
      </c>
      <c r="F101" s="411">
        <f>-F19</f>
        <v>0</v>
      </c>
      <c r="G101" s="413" t="str">
        <f t="shared" si="124"/>
        <v/>
      </c>
      <c r="H101" s="411">
        <f>-H19</f>
        <v>-117412.54</v>
      </c>
      <c r="I101" s="413">
        <f t="shared" si="125"/>
        <v>-2.2964753845696464</v>
      </c>
      <c r="J101" s="411">
        <f>-J19</f>
        <v>-66502.59</v>
      </c>
      <c r="K101" s="413">
        <f t="shared" si="127"/>
        <v>-0.56664654084706345</v>
      </c>
      <c r="L101" s="149">
        <f t="shared" si="98"/>
        <v>0</v>
      </c>
      <c r="N101" s="111"/>
      <c r="O101" s="111"/>
    </row>
    <row r="102" spans="1:15">
      <c r="A102" s="409"/>
      <c r="B102" s="416" t="s">
        <v>234</v>
      </c>
      <c r="C102" s="416"/>
      <c r="D102" s="433">
        <f>SUM(D100:D101)</f>
        <v>0</v>
      </c>
      <c r="E102" s="434" t="str">
        <f t="shared" si="126"/>
        <v/>
      </c>
      <c r="F102" s="433">
        <f>SUM(F100:F101)</f>
        <v>0</v>
      </c>
      <c r="G102" s="434" t="str">
        <f t="shared" si="124"/>
        <v/>
      </c>
      <c r="H102" s="433">
        <f>SUM(H100:H101)</f>
        <v>-117412.54</v>
      </c>
      <c r="I102" s="434">
        <f t="shared" si="125"/>
        <v>-2.2964753845696464</v>
      </c>
      <c r="J102" s="433">
        <f>SUM(J100:J101)</f>
        <v>-66502.59</v>
      </c>
      <c r="K102" s="434">
        <f t="shared" si="127"/>
        <v>-0.56664654084706345</v>
      </c>
      <c r="L102" s="149">
        <f t="shared" si="98"/>
        <v>0</v>
      </c>
      <c r="N102" s="111"/>
      <c r="O102" s="111"/>
    </row>
    <row r="103" spans="1:15">
      <c r="A103" s="409"/>
      <c r="B103" s="431" t="s">
        <v>235</v>
      </c>
      <c r="C103" s="426"/>
      <c r="D103" s="411">
        <f>+D35</f>
        <v>0</v>
      </c>
      <c r="E103" s="413" t="str">
        <f t="shared" si="126"/>
        <v/>
      </c>
      <c r="F103" s="411">
        <f>+F35</f>
        <v>0</v>
      </c>
      <c r="G103" s="413" t="str">
        <f t="shared" si="124"/>
        <v/>
      </c>
      <c r="H103" s="411">
        <f>+H35</f>
        <v>33897.74</v>
      </c>
      <c r="I103" s="413">
        <f t="shared" si="125"/>
        <v>0.66300691137881762</v>
      </c>
      <c r="J103" s="411">
        <f>+J35</f>
        <v>27040.510000000002</v>
      </c>
      <c r="K103" s="413">
        <f t="shared" si="127"/>
        <v>0.23040322871997057</v>
      </c>
      <c r="L103" s="149">
        <f t="shared" si="98"/>
        <v>0</v>
      </c>
      <c r="N103" s="111"/>
      <c r="O103" s="113"/>
    </row>
    <row r="104" spans="1:15">
      <c r="A104" s="409"/>
      <c r="B104" s="431" t="s">
        <v>236</v>
      </c>
      <c r="C104" s="426"/>
      <c r="D104" s="411">
        <f>-D18</f>
        <v>0</v>
      </c>
      <c r="E104" s="413" t="str">
        <f t="shared" si="126"/>
        <v/>
      </c>
      <c r="F104" s="411">
        <f>-F18</f>
        <v>0</v>
      </c>
      <c r="G104" s="413" t="str">
        <f t="shared" si="124"/>
        <v/>
      </c>
      <c r="H104" s="411">
        <f>-H18</f>
        <v>0</v>
      </c>
      <c r="I104" s="413">
        <f t="shared" si="125"/>
        <v>0</v>
      </c>
      <c r="J104" s="411">
        <f>-J18</f>
        <v>0</v>
      </c>
      <c r="K104" s="413">
        <f t="shared" si="127"/>
        <v>0</v>
      </c>
      <c r="L104" s="149">
        <f t="shared" si="98"/>
        <v>0</v>
      </c>
      <c r="N104" s="111"/>
      <c r="O104" s="111"/>
    </row>
    <row r="105" spans="1:15" s="109" customFormat="1">
      <c r="A105" s="408"/>
      <c r="B105" s="551" t="s">
        <v>237</v>
      </c>
      <c r="C105" s="551"/>
      <c r="D105" s="559">
        <f>SUM(D102:D104)</f>
        <v>0</v>
      </c>
      <c r="E105" s="553" t="str">
        <f t="shared" si="126"/>
        <v/>
      </c>
      <c r="F105" s="559">
        <f>SUM(F102:F104)</f>
        <v>0</v>
      </c>
      <c r="G105" s="553" t="str">
        <f t="shared" si="124"/>
        <v/>
      </c>
      <c r="H105" s="559">
        <f>SUM(H102:H104)</f>
        <v>-83514.799999999988</v>
      </c>
      <c r="I105" s="553">
        <f t="shared" si="125"/>
        <v>-1.6334684731908284</v>
      </c>
      <c r="J105" s="559">
        <f>SUM(J102:J104)</f>
        <v>-39462.079999999994</v>
      </c>
      <c r="K105" s="553">
        <f t="shared" si="127"/>
        <v>-0.3362433121270928</v>
      </c>
      <c r="L105" s="348">
        <f t="shared" si="98"/>
        <v>0</v>
      </c>
      <c r="N105" s="111"/>
      <c r="O105" s="114"/>
    </row>
    <row r="106" spans="1:15" s="109" customFormat="1" ht="16.5" thickBot="1">
      <c r="A106" s="408"/>
      <c r="B106" s="556" t="s">
        <v>238</v>
      </c>
      <c r="C106" s="556"/>
      <c r="D106" s="557">
        <f>+D99+D105</f>
        <v>0</v>
      </c>
      <c r="E106" s="558" t="str">
        <f t="shared" si="126"/>
        <v/>
      </c>
      <c r="F106" s="557">
        <f>+F99+F105</f>
        <v>0</v>
      </c>
      <c r="G106" s="558" t="str">
        <f t="shared" si="124"/>
        <v/>
      </c>
      <c r="H106" s="557">
        <f>+H99+H105</f>
        <v>51127.279999999912</v>
      </c>
      <c r="I106" s="558">
        <f t="shared" si="125"/>
        <v>0.99999999999999811</v>
      </c>
      <c r="J106" s="557">
        <f>+J99+J105</f>
        <v>117361.68000000002</v>
      </c>
      <c r="K106" s="558">
        <f t="shared" si="127"/>
        <v>1</v>
      </c>
      <c r="L106" s="348">
        <f t="shared" si="98"/>
        <v>0</v>
      </c>
      <c r="N106" s="111"/>
      <c r="O106" s="115"/>
    </row>
    <row r="107" spans="1:15">
      <c r="A107" s="409"/>
      <c r="B107" s="426"/>
      <c r="C107" s="426"/>
      <c r="D107" s="430">
        <f>+D94-D106</f>
        <v>0</v>
      </c>
      <c r="E107" s="426"/>
      <c r="F107" s="430">
        <f>+F94-F106</f>
        <v>0</v>
      </c>
      <c r="G107" s="426"/>
      <c r="H107" s="430">
        <f>+H94-H106</f>
        <v>9.4587448984384537E-11</v>
      </c>
      <c r="I107" s="426"/>
      <c r="J107" s="430">
        <f>+J94-J106</f>
        <v>0</v>
      </c>
      <c r="K107" s="426"/>
      <c r="L107" s="149">
        <f t="shared" si="98"/>
        <v>0</v>
      </c>
      <c r="N107" s="111"/>
    </row>
    <row r="108" spans="1:15" s="109" customFormat="1" ht="21" thickBot="1">
      <c r="A108" s="408"/>
      <c r="B108" s="548" t="str">
        <f>B80</f>
        <v>ALFA SPA</v>
      </c>
      <c r="C108" s="549">
        <f t="shared" ref="C108:K108" si="128">C80</f>
        <v>0</v>
      </c>
      <c r="D108" s="506">
        <f t="shared" si="128"/>
        <v>44926</v>
      </c>
      <c r="E108" s="506" t="str">
        <f t="shared" si="128"/>
        <v>%</v>
      </c>
      <c r="F108" s="506">
        <f t="shared" ref="F108" si="129">F80</f>
        <v>45291</v>
      </c>
      <c r="G108" s="506" t="str">
        <f t="shared" si="128"/>
        <v>%</v>
      </c>
      <c r="H108" s="506">
        <f t="shared" ref="H108" si="130">H80</f>
        <v>45657</v>
      </c>
      <c r="I108" s="506" t="str">
        <f t="shared" si="128"/>
        <v>%</v>
      </c>
      <c r="J108" s="382">
        <f t="shared" ref="J108" si="131">J80</f>
        <v>45900</v>
      </c>
      <c r="K108" s="407" t="str">
        <f t="shared" si="128"/>
        <v>%</v>
      </c>
      <c r="L108" s="348">
        <f t="shared" si="98"/>
        <v>0</v>
      </c>
      <c r="N108" s="111"/>
    </row>
    <row r="109" spans="1:15" s="109" customFormat="1" ht="17.25" thickTop="1" thickBot="1">
      <c r="A109" s="408"/>
      <c r="B109" s="554" t="s">
        <v>240</v>
      </c>
      <c r="C109" s="554" t="s">
        <v>127</v>
      </c>
      <c r="D109" s="554"/>
      <c r="E109" s="554"/>
      <c r="F109" s="554"/>
      <c r="G109" s="554"/>
      <c r="H109" s="554"/>
      <c r="I109" s="554"/>
      <c r="J109" s="554"/>
      <c r="K109" s="554"/>
      <c r="L109" s="348">
        <f t="shared" si="98"/>
        <v>0</v>
      </c>
      <c r="N109" s="111"/>
    </row>
    <row r="110" spans="1:15" ht="16.5" thickTop="1">
      <c r="A110" s="409">
        <v>500</v>
      </c>
      <c r="B110" s="426" t="s">
        <v>241</v>
      </c>
      <c r="C110" s="426"/>
      <c r="D110" s="411">
        <f>+SUMIF(CE!$L:$L,BR!$A110,CE!B:B)*(TB&lt;3)-SUMIFS('3'!$C:$C,'3'!$D:$D,BR!D$50,'3'!$J:$J,BR!$A110)*(TB=3)</f>
        <v>0</v>
      </c>
      <c r="E110" s="413" t="str">
        <f>+IF(D$110=0,"",D110/D$110)</f>
        <v/>
      </c>
      <c r="F110" s="411">
        <f>+SUMIF(CE!$L:$L,BR!$A110,CE!D:D)*(TB&lt;3)-SUMIFS('3'!$C:$C,'3'!$D:$D,BR!F$50,'3'!$J:$J,BR!$A110)*(TB=3)</f>
        <v>0</v>
      </c>
      <c r="G110" s="413" t="str">
        <f t="shared" ref="G110:G131" si="132">+IF(F$110=0,"",F110/F$110)</f>
        <v/>
      </c>
      <c r="H110" s="411">
        <f>+SUMIF(CE!$L:$L,BR!$A110,CE!F:F)*(TB&lt;3)-SUMIFS('3'!$C:$C,'3'!$D:$D,BR!H$50,'3'!$J:$J,BR!$A110)*(TB=3)</f>
        <v>0</v>
      </c>
      <c r="I110" s="413" t="str">
        <f t="shared" ref="I110:I131" si="133">+IF(H$110=0,"",H110/H$110)</f>
        <v/>
      </c>
      <c r="J110" s="411">
        <f>+SUMIF(CE!$L:$L,BR!$A110,CE!H:H)*(TB&lt;3)-SUMIFS('3'!$C:$C,'3'!$D:$D,BR!J$50,'3'!$J:$J,BR!$A110)*(TB=3)</f>
        <v>0</v>
      </c>
      <c r="K110" s="413" t="str">
        <f>+IF(J$110=0,"",J110/J$110)</f>
        <v/>
      </c>
      <c r="L110" s="149">
        <f t="shared" si="98"/>
        <v>500</v>
      </c>
      <c r="N110" s="111"/>
    </row>
    <row r="111" spans="1:15">
      <c r="A111" s="409">
        <v>510</v>
      </c>
      <c r="B111" s="426" t="s">
        <v>540</v>
      </c>
      <c r="C111" s="426"/>
      <c r="D111" s="411">
        <f>+SUMIF(CE!$L:$L,BR!$A111,CE!B:B)*(TB&lt;3)-SUMIFS('3'!$C:$C,'3'!$D:$D,BR!D$50,'3'!$J:$J,BR!$A111)*(TB=3)</f>
        <v>0</v>
      </c>
      <c r="E111" s="413" t="str">
        <f t="shared" ref="E111:E131" si="134">+IF(D$110=0,"",D111/D$110)</f>
        <v/>
      </c>
      <c r="F111" s="411">
        <f>+SUMIF(CE!$L:$L,BR!$A111,CE!D:D)*(TB&lt;3)-SUMIFS('3'!$C:$C,'3'!$D:$D,BR!F$50,'3'!$J:$J,BR!$A111)*(TB=3)</f>
        <v>0</v>
      </c>
      <c r="G111" s="413" t="str">
        <f t="shared" si="132"/>
        <v/>
      </c>
      <c r="H111" s="411">
        <f>+SUMIF(CE!$L:$L,BR!$A111,CE!F:F)*(TB&lt;3)-SUMIFS('3'!$C:$C,'3'!$D:$D,BR!H$50,'3'!$J:$J,BR!$A111)*(TB=3)</f>
        <v>0</v>
      </c>
      <c r="I111" s="413" t="str">
        <f t="shared" si="133"/>
        <v/>
      </c>
      <c r="J111" s="411">
        <f>+SUMIF(CE!$L:$L,BR!$A111,CE!H:H)*(TB&lt;3)-SUMIFS('3'!$C:$C,'3'!$D:$D,BR!J$50,'3'!$J:$J,BR!$A111)*(TB=3)</f>
        <v>0</v>
      </c>
      <c r="K111" s="413" t="str">
        <f t="shared" ref="K111:K131" si="135">+IF(J$110=0,"",J111/J$110)</f>
        <v/>
      </c>
      <c r="L111" s="149">
        <f t="shared" si="98"/>
        <v>510</v>
      </c>
      <c r="N111" s="111"/>
    </row>
    <row r="112" spans="1:15">
      <c r="A112" s="409">
        <v>520</v>
      </c>
      <c r="B112" s="426" t="s">
        <v>253</v>
      </c>
      <c r="C112" s="426"/>
      <c r="D112" s="411">
        <f>+SUMIF(CE!$L:$L,BR!$A112,CE!B:B)*(TB&lt;3)-SUMIFS('3'!$C:$C,'3'!$D:$D,BR!D$50,'3'!$J:$J,BR!$A112)*(TB=3)</f>
        <v>0</v>
      </c>
      <c r="E112" s="413" t="str">
        <f t="shared" si="134"/>
        <v/>
      </c>
      <c r="F112" s="411">
        <f>+SUMIF(CE!$L:$L,BR!$A112,CE!D:D)*(TB&lt;3)-SUMIFS('3'!$C:$C,'3'!$D:$D,BR!F$50,'3'!$J:$J,BR!$A112)*(TB=3)</f>
        <v>0</v>
      </c>
      <c r="G112" s="413" t="str">
        <f t="shared" si="132"/>
        <v/>
      </c>
      <c r="H112" s="411">
        <f>+SUMIF(CE!$L:$L,BR!$A112,CE!F:F)*(TB&lt;3)-SUMIFS('3'!$C:$C,'3'!$D:$D,BR!H$50,'3'!$J:$J,BR!$A112)*(TB=3)</f>
        <v>0</v>
      </c>
      <c r="I112" s="413" t="str">
        <f t="shared" si="133"/>
        <v/>
      </c>
      <c r="J112" s="411">
        <f>+SUMIF(CE!$L:$L,BR!$A112,CE!H:H)*(TB&lt;3)-SUMIFS('3'!$C:$C,'3'!$D:$D,BR!J$50,'3'!$J:$J,BR!$A112)*(TB=3)</f>
        <v>0</v>
      </c>
      <c r="K112" s="413" t="str">
        <f t="shared" si="135"/>
        <v/>
      </c>
      <c r="L112" s="149">
        <f t="shared" si="98"/>
        <v>520</v>
      </c>
      <c r="N112" s="111"/>
    </row>
    <row r="113" spans="1:14">
      <c r="A113" s="409">
        <v>525</v>
      </c>
      <c r="B113" s="426" t="s">
        <v>294</v>
      </c>
      <c r="C113" s="426"/>
      <c r="D113" s="411">
        <f>+SUMIF(CE!$L:$L,BR!$A113,CE!B:B)*(TB&lt;3)-SUMIFS('3'!$C:$C,'3'!$D:$D,BR!D$50,'3'!$J:$J,BR!$A113)*(TB=3)</f>
        <v>0</v>
      </c>
      <c r="E113" s="413" t="str">
        <f t="shared" si="134"/>
        <v/>
      </c>
      <c r="F113" s="411">
        <f>+SUMIF(CE!$L:$L,BR!$A113,CE!D:D)*(TB&lt;3)-SUMIFS('3'!$C:$C,'3'!$D:$D,BR!F$50,'3'!$J:$J,BR!$A113)*(TB=3)</f>
        <v>0</v>
      </c>
      <c r="G113" s="413" t="str">
        <f t="shared" si="132"/>
        <v/>
      </c>
      <c r="H113" s="411">
        <f>+SUMIF(CE!$L:$L,BR!$A113,CE!F:F)*(TB&lt;3)-SUMIFS('3'!$C:$C,'3'!$D:$D,BR!H$50,'3'!$J:$J,BR!$A113)*(TB=3)</f>
        <v>0</v>
      </c>
      <c r="I113" s="413" t="str">
        <f t="shared" si="133"/>
        <v/>
      </c>
      <c r="J113" s="411">
        <f>+SUMIF(CE!$L:$L,BR!$A113,CE!H:H)*(TB&lt;3)-SUMIFS('3'!$C:$C,'3'!$D:$D,BR!J$50,'3'!$J:$J,BR!$A113)*(TB=3)</f>
        <v>0</v>
      </c>
      <c r="K113" s="413" t="str">
        <f t="shared" si="135"/>
        <v/>
      </c>
      <c r="L113" s="149">
        <f t="shared" si="98"/>
        <v>525</v>
      </c>
      <c r="N113" s="111"/>
    </row>
    <row r="114" spans="1:14">
      <c r="A114" s="409">
        <v>530</v>
      </c>
      <c r="B114" s="426" t="s">
        <v>544</v>
      </c>
      <c r="C114" s="426"/>
      <c r="D114" s="411">
        <f>+SUMIF(CE!$L:$L,BR!$A114,CE!B:B)*(TB&lt;3)-SUMIFS('3'!$C:$C,'3'!$D:$D,BR!D$50,'3'!$J:$J,BR!$A114)*(TB=3)</f>
        <v>0</v>
      </c>
      <c r="E114" s="413" t="str">
        <f t="shared" si="134"/>
        <v/>
      </c>
      <c r="F114" s="411">
        <f>+SUMIF(CE!$L:$L,BR!$A114,CE!D:D)*(TB&lt;3)-SUMIFS('3'!$C:$C,'3'!$D:$D,BR!F$50,'3'!$J:$J,BR!$A114)*(TB=3)</f>
        <v>0</v>
      </c>
      <c r="G114" s="413" t="str">
        <f t="shared" si="132"/>
        <v/>
      </c>
      <c r="H114" s="411">
        <f>+SUMIF(CE!$L:$L,BR!$A114,CE!F:F)*(TB&lt;3)-SUMIFS('3'!$C:$C,'3'!$D:$D,BR!H$50,'3'!$J:$J,BR!$A114)*(TB=3)</f>
        <v>0</v>
      </c>
      <c r="I114" s="413" t="str">
        <f t="shared" si="133"/>
        <v/>
      </c>
      <c r="J114" s="411">
        <f>+SUMIF(CE!$L:$L,BR!$A114,CE!H:H)*(TB&lt;3)-SUMIFS('3'!$C:$C,'3'!$D:$D,BR!J$50,'3'!$J:$J,BR!$A114)*(TB=3)</f>
        <v>0</v>
      </c>
      <c r="K114" s="413" t="str">
        <f t="shared" si="135"/>
        <v/>
      </c>
      <c r="L114" s="149">
        <f t="shared" si="98"/>
        <v>530</v>
      </c>
      <c r="N114" s="111"/>
    </row>
    <row r="115" spans="1:14">
      <c r="A115" s="409">
        <v>540</v>
      </c>
      <c r="B115" s="426" t="s">
        <v>297</v>
      </c>
      <c r="C115" s="426"/>
      <c r="D115" s="411">
        <f>+SUMIF(CE!$L:$L,BR!$A115,CE!B:B)*(TB&lt;3)-SUMIFS('3'!$C:$C,'3'!$D:$D,BR!D$50,'3'!$J:$J,BR!$A115)*(TB=3)</f>
        <v>0</v>
      </c>
      <c r="E115" s="413" t="str">
        <f t="shared" si="134"/>
        <v/>
      </c>
      <c r="F115" s="411">
        <f>+SUMIF(CE!$L:$L,BR!$A115,CE!D:D)*(TB&lt;3)-SUMIFS('3'!$C:$C,'3'!$D:$D,BR!F$50,'3'!$J:$J,BR!$A115)*(TB=3)</f>
        <v>0</v>
      </c>
      <c r="G115" s="413" t="str">
        <f t="shared" si="132"/>
        <v/>
      </c>
      <c r="H115" s="411">
        <f>+SUMIF(CE!$L:$L,BR!$A115,CE!F:F)*(TB&lt;3)-SUMIFS('3'!$C:$C,'3'!$D:$D,BR!H$50,'3'!$J:$J,BR!$A115)*(TB=3)</f>
        <v>0</v>
      </c>
      <c r="I115" s="413" t="str">
        <f t="shared" si="133"/>
        <v/>
      </c>
      <c r="J115" s="411">
        <f>+SUMIF(CE!$L:$L,BR!$A115,CE!H:H)*(TB&lt;3)-SUMIFS('3'!$C:$C,'3'!$D:$D,BR!J$50,'3'!$J:$J,BR!$A115)*(TB=3)</f>
        <v>0</v>
      </c>
      <c r="K115" s="413" t="str">
        <f t="shared" si="135"/>
        <v/>
      </c>
      <c r="L115" s="149">
        <f t="shared" si="98"/>
        <v>540</v>
      </c>
      <c r="N115" s="111"/>
    </row>
    <row r="116" spans="1:14">
      <c r="A116" s="409">
        <v>550</v>
      </c>
      <c r="B116" s="426" t="s">
        <v>298</v>
      </c>
      <c r="C116" s="426"/>
      <c r="D116" s="411">
        <f>+SUMIF(CE!$L:$L,BR!$A116,CE!B:B)*(TB&lt;3)-SUMIFS('3'!$C:$C,'3'!$D:$D,BR!D$50,'3'!$J:$J,BR!$A116)*(TB=3)</f>
        <v>0</v>
      </c>
      <c r="E116" s="413" t="str">
        <f t="shared" si="134"/>
        <v/>
      </c>
      <c r="F116" s="411">
        <f>+SUMIF(CE!$L:$L,BR!$A116,CE!D:D)*(TB&lt;3)-SUMIFS('3'!$C:$C,'3'!$D:$D,BR!F$50,'3'!$J:$J,BR!$A116)*(TB=3)</f>
        <v>0</v>
      </c>
      <c r="G116" s="413" t="str">
        <f t="shared" si="132"/>
        <v/>
      </c>
      <c r="H116" s="411">
        <f>+SUMIF(CE!$L:$L,BR!$A116,CE!F:F)*(TB&lt;3)-SUMIFS('3'!$C:$C,'3'!$D:$D,BR!H$50,'3'!$J:$J,BR!$A116)*(TB=3)</f>
        <v>0</v>
      </c>
      <c r="I116" s="413" t="str">
        <f t="shared" si="133"/>
        <v/>
      </c>
      <c r="J116" s="411">
        <f>+SUMIF(CE!$L:$L,BR!$A116,CE!H:H)*(TB&lt;3)-SUMIFS('3'!$C:$C,'3'!$D:$D,BR!J$50,'3'!$J:$J,BR!$A116)*(TB=3)</f>
        <v>0</v>
      </c>
      <c r="K116" s="413" t="str">
        <f t="shared" si="135"/>
        <v/>
      </c>
      <c r="L116" s="149">
        <f t="shared" si="98"/>
        <v>550</v>
      </c>
      <c r="N116" s="111"/>
    </row>
    <row r="117" spans="1:14" s="109" customFormat="1">
      <c r="A117" s="414">
        <v>555</v>
      </c>
      <c r="B117" s="551" t="s">
        <v>247</v>
      </c>
      <c r="C117" s="551"/>
      <c r="D117" s="559">
        <f>SUM(D110:D116)</f>
        <v>0</v>
      </c>
      <c r="E117" s="553" t="str">
        <f t="shared" si="134"/>
        <v/>
      </c>
      <c r="F117" s="559">
        <f>SUM(F110:F116)</f>
        <v>0</v>
      </c>
      <c r="G117" s="553" t="str">
        <f t="shared" si="132"/>
        <v/>
      </c>
      <c r="H117" s="559">
        <f>SUM(H110:H116)</f>
        <v>0</v>
      </c>
      <c r="I117" s="553" t="str">
        <f t="shared" si="133"/>
        <v/>
      </c>
      <c r="J117" s="559">
        <f>SUM(J110:J116)</f>
        <v>0</v>
      </c>
      <c r="K117" s="553" t="str">
        <f t="shared" si="135"/>
        <v/>
      </c>
      <c r="L117" s="348">
        <f t="shared" si="98"/>
        <v>555</v>
      </c>
      <c r="N117" s="111"/>
    </row>
    <row r="118" spans="1:14">
      <c r="A118" s="409">
        <v>560</v>
      </c>
      <c r="B118" s="426" t="s">
        <v>248</v>
      </c>
      <c r="C118" s="426"/>
      <c r="D118" s="411">
        <f>+SUMIF(CE!$L:$L,BR!$A118,CE!B:B)*(TB&lt;3)-SUMIFS('3'!$C:$C,'3'!$D:$D,BR!D$50,'3'!$J:$J,BR!$A118)*(TB=3)</f>
        <v>0</v>
      </c>
      <c r="E118" s="413" t="str">
        <f t="shared" si="134"/>
        <v/>
      </c>
      <c r="F118" s="411">
        <f>+SUMIF(CE!$L:$L,BR!$A118,CE!D:D)*(TB&lt;3)-SUMIFS('3'!$C:$C,'3'!$D:$D,BR!F$50,'3'!$J:$J,BR!$A118)*(TB=3)</f>
        <v>0</v>
      </c>
      <c r="G118" s="413" t="str">
        <f t="shared" si="132"/>
        <v/>
      </c>
      <c r="H118" s="411">
        <f>+SUMIF(CE!$L:$L,BR!$A118,CE!F:F)*(TB&lt;3)-SUMIFS('3'!$C:$C,'3'!$D:$D,BR!H$50,'3'!$J:$J,BR!$A118)*(TB=3)</f>
        <v>0</v>
      </c>
      <c r="I118" s="413" t="str">
        <f t="shared" si="133"/>
        <v/>
      </c>
      <c r="J118" s="411">
        <f>+SUMIF(CE!$L:$L,BR!$A118,CE!H:H)*(TB&lt;3)-SUMIFS('3'!$C:$C,'3'!$D:$D,BR!J$50,'3'!$J:$J,BR!$A118)*(TB=3)</f>
        <v>0</v>
      </c>
      <c r="K118" s="413" t="str">
        <f t="shared" si="135"/>
        <v/>
      </c>
      <c r="L118" s="149">
        <f t="shared" si="98"/>
        <v>560</v>
      </c>
      <c r="N118" s="111"/>
    </row>
    <row r="119" spans="1:14">
      <c r="A119" s="409">
        <v>570</v>
      </c>
      <c r="B119" s="426" t="s">
        <v>249</v>
      </c>
      <c r="C119" s="426"/>
      <c r="D119" s="411">
        <f>+SUMIF(CE!$L:$L,BR!$A119,CE!B:B)*(TB&lt;3)-SUMIFS('3'!$C:$C,'3'!$D:$D,BR!D$50,'3'!$J:$J,BR!$A119)*(TB=3)</f>
        <v>0</v>
      </c>
      <c r="E119" s="413" t="str">
        <f t="shared" si="134"/>
        <v/>
      </c>
      <c r="F119" s="411">
        <f>+SUMIF(CE!$L:$L,BR!$A119,CE!D:D)*(TB&lt;3)-SUMIFS('3'!$C:$C,'3'!$D:$D,BR!F$50,'3'!$J:$J,BR!$A119)*(TB=3)</f>
        <v>0</v>
      </c>
      <c r="G119" s="413" t="str">
        <f t="shared" si="132"/>
        <v/>
      </c>
      <c r="H119" s="411">
        <f>+SUMIF(CE!$L:$L,BR!$A119,CE!F:F)*(TB&lt;3)-SUMIFS('3'!$C:$C,'3'!$D:$D,BR!H$50,'3'!$J:$J,BR!$A119)*(TB=3)</f>
        <v>0</v>
      </c>
      <c r="I119" s="413" t="str">
        <f t="shared" si="133"/>
        <v/>
      </c>
      <c r="J119" s="411">
        <f>+SUMIF(CE!$L:$L,BR!$A119,CE!H:H)*(TB&lt;3)-SUMIFS('3'!$C:$C,'3'!$D:$D,BR!J$50,'3'!$J:$J,BR!$A119)*(TB=3)</f>
        <v>0</v>
      </c>
      <c r="K119" s="413" t="str">
        <f t="shared" si="135"/>
        <v/>
      </c>
      <c r="L119" s="149">
        <f t="shared" si="98"/>
        <v>570</v>
      </c>
      <c r="N119" s="111"/>
    </row>
    <row r="120" spans="1:14">
      <c r="A120" s="409">
        <v>580</v>
      </c>
      <c r="B120" s="426" t="s">
        <v>250</v>
      </c>
      <c r="C120" s="426"/>
      <c r="D120" s="411">
        <f>+SUMIF(CE!$L:$L,BR!$A120,CE!B:B)*(TB&lt;3)-SUMIFS('3'!$C:$C,'3'!$D:$D,BR!D$50,'3'!$J:$J,BR!$A120)*(TB=3)</f>
        <v>0</v>
      </c>
      <c r="E120" s="413" t="str">
        <f t="shared" si="134"/>
        <v/>
      </c>
      <c r="F120" s="411">
        <f>+SUMIF(CE!$L:$L,BR!$A120,CE!D:D)*(TB&lt;3)-SUMIFS('3'!$C:$C,'3'!$D:$D,BR!F$50,'3'!$J:$J,BR!$A120)*(TB=3)</f>
        <v>0</v>
      </c>
      <c r="G120" s="413" t="str">
        <f t="shared" si="132"/>
        <v/>
      </c>
      <c r="H120" s="411">
        <f>+SUMIF(CE!$L:$L,BR!$A120,CE!F:F)*(TB&lt;3)-SUMIFS('3'!$C:$C,'3'!$D:$D,BR!H$50,'3'!$J:$J,BR!$A120)*(TB=3)</f>
        <v>0</v>
      </c>
      <c r="I120" s="413" t="str">
        <f t="shared" si="133"/>
        <v/>
      </c>
      <c r="J120" s="411">
        <f>+SUMIF(CE!$L:$L,BR!$A120,CE!H:H)*(TB&lt;3)-SUMIFS('3'!$C:$C,'3'!$D:$D,BR!J$50,'3'!$J:$J,BR!$A120)*(TB=3)</f>
        <v>0</v>
      </c>
      <c r="K120" s="413" t="str">
        <f t="shared" si="135"/>
        <v/>
      </c>
      <c r="L120" s="149">
        <f t="shared" ref="L120:L132" si="136">+A120</f>
        <v>580</v>
      </c>
      <c r="N120" s="111"/>
    </row>
    <row r="121" spans="1:14" s="109" customFormat="1">
      <c r="A121" s="414">
        <v>589</v>
      </c>
      <c r="B121" s="551" t="s">
        <v>242</v>
      </c>
      <c r="C121" s="551"/>
      <c r="D121" s="559">
        <f>SUM(D117:D120)</f>
        <v>0</v>
      </c>
      <c r="E121" s="553" t="str">
        <f t="shared" si="134"/>
        <v/>
      </c>
      <c r="F121" s="559">
        <f>SUM(F117:F120)</f>
        <v>0</v>
      </c>
      <c r="G121" s="553" t="str">
        <f t="shared" si="132"/>
        <v/>
      </c>
      <c r="H121" s="559">
        <f>SUM(H117:H120)</f>
        <v>0</v>
      </c>
      <c r="I121" s="553" t="str">
        <f t="shared" si="133"/>
        <v/>
      </c>
      <c r="J121" s="559">
        <f>SUM(J117:J120)</f>
        <v>0</v>
      </c>
      <c r="K121" s="553" t="str">
        <f t="shared" si="135"/>
        <v/>
      </c>
      <c r="L121" s="348">
        <f t="shared" si="136"/>
        <v>589</v>
      </c>
      <c r="N121" s="111"/>
    </row>
    <row r="122" spans="1:14">
      <c r="A122" s="409">
        <v>590</v>
      </c>
      <c r="B122" s="426" t="s">
        <v>296</v>
      </c>
      <c r="C122" s="426"/>
      <c r="D122" s="411">
        <f>+SUMIF(CE!$L:$L,BR!$A122,CE!B:B)*(TB&lt;3)-SUMIFS('3'!$C:$C,'3'!$D:$D,BR!D$50,'3'!$J:$J,BR!$A122)*(TB=3)</f>
        <v>0</v>
      </c>
      <c r="E122" s="413" t="str">
        <f t="shared" si="134"/>
        <v/>
      </c>
      <c r="F122" s="411">
        <f>+SUMIF(CE!$L:$L,BR!$A122,CE!D:D)*(TB&lt;3)-SUMIFS('3'!$C:$C,'3'!$D:$D,BR!F$50,'3'!$J:$J,BR!$A122)*(TB=3)</f>
        <v>0</v>
      </c>
      <c r="G122" s="413" t="str">
        <f t="shared" si="132"/>
        <v/>
      </c>
      <c r="H122" s="411">
        <f>+SUMIF(CE!$L:$L,BR!$A122,CE!F:F)*(TB&lt;3)-SUMIFS('3'!$C:$C,'3'!$D:$D,BR!H$50,'3'!$J:$J,BR!$A122)*(TB=3)</f>
        <v>0</v>
      </c>
      <c r="I122" s="413" t="str">
        <f t="shared" si="133"/>
        <v/>
      </c>
      <c r="J122" s="411">
        <f>+SUMIF(CE!$L:$L,BR!$A122,CE!H:H)*(TB&lt;3)-SUMIFS('3'!$C:$C,'3'!$D:$D,BR!J$50,'3'!$J:$J,BR!$A122)*(TB=3)</f>
        <v>0</v>
      </c>
      <c r="K122" s="413" t="str">
        <f t="shared" si="135"/>
        <v/>
      </c>
      <c r="L122" s="149">
        <f t="shared" si="136"/>
        <v>590</v>
      </c>
      <c r="N122" s="111"/>
    </row>
    <row r="123" spans="1:14">
      <c r="A123" s="409">
        <v>595</v>
      </c>
      <c r="B123" s="426" t="s">
        <v>295</v>
      </c>
      <c r="C123" s="426"/>
      <c r="D123" s="411">
        <f>+SUMIF(CE!$L:$L,BR!$A123,CE!B:B)*(TB&lt;3)-SUMIFS('3'!$C:$C,'3'!$D:$D,BR!D$50,'3'!$J:$J,BR!$A123)*(TB=3)</f>
        <v>0</v>
      </c>
      <c r="E123" s="413" t="str">
        <f t="shared" si="134"/>
        <v/>
      </c>
      <c r="F123" s="411">
        <f>+SUMIF(CE!$L:$L,BR!$A123,CE!D:D)*(TB&lt;3)-SUMIFS('3'!$C:$C,'3'!$D:$D,BR!F$50,'3'!$J:$J,BR!$A123)*(TB=3)</f>
        <v>0</v>
      </c>
      <c r="G123" s="413" t="str">
        <f t="shared" si="132"/>
        <v/>
      </c>
      <c r="H123" s="411">
        <f>+SUMIF(CE!$L:$L,BR!$A123,CE!F:F)*(TB&lt;3)-SUMIFS('3'!$C:$C,'3'!$D:$D,BR!H$50,'3'!$J:$J,BR!$A123)*(TB=3)</f>
        <v>0</v>
      </c>
      <c r="I123" s="413" t="str">
        <f t="shared" si="133"/>
        <v/>
      </c>
      <c r="J123" s="411">
        <f>+SUMIF(CE!$L:$L,BR!$A123,CE!H:H)*(TB&lt;3)-SUMIFS('3'!$C:$C,'3'!$D:$D,BR!J$50,'3'!$J:$J,BR!$A123)*(TB=3)</f>
        <v>0</v>
      </c>
      <c r="K123" s="413" t="str">
        <f t="shared" si="135"/>
        <v/>
      </c>
      <c r="L123" s="149">
        <f t="shared" si="136"/>
        <v>595</v>
      </c>
      <c r="N123" s="111"/>
    </row>
    <row r="124" spans="1:14">
      <c r="A124" s="409">
        <v>600</v>
      </c>
      <c r="B124" s="426" t="s">
        <v>246</v>
      </c>
      <c r="C124" s="426"/>
      <c r="D124" s="411">
        <f>+SUMIF(CE!$L:$L,BR!$A124,CE!B:B)*(TB&lt;3)-SUMIFS('3'!$C:$C,'3'!$D:$D,BR!D$50,'3'!$J:$J,BR!$A124)*(TB=3)</f>
        <v>0</v>
      </c>
      <c r="E124" s="413" t="str">
        <f t="shared" si="134"/>
        <v/>
      </c>
      <c r="F124" s="411">
        <f>+SUMIF(CE!$L:$L,BR!$A124,CE!D:D)*(TB&lt;3)-SUMIFS('3'!$C:$C,'3'!$D:$D,BR!F$50,'3'!$J:$J,BR!$A124)*(TB=3)</f>
        <v>0</v>
      </c>
      <c r="G124" s="413" t="str">
        <f t="shared" si="132"/>
        <v/>
      </c>
      <c r="H124" s="411">
        <f>+SUMIF(CE!$L:$L,BR!$A124,CE!F:F)*(TB&lt;3)-SUMIFS('3'!$C:$C,'3'!$D:$D,BR!H$50,'3'!$J:$J,BR!$A124)*(TB=3)</f>
        <v>0</v>
      </c>
      <c r="I124" s="413" t="str">
        <f t="shared" si="133"/>
        <v/>
      </c>
      <c r="J124" s="411">
        <f>+SUMIF(CE!$L:$L,BR!$A124,CE!H:H)*(TB&lt;3)-SUMIFS('3'!$C:$C,'3'!$D:$D,BR!J$50,'3'!$J:$J,BR!$A124)*(TB=3)</f>
        <v>0</v>
      </c>
      <c r="K124" s="413" t="str">
        <f t="shared" si="135"/>
        <v/>
      </c>
      <c r="L124" s="149">
        <f t="shared" si="136"/>
        <v>600</v>
      </c>
      <c r="N124" s="111"/>
    </row>
    <row r="125" spans="1:14">
      <c r="A125" s="409">
        <v>603</v>
      </c>
      <c r="B125" s="426" t="s">
        <v>299</v>
      </c>
      <c r="C125" s="426"/>
      <c r="D125" s="411">
        <f>+SUMIF(CE!$L:$L,BR!$A125,CE!B:B)*(TB&lt;3)-SUMIFS('3'!$C:$C,'3'!$D:$D,BR!D$50,'3'!$J:$J,BR!$A125)*(TB=3)</f>
        <v>0</v>
      </c>
      <c r="E125" s="413" t="str">
        <f t="shared" si="134"/>
        <v/>
      </c>
      <c r="F125" s="411">
        <f>+SUMIF(CE!$L:$L,BR!$A125,CE!D:D)*(TB&lt;3)-SUMIFS('3'!$C:$C,'3'!$D:$D,BR!F$50,'3'!$J:$J,BR!$A125)*(TB=3)</f>
        <v>0</v>
      </c>
      <c r="G125" s="413" t="str">
        <f t="shared" si="132"/>
        <v/>
      </c>
      <c r="H125" s="411">
        <f>+SUMIF(CE!$L:$L,BR!$A125,CE!F:F)*(TB&lt;3)-SUMIFS('3'!$C:$C,'3'!$D:$D,BR!H$50,'3'!$J:$J,BR!$A125)*(TB=3)</f>
        <v>0</v>
      </c>
      <c r="I125" s="413" t="str">
        <f t="shared" si="133"/>
        <v/>
      </c>
      <c r="J125" s="411">
        <f>+SUMIF(CE!$L:$L,BR!$A125,CE!H:H)*(TB&lt;3)-SUMIFS('3'!$C:$C,'3'!$D:$D,BR!J$50,'3'!$J:$J,BR!$A125)*(TB=3)</f>
        <v>0</v>
      </c>
      <c r="K125" s="413" t="str">
        <f t="shared" si="135"/>
        <v/>
      </c>
      <c r="L125" s="149">
        <f t="shared" si="136"/>
        <v>603</v>
      </c>
      <c r="N125" s="111"/>
    </row>
    <row r="126" spans="1:14" s="109" customFormat="1">
      <c r="A126" s="414">
        <v>605</v>
      </c>
      <c r="B126" s="551" t="s">
        <v>430</v>
      </c>
      <c r="C126" s="551"/>
      <c r="D126" s="559">
        <f>SUM(D121:D125)</f>
        <v>0</v>
      </c>
      <c r="E126" s="553" t="str">
        <f t="shared" si="134"/>
        <v/>
      </c>
      <c r="F126" s="559">
        <f>SUM(F121:F125)</f>
        <v>0</v>
      </c>
      <c r="G126" s="553" t="str">
        <f t="shared" si="132"/>
        <v/>
      </c>
      <c r="H126" s="559">
        <f>SUM(H121:H125)</f>
        <v>0</v>
      </c>
      <c r="I126" s="553" t="str">
        <f t="shared" si="133"/>
        <v/>
      </c>
      <c r="J126" s="559">
        <f>SUM(J121:J125)</f>
        <v>0</v>
      </c>
      <c r="K126" s="553" t="str">
        <f t="shared" si="135"/>
        <v/>
      </c>
      <c r="L126" s="348">
        <f t="shared" si="136"/>
        <v>605</v>
      </c>
      <c r="N126" s="111"/>
    </row>
    <row r="127" spans="1:14">
      <c r="A127" s="409">
        <v>610</v>
      </c>
      <c r="B127" s="426" t="s">
        <v>243</v>
      </c>
      <c r="C127" s="426"/>
      <c r="D127" s="411">
        <f>+SUMIF(CE!$L:$L,BR!$A127,CE!B:B)*(TB&lt;3)-SUMIFS('3'!$C:$C,'3'!$D:$D,BR!D$50,'3'!$J:$J,BR!$A127)*(TB=3)</f>
        <v>0</v>
      </c>
      <c r="E127" s="413" t="str">
        <f t="shared" si="134"/>
        <v/>
      </c>
      <c r="F127" s="411">
        <f>+SUMIF(CE!$L:$L,BR!$A127,CE!D:D)*(TB&lt;3)-SUMIFS('3'!$C:$C,'3'!$D:$D,BR!F$50,'3'!$J:$J,BR!$A127)*(TB=3)</f>
        <v>0</v>
      </c>
      <c r="G127" s="413" t="str">
        <f t="shared" si="132"/>
        <v/>
      </c>
      <c r="H127" s="411">
        <f>+SUMIF(CE!$L:$L,BR!$A127,CE!F:F)*(TB&lt;3)-SUMIFS('3'!$C:$C,'3'!$D:$D,BR!H$50,'3'!$J:$J,BR!$A127)*(TB=3)</f>
        <v>0</v>
      </c>
      <c r="I127" s="413" t="str">
        <f t="shared" si="133"/>
        <v/>
      </c>
      <c r="J127" s="411">
        <f>+SUMIF(CE!$L:$L,BR!$A127,CE!H:H)*(TB&lt;3)-SUMIFS('3'!$C:$C,'3'!$D:$D,BR!J$50,'3'!$J:$J,BR!$A127)*(TB=3)</f>
        <v>0</v>
      </c>
      <c r="K127" s="413" t="str">
        <f t="shared" si="135"/>
        <v/>
      </c>
      <c r="L127" s="149">
        <f t="shared" si="136"/>
        <v>610</v>
      </c>
      <c r="N127" s="111"/>
    </row>
    <row r="128" spans="1:14" s="109" customFormat="1">
      <c r="A128" s="414">
        <v>615</v>
      </c>
      <c r="B128" s="551" t="s">
        <v>251</v>
      </c>
      <c r="C128" s="551"/>
      <c r="D128" s="559">
        <f>+D126+D127</f>
        <v>0</v>
      </c>
      <c r="E128" s="553" t="str">
        <f t="shared" si="134"/>
        <v/>
      </c>
      <c r="F128" s="559">
        <f>+F126+F127</f>
        <v>0</v>
      </c>
      <c r="G128" s="553" t="str">
        <f t="shared" si="132"/>
        <v/>
      </c>
      <c r="H128" s="559">
        <f>+H126+H127</f>
        <v>0</v>
      </c>
      <c r="I128" s="553" t="str">
        <f t="shared" si="133"/>
        <v/>
      </c>
      <c r="J128" s="559">
        <f>+J126+J127</f>
        <v>0</v>
      </c>
      <c r="K128" s="553" t="str">
        <f t="shared" si="135"/>
        <v/>
      </c>
      <c r="L128" s="348">
        <f t="shared" si="136"/>
        <v>615</v>
      </c>
      <c r="N128" s="111"/>
    </row>
    <row r="129" spans="1:14">
      <c r="A129" s="409">
        <v>620</v>
      </c>
      <c r="B129" s="426" t="s">
        <v>666</v>
      </c>
      <c r="C129" s="426"/>
      <c r="D129" s="411">
        <f>+SUMIF(CE!$L:$L,BR!$A129,CE!B:B)*(TB&lt;3)-SUMIFS('3'!$C:$C,'3'!$D:$D,BR!D$50,'3'!$J:$J,BR!$A129)*(TB=3)</f>
        <v>0</v>
      </c>
      <c r="E129" s="413" t="str">
        <f t="shared" si="134"/>
        <v/>
      </c>
      <c r="F129" s="411">
        <f>+SUMIF(CE!$L:$L,BR!$A129,CE!D:D)*(TB&lt;3)-SUMIFS('3'!$C:$C,'3'!$D:$D,BR!F$50,'3'!$J:$J,BR!$A129)*(TB=3)</f>
        <v>0</v>
      </c>
      <c r="G129" s="413" t="str">
        <f t="shared" si="132"/>
        <v/>
      </c>
      <c r="H129" s="411">
        <f>+SUMIF(CE!$L:$L,BR!$A129,CE!F:F)*(TB&lt;3)-SUMIFS('3'!$C:$C,'3'!$D:$D,BR!H$50,'3'!$J:$J,BR!$A129)*(TB=3)</f>
        <v>0</v>
      </c>
      <c r="I129" s="413" t="str">
        <f t="shared" si="133"/>
        <v/>
      </c>
      <c r="J129" s="411">
        <f>+SUMIF(CE!$L:$L,BR!$A129,CE!H:H)*(TB&lt;3)-SUMIFS('3'!$C:$C,'3'!$D:$D,BR!J$50,'3'!$J:$J,BR!$A129)*(TB=3)</f>
        <v>0</v>
      </c>
      <c r="K129" s="413" t="str">
        <f t="shared" si="135"/>
        <v/>
      </c>
      <c r="L129" s="149">
        <f t="shared" si="136"/>
        <v>620</v>
      </c>
      <c r="N129" s="111"/>
    </row>
    <row r="130" spans="1:14">
      <c r="A130" s="409">
        <v>630</v>
      </c>
      <c r="B130" s="426" t="s">
        <v>252</v>
      </c>
      <c r="C130" s="426"/>
      <c r="D130" s="411">
        <f>+SUMIF(CE!$L:$L,BR!$A130,CE!B:B)*(TB&lt;3)-SUMIFS('3'!$C:$C,'3'!$D:$D,BR!D$50,'3'!$J:$J,BR!$A130)*(TB=3)</f>
        <v>0</v>
      </c>
      <c r="E130" s="413" t="str">
        <f t="shared" si="134"/>
        <v/>
      </c>
      <c r="F130" s="411">
        <f>+SUMIF(CE!$L:$L,BR!$A130,CE!D:D)*(TB&lt;3)-SUMIFS('3'!$C:$C,'3'!$D:$D,BR!F$50,'3'!$J:$J,BR!$A130)*(TB=3)</f>
        <v>0</v>
      </c>
      <c r="G130" s="413" t="str">
        <f t="shared" si="132"/>
        <v/>
      </c>
      <c r="H130" s="411">
        <f>+SUMIF(CE!$L:$L,BR!$A130,CE!F:F)*(TB&lt;3)-SUMIFS('3'!$C:$C,'3'!$D:$D,BR!H$50,'3'!$J:$J,BR!$A130)*(TB=3)</f>
        <v>0</v>
      </c>
      <c r="I130" s="413" t="str">
        <f t="shared" si="133"/>
        <v/>
      </c>
      <c r="J130" s="411">
        <f>+SUMIF(CE!$L:$L,BR!$A130,CE!H:H)*(TB&lt;3)-SUMIFS('3'!$C:$C,'3'!$D:$D,BR!J$50,'3'!$J:$J,BR!$A130)*(TB=3)</f>
        <v>0</v>
      </c>
      <c r="K130" s="413" t="str">
        <f t="shared" si="135"/>
        <v/>
      </c>
      <c r="L130" s="149">
        <f t="shared" si="136"/>
        <v>630</v>
      </c>
      <c r="N130" s="111"/>
    </row>
    <row r="131" spans="1:14" s="109" customFormat="1" ht="16.5" thickBot="1">
      <c r="A131" s="414">
        <v>699</v>
      </c>
      <c r="B131" s="556" t="s">
        <v>245</v>
      </c>
      <c r="C131" s="556"/>
      <c r="D131" s="557">
        <f>SUM(D128:D130)</f>
        <v>0</v>
      </c>
      <c r="E131" s="558" t="str">
        <f t="shared" si="134"/>
        <v/>
      </c>
      <c r="F131" s="557">
        <f>SUM(F128:F130)</f>
        <v>0</v>
      </c>
      <c r="G131" s="558" t="str">
        <f t="shared" si="132"/>
        <v/>
      </c>
      <c r="H131" s="557">
        <f>SUM(H128:H130)</f>
        <v>0</v>
      </c>
      <c r="I131" s="558" t="str">
        <f t="shared" si="133"/>
        <v/>
      </c>
      <c r="J131" s="557">
        <f>SUM(J128:J130)</f>
        <v>0</v>
      </c>
      <c r="K131" s="558" t="str">
        <f t="shared" si="135"/>
        <v/>
      </c>
      <c r="L131" s="348">
        <f t="shared" si="136"/>
        <v>699</v>
      </c>
      <c r="N131" s="111"/>
    </row>
    <row r="132" spans="1:14">
      <c r="A132" s="409"/>
      <c r="B132" s="426"/>
      <c r="C132" s="426"/>
      <c r="D132" s="430">
        <f>+D131-D78</f>
        <v>0</v>
      </c>
      <c r="E132" s="426"/>
      <c r="F132" s="430">
        <f>+ROUND(F131-F78,0)</f>
        <v>0</v>
      </c>
      <c r="G132" s="426"/>
      <c r="H132" s="430">
        <f>+ROUND(H131-H78,0)</f>
        <v>-124642</v>
      </c>
      <c r="I132" s="426"/>
      <c r="J132" s="430">
        <f>+J131-J78</f>
        <v>-22181.680000000018</v>
      </c>
      <c r="K132" s="426"/>
      <c r="L132" s="149">
        <f t="shared" si="136"/>
        <v>0</v>
      </c>
      <c r="N132" s="111"/>
    </row>
    <row r="133" spans="1:14" ht="21" thickBot="1">
      <c r="A133" s="409"/>
      <c r="B133" s="548" t="str">
        <f>+B4</f>
        <v>ALFA SPA</v>
      </c>
      <c r="C133" s="549">
        <f t="shared" ref="C133" si="137">C105</f>
        <v>0</v>
      </c>
      <c r="D133" s="506"/>
      <c r="E133" s="506"/>
      <c r="F133" s="506">
        <f t="shared" ref="F133:H133" si="138">+F108</f>
        <v>45291</v>
      </c>
      <c r="G133" s="506" t="str">
        <f t="shared" si="138"/>
        <v>%</v>
      </c>
      <c r="H133" s="506">
        <f t="shared" si="138"/>
        <v>45657</v>
      </c>
      <c r="I133" s="506" t="str">
        <f t="shared" ref="I133" si="139">+I108</f>
        <v>%</v>
      </c>
      <c r="J133" s="382">
        <f>J108</f>
        <v>45900</v>
      </c>
      <c r="K133" s="407" t="str">
        <f t="shared" ref="K133" si="140">+K108</f>
        <v>%</v>
      </c>
      <c r="N133" s="111"/>
    </row>
    <row r="134" spans="1:14" ht="17.25" thickTop="1" thickBot="1">
      <c r="A134" s="409"/>
      <c r="B134" s="554" t="s">
        <v>561</v>
      </c>
      <c r="C134" s="554" t="s">
        <v>127</v>
      </c>
      <c r="D134" s="554"/>
      <c r="E134" s="554"/>
      <c r="F134" s="554"/>
      <c r="G134" s="554"/>
      <c r="H134" s="554"/>
      <c r="I134" s="554"/>
      <c r="J134" s="554"/>
      <c r="K134" s="554"/>
      <c r="N134" s="111"/>
    </row>
    <row r="135" spans="1:14" ht="17.25" thickTop="1">
      <c r="A135" s="409"/>
      <c r="B135" s="435" t="s">
        <v>562</v>
      </c>
      <c r="C135" s="426"/>
      <c r="D135" s="426"/>
      <c r="E135" s="426"/>
      <c r="F135" s="409"/>
      <c r="G135" s="426"/>
      <c r="H135" s="409"/>
      <c r="I135" s="426"/>
      <c r="J135" s="409"/>
      <c r="K135" s="426"/>
      <c r="N135" s="111"/>
    </row>
    <row r="136" spans="1:14">
      <c r="A136" s="409"/>
      <c r="B136" s="436" t="s">
        <v>563</v>
      </c>
      <c r="C136" s="426"/>
      <c r="D136" s="426"/>
      <c r="E136" s="426"/>
      <c r="F136" s="437">
        <f>+F78</f>
        <v>0</v>
      </c>
      <c r="G136" s="438"/>
      <c r="H136" s="437">
        <f>+H78</f>
        <v>124642.0799999999</v>
      </c>
      <c r="I136" s="438"/>
      <c r="J136" s="437">
        <f>+J78</f>
        <v>22181.680000000018</v>
      </c>
      <c r="K136" s="438"/>
      <c r="N136" s="111"/>
    </row>
    <row r="137" spans="1:14">
      <c r="A137" s="409"/>
      <c r="B137" s="439" t="s">
        <v>564</v>
      </c>
      <c r="C137" s="426"/>
      <c r="D137" s="426"/>
      <c r="E137" s="426"/>
      <c r="F137" s="437">
        <f>-F130</f>
        <v>0</v>
      </c>
      <c r="G137" s="438"/>
      <c r="H137" s="437">
        <f>-H130</f>
        <v>0</v>
      </c>
      <c r="I137" s="438"/>
      <c r="J137" s="437">
        <f>-J130</f>
        <v>0</v>
      </c>
      <c r="K137" s="438"/>
      <c r="N137" s="111"/>
    </row>
    <row r="138" spans="1:14">
      <c r="A138" s="409"/>
      <c r="B138" s="439" t="s">
        <v>565</v>
      </c>
      <c r="C138" s="426"/>
      <c r="D138" s="426"/>
      <c r="E138" s="426"/>
      <c r="F138" s="437">
        <f>-F127</f>
        <v>0</v>
      </c>
      <c r="G138" s="438"/>
      <c r="H138" s="437">
        <f>-H127</f>
        <v>0</v>
      </c>
      <c r="I138" s="438"/>
      <c r="J138" s="437">
        <f>-J127</f>
        <v>0</v>
      </c>
      <c r="K138" s="438"/>
      <c r="N138" s="111"/>
    </row>
    <row r="139" spans="1:14">
      <c r="A139" s="409"/>
      <c r="B139" s="439" t="s">
        <v>683</v>
      </c>
      <c r="C139" s="426"/>
      <c r="D139" s="437">
        <f>-D72</f>
        <v>0</v>
      </c>
      <c r="E139" s="426"/>
      <c r="F139" s="437">
        <f>-F72</f>
        <v>0</v>
      </c>
      <c r="G139" s="438"/>
      <c r="H139" s="437">
        <f>-H72</f>
        <v>0</v>
      </c>
      <c r="I139" s="438"/>
      <c r="J139" s="437">
        <f>-J72</f>
        <v>0</v>
      </c>
      <c r="K139" s="438"/>
      <c r="N139" s="111"/>
    </row>
    <row r="140" spans="1:14">
      <c r="A140" s="409"/>
      <c r="B140" s="440" t="s">
        <v>601</v>
      </c>
      <c r="C140" s="426"/>
      <c r="D140" s="426"/>
      <c r="E140" s="426"/>
      <c r="F140" s="437">
        <f>-CE!D189-CE!D195-CE!D201</f>
        <v>0</v>
      </c>
      <c r="G140" s="438"/>
      <c r="H140" s="437">
        <f>-CE!F189-CE!F195-CE!F201</f>
        <v>0</v>
      </c>
      <c r="I140" s="438"/>
      <c r="J140" s="437">
        <f>-CE!H189-CE!H195-CE!H201</f>
        <v>0</v>
      </c>
      <c r="K140" s="438"/>
      <c r="N140" s="111"/>
    </row>
    <row r="141" spans="1:14" ht="33.75" customHeight="1">
      <c r="A141" s="409"/>
      <c r="B141" s="630" t="s">
        <v>566</v>
      </c>
      <c r="C141" s="630"/>
      <c r="D141" s="630"/>
      <c r="E141" s="561"/>
      <c r="F141" s="559">
        <f>+SUM(F136:F140)</f>
        <v>0</v>
      </c>
      <c r="G141" s="551"/>
      <c r="H141" s="559">
        <f>+SUM(H136:H140)</f>
        <v>124642.0799999999</v>
      </c>
      <c r="I141" s="551"/>
      <c r="J141" s="559">
        <f>+SUM(J136:J140)</f>
        <v>22181.680000000018</v>
      </c>
      <c r="K141" s="551"/>
      <c r="N141" s="111"/>
    </row>
    <row r="142" spans="1:14" ht="33" customHeight="1">
      <c r="A142" s="409"/>
      <c r="B142" s="631" t="s">
        <v>567</v>
      </c>
      <c r="C142" s="631"/>
      <c r="D142" s="631"/>
      <c r="E142" s="631"/>
      <c r="F142" s="409"/>
      <c r="G142" s="409"/>
      <c r="H142" s="409"/>
      <c r="I142" s="409"/>
      <c r="J142" s="409"/>
      <c r="K142" s="409"/>
      <c r="N142" s="111"/>
    </row>
    <row r="143" spans="1:14">
      <c r="A143" s="409"/>
      <c r="B143" s="439" t="s">
        <v>684</v>
      </c>
      <c r="C143" s="426"/>
      <c r="D143" s="426"/>
      <c r="E143" s="426"/>
      <c r="F143" s="437">
        <f>-F68-F65</f>
        <v>0</v>
      </c>
      <c r="G143" s="438"/>
      <c r="H143" s="437">
        <f>-H68-H65</f>
        <v>2320.92</v>
      </c>
      <c r="I143" s="438"/>
      <c r="J143" s="437">
        <f>-J68-J65</f>
        <v>0</v>
      </c>
      <c r="K143" s="438"/>
      <c r="N143" s="111"/>
    </row>
    <row r="144" spans="1:14">
      <c r="A144" s="409"/>
      <c r="B144" s="439" t="s">
        <v>685</v>
      </c>
      <c r="C144" s="426"/>
      <c r="D144" s="426"/>
      <c r="E144" s="426"/>
      <c r="F144" s="437">
        <f>-F67+CE!D203</f>
        <v>0</v>
      </c>
      <c r="G144" s="438"/>
      <c r="H144" s="437">
        <f>-H67</f>
        <v>7933.67</v>
      </c>
      <c r="I144" s="438"/>
      <c r="J144" s="437">
        <f>-J67</f>
        <v>8768.2100000000009</v>
      </c>
      <c r="K144" s="438"/>
      <c r="N144" s="111"/>
    </row>
    <row r="145" spans="1:14">
      <c r="A145" s="409"/>
      <c r="B145" s="440" t="s">
        <v>568</v>
      </c>
      <c r="C145" s="426"/>
      <c r="D145" s="426"/>
      <c r="E145" s="426"/>
      <c r="F145" s="437">
        <f>-IF(CE!D203&lt;0,CE!D203,0)</f>
        <v>0</v>
      </c>
      <c r="G145" s="438"/>
      <c r="H145" s="437">
        <f>-IF(CE!F203&lt;0,CE!F203,0)</f>
        <v>0</v>
      </c>
      <c r="I145" s="438"/>
      <c r="J145" s="437">
        <f>-IF(CE!H203&lt;0,CE!H203,0)</f>
        <v>0</v>
      </c>
      <c r="K145" s="438"/>
      <c r="N145" s="111"/>
    </row>
    <row r="146" spans="1:14">
      <c r="A146" s="409"/>
      <c r="B146" s="440" t="s">
        <v>569</v>
      </c>
      <c r="C146" s="426"/>
      <c r="D146" s="426"/>
      <c r="E146" s="426"/>
      <c r="F146" s="437">
        <f>+IF(CE!D203&gt;0,-CE!D203,0)</f>
        <v>0</v>
      </c>
      <c r="G146" s="438"/>
      <c r="H146" s="437">
        <f>+IF(CE!F203&gt;0,-CE!F203,0)</f>
        <v>0</v>
      </c>
      <c r="I146" s="438"/>
      <c r="J146" s="437">
        <f>+IF(CE!H203&gt;0,-CE!H203,0)</f>
        <v>0</v>
      </c>
      <c r="K146" s="438"/>
      <c r="N146" s="111"/>
    </row>
    <row r="147" spans="1:14" ht="16.5" customHeight="1">
      <c r="A147" s="409"/>
      <c r="B147" s="630" t="s">
        <v>570</v>
      </c>
      <c r="C147" s="630"/>
      <c r="D147" s="630"/>
      <c r="E147" s="561"/>
      <c r="F147" s="559">
        <f>SUM(F141:F146)</f>
        <v>0</v>
      </c>
      <c r="G147" s="551"/>
      <c r="H147" s="559">
        <f>SUM(H141:H146)</f>
        <v>134896.6699999999</v>
      </c>
      <c r="I147" s="551"/>
      <c r="J147" s="559">
        <f>SUM(J141:J146)</f>
        <v>30949.890000000021</v>
      </c>
      <c r="K147" s="551"/>
      <c r="N147" s="111"/>
    </row>
    <row r="148" spans="1:14">
      <c r="A148" s="409"/>
      <c r="B148" s="441" t="s">
        <v>571</v>
      </c>
      <c r="C148" s="426"/>
      <c r="D148" s="426"/>
      <c r="E148" s="426"/>
      <c r="F148" s="409"/>
      <c r="G148" s="409"/>
      <c r="H148" s="409"/>
      <c r="I148" s="409"/>
      <c r="J148" s="409"/>
      <c r="K148" s="409"/>
      <c r="N148" s="111"/>
    </row>
    <row r="149" spans="1:14">
      <c r="A149" s="409"/>
      <c r="B149" s="439" t="s">
        <v>572</v>
      </c>
      <c r="C149" s="426"/>
      <c r="D149" s="426"/>
      <c r="E149" s="426"/>
      <c r="F149" s="437">
        <f>+D12-F12</f>
        <v>0</v>
      </c>
      <c r="G149" s="438"/>
      <c r="H149" s="437">
        <f>+F12-H12</f>
        <v>-1920.13</v>
      </c>
      <c r="I149" s="438"/>
      <c r="J149" s="437">
        <f>+H12-J12</f>
        <v>0</v>
      </c>
      <c r="K149" s="438"/>
      <c r="N149" s="111"/>
    </row>
    <row r="150" spans="1:14">
      <c r="A150" s="409"/>
      <c r="B150" s="439" t="s">
        <v>573</v>
      </c>
      <c r="C150" s="426"/>
      <c r="D150" s="426"/>
      <c r="E150" s="426"/>
      <c r="F150" s="437">
        <f>+D13-F13</f>
        <v>0</v>
      </c>
      <c r="G150" s="438"/>
      <c r="H150" s="437">
        <f>+F13-H13</f>
        <v>0</v>
      </c>
      <c r="I150" s="438"/>
      <c r="J150" s="437">
        <f>+H13-J13</f>
        <v>-137151.13</v>
      </c>
      <c r="K150" s="438"/>
      <c r="N150" s="111"/>
    </row>
    <row r="151" spans="1:14">
      <c r="A151" s="409"/>
      <c r="B151" s="439" t="s">
        <v>574</v>
      </c>
      <c r="C151" s="426"/>
      <c r="D151" s="426"/>
      <c r="E151" s="426"/>
      <c r="F151" s="437">
        <f>+F40-D40</f>
        <v>0</v>
      </c>
      <c r="G151" s="438"/>
      <c r="H151" s="437">
        <f>+H40-F40</f>
        <v>60246.409999999996</v>
      </c>
      <c r="I151" s="438"/>
      <c r="J151" s="437">
        <f>+J40-H40</f>
        <v>73149</v>
      </c>
      <c r="K151" s="438"/>
      <c r="N151" s="111"/>
    </row>
    <row r="152" spans="1:14">
      <c r="A152" s="409"/>
      <c r="B152" s="439" t="s">
        <v>688</v>
      </c>
      <c r="C152" s="426"/>
      <c r="D152" s="426"/>
      <c r="E152" s="426"/>
      <c r="F152" s="437">
        <f>-F14+D14</f>
        <v>0</v>
      </c>
      <c r="G152" s="438"/>
      <c r="H152" s="437">
        <f>-H14+F14</f>
        <v>0</v>
      </c>
      <c r="I152" s="438"/>
      <c r="J152" s="437">
        <f>-J14+H14</f>
        <v>0</v>
      </c>
      <c r="K152" s="438"/>
      <c r="N152" s="111"/>
    </row>
    <row r="153" spans="1:14">
      <c r="A153" s="409"/>
      <c r="B153" s="439" t="s">
        <v>689</v>
      </c>
      <c r="C153" s="426"/>
      <c r="D153" s="426"/>
      <c r="E153" s="426"/>
      <c r="F153" s="437">
        <f>+F43-D43</f>
        <v>0</v>
      </c>
      <c r="G153" s="438"/>
      <c r="H153" s="437">
        <f>+H43-F43</f>
        <v>0</v>
      </c>
      <c r="I153" s="438"/>
      <c r="J153" s="437">
        <f>+J43-H43</f>
        <v>0</v>
      </c>
      <c r="K153" s="438"/>
      <c r="N153" s="111"/>
    </row>
    <row r="154" spans="1:14">
      <c r="A154" s="409"/>
      <c r="B154" s="439" t="s">
        <v>575</v>
      </c>
      <c r="C154" s="426"/>
      <c r="D154" s="426"/>
      <c r="E154" s="426"/>
      <c r="F154" s="437">
        <f>+D15-F15+F39-D39+F42-D42+F44-D44-F137-F158+CE!D215</f>
        <v>0</v>
      </c>
      <c r="G154" s="438"/>
      <c r="H154" s="437">
        <f>+F15-H15+H39-F39+H42-F42+H44-F44-H137-H158+CE!F215</f>
        <v>-22357.200000000012</v>
      </c>
      <c r="I154" s="438"/>
      <c r="J154" s="437">
        <f>+H15-J15+J39-H39+J42-H42+J44-H44-J137-J158+CE!H215</f>
        <v>7709.2000000000044</v>
      </c>
      <c r="K154" s="438"/>
      <c r="N154" s="111"/>
    </row>
    <row r="155" spans="1:14">
      <c r="A155" s="409"/>
      <c r="B155" s="630" t="s">
        <v>576</v>
      </c>
      <c r="C155" s="630"/>
      <c r="D155" s="630"/>
      <c r="E155" s="561"/>
      <c r="F155" s="559">
        <f>SUM(F147:F154)</f>
        <v>0</v>
      </c>
      <c r="G155" s="551"/>
      <c r="H155" s="559">
        <f>SUM(H147:H154)</f>
        <v>170865.74999999988</v>
      </c>
      <c r="I155" s="551"/>
      <c r="J155" s="559">
        <f>SUM(J147:J154)</f>
        <v>-25343.039999999986</v>
      </c>
      <c r="K155" s="551"/>
      <c r="N155" s="111"/>
    </row>
    <row r="156" spans="1:14">
      <c r="A156" s="409"/>
      <c r="B156" s="441" t="s">
        <v>577</v>
      </c>
      <c r="C156" s="426"/>
      <c r="D156" s="426"/>
      <c r="E156" s="426"/>
      <c r="F156" s="409"/>
      <c r="G156" s="409"/>
      <c r="H156" s="409"/>
      <c r="I156" s="409"/>
      <c r="J156" s="409"/>
      <c r="K156" s="409"/>
      <c r="N156" s="111"/>
    </row>
    <row r="157" spans="1:14">
      <c r="A157" s="409"/>
      <c r="B157" s="442" t="s">
        <v>578</v>
      </c>
      <c r="C157" s="426"/>
      <c r="D157" s="426"/>
      <c r="E157" s="426"/>
      <c r="F157" s="437">
        <f>-F138</f>
        <v>0</v>
      </c>
      <c r="G157" s="438"/>
      <c r="H157" s="437">
        <f>-H138</f>
        <v>0</v>
      </c>
      <c r="I157" s="438"/>
      <c r="J157" s="437">
        <f>-J138</f>
        <v>0</v>
      </c>
      <c r="K157" s="438"/>
      <c r="N157" s="111"/>
    </row>
    <row r="158" spans="1:14">
      <c r="A158" s="409"/>
      <c r="B158" s="443" t="s">
        <v>579</v>
      </c>
      <c r="C158" s="426"/>
      <c r="D158" s="426"/>
      <c r="E158" s="426"/>
      <c r="F158" s="437">
        <f>-CE!D207</f>
        <v>0</v>
      </c>
      <c r="G158" s="438"/>
      <c r="H158" s="437">
        <f>-CE!F207</f>
        <v>0</v>
      </c>
      <c r="I158" s="438"/>
      <c r="J158" s="437">
        <f>-CE!H207</f>
        <v>0</v>
      </c>
      <c r="K158" s="438"/>
      <c r="N158" s="111"/>
    </row>
    <row r="159" spans="1:14">
      <c r="A159" s="409"/>
      <c r="B159" s="442" t="s">
        <v>694</v>
      </c>
      <c r="C159" s="426"/>
      <c r="D159" s="426"/>
      <c r="E159" s="426"/>
      <c r="F159" s="437">
        <f>-CE!D209</f>
        <v>0</v>
      </c>
      <c r="G159" s="438"/>
      <c r="H159" s="437">
        <f>-CE!F209</f>
        <v>0</v>
      </c>
      <c r="I159" s="438"/>
      <c r="J159" s="437">
        <f>-CE!H209</f>
        <v>0</v>
      </c>
      <c r="K159" s="438"/>
      <c r="N159" s="111"/>
    </row>
    <row r="160" spans="1:14">
      <c r="A160" s="409"/>
      <c r="B160" s="442" t="s">
        <v>580</v>
      </c>
      <c r="C160" s="426"/>
      <c r="D160" s="426"/>
      <c r="E160" s="426"/>
      <c r="F160" s="437">
        <f>+F33-D33+F34-D34+F65</f>
        <v>0</v>
      </c>
      <c r="G160" s="438"/>
      <c r="H160" s="437">
        <f>+H33-F33+H34-F34+H65</f>
        <v>-789.95</v>
      </c>
      <c r="I160" s="438"/>
      <c r="J160" s="437">
        <f>+J33-H33+J34-H34+J65</f>
        <v>0</v>
      </c>
      <c r="K160" s="438"/>
      <c r="N160" s="111"/>
    </row>
    <row r="161" spans="1:14">
      <c r="A161" s="409"/>
      <c r="B161" s="630" t="s">
        <v>581</v>
      </c>
      <c r="C161" s="630"/>
      <c r="D161" s="630"/>
      <c r="E161" s="561"/>
      <c r="F161" s="559">
        <f>SUM(F155:F160)</f>
        <v>0</v>
      </c>
      <c r="G161" s="551"/>
      <c r="H161" s="559">
        <f>SUM(H155:H160)</f>
        <v>170075.79999999987</v>
      </c>
      <c r="I161" s="551"/>
      <c r="J161" s="559">
        <f>SUM(J155:J160)</f>
        <v>-25343.039999999986</v>
      </c>
      <c r="K161" s="551"/>
      <c r="N161" s="111"/>
    </row>
    <row r="162" spans="1:14">
      <c r="A162" s="409"/>
      <c r="B162" s="444" t="s">
        <v>582</v>
      </c>
      <c r="C162" s="426"/>
      <c r="D162" s="426"/>
      <c r="E162" s="426"/>
      <c r="F162" s="445">
        <f>+F161</f>
        <v>0</v>
      </c>
      <c r="G162" s="446"/>
      <c r="H162" s="445">
        <f>+H161</f>
        <v>170075.79999999987</v>
      </c>
      <c r="I162" s="446"/>
      <c r="J162" s="445">
        <f>+J161</f>
        <v>-25343.039999999986</v>
      </c>
      <c r="K162" s="446"/>
      <c r="N162" s="111"/>
    </row>
    <row r="163" spans="1:14" ht="16.5">
      <c r="A163" s="409"/>
      <c r="B163" s="435" t="s">
        <v>583</v>
      </c>
      <c r="C163" s="426"/>
      <c r="D163" s="426"/>
      <c r="E163" s="426"/>
      <c r="F163" s="409"/>
      <c r="G163" s="409"/>
      <c r="H163" s="409"/>
      <c r="I163" s="409"/>
      <c r="J163" s="409"/>
      <c r="K163" s="409"/>
      <c r="N163" s="111"/>
    </row>
    <row r="164" spans="1:14">
      <c r="A164" s="409"/>
      <c r="B164" s="441" t="s">
        <v>600</v>
      </c>
      <c r="C164" s="426"/>
      <c r="D164" s="426"/>
      <c r="E164" s="426"/>
      <c r="F164" s="409"/>
      <c r="G164" s="409"/>
      <c r="H164" s="409"/>
      <c r="I164" s="409"/>
      <c r="J164" s="409"/>
      <c r="K164" s="409"/>
      <c r="N164" s="111"/>
    </row>
    <row r="165" spans="1:14">
      <c r="A165" s="409"/>
      <c r="B165" s="442" t="s">
        <v>584</v>
      </c>
      <c r="C165" s="426"/>
      <c r="D165" s="426"/>
      <c r="E165" s="426"/>
      <c r="F165" s="447">
        <f>+D8-F8+D6-F6+F67-CE!D187-F146+D9-F9+D7-F7</f>
        <v>0</v>
      </c>
      <c r="G165" s="438"/>
      <c r="H165" s="447">
        <f>+F8-H8+F6-H6+H67-CE!F187-H146+F9-H9+F7-H7</f>
        <v>-96687.249999999985</v>
      </c>
      <c r="I165" s="438"/>
      <c r="J165" s="447">
        <f>+H8-J8+H6-J6+J67-CE!H187-J146+H9-J9+H7-J7</f>
        <v>-469.5099999999976</v>
      </c>
      <c r="K165" s="438"/>
      <c r="N165" s="111"/>
    </row>
    <row r="166" spans="1:14">
      <c r="A166" s="409"/>
      <c r="B166" s="443" t="s">
        <v>585</v>
      </c>
      <c r="C166" s="426"/>
      <c r="D166" s="426"/>
      <c r="E166" s="426"/>
      <c r="F166" s="437">
        <f>+CE!D185</f>
        <v>0</v>
      </c>
      <c r="G166" s="438"/>
      <c r="H166" s="437">
        <f>+CE!F185</f>
        <v>0</v>
      </c>
      <c r="I166" s="438"/>
      <c r="J166" s="437">
        <f>+CE!H185</f>
        <v>0</v>
      </c>
      <c r="K166" s="438"/>
      <c r="N166" s="111"/>
    </row>
    <row r="167" spans="1:14">
      <c r="A167" s="409"/>
      <c r="B167" s="441" t="s">
        <v>586</v>
      </c>
      <c r="C167" s="426"/>
      <c r="D167" s="426"/>
      <c r="E167" s="426"/>
      <c r="F167" s="409"/>
      <c r="G167" s="409"/>
      <c r="H167" s="409"/>
      <c r="I167" s="409"/>
      <c r="J167" s="409"/>
      <c r="K167" s="409"/>
      <c r="N167" s="111"/>
    </row>
    <row r="168" spans="1:14">
      <c r="A168" s="409"/>
      <c r="B168" s="442" t="s">
        <v>584</v>
      </c>
      <c r="C168" s="426"/>
      <c r="D168" s="426"/>
      <c r="E168" s="426"/>
      <c r="F168" s="437">
        <f>+D10-F10-CE!D193-F183</f>
        <v>0</v>
      </c>
      <c r="G168" s="438"/>
      <c r="H168" s="437">
        <f>+F10-H10-CE!F193-H183</f>
        <v>0</v>
      </c>
      <c r="I168" s="438"/>
      <c r="J168" s="437">
        <f>+H10-J10-CE!H193-J183</f>
        <v>0</v>
      </c>
      <c r="K168" s="438"/>
      <c r="N168" s="111"/>
    </row>
    <row r="169" spans="1:14">
      <c r="A169" s="409"/>
      <c r="B169" s="443" t="s">
        <v>585</v>
      </c>
      <c r="C169" s="426"/>
      <c r="D169" s="426"/>
      <c r="E169" s="426"/>
      <c r="F169" s="437">
        <f>+CE!D191</f>
        <v>0</v>
      </c>
      <c r="G169" s="438"/>
      <c r="H169" s="437">
        <f>+CE!F191</f>
        <v>0</v>
      </c>
      <c r="I169" s="438"/>
      <c r="J169" s="437">
        <f>+CE!H191</f>
        <v>0</v>
      </c>
      <c r="K169" s="438"/>
      <c r="N169" s="111"/>
    </row>
    <row r="170" spans="1:14">
      <c r="A170" s="409"/>
      <c r="B170" s="441" t="s">
        <v>587</v>
      </c>
      <c r="C170" s="426"/>
      <c r="D170" s="426"/>
      <c r="E170" s="426"/>
      <c r="F170" s="438"/>
      <c r="G170" s="438"/>
      <c r="H170" s="438"/>
      <c r="I170" s="438"/>
      <c r="J170" s="438"/>
      <c r="K170" s="438"/>
      <c r="N170" s="111"/>
    </row>
    <row r="171" spans="1:14">
      <c r="A171" s="409"/>
      <c r="B171" s="442" t="s">
        <v>584</v>
      </c>
      <c r="C171" s="426"/>
      <c r="D171" s="426"/>
      <c r="E171" s="426"/>
      <c r="F171" s="437">
        <f>+D18-F18-CE!D199</f>
        <v>0</v>
      </c>
      <c r="G171" s="438"/>
      <c r="H171" s="437">
        <f>+F18-H18-CE!F199</f>
        <v>0</v>
      </c>
      <c r="I171" s="438"/>
      <c r="J171" s="437">
        <f>+H18-J18-CE!H199</f>
        <v>0</v>
      </c>
      <c r="K171" s="438"/>
      <c r="N171" s="111"/>
    </row>
    <row r="172" spans="1:14">
      <c r="A172" s="409"/>
      <c r="B172" s="443" t="s">
        <v>585</v>
      </c>
      <c r="C172" s="426"/>
      <c r="D172" s="426"/>
      <c r="E172" s="426"/>
      <c r="F172" s="437">
        <f>+CE!D197</f>
        <v>0</v>
      </c>
      <c r="G172" s="409"/>
      <c r="H172" s="437">
        <f>+CE!F197</f>
        <v>0</v>
      </c>
      <c r="I172" s="409"/>
      <c r="J172" s="437">
        <f>+CE!H197</f>
        <v>0</v>
      </c>
      <c r="K172" s="409"/>
      <c r="N172" s="111"/>
    </row>
    <row r="173" spans="1:14">
      <c r="A173" s="409"/>
      <c r="B173" s="448" t="s">
        <v>597</v>
      </c>
      <c r="C173" s="449"/>
      <c r="D173" s="449"/>
      <c r="E173" s="449"/>
      <c r="F173" s="450">
        <f>SUM(F164:F172)</f>
        <v>0</v>
      </c>
      <c r="G173" s="451"/>
      <c r="H173" s="450">
        <f>SUM(H164:H172)</f>
        <v>-96687.249999999985</v>
      </c>
      <c r="I173" s="451"/>
      <c r="J173" s="450">
        <f>SUM(J164:J172)</f>
        <v>-469.5099999999976</v>
      </c>
      <c r="K173" s="451"/>
      <c r="N173" s="111"/>
    </row>
    <row r="174" spans="1:14" ht="16.5">
      <c r="A174" s="409"/>
      <c r="B174" s="435" t="s">
        <v>588</v>
      </c>
      <c r="C174" s="426"/>
      <c r="D174" s="426"/>
      <c r="E174" s="426"/>
      <c r="F174" s="409"/>
      <c r="G174" s="409"/>
      <c r="H174" s="409"/>
      <c r="I174" s="409"/>
      <c r="J174" s="409"/>
      <c r="K174" s="409"/>
      <c r="N174" s="111"/>
    </row>
    <row r="175" spans="1:14">
      <c r="A175" s="409"/>
      <c r="B175" s="452" t="s">
        <v>589</v>
      </c>
      <c r="C175" s="426"/>
      <c r="D175" s="426"/>
      <c r="E175" s="426"/>
      <c r="F175" s="409"/>
      <c r="G175" s="409"/>
      <c r="H175" s="409"/>
      <c r="I175" s="409"/>
      <c r="J175" s="409"/>
      <c r="K175" s="409"/>
      <c r="N175" s="111"/>
    </row>
    <row r="176" spans="1:14">
      <c r="A176" s="409"/>
      <c r="B176" s="442" t="s">
        <v>692</v>
      </c>
      <c r="C176" s="426"/>
      <c r="D176" s="426"/>
      <c r="E176" s="426"/>
      <c r="F176" s="437">
        <f>+F41-D41</f>
        <v>0</v>
      </c>
      <c r="G176" s="438"/>
      <c r="H176" s="437">
        <f>+H41-F41</f>
        <v>0</v>
      </c>
      <c r="I176" s="438"/>
      <c r="J176" s="437">
        <f>+J41-H41</f>
        <v>0</v>
      </c>
      <c r="K176" s="438"/>
      <c r="N176" s="111"/>
    </row>
    <row r="177" spans="1:14">
      <c r="A177" s="409"/>
      <c r="B177" s="443" t="s">
        <v>590</v>
      </c>
      <c r="C177" s="426"/>
      <c r="D177" s="426"/>
      <c r="E177" s="426"/>
      <c r="F177" s="437">
        <f>+CE!D205</f>
        <v>0</v>
      </c>
      <c r="G177" s="438"/>
      <c r="H177" s="437">
        <f>+CE!F205</f>
        <v>0</v>
      </c>
      <c r="I177" s="438"/>
      <c r="J177" s="437">
        <f>+CE!H205</f>
        <v>0</v>
      </c>
      <c r="K177" s="438"/>
      <c r="N177" s="111"/>
    </row>
    <row r="178" spans="1:14">
      <c r="A178" s="409"/>
      <c r="B178" s="442" t="s">
        <v>591</v>
      </c>
      <c r="C178" s="426"/>
      <c r="D178" s="426"/>
      <c r="E178" s="426"/>
      <c r="F178" s="437">
        <f>+F103-D103-F177</f>
        <v>0</v>
      </c>
      <c r="G178" s="438"/>
      <c r="H178" s="437">
        <f>+H103-F103-H177</f>
        <v>33897.74</v>
      </c>
      <c r="I178" s="438"/>
      <c r="J178" s="437">
        <f>+J103-H103-J177</f>
        <v>-6857.2299999999959</v>
      </c>
      <c r="K178" s="438"/>
      <c r="N178" s="111"/>
    </row>
    <row r="179" spans="1:14">
      <c r="A179" s="409"/>
      <c r="B179" s="442" t="s">
        <v>598</v>
      </c>
      <c r="C179" s="426"/>
      <c r="D179" s="426"/>
      <c r="E179" s="426"/>
      <c r="F179" s="437">
        <f>+F37-D37+F36-D36</f>
        <v>0</v>
      </c>
      <c r="G179" s="438"/>
      <c r="H179" s="437">
        <f>+H37-F37+H36-F36</f>
        <v>-69.5</v>
      </c>
      <c r="I179" s="438"/>
      <c r="J179" s="437">
        <f>+J37-H37+J36-H36</f>
        <v>69.5</v>
      </c>
      <c r="K179" s="438"/>
      <c r="N179" s="111"/>
    </row>
    <row r="180" spans="1:14">
      <c r="A180" s="409"/>
      <c r="B180" s="452" t="s">
        <v>592</v>
      </c>
      <c r="C180" s="426"/>
      <c r="D180" s="426"/>
      <c r="E180" s="426"/>
      <c r="F180" s="438"/>
      <c r="G180" s="438"/>
      <c r="H180" s="438"/>
      <c r="I180" s="438"/>
      <c r="J180" s="438"/>
      <c r="K180" s="438"/>
      <c r="N180" s="111"/>
    </row>
    <row r="181" spans="1:14">
      <c r="A181" s="409"/>
      <c r="B181" s="453" t="s">
        <v>593</v>
      </c>
      <c r="C181" s="426"/>
      <c r="D181" s="426"/>
      <c r="E181" s="426"/>
      <c r="F181" s="437">
        <f>+SUM(F24:F29)-D31+CE!D213</f>
        <v>0</v>
      </c>
      <c r="G181" s="438"/>
      <c r="H181" s="437">
        <f>+SUM(H24:H29)-F31+CE!F213</f>
        <v>10000</v>
      </c>
      <c r="I181" s="438"/>
      <c r="J181" s="437">
        <f>+SUM(J24:J29)-H31+CE!H213</f>
        <v>1.1641532182693481E-10</v>
      </c>
      <c r="K181" s="438"/>
      <c r="N181" s="111"/>
    </row>
    <row r="182" spans="1:14">
      <c r="A182" s="409"/>
      <c r="B182" s="453" t="s">
        <v>599</v>
      </c>
      <c r="C182" s="426"/>
      <c r="D182" s="426"/>
      <c r="E182" s="426"/>
      <c r="F182" s="437">
        <f>+F32-D32</f>
        <v>0</v>
      </c>
      <c r="G182" s="438"/>
      <c r="H182" s="437">
        <f>+H32-F32</f>
        <v>195.75</v>
      </c>
      <c r="I182" s="438"/>
      <c r="J182" s="437">
        <f>+J32-H32</f>
        <v>-18309.669999999998</v>
      </c>
      <c r="K182" s="438"/>
      <c r="N182" s="111"/>
    </row>
    <row r="183" spans="1:14">
      <c r="A183" s="409"/>
      <c r="B183" s="453" t="s">
        <v>693</v>
      </c>
      <c r="C183" s="426"/>
      <c r="D183" s="426"/>
      <c r="E183" s="426"/>
      <c r="F183" s="437">
        <f>-CE!D211</f>
        <v>0</v>
      </c>
      <c r="G183" s="438"/>
      <c r="H183" s="437">
        <f>-CE!F211</f>
        <v>0</v>
      </c>
      <c r="I183" s="438"/>
      <c r="J183" s="437">
        <f>-CE!H211</f>
        <v>0</v>
      </c>
      <c r="K183" s="438"/>
      <c r="N183" s="111"/>
    </row>
    <row r="184" spans="1:14">
      <c r="A184" s="409"/>
      <c r="B184" s="453" t="s">
        <v>594</v>
      </c>
      <c r="C184" s="426"/>
      <c r="D184" s="426"/>
      <c r="E184" s="426"/>
      <c r="F184" s="437">
        <f>-CE!D213-CE!D215</f>
        <v>0</v>
      </c>
      <c r="G184" s="438"/>
      <c r="H184" s="437">
        <f>-CE!F213-CE!F215</f>
        <v>0</v>
      </c>
      <c r="I184" s="438"/>
      <c r="J184" s="437">
        <f>-CE!H213-CE!H215</f>
        <v>0</v>
      </c>
      <c r="K184" s="438"/>
      <c r="N184" s="111"/>
    </row>
    <row r="185" spans="1:14">
      <c r="A185" s="409"/>
      <c r="B185" s="448" t="s">
        <v>595</v>
      </c>
      <c r="C185" s="449"/>
      <c r="D185" s="449"/>
      <c r="E185" s="449"/>
      <c r="F185" s="450">
        <f>SUM(F176:F184)</f>
        <v>0</v>
      </c>
      <c r="G185" s="451"/>
      <c r="H185" s="450">
        <f>SUM(H176:H184)</f>
        <v>44023.99</v>
      </c>
      <c r="I185" s="451"/>
      <c r="J185" s="450">
        <f>SUM(J176:J184)</f>
        <v>-25097.399999999878</v>
      </c>
      <c r="K185" s="451"/>
      <c r="N185" s="111"/>
    </row>
    <row r="186" spans="1:14" ht="18">
      <c r="A186" s="409"/>
      <c r="B186" s="454" t="s">
        <v>596</v>
      </c>
      <c r="C186" s="454"/>
      <c r="D186" s="454"/>
      <c r="E186" s="454"/>
      <c r="F186" s="455">
        <f>+F185+F173+F162</f>
        <v>0</v>
      </c>
      <c r="G186" s="456"/>
      <c r="H186" s="455">
        <f>+H185+H173+H162</f>
        <v>117412.53999999989</v>
      </c>
      <c r="I186" s="456"/>
      <c r="J186" s="455">
        <f>+J185+J173+J162</f>
        <v>-50909.949999999866</v>
      </c>
      <c r="K186" s="456"/>
      <c r="N186" s="111"/>
    </row>
    <row r="187" spans="1:14" ht="16.5">
      <c r="A187" s="409"/>
      <c r="B187" s="435" t="s">
        <v>614</v>
      </c>
      <c r="C187" s="426"/>
      <c r="D187" s="426"/>
      <c r="E187" s="426"/>
      <c r="F187" s="437">
        <f>+D19</f>
        <v>0</v>
      </c>
      <c r="G187" s="438"/>
      <c r="H187" s="437">
        <f>+F19</f>
        <v>0</v>
      </c>
      <c r="I187" s="438"/>
      <c r="J187" s="437">
        <f>+H19</f>
        <v>117412.54</v>
      </c>
      <c r="K187" s="438"/>
      <c r="N187" s="111"/>
    </row>
    <row r="188" spans="1:14" ht="16.5">
      <c r="A188" s="409"/>
      <c r="B188" s="435" t="s">
        <v>615</v>
      </c>
      <c r="C188" s="426"/>
      <c r="D188" s="426"/>
      <c r="E188" s="426"/>
      <c r="F188" s="437">
        <f>+F19</f>
        <v>0</v>
      </c>
      <c r="G188" s="438"/>
      <c r="H188" s="437">
        <f>+H19</f>
        <v>117412.54</v>
      </c>
      <c r="I188" s="438"/>
      <c r="J188" s="437">
        <f>+J19</f>
        <v>66502.59</v>
      </c>
      <c r="K188" s="438"/>
      <c r="N188" s="111"/>
    </row>
    <row r="189" spans="1:14">
      <c r="A189" s="409"/>
      <c r="B189" s="457" t="s">
        <v>613</v>
      </c>
      <c r="C189" s="458"/>
      <c r="D189" s="458"/>
      <c r="E189" s="458"/>
      <c r="F189" s="459">
        <f>+F188-F187</f>
        <v>0</v>
      </c>
      <c r="G189" s="460"/>
      <c r="H189" s="459">
        <f>+H188-H187</f>
        <v>117412.54</v>
      </c>
      <c r="I189" s="460"/>
      <c r="J189" s="459">
        <f>+J188-J187</f>
        <v>-50909.95</v>
      </c>
      <c r="K189" s="460"/>
      <c r="N189" s="111"/>
    </row>
    <row r="190" spans="1:14">
      <c r="A190" s="409"/>
      <c r="B190" s="453"/>
      <c r="C190" s="426"/>
      <c r="D190" s="426"/>
      <c r="E190" s="426"/>
      <c r="F190" s="461" t="str">
        <f>+IF((ROUND(F186-F189,0))=0,"Ok","squadra di "&amp;TEXT(F186-F189,"0.000,00"))</f>
        <v>Ok</v>
      </c>
      <c r="G190" s="462"/>
      <c r="H190" s="461" t="str">
        <f>+IF((ROUND(H186-H189,0))=0,"Ok","squadra di "&amp;TEXT(H186-H189,"0.000,00"))</f>
        <v>Ok</v>
      </c>
      <c r="I190" s="462"/>
      <c r="J190" s="461" t="str">
        <f>+IF((ROUND(J186-J189,0))=0,"Ok","squadra di "&amp;TEXT(J186-J189,"0.000,00"))</f>
        <v>Ok</v>
      </c>
      <c r="K190" s="462"/>
      <c r="N190" s="111"/>
    </row>
    <row r="191" spans="1:14">
      <c r="A191" s="409"/>
      <c r="B191" s="453"/>
      <c r="C191" s="426"/>
      <c r="D191" s="426"/>
      <c r="E191" s="426"/>
      <c r="F191" s="409"/>
      <c r="G191" s="426"/>
      <c r="H191" s="426"/>
      <c r="I191" s="426"/>
      <c r="J191" s="426"/>
      <c r="K191" s="426"/>
      <c r="N191" s="111"/>
    </row>
    <row r="192" spans="1:14">
      <c r="A192" s="409"/>
      <c r="B192" s="453"/>
      <c r="C192" s="426"/>
      <c r="D192" s="426"/>
      <c r="E192" s="426"/>
      <c r="F192" s="409"/>
      <c r="G192" s="426"/>
      <c r="H192" s="426"/>
      <c r="I192" s="426"/>
      <c r="J192" s="426"/>
      <c r="K192" s="426"/>
      <c r="N192" s="111"/>
    </row>
    <row r="193" spans="1:14">
      <c r="A193" s="409"/>
      <c r="B193" s="453"/>
      <c r="C193" s="426"/>
      <c r="D193" s="426"/>
      <c r="E193" s="426"/>
      <c r="F193" s="409"/>
      <c r="G193" s="426"/>
      <c r="H193" s="426"/>
      <c r="I193" s="426"/>
      <c r="J193" s="426"/>
      <c r="K193" s="426"/>
      <c r="N193" s="111"/>
    </row>
    <row r="194" spans="1:14">
      <c r="A194" s="409"/>
      <c r="B194" s="453"/>
      <c r="C194" s="426"/>
      <c r="D194" s="426"/>
      <c r="E194" s="426"/>
      <c r="F194" s="409"/>
      <c r="G194" s="426"/>
      <c r="H194" s="426"/>
      <c r="I194" s="426"/>
      <c r="J194" s="426"/>
      <c r="K194" s="426"/>
      <c r="N194" s="111"/>
    </row>
    <row r="195" spans="1:14">
      <c r="A195" s="409"/>
      <c r="B195" s="453"/>
      <c r="C195" s="426"/>
      <c r="D195" s="426"/>
      <c r="E195" s="426"/>
      <c r="F195" s="409"/>
      <c r="G195" s="426"/>
      <c r="H195" s="426"/>
      <c r="I195" s="426"/>
      <c r="J195" s="426"/>
      <c r="K195" s="426"/>
      <c r="N195" s="111"/>
    </row>
    <row r="196" spans="1:14">
      <c r="A196" s="409"/>
      <c r="B196" s="453"/>
      <c r="C196" s="426"/>
      <c r="D196" s="426"/>
      <c r="E196" s="426"/>
      <c r="F196" s="409"/>
      <c r="G196" s="426"/>
      <c r="H196" s="426"/>
      <c r="I196" s="426"/>
      <c r="J196" s="426"/>
      <c r="K196" s="426"/>
      <c r="N196" s="111"/>
    </row>
    <row r="197" spans="1:14">
      <c r="A197" s="409"/>
      <c r="B197" s="453"/>
      <c r="C197" s="426"/>
      <c r="D197" s="426"/>
      <c r="E197" s="426"/>
      <c r="F197" s="409"/>
      <c r="G197" s="426"/>
      <c r="H197" s="426"/>
      <c r="I197" s="426"/>
      <c r="J197" s="426"/>
      <c r="K197" s="426"/>
      <c r="N197" s="111"/>
    </row>
    <row r="198" spans="1:14">
      <c r="A198" s="409"/>
      <c r="B198" s="453"/>
      <c r="C198" s="426"/>
      <c r="D198" s="426"/>
      <c r="E198" s="426"/>
      <c r="F198" s="409"/>
      <c r="G198" s="426"/>
      <c r="H198" s="426"/>
      <c r="I198" s="426"/>
      <c r="J198" s="426"/>
      <c r="K198" s="426"/>
      <c r="N198" s="111"/>
    </row>
    <row r="199" spans="1:14">
      <c r="B199" s="91"/>
      <c r="F199" s="110"/>
      <c r="N199" s="111"/>
    </row>
    <row r="200" spans="1:14">
      <c r="B200" s="91"/>
      <c r="F200" s="110"/>
      <c r="N200" s="111"/>
    </row>
    <row r="201" spans="1:14">
      <c r="B201" s="91"/>
      <c r="F201" s="110"/>
      <c r="N201" s="111"/>
    </row>
    <row r="202" spans="1:14">
      <c r="B202" s="91"/>
      <c r="F202" s="110"/>
      <c r="N202" s="111"/>
    </row>
    <row r="203" spans="1:14">
      <c r="B203" s="91"/>
      <c r="F203" s="110"/>
      <c r="N203" s="111"/>
    </row>
    <row r="204" spans="1:14">
      <c r="B204" s="91"/>
      <c r="F204" s="110"/>
      <c r="N204" s="111"/>
    </row>
    <row r="205" spans="1:14">
      <c r="B205" s="91"/>
      <c r="F205" s="110"/>
      <c r="N205" s="111"/>
    </row>
    <row r="206" spans="1:14">
      <c r="B206" s="91"/>
      <c r="F206" s="110"/>
      <c r="N206" s="111"/>
    </row>
    <row r="207" spans="1:14">
      <c r="B207" s="91"/>
      <c r="F207" s="110"/>
      <c r="N207" s="111"/>
    </row>
    <row r="208" spans="1:14">
      <c r="B208" s="91"/>
      <c r="F208" s="110"/>
      <c r="N208" s="111"/>
    </row>
    <row r="209" spans="2:14">
      <c r="B209" s="91"/>
      <c r="F209" s="110"/>
      <c r="N209" s="111"/>
    </row>
    <row r="210" spans="2:14">
      <c r="B210" s="91"/>
      <c r="F210" s="110"/>
      <c r="N210" s="111"/>
    </row>
    <row r="211" spans="2:14">
      <c r="B211" s="91"/>
      <c r="F211" s="110"/>
      <c r="N211" s="111"/>
    </row>
    <row r="212" spans="2:14">
      <c r="B212" s="91"/>
      <c r="F212" s="110"/>
      <c r="N212" s="111"/>
    </row>
    <row r="213" spans="2:14">
      <c r="B213" s="91"/>
      <c r="F213" s="110"/>
      <c r="N213" s="111"/>
    </row>
    <row r="214" spans="2:14">
      <c r="B214" s="91"/>
      <c r="F214" s="110"/>
      <c r="N214" s="111"/>
    </row>
    <row r="215" spans="2:14">
      <c r="B215" s="91"/>
      <c r="F215" s="110"/>
      <c r="N215" s="111"/>
    </row>
    <row r="216" spans="2:14">
      <c r="B216" s="91"/>
      <c r="F216" s="110"/>
      <c r="N216" s="111"/>
    </row>
    <row r="217" spans="2:14">
      <c r="B217" s="91"/>
      <c r="F217" s="110"/>
      <c r="N217" s="111"/>
    </row>
    <row r="218" spans="2:14">
      <c r="B218" s="91"/>
      <c r="F218" s="110"/>
      <c r="N218" s="111"/>
    </row>
    <row r="219" spans="2:14">
      <c r="B219" s="91"/>
      <c r="F219" s="110"/>
      <c r="N219" s="111"/>
    </row>
    <row r="220" spans="2:14">
      <c r="B220" s="91"/>
      <c r="F220" s="110"/>
      <c r="N220" s="111"/>
    </row>
    <row r="221" spans="2:14">
      <c r="B221" s="91"/>
      <c r="F221" s="110"/>
      <c r="N221" s="111"/>
    </row>
    <row r="222" spans="2:14">
      <c r="B222" s="91"/>
      <c r="F222" s="110"/>
      <c r="N222" s="111"/>
    </row>
    <row r="223" spans="2:14">
      <c r="B223" s="91"/>
      <c r="F223" s="110"/>
    </row>
    <row r="224" spans="2:14">
      <c r="B224" s="91"/>
      <c r="F224" s="110"/>
    </row>
    <row r="225" spans="2:6">
      <c r="B225" s="91"/>
      <c r="F225" s="110"/>
    </row>
    <row r="226" spans="2:6">
      <c r="B226" s="91"/>
      <c r="F226" s="110"/>
    </row>
    <row r="227" spans="2:6">
      <c r="B227" s="91"/>
      <c r="F227" s="110"/>
    </row>
    <row r="228" spans="2:6">
      <c r="B228" s="91"/>
      <c r="F228" s="110"/>
    </row>
    <row r="229" spans="2:6">
      <c r="B229" s="91"/>
      <c r="F229" s="110"/>
    </row>
    <row r="230" spans="2:6">
      <c r="B230" s="91"/>
      <c r="F230" s="110"/>
    </row>
    <row r="231" spans="2:6">
      <c r="B231" s="91"/>
      <c r="F231" s="110"/>
    </row>
    <row r="232" spans="2:6">
      <c r="B232" s="91"/>
      <c r="F232" s="110"/>
    </row>
  </sheetData>
  <mergeCells count="5">
    <mergeCell ref="B141:D141"/>
    <mergeCell ref="B147:D147"/>
    <mergeCell ref="B142:E142"/>
    <mergeCell ref="B155:D155"/>
    <mergeCell ref="B161:D161"/>
  </mergeCells>
  <conditionalFormatting sqref="F190:K190">
    <cfRule type="cellIs" dxfId="367" priority="1" operator="equal">
      <formula>"Ok"</formula>
    </cfRule>
  </conditionalFormatting>
  <pageMargins left="0.23622047244094491" right="0.23622047244094491" top="0.74803149606299213" bottom="0.74803149606299213" header="0.31496062992125984" footer="0.31496062992125984"/>
  <pageSetup paperSize="9" scale="60" fitToHeight="0" orientation="portrait" horizontalDpi="4294967293" verticalDpi="4294967293" r:id="rId1"/>
  <headerFooter>
    <oddFooter>Pagina &amp;P di &amp;N</oddFooter>
  </headerFooter>
  <rowBreaks count="2" manualBreakCount="2">
    <brk id="49" min="1" max="10" man="1"/>
    <brk id="79" min="1" max="10"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oglio9">
    <tabColor theme="3"/>
    <pageSetUpPr fitToPage="1"/>
  </sheetPr>
  <dimension ref="A1:N144"/>
  <sheetViews>
    <sheetView showGridLines="0" topLeftCell="B1" zoomScale="90" zoomScaleNormal="90" workbookViewId="0">
      <pane xSplit="2" ySplit="4" topLeftCell="D5" activePane="bottomRight" state="frozen"/>
      <selection activeCell="G33" sqref="G33"/>
      <selection pane="topRight" activeCell="G33" sqref="G33"/>
      <selection pane="bottomLeft" activeCell="G33" sqref="G33"/>
      <selection pane="bottomRight" activeCell="P14" sqref="P14"/>
    </sheetView>
  </sheetViews>
  <sheetFormatPr defaultColWidth="9.140625" defaultRowHeight="14.25" outlineLevelRow="1"/>
  <cols>
    <col min="1" max="1" width="4.140625" style="84" hidden="1" customWidth="1"/>
    <col min="2" max="2" width="69.42578125" style="91" customWidth="1"/>
    <col min="3" max="3" width="17.42578125" style="91" customWidth="1"/>
    <col min="4" max="4" width="22" style="91" bestFit="1" customWidth="1"/>
    <col min="5" max="5" width="11.28515625" style="142" customWidth="1"/>
    <col min="6" max="6" width="22" style="91" bestFit="1" customWidth="1"/>
    <col min="7" max="7" width="16.5703125" style="295" bestFit="1" customWidth="1"/>
    <col min="8" max="8" width="22" style="91" bestFit="1" customWidth="1"/>
    <col min="9" max="9" width="11.7109375" style="295" bestFit="1" customWidth="1"/>
    <col min="10" max="10" width="22" style="91" bestFit="1" customWidth="1"/>
    <col min="11" max="11" width="9.140625" style="295"/>
    <col min="12" max="16384" width="9.140625" style="91"/>
  </cols>
  <sheetData>
    <row r="1" spans="1:14" s="121" customFormat="1" ht="30">
      <c r="A1" s="116"/>
      <c r="B1" s="305">
        <f>+Menu!B2</f>
        <v>0</v>
      </c>
      <c r="C1" s="117"/>
      <c r="D1" s="117"/>
      <c r="E1" s="118"/>
      <c r="F1" s="117"/>
      <c r="G1" s="285"/>
      <c r="H1" s="119"/>
      <c r="I1" s="296"/>
      <c r="J1" s="120"/>
      <c r="K1" s="300"/>
      <c r="L1" s="120"/>
      <c r="M1" s="120"/>
      <c r="N1" s="120"/>
    </row>
    <row r="2" spans="1:14" ht="35.25" customHeight="1">
      <c r="B2" s="564"/>
      <c r="C2" s="564"/>
      <c r="D2" s="564"/>
      <c r="E2" s="565"/>
      <c r="F2" s="564"/>
      <c r="G2" s="566"/>
      <c r="H2" s="564"/>
      <c r="I2" s="566"/>
      <c r="J2" s="564"/>
      <c r="K2" s="566"/>
      <c r="L2" s="564"/>
      <c r="M2" s="564"/>
      <c r="N2" s="564"/>
    </row>
    <row r="3" spans="1:14" s="121" customFormat="1" ht="22.5">
      <c r="A3" s="116"/>
      <c r="B3" s="471" t="str">
        <f>+s</f>
        <v>ALFA SPA</v>
      </c>
      <c r="C3" s="463"/>
      <c r="D3" s="464">
        <f>+D4-EDATE(D4,-12)</f>
        <v>365</v>
      </c>
      <c r="E3" s="118"/>
      <c r="F3" s="464">
        <f>+F4-D4</f>
        <v>365</v>
      </c>
      <c r="G3" s="285"/>
      <c r="H3" s="464">
        <f>+H4-F4</f>
        <v>366</v>
      </c>
      <c r="I3" s="297"/>
      <c r="J3" s="464">
        <f>+IF(i="Sì",J4-H4,"")</f>
        <v>243</v>
      </c>
      <c r="K3" s="301"/>
      <c r="L3" s="465"/>
      <c r="M3" s="465"/>
      <c r="N3" s="465"/>
    </row>
    <row r="4" spans="1:14" s="121" customFormat="1" ht="21" thickBot="1">
      <c r="A4" s="116"/>
      <c r="B4" s="472" t="s">
        <v>288</v>
      </c>
      <c r="C4" s="466"/>
      <c r="D4" s="384">
        <f>+EOMONTH(F4,-12)</f>
        <v>44926</v>
      </c>
      <c r="E4" s="122"/>
      <c r="F4" s="384">
        <f>+EOMONTH(H4,-12)</f>
        <v>45291</v>
      </c>
      <c r="G4" s="286" t="s">
        <v>681</v>
      </c>
      <c r="H4" s="384">
        <f>+EOMONTH(DATE(Menu!E10,Menu!K10,1),0)</f>
        <v>45657</v>
      </c>
      <c r="I4" s="286" t="s">
        <v>681</v>
      </c>
      <c r="J4" s="384">
        <f>+IF(i="Sì",Menu!G12,"")</f>
        <v>45900</v>
      </c>
      <c r="K4" s="286" t="s">
        <v>681</v>
      </c>
      <c r="L4" s="467"/>
      <c r="M4" s="467"/>
      <c r="N4" s="467"/>
    </row>
    <row r="5" spans="1:14" s="573" customFormat="1" ht="4.5" customHeight="1" thickTop="1">
      <c r="A5" s="567"/>
      <c r="B5" s="568"/>
      <c r="C5" s="568"/>
      <c r="D5" s="569"/>
      <c r="E5" s="570"/>
      <c r="F5" s="569"/>
      <c r="G5" s="571"/>
      <c r="H5" s="569"/>
      <c r="I5" s="571"/>
      <c r="J5" s="569"/>
      <c r="K5" s="571"/>
      <c r="L5" s="572"/>
      <c r="M5" s="572"/>
      <c r="N5" s="572"/>
    </row>
    <row r="6" spans="1:14" ht="18">
      <c r="B6" s="468" t="s">
        <v>257</v>
      </c>
      <c r="C6" s="95"/>
      <c r="D6" s="123" t="str">
        <f>+IF(Ci=0,"",Pn/Ci)</f>
        <v/>
      </c>
      <c r="E6" s="129"/>
      <c r="F6" s="123" t="str">
        <f>+IF(Ci=0,"",Pn/Ci)</f>
        <v/>
      </c>
      <c r="G6" s="288" t="str">
        <f>+IF(F6&gt;D6,"p","q")</f>
        <v>q</v>
      </c>
      <c r="H6" s="123">
        <f>+IF(Ci=0,"",Pn/Ci)</f>
        <v>0.49523826058119524</v>
      </c>
      <c r="I6" s="288" t="str">
        <f>+IF(H6&gt;F6,"p","q")</f>
        <v>q</v>
      </c>
      <c r="J6" s="123">
        <f>+IF(Ci=0,"",Pn/Ci)</f>
        <v>0.47520318221535496</v>
      </c>
      <c r="K6" s="288" t="str">
        <f>+IF(i="Sì",IF(J6&gt;H6,"p","q"),"")</f>
        <v>q</v>
      </c>
      <c r="L6" s="95"/>
      <c r="M6" s="95"/>
      <c r="N6" s="95"/>
    </row>
    <row r="7" spans="1:14" s="127" customFormat="1" ht="18" customHeight="1">
      <c r="A7" s="124"/>
      <c r="B7" s="469" t="s">
        <v>468</v>
      </c>
      <c r="C7" s="125"/>
      <c r="D7" s="123"/>
      <c r="E7" s="126"/>
      <c r="F7" s="125"/>
      <c r="G7" s="287"/>
      <c r="H7" s="125"/>
      <c r="I7" s="287"/>
      <c r="J7" s="125"/>
      <c r="K7" s="287"/>
      <c r="L7" s="125"/>
      <c r="M7" s="125"/>
      <c r="N7" s="125"/>
    </row>
    <row r="8" spans="1:14" ht="15" customHeight="1" outlineLevel="1">
      <c r="B8" s="644" t="s">
        <v>546</v>
      </c>
      <c r="C8" s="644"/>
      <c r="D8" s="644"/>
      <c r="E8" s="644"/>
      <c r="F8" s="644"/>
      <c r="G8" s="644"/>
      <c r="H8" s="644"/>
      <c r="I8" s="634"/>
      <c r="J8" s="634"/>
      <c r="K8" s="634"/>
      <c r="L8" s="634"/>
      <c r="M8" s="634"/>
      <c r="N8" s="634"/>
    </row>
    <row r="9" spans="1:14" ht="15" customHeight="1" outlineLevel="1">
      <c r="B9" s="645"/>
      <c r="C9" s="645"/>
      <c r="D9" s="645"/>
      <c r="E9" s="645"/>
      <c r="F9" s="645"/>
      <c r="G9" s="645"/>
      <c r="H9" s="645"/>
      <c r="I9" s="634"/>
      <c r="J9" s="634"/>
      <c r="K9" s="634"/>
      <c r="L9" s="634"/>
      <c r="M9" s="634"/>
      <c r="N9" s="634"/>
    </row>
    <row r="10" spans="1:14" ht="15" customHeight="1" outlineLevel="1">
      <c r="B10" s="645"/>
      <c r="C10" s="645"/>
      <c r="D10" s="645"/>
      <c r="E10" s="645"/>
      <c r="F10" s="645"/>
      <c r="G10" s="645"/>
      <c r="H10" s="645"/>
      <c r="I10" s="634"/>
      <c r="J10" s="634"/>
      <c r="K10" s="634"/>
      <c r="L10" s="634"/>
      <c r="M10" s="634"/>
      <c r="N10" s="634"/>
    </row>
    <row r="11" spans="1:14" ht="15" customHeight="1" outlineLevel="1">
      <c r="B11" s="645"/>
      <c r="C11" s="645"/>
      <c r="D11" s="645"/>
      <c r="E11" s="645"/>
      <c r="F11" s="645"/>
      <c r="G11" s="645"/>
      <c r="H11" s="645"/>
      <c r="I11" s="634"/>
      <c r="J11" s="634"/>
      <c r="K11" s="634"/>
      <c r="L11" s="634"/>
      <c r="M11" s="634"/>
      <c r="N11" s="634"/>
    </row>
    <row r="12" spans="1:14" ht="39.75" customHeight="1" outlineLevel="1">
      <c r="B12" s="640" t="str">
        <f>+IFERROR("Al "&amp;TEXT(D$4,"gg/mm/aaaa")&amp;" il capitale investito risultava coperto da capitale proprio per il "&amp; TEXT(D6,"0,00%")&amp;". Pertanto l'azienda risultava finanziata dai terzi per il "&amp;TEXT(1-D6,"0,00%")&amp;".","")</f>
        <v/>
      </c>
      <c r="C12" s="640"/>
      <c r="D12" s="640"/>
      <c r="E12" s="640"/>
      <c r="F12" s="640"/>
      <c r="G12" s="640"/>
      <c r="H12" s="640"/>
      <c r="I12" s="634"/>
      <c r="J12" s="634"/>
      <c r="K12" s="634"/>
      <c r="L12" s="634"/>
      <c r="M12" s="634"/>
      <c r="N12" s="634"/>
    </row>
    <row r="13" spans="1:14" ht="39.75" customHeight="1" outlineLevel="1">
      <c r="B13" s="641" t="str">
        <f>IFERROR(+"Al "&amp;TEXT(F4,"gg/mm/aaaa")&amp;" il capitale investito risultava coperto da capitale proprio per il "&amp; TEXT(F6,"0,00%")&amp;". Pertanto l'azienda risultava finanziata dai terzi per il "&amp;TEXT(1-F6,"0,00%")&amp;".","")</f>
        <v/>
      </c>
      <c r="C13" s="641"/>
      <c r="D13" s="641"/>
      <c r="E13" s="641"/>
      <c r="F13" s="641"/>
      <c r="G13" s="641"/>
      <c r="H13" s="641"/>
      <c r="I13" s="634"/>
      <c r="J13" s="634"/>
      <c r="K13" s="634"/>
      <c r="L13" s="634"/>
      <c r="M13" s="634"/>
      <c r="N13" s="634"/>
    </row>
    <row r="14" spans="1:14" ht="39.75" customHeight="1" outlineLevel="1">
      <c r="B14" s="640" t="str">
        <f>+IFERROR("Al "&amp;TEXT(H4,"gg/mm/aaaa")&amp;" il capitale investito risultava coperto da capitale proprio per il "&amp; TEXT(H6,"0,00%")&amp;". Pertanto l'azienda risultava finanziata dai terzi per il "&amp;TEXT(1-H6,"0,00%")&amp;".","")</f>
        <v>Al 31/12/2024 il capitale investito risultava coperto da capitale proprio per il 49,52%. Pertanto l'azienda risultava finanziata dai terzi per il 50,48%.</v>
      </c>
      <c r="C14" s="640"/>
      <c r="D14" s="640"/>
      <c r="E14" s="640"/>
      <c r="F14" s="640"/>
      <c r="G14" s="640"/>
      <c r="H14" s="640"/>
      <c r="I14" s="634"/>
      <c r="J14" s="634"/>
      <c r="K14" s="634"/>
      <c r="L14" s="634"/>
      <c r="M14" s="634"/>
      <c r="N14" s="634"/>
    </row>
    <row r="15" spans="1:14" ht="39.75" customHeight="1" outlineLevel="1">
      <c r="A15" s="128"/>
      <c r="B15" s="646" t="str">
        <f>+IFERROR(IF(i="No","","Al "&amp;TEXT(J4,"gg/mm/aaaa")&amp;" il capitale investito risultava coperto da capitale proprio per il "&amp; TEXT(J6,"0,00%")&amp;". Pertanto per ogni euro investito nel capitale "&amp;TEXT((1-J6)*100,"#.###")&amp;" centesimi sono stati messi dai terzi"),"")</f>
        <v>Al 31/08/2025 il capitale investito risultava coperto da capitale proprio per il 47,52%. Pertanto per ogni euro investito nel capitale 52 centesimi sono stati messi dai terzi</v>
      </c>
      <c r="C15" s="646"/>
      <c r="D15" s="646"/>
      <c r="E15" s="646"/>
      <c r="F15" s="646"/>
      <c r="G15" s="646"/>
      <c r="H15" s="646"/>
      <c r="I15" s="634"/>
      <c r="J15" s="634"/>
      <c r="K15" s="634"/>
      <c r="L15" s="634"/>
      <c r="M15" s="634"/>
      <c r="N15" s="634"/>
    </row>
    <row r="16" spans="1:14" ht="18" customHeight="1">
      <c r="B16" s="468" t="s">
        <v>353</v>
      </c>
      <c r="C16" s="95"/>
      <c r="D16" s="123" t="str">
        <f>+IF(Ci=0,"",Ac/Ci)</f>
        <v/>
      </c>
      <c r="E16" s="129"/>
      <c r="F16" s="123" t="str">
        <f>+IF(Ci=0,"",Ac/Ci)</f>
        <v/>
      </c>
      <c r="G16" s="288" t="str">
        <f>+IF(F16&gt;D16,"p","q")</f>
        <v>q</v>
      </c>
      <c r="H16" s="123">
        <f>+IF(Ci=0,"",Ac/Ci)</f>
        <v>0.67354805734170176</v>
      </c>
      <c r="I16" s="288" t="str">
        <f>+IF(H16&gt;F16,"p","q")</f>
        <v>q</v>
      </c>
      <c r="J16" s="123">
        <f>+IF(Ci=0,"",Ac/Ci)</f>
        <v>0.75620776468594741</v>
      </c>
      <c r="K16" s="288" t="str">
        <f>+IF(i="Sì",IF(J16&gt;H16,"p","q"),"")</f>
        <v>p</v>
      </c>
      <c r="L16" s="95"/>
      <c r="M16" s="95"/>
      <c r="N16" s="95"/>
    </row>
    <row r="17" spans="1:14" ht="18" customHeight="1">
      <c r="B17" s="469" t="s">
        <v>469</v>
      </c>
      <c r="C17" s="125"/>
      <c r="D17" s="125"/>
      <c r="E17" s="126"/>
      <c r="F17" s="125"/>
      <c r="G17" s="287"/>
      <c r="H17" s="125"/>
      <c r="I17" s="287"/>
      <c r="J17" s="125"/>
      <c r="K17" s="287"/>
      <c r="L17" s="125"/>
      <c r="M17" s="125"/>
      <c r="N17" s="125"/>
    </row>
    <row r="18" spans="1:14" ht="15" customHeight="1" outlineLevel="1">
      <c r="B18" s="644" t="s">
        <v>547</v>
      </c>
      <c r="C18" s="644"/>
      <c r="D18" s="644"/>
      <c r="E18" s="644"/>
      <c r="F18" s="644"/>
      <c r="G18" s="644"/>
      <c r="H18" s="644"/>
      <c r="I18" s="634" t="s">
        <v>255</v>
      </c>
      <c r="J18" s="634"/>
      <c r="K18" s="634"/>
      <c r="L18" s="634"/>
      <c r="M18" s="634"/>
      <c r="N18" s="634"/>
    </row>
    <row r="19" spans="1:14" ht="15" customHeight="1" outlineLevel="1">
      <c r="B19" s="645"/>
      <c r="C19" s="645"/>
      <c r="D19" s="645"/>
      <c r="E19" s="645"/>
      <c r="F19" s="645"/>
      <c r="G19" s="645"/>
      <c r="H19" s="645"/>
      <c r="I19" s="634"/>
      <c r="J19" s="634"/>
      <c r="K19" s="634"/>
      <c r="L19" s="634"/>
      <c r="M19" s="634"/>
      <c r="N19" s="634"/>
    </row>
    <row r="20" spans="1:14" ht="15" customHeight="1" outlineLevel="1">
      <c r="B20" s="645"/>
      <c r="C20" s="645"/>
      <c r="D20" s="645"/>
      <c r="E20" s="645"/>
      <c r="F20" s="645"/>
      <c r="G20" s="645"/>
      <c r="H20" s="645"/>
      <c r="I20" s="634"/>
      <c r="J20" s="634"/>
      <c r="K20" s="634"/>
      <c r="L20" s="634"/>
      <c r="M20" s="634"/>
      <c r="N20" s="634"/>
    </row>
    <row r="21" spans="1:14" ht="15" customHeight="1" outlineLevel="1">
      <c r="B21" s="645"/>
      <c r="C21" s="645"/>
      <c r="D21" s="645"/>
      <c r="E21" s="645"/>
      <c r="F21" s="645"/>
      <c r="G21" s="645"/>
      <c r="H21" s="645"/>
      <c r="I21" s="634"/>
      <c r="J21" s="634"/>
      <c r="K21" s="634"/>
      <c r="L21" s="634"/>
      <c r="M21" s="634"/>
      <c r="N21" s="634"/>
    </row>
    <row r="22" spans="1:14" ht="37.5" customHeight="1" outlineLevel="1">
      <c r="B22" s="640" t="str">
        <f>+"Al "&amp;TEXT(D$4,"gg/mm/aaaa")&amp;" la maggiorparte degli impieghi aziendali è rappresentato da "&amp;IF(D16&gt;0.5," attività circolanti. ("&amp;TEXT(D16,"0,00%")&amp;")"," attività immobilizzate. ("&amp;TEXT(1-D16,"0,00%")&amp;")")</f>
        <v>Al 31/12/2022 la maggiorparte degli impieghi aziendali è rappresentato da  attività circolanti. ()</v>
      </c>
      <c r="C22" s="640"/>
      <c r="D22" s="640"/>
      <c r="E22" s="640"/>
      <c r="F22" s="640"/>
      <c r="G22" s="640"/>
      <c r="H22" s="640"/>
      <c r="I22" s="634"/>
      <c r="J22" s="634"/>
      <c r="K22" s="634"/>
      <c r="L22" s="634"/>
      <c r="M22" s="634"/>
      <c r="N22" s="634"/>
    </row>
    <row r="23" spans="1:14" ht="39.75" customHeight="1" outlineLevel="1">
      <c r="B23" s="641" t="str">
        <f>+"Al "&amp;TEXT(F$4,"gg/mm/aaaa")&amp;" la maggiorparte degli impieghi aziendali è rappresentato da "&amp;IF(F16&gt;0.5," attività circolanti. ("&amp;TEXT(F16,"0,00%")&amp;")"," attività immobilizzate. ("&amp;TEXT(1-F16,"0,00%")&amp;")")</f>
        <v>Al 31/12/2023 la maggiorparte degli impieghi aziendali è rappresentato da  attività circolanti. ()</v>
      </c>
      <c r="C23" s="641"/>
      <c r="D23" s="641"/>
      <c r="E23" s="641"/>
      <c r="F23" s="641"/>
      <c r="G23" s="641"/>
      <c r="H23" s="641"/>
      <c r="I23" s="634"/>
      <c r="J23" s="634"/>
      <c r="K23" s="634"/>
      <c r="L23" s="634"/>
      <c r="M23" s="634"/>
      <c r="N23" s="634"/>
    </row>
    <row r="24" spans="1:14" ht="39" customHeight="1" outlineLevel="1">
      <c r="B24" s="640" t="str">
        <f>+"Al "&amp;TEXT(H$4,"gg/mm/aaaa")&amp;" la maggiorparte degli impieghi aziendali è rappresentato da "&amp;IF(H16&gt;0.5," attività circolanti. ("&amp;TEXT(H16,"0,00%")&amp;")"," attività immobilizzate. ("&amp;TEXT(1-H16,"0,00%")&amp;")")</f>
        <v>Al 31/12/2024 la maggiorparte degli impieghi aziendali è rappresentato da  attività circolanti. (67,35%)</v>
      </c>
      <c r="C24" s="640"/>
      <c r="D24" s="640"/>
      <c r="E24" s="640"/>
      <c r="F24" s="640"/>
      <c r="G24" s="640"/>
      <c r="H24" s="640"/>
      <c r="I24" s="634"/>
      <c r="J24" s="634"/>
      <c r="K24" s="634"/>
      <c r="L24" s="634"/>
      <c r="M24" s="634"/>
      <c r="N24" s="634"/>
    </row>
    <row r="25" spans="1:14" ht="44.25" customHeight="1" outlineLevel="1">
      <c r="B25" s="646" t="str">
        <f>+IF(i="No","","Al "&amp;TEXT(J$4,"gg/mm/aaaa")&amp;" la maggiorparte degli impieghi aziendali è rappresentato da "&amp;IF(J16&gt;0.5," attività circolanti. ("&amp;TEXT(J16,"0,00%")&amp;")"," attività immobilizzate. ("&amp;TEXT(1-J16,"0,00%")&amp;")"))</f>
        <v>Al 31/08/2025 la maggiorparte degli impieghi aziendali è rappresentato da  attività circolanti. (75,62%)</v>
      </c>
      <c r="C25" s="646"/>
      <c r="D25" s="646"/>
      <c r="E25" s="646"/>
      <c r="F25" s="646"/>
      <c r="G25" s="646"/>
      <c r="H25" s="646"/>
      <c r="I25" s="634"/>
      <c r="J25" s="634"/>
      <c r="K25" s="634"/>
      <c r="L25" s="634"/>
      <c r="M25" s="634"/>
      <c r="N25" s="634"/>
    </row>
    <row r="26" spans="1:14" ht="18" customHeight="1">
      <c r="A26" s="84" t="s">
        <v>352</v>
      </c>
      <c r="B26" s="468" t="s">
        <v>312</v>
      </c>
      <c r="C26" s="95"/>
      <c r="D26" s="123" t="str">
        <f>+IF(Ci=0,"",Pb/Ci)</f>
        <v/>
      </c>
      <c r="E26" s="129"/>
      <c r="F26" s="123" t="str">
        <f>+IF(Ci=0,"",Pb/Ci)</f>
        <v/>
      </c>
      <c r="G26" s="288" t="str">
        <f>+IF(F26&gt;D26,"p","q")</f>
        <v>q</v>
      </c>
      <c r="H26" s="123">
        <f>+IF(Ci=0,"",Pb/Ci)</f>
        <v>0.37398407655564897</v>
      </c>
      <c r="I26" s="288" t="str">
        <f>+IF(H26&gt;F26,"p","q")</f>
        <v>q</v>
      </c>
      <c r="J26" s="123">
        <f>+IF(Ci=0,"",Pb/Ci)</f>
        <v>0.49310859789878086</v>
      </c>
      <c r="K26" s="288" t="str">
        <f>+IF(i="Sì",IF(J26&gt;H26,"p","q"),"")</f>
        <v>p</v>
      </c>
      <c r="L26" s="95"/>
      <c r="M26" s="95"/>
      <c r="N26" s="95"/>
    </row>
    <row r="27" spans="1:14" ht="18" customHeight="1">
      <c r="B27" s="469" t="s">
        <v>470</v>
      </c>
      <c r="C27" s="125"/>
      <c r="D27" s="125"/>
      <c r="E27" s="126"/>
      <c r="F27" s="125"/>
      <c r="G27" s="287"/>
      <c r="H27" s="125"/>
      <c r="I27" s="287"/>
      <c r="J27" s="125"/>
      <c r="K27" s="287"/>
      <c r="L27" s="125"/>
      <c r="M27" s="125"/>
      <c r="N27" s="125"/>
    </row>
    <row r="28" spans="1:14" ht="15" customHeight="1" outlineLevel="1">
      <c r="B28" s="642" t="s">
        <v>348</v>
      </c>
      <c r="C28" s="642"/>
      <c r="D28" s="642"/>
      <c r="E28" s="642"/>
      <c r="F28" s="642"/>
      <c r="G28" s="642"/>
      <c r="H28" s="642"/>
      <c r="I28" s="634" t="s">
        <v>255</v>
      </c>
      <c r="J28" s="634"/>
      <c r="K28" s="634"/>
      <c r="L28" s="634"/>
      <c r="M28" s="634"/>
      <c r="N28" s="634"/>
    </row>
    <row r="29" spans="1:14" outlineLevel="1">
      <c r="B29" s="643"/>
      <c r="C29" s="643"/>
      <c r="D29" s="643"/>
      <c r="E29" s="643"/>
      <c r="F29" s="643"/>
      <c r="G29" s="643"/>
      <c r="H29" s="643"/>
      <c r="I29" s="634"/>
      <c r="J29" s="634"/>
      <c r="K29" s="634"/>
      <c r="L29" s="634"/>
      <c r="M29" s="634"/>
      <c r="N29" s="634"/>
    </row>
    <row r="30" spans="1:14" outlineLevel="1">
      <c r="B30" s="643"/>
      <c r="C30" s="643"/>
      <c r="D30" s="643"/>
      <c r="E30" s="643"/>
      <c r="F30" s="643"/>
      <c r="G30" s="643"/>
      <c r="H30" s="643"/>
      <c r="I30" s="634"/>
      <c r="J30" s="634"/>
      <c r="K30" s="634"/>
      <c r="L30" s="634"/>
      <c r="M30" s="634"/>
      <c r="N30" s="634"/>
    </row>
    <row r="31" spans="1:14" outlineLevel="1">
      <c r="B31" s="643"/>
      <c r="C31" s="643"/>
      <c r="D31" s="643"/>
      <c r="E31" s="643"/>
      <c r="F31" s="643"/>
      <c r="G31" s="643"/>
      <c r="H31" s="643"/>
      <c r="I31" s="634"/>
      <c r="J31" s="634"/>
      <c r="K31" s="634"/>
      <c r="L31" s="634"/>
      <c r="M31" s="634"/>
      <c r="N31" s="634"/>
    </row>
    <row r="32" spans="1:14" ht="37.5" customHeight="1" outlineLevel="1">
      <c r="B32" s="640" t="str">
        <f>IFERROR(+"Al "&amp;TEXT(D$4,"gg/mm/aaaa")&amp;IF(D26&gt;0.4," l'azienda è eccessivamente sbilanciata sui debiti a breve "," l'azienda utilizzava il debito a breve in maniera non prevalente rispetto alle altre fonti di finanziamento ")&amp;". Per ogni 100 euro di fonti finanziarie "&amp;TEXT(D26*100,"#.###")&amp;" sono formati da debiti a breve","")</f>
        <v/>
      </c>
      <c r="C32" s="640"/>
      <c r="D32" s="640"/>
      <c r="E32" s="640"/>
      <c r="F32" s="640"/>
      <c r="G32" s="640"/>
      <c r="H32" s="640"/>
      <c r="I32" s="634"/>
      <c r="J32" s="634"/>
      <c r="K32" s="634"/>
      <c r="L32" s="634"/>
      <c r="M32" s="634"/>
      <c r="N32" s="634"/>
    </row>
    <row r="33" spans="2:14" ht="44.25" customHeight="1" outlineLevel="1">
      <c r="B33" s="641" t="str">
        <f>IFERROR(+"Al "&amp;TEXT(F$4,"gg/mm/aaaa")&amp;IF(F26&gt;0.4," l'azienda è eccessivamente sbilanciata sui debiti a breve "," l'azienda utilizzava il debito a breve in maniera non prevalente rispetto alle altre fonti di finanziamento ")&amp;". Per ogni 100 euro di fonti finanziarie "&amp;TEXT(F26*100,"#.###")&amp;" sono formati da debiti a breve","")</f>
        <v/>
      </c>
      <c r="C33" s="641"/>
      <c r="D33" s="641"/>
      <c r="E33" s="641"/>
      <c r="F33" s="641"/>
      <c r="G33" s="641"/>
      <c r="H33" s="641"/>
      <c r="I33" s="634"/>
      <c r="J33" s="634"/>
      <c r="K33" s="634"/>
      <c r="L33" s="634"/>
      <c r="M33" s="634"/>
      <c r="N33" s="634"/>
    </row>
    <row r="34" spans="2:14" ht="47.25" customHeight="1" outlineLevel="1">
      <c r="B34" s="640" t="str">
        <f>+IFERROR("Al "&amp;TEXT(H$4,"gg/mm/aaaa")&amp;IF(H26&gt;0.4," l'azienda è eccessivamente sbilanciata sui debiti a breve "," l'azienda utilizzava il debito a breve in maniera non prevalente rispetto alle altre fonti di finanziamento ")&amp;". Per ogni 100 euro di fonti finanziarie "&amp;TEXT(H26*100,"#.###")&amp;" sono formati da debiti a breve","")</f>
        <v>Al 31/12/2024 l'azienda utilizzava il debito a breve in maniera non prevalente rispetto alle altre fonti di finanziamento . Per ogni 100 euro di fonti finanziarie 37 sono formati da debiti a breve</v>
      </c>
      <c r="C34" s="640"/>
      <c r="D34" s="640"/>
      <c r="E34" s="640"/>
      <c r="F34" s="640"/>
      <c r="G34" s="640"/>
      <c r="H34" s="640"/>
      <c r="I34" s="634"/>
      <c r="J34" s="634"/>
      <c r="K34" s="634"/>
      <c r="L34" s="634"/>
      <c r="M34" s="634"/>
      <c r="N34" s="634"/>
    </row>
    <row r="35" spans="2:14" ht="44.25" customHeight="1" outlineLevel="1">
      <c r="B35" s="641" t="str">
        <f>+IFERROR(IF(i="No","","Al "&amp;TEXT(J$4,"gg/mm/aaaa")&amp;IF(J26&gt;0.4," l'azienda è eccessivamente sbilanciata sui debiti a breve "," l'azienda utilizzava il debito a breve in maniera non prevalente rispetto alle altre fonti di finanziamento ")&amp;". Per ogni 100 euro di fonti finanziarie "&amp;TEXT(J26*100,"#.###")&amp;" sono formati da debiti a breve"),"")</f>
        <v>Al 31/08/2025 l'azienda è eccessivamente sbilanciata sui debiti a breve . Per ogni 100 euro di fonti finanziarie 49 sono formati da debiti a breve</v>
      </c>
      <c r="C35" s="641"/>
      <c r="D35" s="641"/>
      <c r="E35" s="641"/>
      <c r="F35" s="641"/>
      <c r="G35" s="641"/>
      <c r="H35" s="641"/>
      <c r="I35" s="634"/>
      <c r="J35" s="634"/>
      <c r="K35" s="634"/>
      <c r="L35" s="634"/>
      <c r="M35" s="634"/>
      <c r="N35" s="634"/>
    </row>
    <row r="36" spans="2:14" ht="25.5" customHeight="1">
      <c r="B36" s="468" t="s">
        <v>313</v>
      </c>
      <c r="C36" s="95"/>
      <c r="D36" s="123" t="str">
        <f>+IF(Il=0,"",-Fdo/Il)</f>
        <v/>
      </c>
      <c r="E36" s="129"/>
      <c r="F36" s="123" t="str">
        <f>+IF(Il=0,"",-Fdo/Il)</f>
        <v/>
      </c>
      <c r="G36" s="288" t="str">
        <f>+IF(F36&gt;D36,"p","q")</f>
        <v>q</v>
      </c>
      <c r="H36" s="123">
        <f>+IF(Il=0,"",-Fdo/Il)</f>
        <v>8.2054976224890039E-2</v>
      </c>
      <c r="I36" s="288" t="str">
        <f>+IF(H36&gt;F36,"p","q")</f>
        <v>q</v>
      </c>
      <c r="J36" s="123">
        <f>+IF(Il=0,"",Fdo/Il)</f>
        <v>-0.17190651479114782</v>
      </c>
      <c r="K36" s="288" t="str">
        <f>+IF(i="Sì",IF(J36&gt;H36,"p","q"),"")</f>
        <v>q</v>
      </c>
      <c r="L36" s="95"/>
      <c r="M36" s="95"/>
      <c r="N36" s="95"/>
    </row>
    <row r="37" spans="2:14" ht="18" customHeight="1">
      <c r="B37" s="125"/>
      <c r="C37" s="125"/>
      <c r="D37" s="125"/>
      <c r="E37" s="126"/>
      <c r="F37" s="125"/>
      <c r="G37" s="287"/>
      <c r="H37" s="125"/>
      <c r="I37" s="287"/>
      <c r="J37" s="125"/>
      <c r="K37" s="287"/>
      <c r="L37" s="125"/>
      <c r="M37" s="125"/>
      <c r="N37" s="125"/>
    </row>
    <row r="38" spans="2:14" ht="15" customHeight="1" outlineLevel="1">
      <c r="B38" s="642" t="s">
        <v>314</v>
      </c>
      <c r="C38" s="642"/>
      <c r="D38" s="642"/>
      <c r="E38" s="642"/>
      <c r="F38" s="642"/>
      <c r="G38" s="642"/>
      <c r="H38" s="642"/>
      <c r="I38" s="634" t="s">
        <v>255</v>
      </c>
      <c r="J38" s="634"/>
      <c r="K38" s="634"/>
      <c r="L38" s="634"/>
      <c r="M38" s="634"/>
      <c r="N38" s="634"/>
    </row>
    <row r="39" spans="2:14" ht="15" customHeight="1" outlineLevel="1">
      <c r="B39" s="643"/>
      <c r="C39" s="643"/>
      <c r="D39" s="643"/>
      <c r="E39" s="643"/>
      <c r="F39" s="643"/>
      <c r="G39" s="643"/>
      <c r="H39" s="643"/>
      <c r="I39" s="634"/>
      <c r="J39" s="634"/>
      <c r="K39" s="634"/>
      <c r="L39" s="634"/>
      <c r="M39" s="634"/>
      <c r="N39" s="634"/>
    </row>
    <row r="40" spans="2:14" ht="15" customHeight="1" outlineLevel="1">
      <c r="B40" s="643"/>
      <c r="C40" s="643"/>
      <c r="D40" s="643"/>
      <c r="E40" s="643"/>
      <c r="F40" s="643"/>
      <c r="G40" s="643"/>
      <c r="H40" s="643"/>
      <c r="I40" s="634"/>
      <c r="J40" s="634"/>
      <c r="K40" s="634"/>
      <c r="L40" s="634"/>
      <c r="M40" s="634"/>
      <c r="N40" s="634"/>
    </row>
    <row r="41" spans="2:14" ht="15" customHeight="1" outlineLevel="1">
      <c r="B41" s="643"/>
      <c r="C41" s="643"/>
      <c r="D41" s="643"/>
      <c r="E41" s="643"/>
      <c r="F41" s="643"/>
      <c r="G41" s="643"/>
      <c r="H41" s="643"/>
      <c r="I41" s="634"/>
      <c r="J41" s="634"/>
      <c r="K41" s="634"/>
      <c r="L41" s="634"/>
      <c r="M41" s="634"/>
      <c r="N41" s="634"/>
    </row>
    <row r="42" spans="2:14" ht="37.5" customHeight="1" outlineLevel="1">
      <c r="B42" s="640" t="str">
        <f>+"Al "&amp;TEXT(D$4,"gg/mm/aaaa")&amp;" le immobilizzazioni erano in media ammortizzate per il "&amp;TEXT(D36,"0,0%")</f>
        <v xml:space="preserve">Al 31/12/2022 le immobilizzazioni erano in media ammortizzate per il </v>
      </c>
      <c r="C42" s="640"/>
      <c r="D42" s="640"/>
      <c r="E42" s="640"/>
      <c r="F42" s="640"/>
      <c r="G42" s="640"/>
      <c r="H42" s="640"/>
      <c r="I42" s="634"/>
      <c r="J42" s="634"/>
      <c r="K42" s="634"/>
      <c r="L42" s="634"/>
      <c r="M42" s="634"/>
      <c r="N42" s="634"/>
    </row>
    <row r="43" spans="2:14" ht="44.25" customHeight="1" outlineLevel="1">
      <c r="B43" s="641" t="str">
        <f>+"Al "&amp;TEXT(F$4,"gg/mm/aaaa")&amp;" le immobilizzazioni erano in media ammortizzate per il "&amp;TEXT(F36,"0,0%")</f>
        <v xml:space="preserve">Al 31/12/2023 le immobilizzazioni erano in media ammortizzate per il </v>
      </c>
      <c r="C43" s="641"/>
      <c r="D43" s="641"/>
      <c r="E43" s="641"/>
      <c r="F43" s="641"/>
      <c r="G43" s="641"/>
      <c r="H43" s="641"/>
      <c r="I43" s="634"/>
      <c r="J43" s="634"/>
      <c r="K43" s="634"/>
      <c r="L43" s="634"/>
      <c r="M43" s="634"/>
      <c r="N43" s="634"/>
    </row>
    <row r="44" spans="2:14" ht="45" customHeight="1" outlineLevel="1">
      <c r="B44" s="640" t="str">
        <f>+"Al "&amp;TEXT(H$4,"gg/mm/aaaa")&amp;" le immobilizzazioni erano in media ammortizzate per il "&amp;TEXT(H36,"0,0%")</f>
        <v>Al 31/12/2024 le immobilizzazioni erano in media ammortizzate per il 8,2%</v>
      </c>
      <c r="C44" s="640"/>
      <c r="D44" s="640"/>
      <c r="E44" s="640"/>
      <c r="F44" s="640"/>
      <c r="G44" s="640"/>
      <c r="H44" s="640"/>
      <c r="I44" s="634"/>
      <c r="J44" s="634"/>
      <c r="K44" s="634"/>
      <c r="L44" s="634"/>
      <c r="M44" s="634"/>
      <c r="N44" s="634"/>
    </row>
    <row r="45" spans="2:14" ht="42.75" customHeight="1" outlineLevel="1">
      <c r="B45" s="641" t="str">
        <f>+IF(i="No","","Al "&amp;TEXT(J$4,"gg/mm/aaaa")&amp;TEXT(H$4,"gg/mm/aaaa")&amp;" le immobilizzazioni erano in media ammortizzate per il "&amp;TEXT(H36,"0,0%"))</f>
        <v>Al 31/08/202531/12/2024 le immobilizzazioni erano in media ammortizzate per il 8,2%</v>
      </c>
      <c r="C45" s="641"/>
      <c r="D45" s="641"/>
      <c r="E45" s="641"/>
      <c r="F45" s="641"/>
      <c r="G45" s="641"/>
      <c r="H45" s="641"/>
      <c r="I45" s="634"/>
      <c r="J45" s="634"/>
      <c r="K45" s="634"/>
      <c r="L45" s="634"/>
      <c r="M45" s="634"/>
      <c r="N45" s="634"/>
    </row>
    <row r="46" spans="2:14" ht="26.25" customHeight="1">
      <c r="B46" s="468" t="s">
        <v>315</v>
      </c>
      <c r="C46" s="95"/>
      <c r="D46" s="123" t="str">
        <f>+IF(Il=0,"",Am/Il)</f>
        <v/>
      </c>
      <c r="E46" s="129"/>
      <c r="F46" s="123" t="str">
        <f>+IF(Il=0,"",Am/Il)</f>
        <v/>
      </c>
      <c r="G46" s="288" t="str">
        <f>+IF(F46&gt;D46,"p","q")</f>
        <v>q</v>
      </c>
      <c r="H46" s="123">
        <f>+IF(Il=0,"",Am/Il)</f>
        <v>8.2054976224890039E-2</v>
      </c>
      <c r="I46" s="288" t="str">
        <f>+IF(H46&gt;F46,"p","q")</f>
        <v>q</v>
      </c>
      <c r="J46" s="123">
        <f>+IF(Il=0,"",Am/Il)</f>
        <v>9.0248069202801762E-2</v>
      </c>
      <c r="K46" s="288" t="str">
        <f>+IF(J46&gt;H46,"p","q")</f>
        <v>p</v>
      </c>
      <c r="L46" s="95"/>
      <c r="M46" s="95"/>
      <c r="N46" s="95"/>
    </row>
    <row r="47" spans="2:14" ht="18" customHeight="1">
      <c r="B47" s="125"/>
      <c r="C47" s="125"/>
      <c r="D47" s="125"/>
      <c r="E47" s="126"/>
      <c r="F47" s="125"/>
      <c r="G47" s="287"/>
      <c r="H47" s="125"/>
      <c r="I47" s="287"/>
      <c r="J47" s="125"/>
      <c r="K47" s="287"/>
      <c r="L47" s="125"/>
      <c r="M47" s="125"/>
      <c r="N47" s="125"/>
    </row>
    <row r="48" spans="2:14" ht="15" customHeight="1" outlineLevel="1">
      <c r="B48" s="642" t="s">
        <v>324</v>
      </c>
      <c r="C48" s="642"/>
      <c r="D48" s="642"/>
      <c r="E48" s="642"/>
      <c r="F48" s="642"/>
      <c r="G48" s="642"/>
      <c r="H48" s="642"/>
      <c r="I48" s="634" t="s">
        <v>255</v>
      </c>
      <c r="J48" s="634"/>
      <c r="K48" s="634"/>
      <c r="L48" s="634"/>
      <c r="M48" s="634"/>
      <c r="N48" s="634"/>
    </row>
    <row r="49" spans="2:14" outlineLevel="1">
      <c r="B49" s="643"/>
      <c r="C49" s="643"/>
      <c r="D49" s="643"/>
      <c r="E49" s="643"/>
      <c r="F49" s="643"/>
      <c r="G49" s="643"/>
      <c r="H49" s="643"/>
      <c r="I49" s="634"/>
      <c r="J49" s="634"/>
      <c r="K49" s="634"/>
      <c r="L49" s="634"/>
      <c r="M49" s="634"/>
      <c r="N49" s="634"/>
    </row>
    <row r="50" spans="2:14" outlineLevel="1">
      <c r="B50" s="643"/>
      <c r="C50" s="643"/>
      <c r="D50" s="643"/>
      <c r="E50" s="643"/>
      <c r="F50" s="643"/>
      <c r="G50" s="643"/>
      <c r="H50" s="643"/>
      <c r="I50" s="634"/>
      <c r="J50" s="634"/>
      <c r="K50" s="634"/>
      <c r="L50" s="634"/>
      <c r="M50" s="634"/>
      <c r="N50" s="634"/>
    </row>
    <row r="51" spans="2:14" ht="25.5" customHeight="1" outlineLevel="1">
      <c r="B51" s="643"/>
      <c r="C51" s="643"/>
      <c r="D51" s="643"/>
      <c r="E51" s="643"/>
      <c r="F51" s="643"/>
      <c r="G51" s="643"/>
      <c r="H51" s="643"/>
      <c r="I51" s="634"/>
      <c r="J51" s="634"/>
      <c r="K51" s="634"/>
      <c r="L51" s="634"/>
      <c r="M51" s="634"/>
      <c r="N51" s="634"/>
    </row>
    <row r="52" spans="2:14" ht="42" customHeight="1" outlineLevel="1">
      <c r="B52" s="640" t="str">
        <f>+"Al "&amp;TEXT(D$4,"gg/mm/aaaa")&amp;" gli ammortamenti dell'esercizio erano pari al "&amp;TEXT(D46,"0,0%")&amp;" del valore delle immobilizzazioni lorde"</f>
        <v>Al 31/12/2022 gli ammortamenti dell'esercizio erano pari al  del valore delle immobilizzazioni lorde</v>
      </c>
      <c r="C52" s="640"/>
      <c r="D52" s="640"/>
      <c r="E52" s="640"/>
      <c r="F52" s="640"/>
      <c r="G52" s="640"/>
      <c r="H52" s="640"/>
      <c r="I52" s="634"/>
      <c r="J52" s="634"/>
      <c r="K52" s="634"/>
      <c r="L52" s="634"/>
      <c r="M52" s="634"/>
      <c r="N52" s="634"/>
    </row>
    <row r="53" spans="2:14" ht="50.25" customHeight="1" outlineLevel="1">
      <c r="B53" s="641" t="str">
        <f>+"Al "&amp;TEXT(F$4,"gg/mm/aaaa")&amp;" gli ammortamenti dell'esercizio erano pari al "&amp;TEXT(F46,"0,0%")&amp;" del valore delle immobilizzazioni lorde"</f>
        <v>Al 31/12/2023 gli ammortamenti dell'esercizio erano pari al  del valore delle immobilizzazioni lorde</v>
      </c>
      <c r="C53" s="641"/>
      <c r="D53" s="641"/>
      <c r="E53" s="641"/>
      <c r="F53" s="641"/>
      <c r="G53" s="641"/>
      <c r="H53" s="641"/>
      <c r="I53" s="634"/>
      <c r="J53" s="634"/>
      <c r="K53" s="634"/>
      <c r="L53" s="634"/>
      <c r="M53" s="634"/>
      <c r="N53" s="634"/>
    </row>
    <row r="54" spans="2:14" ht="45.75" customHeight="1" outlineLevel="1">
      <c r="B54" s="640" t="str">
        <f>+"Al "&amp;TEXT(H$4,"gg/mm/aaaa")&amp;" gli ammortamenti dell'esercizio erano pari al "&amp;TEXT(H46,"0,0%")&amp;" del valore delle immobilizzazioni lorde"</f>
        <v>Al 31/12/2024 gli ammortamenti dell'esercizio erano pari al 8,2% del valore delle immobilizzazioni lorde</v>
      </c>
      <c r="C54" s="640"/>
      <c r="D54" s="640"/>
      <c r="E54" s="640"/>
      <c r="F54" s="640"/>
      <c r="G54" s="640"/>
      <c r="H54" s="640"/>
      <c r="I54" s="634"/>
      <c r="J54" s="634"/>
      <c r="K54" s="634"/>
      <c r="L54" s="634"/>
      <c r="M54" s="634"/>
      <c r="N54" s="634"/>
    </row>
    <row r="55" spans="2:14" ht="45" customHeight="1" outlineLevel="1">
      <c r="B55" s="641" t="str">
        <f>+IF(i="No","","Al "&amp;TEXT(J$4,"gg/mm/aaaa")&amp;" gli ammortamenti dell'esercizio erano pari al "&amp;TEXT(H46,"0,0%")&amp;" del valore delle immobilizzazioni lorde")</f>
        <v>Al 31/08/2025 gli ammortamenti dell'esercizio erano pari al 8,2% del valore delle immobilizzazioni lorde</v>
      </c>
      <c r="C55" s="641"/>
      <c r="D55" s="641"/>
      <c r="E55" s="641"/>
      <c r="F55" s="641"/>
      <c r="G55" s="641"/>
      <c r="H55" s="641"/>
      <c r="I55" s="634"/>
      <c r="J55" s="634"/>
      <c r="K55" s="634"/>
      <c r="L55" s="634"/>
      <c r="M55" s="634"/>
      <c r="N55" s="634"/>
    </row>
    <row r="56" spans="2:14" ht="18">
      <c r="B56" s="468" t="s">
        <v>316</v>
      </c>
      <c r="C56" s="95"/>
      <c r="D56" s="130" t="str">
        <f>+IF(Im=0,"",Pn-Im)</f>
        <v/>
      </c>
      <c r="E56" s="129"/>
      <c r="F56" s="130" t="str">
        <f>+IF(Im=0,"",Pn-Im)</f>
        <v/>
      </c>
      <c r="G56" s="288" t="str">
        <f>+IF(F56&gt;D56,"p","q")</f>
        <v>q</v>
      </c>
      <c r="H56" s="130">
        <f>+IF(Im=0,"",Pn-Im)</f>
        <v>45888.499999999898</v>
      </c>
      <c r="I56" s="288" t="str">
        <f>+IF(H56&gt;F56,"p","q")</f>
        <v>q</v>
      </c>
      <c r="J56" s="130">
        <f>+IF(Im=0,"",Pn-Im)</f>
        <v>76368.88</v>
      </c>
      <c r="K56" s="288" t="str">
        <f>+IF(J56&gt;H56,"p","q")</f>
        <v>p</v>
      </c>
      <c r="L56" s="95"/>
      <c r="M56" s="95"/>
      <c r="N56" s="95"/>
    </row>
    <row r="57" spans="2:14" ht="18" customHeight="1">
      <c r="B57" s="125"/>
      <c r="C57" s="125"/>
      <c r="D57" s="125"/>
      <c r="E57" s="126"/>
      <c r="F57" s="125"/>
      <c r="G57" s="287"/>
      <c r="H57" s="125"/>
      <c r="I57" s="287"/>
      <c r="J57" s="125"/>
      <c r="K57" s="287"/>
      <c r="L57" s="125"/>
      <c r="M57" s="125"/>
      <c r="N57" s="125"/>
    </row>
    <row r="58" spans="2:14" ht="18">
      <c r="B58" s="468" t="s">
        <v>549</v>
      </c>
      <c r="C58" s="95"/>
      <c r="D58" s="123" t="str">
        <f>+IF(Im=0,"",Pn/Im)</f>
        <v/>
      </c>
      <c r="E58" s="129"/>
      <c r="F58" s="123" t="str">
        <f>+IF(Im=0,"",Pn/Im)</f>
        <v/>
      </c>
      <c r="G58" s="288" t="str">
        <f>+IF(F58&gt;D58,"p","q")</f>
        <v>q</v>
      </c>
      <c r="H58" s="123">
        <f>+IF(Im=0,"",Pn/Im)</f>
        <v>1.5170326650485524</v>
      </c>
      <c r="I58" s="288" t="str">
        <f>+IF(H58&gt;F58,"p","q")</f>
        <v>q</v>
      </c>
      <c r="J58" s="123">
        <f>+IF(Im=0,"",Pn/Im)</f>
        <v>1.9492137705009318</v>
      </c>
      <c r="K58" s="288" t="str">
        <f>+IF(J58&gt;H58,"p","q")</f>
        <v>p</v>
      </c>
      <c r="L58" s="95"/>
      <c r="M58" s="95"/>
      <c r="N58" s="95"/>
    </row>
    <row r="59" spans="2:14" ht="18" customHeight="1">
      <c r="B59" s="469" t="s">
        <v>355</v>
      </c>
      <c r="C59" s="125"/>
      <c r="D59" s="125"/>
      <c r="E59" s="126"/>
      <c r="F59" s="125"/>
      <c r="G59" s="287"/>
      <c r="H59" s="125"/>
      <c r="I59" s="287"/>
      <c r="J59" s="125"/>
      <c r="K59" s="287"/>
      <c r="L59" s="125"/>
      <c r="M59" s="125"/>
      <c r="N59" s="125"/>
    </row>
    <row r="60" spans="2:14" ht="18">
      <c r="B60" s="468" t="s">
        <v>317</v>
      </c>
      <c r="C60" s="95"/>
      <c r="D60" s="130" t="str">
        <f>+IF(Im=0,"",Pn+Pl-Im)</f>
        <v/>
      </c>
      <c r="E60" s="129"/>
      <c r="F60" s="130" t="str">
        <f>+IF(Im=0,"",Pn+Pl-Im)</f>
        <v/>
      </c>
      <c r="G60" s="288" t="str">
        <f>+IF(F60&gt;D60,"p","q")</f>
        <v>q</v>
      </c>
      <c r="H60" s="130">
        <f>+IF(Im=0,"",Pn+Pl-Im)</f>
        <v>81443.45999999989</v>
      </c>
      <c r="I60" s="288" t="str">
        <f>+IF(H60&gt;F60,"p","q")</f>
        <v>q</v>
      </c>
      <c r="J60" s="130">
        <f>+IF(Im=0,"",Pn+Pl-Im)</f>
        <v>86826.44</v>
      </c>
      <c r="K60" s="288" t="str">
        <f>+IF(J60&gt;H60,"p","q")</f>
        <v>p</v>
      </c>
      <c r="L60" s="95"/>
      <c r="M60" s="95"/>
      <c r="N60" s="95"/>
    </row>
    <row r="61" spans="2:14" ht="18" customHeight="1">
      <c r="B61" s="125"/>
      <c r="C61" s="125"/>
      <c r="D61" s="125"/>
      <c r="E61" s="126"/>
      <c r="F61" s="125"/>
      <c r="G61" s="287"/>
      <c r="H61" s="125"/>
      <c r="I61" s="287"/>
      <c r="J61" s="125"/>
      <c r="K61" s="287"/>
      <c r="L61" s="125"/>
      <c r="M61" s="125"/>
      <c r="N61" s="125"/>
    </row>
    <row r="62" spans="2:14" ht="18">
      <c r="B62" s="468" t="s">
        <v>548</v>
      </c>
      <c r="C62" s="95"/>
      <c r="D62" s="123" t="str">
        <f>+IF(Im=0,"",(Pn+Pl)/Im)</f>
        <v/>
      </c>
      <c r="E62" s="131"/>
      <c r="F62" s="123" t="str">
        <f>+IF(Im=0,"",(Pn+Pl)/Im)</f>
        <v/>
      </c>
      <c r="G62" s="289" t="str">
        <f>+IF(F62&gt;D62,"p","q")</f>
        <v>q</v>
      </c>
      <c r="H62" s="123">
        <f>+IF(Im=0,"",(Pn+Pl)/Im)</f>
        <v>1.9176357731147282</v>
      </c>
      <c r="I62" s="289" t="str">
        <f>+IF(H62&gt;F62,"p","q")</f>
        <v>q</v>
      </c>
      <c r="J62" s="123">
        <f>+IF(Im=0,"",(Pn+Pl)/Im)</f>
        <v>2.0791942017687428</v>
      </c>
      <c r="K62" s="289" t="str">
        <f>+IF(J62&gt;H62,"p","q")</f>
        <v>p</v>
      </c>
      <c r="L62" s="95"/>
      <c r="M62" s="95"/>
      <c r="N62" s="95"/>
    </row>
    <row r="63" spans="2:14" ht="18" customHeight="1">
      <c r="B63" s="469" t="s">
        <v>354</v>
      </c>
      <c r="C63" s="125"/>
      <c r="D63" s="125"/>
      <c r="E63" s="126"/>
      <c r="F63" s="125"/>
      <c r="G63" s="287"/>
      <c r="H63" s="125"/>
      <c r="I63" s="287"/>
      <c r="J63" s="125"/>
      <c r="K63" s="287"/>
      <c r="L63" s="125"/>
      <c r="M63" s="125"/>
      <c r="N63" s="125"/>
    </row>
    <row r="64" spans="2:14" ht="15" customHeight="1" outlineLevel="1">
      <c r="B64" s="642" t="s">
        <v>550</v>
      </c>
      <c r="C64" s="642"/>
      <c r="D64" s="642"/>
      <c r="E64" s="642"/>
      <c r="F64" s="642"/>
      <c r="G64" s="642"/>
      <c r="H64" s="642"/>
      <c r="I64" s="647" t="s">
        <v>255</v>
      </c>
      <c r="J64" s="647"/>
      <c r="K64" s="647"/>
      <c r="L64" s="647"/>
      <c r="M64" s="647"/>
      <c r="N64" s="647"/>
    </row>
    <row r="65" spans="1:14" outlineLevel="1">
      <c r="B65" s="643"/>
      <c r="C65" s="643"/>
      <c r="D65" s="643"/>
      <c r="E65" s="643"/>
      <c r="F65" s="643"/>
      <c r="G65" s="643"/>
      <c r="H65" s="643"/>
      <c r="I65" s="647"/>
      <c r="J65" s="647"/>
      <c r="K65" s="647"/>
      <c r="L65" s="647"/>
      <c r="M65" s="647"/>
      <c r="N65" s="647"/>
    </row>
    <row r="66" spans="1:14" outlineLevel="1">
      <c r="B66" s="643"/>
      <c r="C66" s="643"/>
      <c r="D66" s="643"/>
      <c r="E66" s="643"/>
      <c r="F66" s="643"/>
      <c r="G66" s="643"/>
      <c r="H66" s="643"/>
      <c r="I66" s="647"/>
      <c r="J66" s="647"/>
      <c r="K66" s="647"/>
      <c r="L66" s="647"/>
      <c r="M66" s="647"/>
      <c r="N66" s="647"/>
    </row>
    <row r="67" spans="1:14" ht="40.5" customHeight="1" outlineLevel="1">
      <c r="B67" s="643"/>
      <c r="C67" s="643"/>
      <c r="D67" s="643"/>
      <c r="E67" s="643"/>
      <c r="F67" s="643"/>
      <c r="G67" s="643"/>
      <c r="H67" s="643"/>
      <c r="I67" s="647"/>
      <c r="J67" s="647"/>
      <c r="K67" s="647"/>
      <c r="L67" s="647"/>
      <c r="M67" s="647"/>
      <c r="N67" s="647"/>
    </row>
    <row r="68" spans="1:14" ht="46.5" customHeight="1" outlineLevel="1">
      <c r="B68" s="637" t="str">
        <f>+IFERROR("Al "&amp;TEXT(D$4,"gg/mm/aaaa")&amp;" le immobilizzazioni erano "&amp;IF(D60&lt;0,"superiori al patrimonio netto e alle passività a medio lungo, denotando una situazione di sottocapitalizzazione per "&amp;TEXT(ABS(D60),"#.###"),IF(D56&lt;0,"superiori al patrimonio netto per"&amp;TEXT(ABS(D56),"#.###")&amp;"ma sufficientemente coperte dalle passività a medio lungo per "&amp;TEXT(ABS(D60),"#.###"),"inferori al patrimonio netto per"&amp;TEXT(ABS(D56),"#.###")))&amp;". In particolare il Patrimonio Netto era pari al "&amp;TEXT(D58,"0,00%")&amp;" delle immobilizzazioni"&amp;", mentre le fonti a lunga permanenza (Patrimonio Netto e Passività a lungo) erano pari al "&amp;TEXT(D62,"0,00%"),"")</f>
        <v/>
      </c>
      <c r="C68" s="637"/>
      <c r="D68" s="637"/>
      <c r="E68" s="637"/>
      <c r="F68" s="637"/>
      <c r="G68" s="637"/>
      <c r="H68" s="637"/>
      <c r="I68" s="298"/>
      <c r="J68" s="132"/>
      <c r="K68" s="298"/>
      <c r="L68" s="132"/>
      <c r="M68" s="132"/>
      <c r="N68" s="133"/>
    </row>
    <row r="69" spans="1:14" ht="46.5" customHeight="1" outlineLevel="1">
      <c r="B69" s="646" t="str">
        <f>+IFERROR("Al "&amp;TEXT(F$4,"gg/mm/aaaa")&amp;" le immobilizzazioni erano "&amp;IF(F60&lt;0,"superiori al patrimonio netto e alle passività a medio lungo denotando una situazione di sottocapitalizzazione per "&amp;TEXT(ABS(F60),"#.###"),IF(F56&lt;0,"superiori al patrimonio netto per"&amp;TEXT(ABS(F56),"#.###")&amp;"ma sufficientemente coperte dalle passività a medio lungo per "&amp;TEXT(ABS(F60),"#.###"),"inferori al patrimonio netto per"&amp;TEXT(ABS(F56),"#.###")))&amp;". In particolare il Patrimonio Netto era pari al "&amp;TEXT(F58,"0,00%")&amp;" delle immobilizzazioni"&amp;", mentre le fonti a lunga permanenza (Patrimonio Netto e Passività a lungo) erano pari al "&amp;TEXT(F62,"0,00%"),"")</f>
        <v/>
      </c>
      <c r="C69" s="646"/>
      <c r="D69" s="646"/>
      <c r="E69" s="646"/>
      <c r="F69" s="646"/>
      <c r="G69" s="646"/>
      <c r="H69" s="646"/>
      <c r="I69" s="298"/>
      <c r="J69" s="132"/>
      <c r="K69" s="298"/>
      <c r="L69" s="132"/>
      <c r="M69" s="132"/>
      <c r="N69" s="133"/>
    </row>
    <row r="70" spans="1:14" ht="45" customHeight="1" outlineLevel="1">
      <c r="B70" s="637" t="str">
        <f>+IFERROR("Al "&amp;TEXT(H$4,"gg/mm/aaaa")&amp;" le immobilizzazioni erano "&amp;IF(H60&lt;0,"superiori al patrimonio netto e alle passività a medio lungo denotando una situazione di sottocapitalizzazione per "&amp;TEXT(ABS(H60),"#.###"),IF(H56&lt;0,"superiori al patrimonio netto per"&amp;TEXT(ABS(H56),"#.###")&amp;"ma sufficientemente coperte dalle passività a medio lungo per "&amp;TEXT(ABS(H60),"#.###"),"inferori al patrimonio netto per"&amp;TEXT(ABS(H56),"#.###")))&amp;". In particolare il Patrimonio Netto era pari al "&amp;TEXT(H58,"0,00%")&amp;" delle immobilizzazioni"&amp;", mentre le fonti a lunga permanenza (Patrimonio Netto e Passività a lungo) erano pari al "&amp;TEXT(H62,"0,00%"),"")</f>
        <v>Al 31/12/2024 le immobilizzazioni erano inferori al patrimonio netto per45.888. In particolare il Patrimonio Netto era pari al 151,70% delle immobilizzazioni, mentre le fonti a lunga permanenza (Patrimonio Netto e Passività a lungo) erano pari al 191,76%</v>
      </c>
      <c r="C70" s="637"/>
      <c r="D70" s="637"/>
      <c r="E70" s="637"/>
      <c r="F70" s="637"/>
      <c r="G70" s="637"/>
      <c r="H70" s="637"/>
      <c r="I70" s="299"/>
      <c r="J70" s="134"/>
      <c r="K70" s="302"/>
      <c r="L70" s="133"/>
      <c r="M70" s="133"/>
      <c r="N70" s="133"/>
    </row>
    <row r="71" spans="1:14" ht="21.75" customHeight="1">
      <c r="A71" s="84" t="s">
        <v>352</v>
      </c>
      <c r="B71" s="468" t="s">
        <v>318</v>
      </c>
      <c r="C71" s="95"/>
      <c r="D71" s="135" t="str">
        <f>+IF(Pn=0,"",D/Pn)</f>
        <v/>
      </c>
      <c r="E71" s="129"/>
      <c r="F71" s="135" t="str">
        <f>+IF(Pn=0,"",D/Pn)</f>
        <v/>
      </c>
      <c r="G71" s="288" t="str">
        <f>+IF(F71&gt;D71,"p","q")</f>
        <v>q</v>
      </c>
      <c r="H71" s="135">
        <f>+IF(Pn=0,"",D/Pn)</f>
        <v>1.0192300950787456</v>
      </c>
      <c r="I71" s="288" t="str">
        <f>+IF(H71&gt;F71,"p","q")</f>
        <v>q</v>
      </c>
      <c r="J71" s="135">
        <f>+IF(Pn=0,"",D/Pn)</f>
        <v>1.1043630123394568</v>
      </c>
      <c r="K71" s="288" t="str">
        <f>+IF(J71&gt;H71,"p","q")</f>
        <v>p</v>
      </c>
      <c r="L71" s="95"/>
      <c r="M71" s="95"/>
      <c r="N71" s="95"/>
    </row>
    <row r="72" spans="1:14" ht="18" customHeight="1">
      <c r="B72" s="469" t="s">
        <v>471</v>
      </c>
      <c r="C72" s="125"/>
      <c r="D72" s="125"/>
      <c r="E72" s="126"/>
      <c r="F72" s="125"/>
      <c r="G72" s="287"/>
      <c r="H72" s="125"/>
      <c r="I72" s="287"/>
      <c r="J72" s="125"/>
      <c r="K72" s="287"/>
      <c r="L72" s="125"/>
      <c r="M72" s="125"/>
      <c r="N72" s="125"/>
    </row>
    <row r="73" spans="1:14" ht="15" customHeight="1" outlineLevel="1">
      <c r="B73" s="642" t="s">
        <v>319</v>
      </c>
      <c r="C73" s="642"/>
      <c r="D73" s="642"/>
      <c r="E73" s="642"/>
      <c r="F73" s="642"/>
      <c r="G73" s="642"/>
      <c r="H73" s="642"/>
      <c r="I73" s="634" t="s">
        <v>255</v>
      </c>
      <c r="J73" s="634"/>
      <c r="K73" s="634"/>
      <c r="L73" s="634"/>
      <c r="M73" s="634"/>
      <c r="N73" s="634"/>
    </row>
    <row r="74" spans="1:14" ht="15" customHeight="1" outlineLevel="1">
      <c r="B74" s="643"/>
      <c r="C74" s="643"/>
      <c r="D74" s="643"/>
      <c r="E74" s="643"/>
      <c r="F74" s="643"/>
      <c r="G74" s="643"/>
      <c r="H74" s="643"/>
      <c r="I74" s="634"/>
      <c r="J74" s="634"/>
      <c r="K74" s="634"/>
      <c r="L74" s="634"/>
      <c r="M74" s="634"/>
      <c r="N74" s="634"/>
    </row>
    <row r="75" spans="1:14" ht="15" customHeight="1" outlineLevel="1">
      <c r="B75" s="643"/>
      <c r="C75" s="643"/>
      <c r="D75" s="643"/>
      <c r="E75" s="643"/>
      <c r="F75" s="643"/>
      <c r="G75" s="643"/>
      <c r="H75" s="643"/>
      <c r="I75" s="634"/>
      <c r="J75" s="634"/>
      <c r="K75" s="634"/>
      <c r="L75" s="634"/>
      <c r="M75" s="634"/>
      <c r="N75" s="634"/>
    </row>
    <row r="76" spans="1:14" ht="30.75" customHeight="1" outlineLevel="1">
      <c r="B76" s="643"/>
      <c r="C76" s="643"/>
      <c r="D76" s="643"/>
      <c r="E76" s="643"/>
      <c r="F76" s="643"/>
      <c r="G76" s="643"/>
      <c r="H76" s="643"/>
      <c r="I76" s="634"/>
      <c r="J76" s="634"/>
      <c r="K76" s="634"/>
      <c r="L76" s="634"/>
      <c r="M76" s="634"/>
      <c r="N76" s="634"/>
    </row>
    <row r="77" spans="1:14" ht="43.5" customHeight="1" outlineLevel="1">
      <c r="B77" s="637" t="str">
        <f>+"Al "&amp;TEXT(D$4,"gg/mm/aaaa")&amp;IF(D71&lt;0," Il patrimonio netto è negativo, pertanto l'indice perde di significatività. L'azienda deve essere immediatamente ricapitalizzata o messa in liquidazione", " i debiti erano pari a "&amp;TEXT(D71,"#.###")&amp;" volte i mezzi dei soci, denotando una situazione di "&amp; IF(D71&gt;5,"squilibrio finanziario da coprire mediante autofinanziamento e/o versamento da parte dei soci",IF(D71&gt;3, "tensione finanziaria da mantenere monitorata per evitare squilibri futuri"," pieno equilibrio tra fonti proprie e di terzi")))</f>
        <v>Al 31/12/2022 i debiti erano pari a  volte i mezzi dei soci, denotando una situazione di squilibrio finanziario da coprire mediante autofinanziamento e/o versamento da parte dei soci</v>
      </c>
      <c r="C77" s="637"/>
      <c r="D77" s="637"/>
      <c r="E77" s="637"/>
      <c r="F77" s="637"/>
      <c r="G77" s="637"/>
      <c r="H77" s="637"/>
      <c r="I77" s="634"/>
      <c r="J77" s="634"/>
      <c r="K77" s="634"/>
      <c r="L77" s="634"/>
      <c r="M77" s="634"/>
      <c r="N77" s="634"/>
    </row>
    <row r="78" spans="1:14" ht="44.25" customHeight="1" outlineLevel="1">
      <c r="B78" s="646" t="str">
        <f>+"Al "&amp;TEXT(F$4,"gg/mm/aaaa")&amp;IF(F71&lt;0," Il patrimonio netto è negativo, pertanto l'indice perde di significatività. L'azienda deve essere immediatamente ricapitalizzata o messa in liquidazione"," i debiti erano pari a "&amp;TEXT(F71,"#.###")&amp;" volte i mezzi dei soci, denotando una situazione di "&amp; IF(F71&gt;5,"squilibrio finanziario da coprire mediante autofinanziamento e/o versamento da parte dei soci",IF(F71&gt;3, "tensione finanziaria da mantenere monitorata per evitare squilibri futuri"," pieno equilibrio tra fonti proprie e di terzi")))</f>
        <v>Al 31/12/2023 i debiti erano pari a  volte i mezzi dei soci, denotando una situazione di squilibrio finanziario da coprire mediante autofinanziamento e/o versamento da parte dei soci</v>
      </c>
      <c r="C78" s="646"/>
      <c r="D78" s="646"/>
      <c r="E78" s="646"/>
      <c r="F78" s="646"/>
      <c r="G78" s="646"/>
      <c r="H78" s="646"/>
      <c r="I78" s="634"/>
      <c r="J78" s="634"/>
      <c r="K78" s="634"/>
      <c r="L78" s="634"/>
      <c r="M78" s="634"/>
      <c r="N78" s="634"/>
    </row>
    <row r="79" spans="1:14" ht="43.5" customHeight="1" outlineLevel="1">
      <c r="B79" s="637" t="str">
        <f>+"Al "&amp;TEXT(H$4,"gg/mm/aaaa")&amp;IF(H71&lt;0," Il patrimonio netto è negativo, pertanto l'indice perde di significatività. L'azienda deve essere immediatamente ricapitalizzata o messa in liquidazione"," i debiti erano pari a "&amp;TEXT(H71,"#.###")&amp;" volte i mezzi dei soci, denotando una situazione di "&amp; IF(H71&gt;5,"squilibrio finanziario da coprire mediante autofinanziamento e/o versamento da parte dei soci",IF(H71&gt;3, "tensione finanziaria da mantenere monitorata per evitare squilibri futuri"," pieno equilibrio tra fonti proprie e di terzi")))</f>
        <v>Al 31/12/2024 i debiti erano pari a 1 volte i mezzi dei soci, denotando una situazione di  pieno equilibrio tra fonti proprie e di terzi</v>
      </c>
      <c r="C79" s="637"/>
      <c r="D79" s="637"/>
      <c r="E79" s="637"/>
      <c r="F79" s="637"/>
      <c r="G79" s="637"/>
      <c r="H79" s="637"/>
      <c r="I79" s="634"/>
      <c r="J79" s="634"/>
      <c r="K79" s="634"/>
      <c r="L79" s="634"/>
      <c r="M79" s="634"/>
      <c r="N79" s="634"/>
    </row>
    <row r="80" spans="1:14" ht="44.25" customHeight="1" outlineLevel="1">
      <c r="B80" s="646" t="str">
        <f>+IF(i="No","","Al "&amp;TEXT(J$4,"gg/mm/aaaa")&amp;IF(J71&lt;0," Il patrimonio netto è negativo, pertanto l'indice perde di significatività. L'azienda deve essere immediatamente ricapitalizzata o messa in liquidazione"," i debiti erano pari a "&amp;TEXT(J71,"#.###")&amp;" volte i mezzi dei soci, denotando una situazione di "&amp;IF(J71&gt;5,"squilibrio finanziario da coprire mediante autofinanziamento e/o versamento da parte dei soci",IF(J71&gt;3,"tensione finanziaria da mantenere monitorata per evitare squilibri futuri"," pieno equilibrio tra fonti proprie e di terzi"))))</f>
        <v>Al 31/08/2025 i debiti erano pari a 1 volte i mezzi dei soci, denotando una situazione di  pieno equilibrio tra fonti proprie e di terzi</v>
      </c>
      <c r="C80" s="646"/>
      <c r="D80" s="646"/>
      <c r="E80" s="646"/>
      <c r="F80" s="646"/>
      <c r="G80" s="646"/>
      <c r="H80" s="646"/>
      <c r="I80" s="634"/>
      <c r="J80" s="634"/>
      <c r="K80" s="634"/>
      <c r="L80" s="634"/>
      <c r="M80" s="634"/>
      <c r="N80" s="634"/>
    </row>
    <row r="81" spans="2:14" ht="18">
      <c r="B81" s="468" t="s">
        <v>325</v>
      </c>
      <c r="C81" s="95"/>
      <c r="D81" s="130" t="str">
        <f>+IF(Im=0,"",Cr+L-Pb)</f>
        <v/>
      </c>
      <c r="E81" s="129"/>
      <c r="F81" s="130" t="str">
        <f>+IF(Im=0,"",Cr+L-Pb)</f>
        <v/>
      </c>
      <c r="G81" s="288" t="str">
        <f>+IF(F81&gt;D81,"p","q")</f>
        <v>q</v>
      </c>
      <c r="H81" s="130">
        <f>+IF(Im=0,"",Cr+L-Pb)</f>
        <v>79523.330000000016</v>
      </c>
      <c r="I81" s="288" t="str">
        <f>+IF(H81&gt;F81,"p","q")</f>
        <v>q</v>
      </c>
      <c r="J81" s="130">
        <f>+IF(Im=0,"",Cr+L-Pb)</f>
        <v>84906.31</v>
      </c>
      <c r="K81" s="288" t="str">
        <f>+IF(J81&gt;H81,"p","q")</f>
        <v>p</v>
      </c>
      <c r="L81" s="95"/>
      <c r="M81" s="95"/>
      <c r="N81" s="95"/>
    </row>
    <row r="82" spans="2:14" ht="18" customHeight="1">
      <c r="B82" s="469" t="s">
        <v>254</v>
      </c>
      <c r="C82" s="125"/>
      <c r="D82" s="125"/>
      <c r="E82" s="126"/>
      <c r="F82" s="125"/>
      <c r="G82" s="287"/>
      <c r="H82" s="125"/>
      <c r="I82" s="287"/>
      <c r="J82" s="125"/>
      <c r="K82" s="287"/>
      <c r="L82" s="125"/>
      <c r="M82" s="125"/>
      <c r="N82" s="125"/>
    </row>
    <row r="83" spans="2:14" ht="26.25" customHeight="1">
      <c r="B83" s="468" t="s">
        <v>326</v>
      </c>
      <c r="C83" s="95"/>
      <c r="D83" s="123" t="str">
        <f>+IF(Pb=0,"",(Cr+L)/Pb)</f>
        <v/>
      </c>
      <c r="E83" s="129"/>
      <c r="F83" s="123" t="str">
        <f>+IF(Pb=0,"",(Cr+L)/Pb)</f>
        <v/>
      </c>
      <c r="G83" s="288" t="str">
        <f>+IF(F83&gt;D83,"p","q")</f>
        <v>q</v>
      </c>
      <c r="H83" s="123">
        <f>+IF(Pb=0,"",(Cr+L)/Pb)</f>
        <v>1.7821225792047903</v>
      </c>
      <c r="I83" s="288" t="str">
        <f>+IF(H83&gt;F83,"p","q")</f>
        <v>q</v>
      </c>
      <c r="J83" s="123">
        <f>+IF(Pb=0,"",(Cr+L)/Pb)</f>
        <v>1.5217528980021238</v>
      </c>
      <c r="K83" s="288" t="str">
        <f>+IF(J83&gt;H83,"p","q")</f>
        <v>q</v>
      </c>
      <c r="L83" s="95"/>
      <c r="M83" s="95"/>
      <c r="N83" s="95"/>
    </row>
    <row r="84" spans="2:14" ht="18" customHeight="1">
      <c r="B84" s="470" t="s">
        <v>356</v>
      </c>
      <c r="C84" s="125"/>
      <c r="D84" s="125"/>
      <c r="E84" s="126"/>
      <c r="F84" s="125"/>
      <c r="G84" s="287"/>
      <c r="H84" s="125"/>
      <c r="I84" s="287"/>
      <c r="J84" s="125"/>
      <c r="K84" s="287"/>
      <c r="L84" s="125"/>
      <c r="M84" s="125"/>
      <c r="N84" s="125"/>
    </row>
    <row r="85" spans="2:14" ht="15" customHeight="1" outlineLevel="1">
      <c r="B85" s="650" t="s">
        <v>551</v>
      </c>
      <c r="C85" s="651"/>
      <c r="D85" s="651"/>
      <c r="E85" s="651"/>
      <c r="F85" s="651"/>
      <c r="G85" s="651"/>
      <c r="H85" s="652"/>
      <c r="I85" s="647"/>
      <c r="J85" s="647"/>
      <c r="K85" s="647"/>
      <c r="L85" s="647"/>
      <c r="M85" s="647"/>
      <c r="N85" s="647"/>
    </row>
    <row r="86" spans="2:14" ht="15" customHeight="1" outlineLevel="1">
      <c r="B86" s="650"/>
      <c r="C86" s="650"/>
      <c r="D86" s="650"/>
      <c r="E86" s="650"/>
      <c r="F86" s="650"/>
      <c r="G86" s="650"/>
      <c r="H86" s="653"/>
      <c r="I86" s="647"/>
      <c r="J86" s="647"/>
      <c r="K86" s="647"/>
      <c r="L86" s="647"/>
      <c r="M86" s="647"/>
      <c r="N86" s="647"/>
    </row>
    <row r="87" spans="2:14" ht="15" customHeight="1" outlineLevel="1">
      <c r="B87" s="650"/>
      <c r="C87" s="650"/>
      <c r="D87" s="650"/>
      <c r="E87" s="650"/>
      <c r="F87" s="650"/>
      <c r="G87" s="650"/>
      <c r="H87" s="653"/>
      <c r="I87" s="647"/>
      <c r="J87" s="647"/>
      <c r="K87" s="647"/>
      <c r="L87" s="647"/>
      <c r="M87" s="647"/>
      <c r="N87" s="647"/>
    </row>
    <row r="88" spans="2:14" ht="30" customHeight="1" outlineLevel="1">
      <c r="B88" s="650"/>
      <c r="C88" s="650"/>
      <c r="D88" s="650"/>
      <c r="E88" s="650"/>
      <c r="F88" s="650"/>
      <c r="G88" s="650"/>
      <c r="H88" s="653"/>
      <c r="I88" s="647"/>
      <c r="J88" s="647"/>
      <c r="K88" s="647"/>
      <c r="L88" s="647"/>
      <c r="M88" s="647"/>
      <c r="N88" s="647"/>
    </row>
    <row r="89" spans="2:14" ht="39.75" customHeight="1" outlineLevel="1">
      <c r="B89" s="648" t="str">
        <f>+IFERROR("Al "&amp;TEXT(D$4,"gg/mm/aaaa")&amp;" le attività di immediato e breve realizzo (liquidità e crediti) erano "&amp;IF(D83&lt;1," insufficienti, riuscendo a coprire solo il "&amp;TEXT(D83,"0,00%")&amp;" dei debiti a breve contratti. Qualora fosse stato necessario pagare tutti i debiti a breve sarebbero mancati € "&amp;TEXT(ABS(D81),"#.###")," sufficienti, essendo superiori del "&amp;TEXT(D83-1,"0,00%")&amp;" rispetto ai debiti a breve contratti. Qualora fosse stato necessario pagare tutti i debiti a breve sarebbero avanzati  "&amp;TEXT(ABS(D81),"#.###")),"")</f>
        <v/>
      </c>
      <c r="C89" s="648"/>
      <c r="D89" s="648"/>
      <c r="E89" s="648"/>
      <c r="F89" s="648"/>
      <c r="G89" s="648"/>
      <c r="H89" s="648"/>
      <c r="I89" s="647"/>
      <c r="J89" s="647"/>
      <c r="K89" s="647"/>
      <c r="L89" s="647"/>
      <c r="M89" s="647"/>
      <c r="N89" s="647"/>
    </row>
    <row r="90" spans="2:14" ht="36" customHeight="1" outlineLevel="1">
      <c r="B90" s="649" t="str">
        <f>+IFERROR("Al "&amp;TEXT(F$4,"gg/mm/aaaa")&amp;" le attività di immediato e breve realizzo (liquidità e crediti) erano "&amp;IF(F83&lt;1," insufficienti, riuscendo a coprire solo il "&amp;TEXT(F83,"0,00%")&amp;" dei debiti a breve contratti. Qualora fosse stato necessario pagare tutti i debiti a breve sarebbero mancati € "&amp;TEXT(ABS(F81),"#.###")," sufficienti, essendo superiori del "&amp;TEXT(F83-1,"0,00%")&amp;" rispetto ai debiti a breve contratti. Qualora fosse stato necessario pagare tutti i debiti a breve sarebbero avanzati  "&amp;TEXT(ABS(F81),"#.###")),"")</f>
        <v/>
      </c>
      <c r="C90" s="649"/>
      <c r="D90" s="649"/>
      <c r="E90" s="649"/>
      <c r="F90" s="649"/>
      <c r="G90" s="649"/>
      <c r="H90" s="649"/>
      <c r="I90" s="647"/>
      <c r="J90" s="647"/>
      <c r="K90" s="647"/>
      <c r="L90" s="647"/>
      <c r="M90" s="647"/>
      <c r="N90" s="647"/>
    </row>
    <row r="91" spans="2:14" ht="40.5" customHeight="1" outlineLevel="1">
      <c r="B91" s="648" t="str">
        <f>+IFERROR("Al "&amp;TEXT(H$4,"gg/mm/aaaa")&amp;" le attività di immediato e breve realizzo (liquidità e crediti) erano "&amp;IF(H83&lt;1," insufficienti, riuscendo a coprire solo il "&amp;TEXT(H83,"0,00%")&amp;" dei debiti a breve contratti. Qualora fosse stato necessario pagare tutti i debiti a breve sarebbero mancati € "&amp;TEXT(ABS(H81),"#.###")," sufficienti, essendo superiori del "&amp;TEXT(H83-1,"0,00%")&amp;" rispetto ai debiti a breve contratti. Qualora fosse stato necessario pagare tutti i debiti a breve sarebbero avanzati  "&amp;TEXT(ABS(H81),"#.###")),"")</f>
        <v>Al 31/12/2024 le attività di immediato e breve realizzo (liquidità e crediti) erano  sufficienti, essendo superiori del 78,21% rispetto ai debiti a breve contratti. Qualora fosse stato necessario pagare tutti i debiti a breve sarebbero avanzati  79.523</v>
      </c>
      <c r="C91" s="648"/>
      <c r="D91" s="648"/>
      <c r="E91" s="648"/>
      <c r="F91" s="648"/>
      <c r="G91" s="648"/>
      <c r="H91" s="648"/>
      <c r="I91" s="647"/>
      <c r="J91" s="647"/>
      <c r="K91" s="647"/>
      <c r="L91" s="647"/>
      <c r="M91" s="647"/>
      <c r="N91" s="647"/>
    </row>
    <row r="92" spans="2:14" ht="44.25" customHeight="1" outlineLevel="1">
      <c r="B92" s="654" t="str">
        <f>+IFERROR(IF(i="No","","Al "&amp;TEXT(J$4,"gg/mm/aaaa")&amp;" le attività di immediato e breve realizzo (liquidità e crediti) erano "&amp;IF(J83&lt;1," insufficienti, riuscendo a coprire solo il "&amp;TEXT(J83,"0,00%")&amp;" dei debiti a breve contratti. Qualora fosse stato necessario pagare tutti i debiti a breve sarebbero mancati € "&amp;TEXT(ABS(J81),"#.###")," sufficienti, essendo superiori del "&amp;TEXT(J83-1,"0,00%")&amp;" rispetto ai debiti a breve contratti. Qualora fosse stato necessario pagare tutti i debiti a breve sarebbero avanzati  "&amp;TEXT(ABS(J81),"#.###"))),"")</f>
        <v>Al 31/08/2025 le attività di immediato e breve realizzo (liquidità e crediti) erano  sufficienti, essendo superiori del 52,18% rispetto ai debiti a breve contratti. Qualora fosse stato necessario pagare tutti i debiti a breve sarebbero avanzati  84.906</v>
      </c>
      <c r="C92" s="654"/>
      <c r="D92" s="654"/>
      <c r="E92" s="654"/>
      <c r="F92" s="654"/>
      <c r="G92" s="654"/>
      <c r="H92" s="654"/>
      <c r="I92" s="647"/>
      <c r="J92" s="647"/>
      <c r="K92" s="647"/>
      <c r="L92" s="647"/>
      <c r="M92" s="647"/>
      <c r="N92" s="647"/>
    </row>
    <row r="93" spans="2:14" ht="24" customHeight="1">
      <c r="B93" s="468" t="s">
        <v>327</v>
      </c>
      <c r="C93" s="95"/>
      <c r="D93" s="130" t="str">
        <f>+IF(Pb=0,"",(Ac)-Pb)</f>
        <v/>
      </c>
      <c r="E93" s="129"/>
      <c r="F93" s="130" t="str">
        <f>+IF(Pb=0,"",(Ac)-Pb)</f>
        <v/>
      </c>
      <c r="G93" s="288" t="str">
        <f>+IF(F93&gt;D93,"p","q")</f>
        <v>q</v>
      </c>
      <c r="H93" s="130">
        <f>+IF(Pb=0,"",(Ac)-Pb)</f>
        <v>81443.460000000021</v>
      </c>
      <c r="I93" s="288" t="str">
        <f>+IF(H93&gt;F93,"p","q")</f>
        <v>q</v>
      </c>
      <c r="J93" s="130">
        <f>+IF(Pb=0,"",(Ac)-Pb)</f>
        <v>86826.44</v>
      </c>
      <c r="K93" s="288" t="str">
        <f>+IF(J93&gt;H93,"p","q")</f>
        <v>p</v>
      </c>
      <c r="L93" s="95"/>
      <c r="M93" s="95"/>
      <c r="N93" s="95"/>
    </row>
    <row r="94" spans="2:14" ht="18" customHeight="1">
      <c r="B94" s="469" t="s">
        <v>254</v>
      </c>
      <c r="C94" s="125"/>
      <c r="D94" s="125"/>
      <c r="E94" s="126"/>
      <c r="F94" s="125"/>
      <c r="G94" s="287"/>
      <c r="H94" s="125"/>
      <c r="I94" s="287"/>
      <c r="J94" s="125"/>
      <c r="K94" s="287"/>
      <c r="L94" s="125"/>
      <c r="M94" s="125"/>
      <c r="N94" s="125"/>
    </row>
    <row r="95" spans="2:14" ht="26.25" customHeight="1">
      <c r="B95" s="468" t="s">
        <v>328</v>
      </c>
      <c r="C95" s="95"/>
      <c r="D95" s="123" t="str">
        <f>+IF(Pb=0,"",(Ac/Pb))</f>
        <v/>
      </c>
      <c r="E95" s="129"/>
      <c r="F95" s="123" t="str">
        <f>+IF(Pb=0,"",(Ac/Pb))</f>
        <v/>
      </c>
      <c r="G95" s="288" t="str">
        <f>+IF(F95&gt;D95,"p","q")</f>
        <v>q</v>
      </c>
      <c r="H95" s="123">
        <f>+IF(Pb=0,"",(Ac/Pb))</f>
        <v>1.8010073143888992</v>
      </c>
      <c r="I95" s="288" t="str">
        <f>+IF(H95&gt;F95,"p","q")</f>
        <v>q</v>
      </c>
      <c r="J95" s="123">
        <f>+IF(Pb=0,"",(Ac/Pb))</f>
        <v>1.5335521787863295</v>
      </c>
      <c r="K95" s="288" t="str">
        <f>+IF(J95&gt;H95,"p","q")</f>
        <v>q</v>
      </c>
      <c r="L95" s="95"/>
      <c r="M95" s="95"/>
      <c r="N95" s="95"/>
    </row>
    <row r="96" spans="2:14" ht="18" customHeight="1">
      <c r="B96" s="469" t="s">
        <v>254</v>
      </c>
      <c r="C96" s="125"/>
      <c r="D96" s="125"/>
      <c r="E96" s="126"/>
      <c r="F96" s="125"/>
      <c r="G96" s="287"/>
      <c r="H96" s="125"/>
      <c r="I96" s="287"/>
      <c r="J96" s="125"/>
      <c r="K96" s="287"/>
      <c r="L96" s="125"/>
      <c r="M96" s="125"/>
      <c r="N96" s="125"/>
    </row>
    <row r="97" spans="2:14" ht="15" customHeight="1" outlineLevel="1">
      <c r="B97" s="635" t="s">
        <v>552</v>
      </c>
      <c r="C97" s="635"/>
      <c r="D97" s="635"/>
      <c r="E97" s="635"/>
      <c r="F97" s="635"/>
      <c r="G97" s="635"/>
      <c r="H97" s="635"/>
      <c r="I97" s="634" t="s">
        <v>255</v>
      </c>
      <c r="J97" s="634"/>
      <c r="K97" s="634"/>
      <c r="L97" s="634"/>
      <c r="M97" s="634"/>
      <c r="N97" s="634"/>
    </row>
    <row r="98" spans="2:14" outlineLevel="1">
      <c r="B98" s="636"/>
      <c r="C98" s="636"/>
      <c r="D98" s="636"/>
      <c r="E98" s="636"/>
      <c r="F98" s="636"/>
      <c r="G98" s="636"/>
      <c r="H98" s="636"/>
      <c r="I98" s="634"/>
      <c r="J98" s="634"/>
      <c r="K98" s="634"/>
      <c r="L98" s="634"/>
      <c r="M98" s="634"/>
      <c r="N98" s="634"/>
    </row>
    <row r="99" spans="2:14" outlineLevel="1">
      <c r="B99" s="636"/>
      <c r="C99" s="636"/>
      <c r="D99" s="636"/>
      <c r="E99" s="636"/>
      <c r="F99" s="636"/>
      <c r="G99" s="636"/>
      <c r="H99" s="636"/>
      <c r="I99" s="634"/>
      <c r="J99" s="634"/>
      <c r="K99" s="634"/>
      <c r="L99" s="634"/>
      <c r="M99" s="634"/>
      <c r="N99" s="634"/>
    </row>
    <row r="100" spans="2:14" ht="21.75" customHeight="1" outlineLevel="1">
      <c r="B100" s="636"/>
      <c r="C100" s="636"/>
      <c r="D100" s="636"/>
      <c r="E100" s="636"/>
      <c r="F100" s="636"/>
      <c r="G100" s="636"/>
      <c r="H100" s="636"/>
      <c r="I100" s="634"/>
      <c r="J100" s="634"/>
      <c r="K100" s="634"/>
      <c r="L100" s="634"/>
      <c r="M100" s="634"/>
      <c r="N100" s="634"/>
    </row>
    <row r="101" spans="2:14" ht="44.25" customHeight="1" outlineLevel="1">
      <c r="B101" s="637" t="str">
        <f>+IFERROR("Al "&amp;TEXT(D$4,"gg/mm/aaaa")&amp;" l'intero attivo circolante (liquidità, crediti e rimanenze) era "&amp;IF(D95&lt;1," inferiore al passivo circolante,del "&amp;TEXT(1-D95,"0,00%")&amp;" Qualora fosse stato necessario pagare tutti i debiti a breve liquidando l'attivo circolante (incassando i crediti e realizzando il magazzino) sarebbero mancati € "&amp;TEXT(ABS(D93),"#.###")," superiore del "&amp;TEXT(D95-1,"0,00%")&amp;" rispetto ai debiti a breve contratti. Qualora fosse stato necessario pagare tutti i debiti a breve sarebbero avanzati  "&amp;TEXT(ABS(D93),"#.###")),"")</f>
        <v/>
      </c>
      <c r="C101" s="637"/>
      <c r="D101" s="637"/>
      <c r="E101" s="637"/>
      <c r="F101" s="637"/>
      <c r="G101" s="637"/>
      <c r="H101" s="637"/>
      <c r="I101" s="634"/>
      <c r="J101" s="634"/>
      <c r="K101" s="634"/>
      <c r="L101" s="634"/>
      <c r="M101" s="634"/>
      <c r="N101" s="634"/>
    </row>
    <row r="102" spans="2:14" ht="45.75" customHeight="1" outlineLevel="1">
      <c r="B102" s="638" t="str">
        <f>+IFERROR("Al "&amp;TEXT(F$4,"gg/mm/aaaa")&amp;" l'intero attivo circolante (liquidità, crediti e rimanenze) era "&amp;IF(F95&lt;1," inferiore al passivo circolante,del "&amp;TEXT(1-F95,"0,00%")&amp;" Qualora fosse stato necessario pagare tutti i debiti a breve liquidando l'attivo circolante (incassando i crediti e realizzando il magazzino) sarebbero mancati € "&amp;TEXT(ABS(F93),"#.###")," superiore del "&amp;TEXT(F95-1,"0,00%")&amp;" rispetto ai debiti a breve contratti. Qualora fosse stato necessario pagare tutti i debiti a breve sarebbero avanzati  "&amp;TEXT(ABS(F93),"#.###")),"")</f>
        <v/>
      </c>
      <c r="C102" s="638"/>
      <c r="D102" s="638"/>
      <c r="E102" s="638"/>
      <c r="F102" s="638"/>
      <c r="G102" s="638"/>
      <c r="H102" s="638"/>
      <c r="I102" s="634"/>
      <c r="J102" s="634"/>
      <c r="K102" s="634"/>
      <c r="L102" s="634"/>
      <c r="M102" s="634"/>
      <c r="N102" s="634"/>
    </row>
    <row r="103" spans="2:14" ht="43.5" customHeight="1" outlineLevel="1">
      <c r="B103" s="637" t="str">
        <f>+IFERROR("Al "&amp;TEXT(H$4,"gg/mm/aaaa")&amp;" l'intero attivo circolante (liquidità, crediti e rimanenze) era "&amp;IF(H95&lt;1," inferiore al passivo circolante,del "&amp;TEXT(1-H95,"0,00%")&amp;" Qualora fosse stato necessario pagare tutti i debiti a breve liquidando l'attivo circolante (incassando i crediti e realizzando il magazzino) sarebbero mancati € "&amp;TEXT(ABS(H93),"#.###")," superiore del "&amp;TEXT(H95-1,"0,00%")&amp;" rispetto ai debiti a breve contratti. Qualora fosse stato necessario pagare tutti i debiti a breve sarebbero avanzati  "&amp;TEXT(ABS(H93),"#.###")),"")</f>
        <v>Al 31/12/2024 l'intero attivo circolante (liquidità, crediti e rimanenze) era  superiore del 80,10% rispetto ai debiti a breve contratti. Qualora fosse stato necessario pagare tutti i debiti a breve sarebbero avanzati  81.443</v>
      </c>
      <c r="C103" s="637"/>
      <c r="D103" s="637"/>
      <c r="E103" s="637"/>
      <c r="F103" s="637"/>
      <c r="G103" s="637"/>
      <c r="H103" s="637"/>
      <c r="I103" s="634"/>
      <c r="J103" s="634"/>
      <c r="K103" s="634"/>
      <c r="L103" s="634"/>
      <c r="M103" s="634"/>
      <c r="N103" s="634"/>
    </row>
    <row r="104" spans="2:14" ht="44.25" customHeight="1" outlineLevel="1">
      <c r="B104" s="639" t="str">
        <f>+IFERROR(IF(i="No","","Al "&amp;TEXT(J$4,"gg/mm/aaaa")&amp;" l'intero attivo circolante (liquidità, crediti e rimanenze) era "&amp;IF(J95&lt;1," inferiore al passivo circolante,del "&amp;TEXT(1-J95,"0,00%")&amp;" Qualora fosse stato necessario pagare tutti i debiti a breve liquidando l'attivo circolante (incassando i crediti e realizzando il magazzino) sarebbero mancati € "&amp;TEXT(ABS(J93),"#.###")," superiore del "&amp;TEXT(J95-1,"0,00%")&amp;" rispetto ai debiti a breve contratti. Qualora fosse stato necessario pagare tutti i debiti a breve sarebbero avanzati  "&amp;TEXT(ABS(J93),"#.###"))),"")</f>
        <v>Al 31/08/2025 l'intero attivo circolante (liquidità, crediti e rimanenze) era  superiore del 53,36% rispetto ai debiti a breve contratti. Qualora fosse stato necessario pagare tutti i debiti a breve sarebbero avanzati  86.826</v>
      </c>
      <c r="C104" s="639"/>
      <c r="D104" s="639"/>
      <c r="E104" s="639"/>
      <c r="F104" s="639"/>
      <c r="G104" s="639"/>
      <c r="H104" s="639"/>
      <c r="I104" s="634"/>
      <c r="J104" s="634"/>
      <c r="K104" s="634"/>
      <c r="L104" s="634"/>
      <c r="M104" s="634"/>
      <c r="N104" s="634"/>
    </row>
    <row r="105" spans="2:14" ht="33.75" customHeight="1">
      <c r="B105" s="468" t="s">
        <v>359</v>
      </c>
      <c r="C105" s="95"/>
      <c r="D105" s="123"/>
      <c r="E105" s="136"/>
      <c r="F105" s="123" t="str">
        <f>+IF(CIn=0,"",(Ebit/g*365)/Cini)</f>
        <v/>
      </c>
      <c r="G105" s="290" t="str">
        <f>+IF(F105&gt;D105,"p","q")</f>
        <v>q</v>
      </c>
      <c r="H105" s="123" t="e">
        <f>+IF(CIn=0,"",(Ebit/g*365)/Cini)</f>
        <v>#DIV/0!</v>
      </c>
      <c r="I105" s="290" t="e">
        <f>+IF(H105&gt;F105,"p","q")</f>
        <v>#DIV/0!</v>
      </c>
      <c r="J105" s="123">
        <f>+IF(CIn=0,"",(Ebit/g*365)/Cini)</f>
        <v>1.0659435039483862</v>
      </c>
      <c r="K105" s="290" t="e">
        <f>+IF(J105&gt;H105,"p","q")</f>
        <v>#DIV/0!</v>
      </c>
      <c r="L105" s="95"/>
      <c r="M105" s="95"/>
      <c r="N105" s="95"/>
    </row>
    <row r="106" spans="2:14" ht="24.75" customHeight="1">
      <c r="B106" s="469" t="s">
        <v>254</v>
      </c>
      <c r="C106" s="125"/>
      <c r="D106" s="125"/>
      <c r="E106" s="126"/>
      <c r="F106" s="125"/>
      <c r="G106" s="287"/>
      <c r="H106" s="125"/>
      <c r="I106" s="287"/>
      <c r="J106" s="125"/>
      <c r="K106" s="287"/>
      <c r="L106" s="125"/>
      <c r="M106" s="125"/>
      <c r="N106" s="125"/>
    </row>
    <row r="107" spans="2:14" ht="22.5" customHeight="1">
      <c r="B107" s="468" t="s">
        <v>341</v>
      </c>
      <c r="C107" s="95"/>
      <c r="D107" s="123" t="str">
        <f>+IF(Ci=0,"",Ro/Ci)</f>
        <v/>
      </c>
      <c r="E107" s="129"/>
      <c r="F107" s="123" t="str">
        <f>+IF(Ci=0,"",Ro/Ci)</f>
        <v/>
      </c>
      <c r="G107" s="288" t="str">
        <f>+IF(F107&gt;D107,"p","q")</f>
        <v>q</v>
      </c>
      <c r="H107" s="123">
        <f>+IF(Ci=0,"",Ro/Ci)</f>
        <v>0.68027791912219082</v>
      </c>
      <c r="I107" s="288" t="str">
        <f>+IF(H107&gt;F107,"p","q")</f>
        <v>q</v>
      </c>
      <c r="J107" s="123">
        <f>+IF(Ci=0,"",Ro/Ci)</f>
        <v>0.10994304548971247</v>
      </c>
      <c r="K107" s="288" t="str">
        <f>+IF(J107&gt;H107,"p","q")</f>
        <v>q</v>
      </c>
      <c r="L107" s="95"/>
      <c r="M107" s="95"/>
      <c r="N107" s="95"/>
    </row>
    <row r="108" spans="2:14" ht="18" customHeight="1">
      <c r="B108" s="469" t="s">
        <v>357</v>
      </c>
      <c r="C108" s="125"/>
      <c r="D108" s="125"/>
      <c r="E108" s="126"/>
      <c r="F108" s="125"/>
      <c r="G108" s="287"/>
      <c r="H108" s="125"/>
      <c r="I108" s="287"/>
      <c r="J108" s="125"/>
      <c r="K108" s="287"/>
      <c r="L108" s="125"/>
      <c r="M108" s="125"/>
      <c r="N108" s="125"/>
    </row>
    <row r="109" spans="2:14" ht="21" customHeight="1">
      <c r="B109" s="468" t="s">
        <v>342</v>
      </c>
      <c r="C109" s="95"/>
      <c r="D109" s="123" t="str">
        <f>+IF(Pn=0,"",Rn/Pn)</f>
        <v/>
      </c>
      <c r="E109" s="129"/>
      <c r="F109" s="123" t="str">
        <f>+IF(Pn=0,"",Rn/Pn)</f>
        <v/>
      </c>
      <c r="G109" s="288" t="str">
        <f>+IF(F109&gt;D109,"p","q")</f>
        <v>q</v>
      </c>
      <c r="H109" s="123">
        <f>+IF(Pn=0,"",Rn/Pn)</f>
        <v>0.92572901428736087</v>
      </c>
      <c r="I109" s="288" t="str">
        <f>+IF(H109&gt;F109,"p","q")</f>
        <v>q</v>
      </c>
      <c r="J109" s="123">
        <f>+IF(Pn=0,"",Rn/Pn)</f>
        <v>0.21245608010465028</v>
      </c>
      <c r="K109" s="288" t="str">
        <f>+IF(J109&gt;H109,"p","q")</f>
        <v>q</v>
      </c>
      <c r="L109" s="95"/>
      <c r="M109" s="95"/>
      <c r="N109" s="95"/>
    </row>
    <row r="110" spans="2:14" ht="18" customHeight="1">
      <c r="B110" s="469" t="s">
        <v>358</v>
      </c>
      <c r="C110" s="125"/>
      <c r="D110" s="125"/>
      <c r="E110" s="126"/>
      <c r="F110" s="125"/>
      <c r="G110" s="287"/>
      <c r="H110" s="125"/>
      <c r="I110" s="287"/>
      <c r="J110" s="125"/>
      <c r="K110" s="287"/>
      <c r="L110" s="125"/>
      <c r="M110" s="125"/>
      <c r="N110" s="125"/>
    </row>
    <row r="111" spans="2:14" ht="15" customHeight="1" outlineLevel="1">
      <c r="B111" s="635" t="s">
        <v>553</v>
      </c>
      <c r="C111" s="635"/>
      <c r="D111" s="635"/>
      <c r="E111" s="635"/>
      <c r="F111" s="635"/>
      <c r="G111" s="635"/>
      <c r="H111" s="635"/>
      <c r="I111" s="633" t="s">
        <v>255</v>
      </c>
      <c r="J111" s="633"/>
      <c r="K111" s="633"/>
      <c r="L111" s="633"/>
      <c r="M111" s="633"/>
      <c r="N111" s="633"/>
    </row>
    <row r="112" spans="2:14" ht="15" customHeight="1" outlineLevel="1">
      <c r="B112" s="636"/>
      <c r="C112" s="636"/>
      <c r="D112" s="636"/>
      <c r="E112" s="636"/>
      <c r="F112" s="636"/>
      <c r="G112" s="636"/>
      <c r="H112" s="636"/>
      <c r="I112" s="634"/>
      <c r="J112" s="634"/>
      <c r="K112" s="634"/>
      <c r="L112" s="634"/>
      <c r="M112" s="634"/>
      <c r="N112" s="634"/>
    </row>
    <row r="113" spans="2:14" ht="15" customHeight="1" outlineLevel="1">
      <c r="B113" s="636"/>
      <c r="C113" s="636"/>
      <c r="D113" s="636"/>
      <c r="E113" s="636"/>
      <c r="F113" s="636"/>
      <c r="G113" s="636"/>
      <c r="H113" s="636"/>
      <c r="I113" s="634"/>
      <c r="J113" s="634"/>
      <c r="K113" s="634"/>
      <c r="L113" s="634"/>
      <c r="M113" s="634"/>
      <c r="N113" s="634"/>
    </row>
    <row r="114" spans="2:14" ht="81" customHeight="1" outlineLevel="1">
      <c r="B114" s="636"/>
      <c r="C114" s="636"/>
      <c r="D114" s="636"/>
      <c r="E114" s="636"/>
      <c r="F114" s="636"/>
      <c r="G114" s="636"/>
      <c r="H114" s="636"/>
      <c r="I114" s="634"/>
      <c r="J114" s="634"/>
      <c r="K114" s="634"/>
      <c r="L114" s="634"/>
      <c r="M114" s="634"/>
      <c r="N114" s="634"/>
    </row>
    <row r="115" spans="2:14" ht="42.75" customHeight="1" outlineLevel="1">
      <c r="B115" s="640" t="str">
        <f>+"Al "&amp;TEXT(D$4,"gg/mm/aaaa")&amp;" Il capitale investito aveva un rendimento pari al "&amp;TEXT(D107,"0,00%")&amp; " mentre il denaro investito dai soci rendeva per il "&amp;TEXT(D109,"0,00%")</f>
        <v xml:space="preserve">Al 31/12/2022 Il capitale investito aveva un rendimento pari al  mentre il denaro investito dai soci rendeva per il </v>
      </c>
      <c r="C115" s="640"/>
      <c r="D115" s="640"/>
      <c r="E115" s="640"/>
      <c r="F115" s="640"/>
      <c r="G115" s="640"/>
      <c r="H115" s="640"/>
      <c r="I115" s="634"/>
      <c r="J115" s="634"/>
      <c r="K115" s="634"/>
      <c r="L115" s="634"/>
      <c r="M115" s="634"/>
      <c r="N115" s="634"/>
    </row>
    <row r="116" spans="2:14" ht="40.5" customHeight="1" outlineLevel="1">
      <c r="B116" s="641" t="str">
        <f>+"Al "&amp;TEXT(F$4,"gg/mm/aaaa")&amp;" Il capitale investito aveva un rendimento pari al "&amp;TEXT(F107,"0,00%")&amp; " mentre il denaro investito dai soci rendeva per il "&amp;TEXT(F109,"0,00%")</f>
        <v xml:space="preserve">Al 31/12/2023 Il capitale investito aveva un rendimento pari al  mentre il denaro investito dai soci rendeva per il </v>
      </c>
      <c r="C116" s="641"/>
      <c r="D116" s="641"/>
      <c r="E116" s="641"/>
      <c r="F116" s="641"/>
      <c r="G116" s="641"/>
      <c r="H116" s="641"/>
      <c r="I116" s="634"/>
      <c r="J116" s="634"/>
      <c r="K116" s="634"/>
      <c r="L116" s="634"/>
      <c r="M116" s="634"/>
      <c r="N116" s="634"/>
    </row>
    <row r="117" spans="2:14" ht="38.25" customHeight="1" outlineLevel="1">
      <c r="B117" s="640" t="str">
        <f>+"Al "&amp;TEXT(H$4,"gg/mm/aaaa")&amp;" Il capitale investito aveva un rendimento pari al "&amp;TEXT(H107,"0,00%")&amp; " mentre il denaro investito dai soci rendeva per il "&amp;TEXT(H109,"0,00%")</f>
        <v>Al 31/12/2024 Il capitale investito aveva un rendimento pari al 68,03% mentre il denaro investito dai soci rendeva per il 92,57%</v>
      </c>
      <c r="C117" s="640"/>
      <c r="D117" s="640"/>
      <c r="E117" s="640"/>
      <c r="F117" s="640"/>
      <c r="G117" s="640"/>
      <c r="H117" s="640"/>
      <c r="I117" s="634"/>
      <c r="J117" s="634"/>
      <c r="K117" s="634"/>
      <c r="L117" s="634"/>
      <c r="M117" s="634"/>
      <c r="N117" s="634"/>
    </row>
    <row r="118" spans="2:14" ht="39" customHeight="1" outlineLevel="1">
      <c r="B118" s="641" t="str">
        <f>+IF(i="No","","Al "&amp;TEXT(J$4,"gg/mm/aaaa")&amp;" Il capitale investito aveva un rendimento pari al "&amp;TEXT(J107,"0,00%")&amp; " mentre il denaro investito dai soci rendeva per il "&amp;TEXT(J109,"0,00%"))</f>
        <v>Al 31/08/2025 Il capitale investito aveva un rendimento pari al 10,99% mentre il denaro investito dai soci rendeva per il 21,25%</v>
      </c>
      <c r="C118" s="641"/>
      <c r="D118" s="641"/>
      <c r="E118" s="641"/>
      <c r="F118" s="641"/>
      <c r="G118" s="641"/>
      <c r="H118" s="641"/>
      <c r="I118" s="634"/>
      <c r="J118" s="634"/>
      <c r="K118" s="634"/>
      <c r="L118" s="634"/>
      <c r="M118" s="634"/>
      <c r="N118" s="634"/>
    </row>
    <row r="119" spans="2:14" ht="18">
      <c r="B119" s="468" t="s">
        <v>362</v>
      </c>
      <c r="C119" s="95"/>
      <c r="D119" s="137" t="str">
        <f>+IF(V=0,"",(Ri/V)*g)</f>
        <v/>
      </c>
      <c r="E119" s="138"/>
      <c r="F119" s="137" t="str">
        <f>+IF(V=0,"",(Ri/V)*g)</f>
        <v/>
      </c>
      <c r="G119" s="291" t="str">
        <f>+IF(F119&gt;D119,"p","q")</f>
        <v>q</v>
      </c>
      <c r="H119" s="137">
        <f>+IF(V=0,"",(Ri/V)*g)</f>
        <v>0.74861233753641188</v>
      </c>
      <c r="I119" s="291" t="str">
        <f>+IF(H119&gt;F119,"p","q")</f>
        <v>q</v>
      </c>
      <c r="J119" s="137">
        <f>+IF(V=0,"",(Ri/V)*g)</f>
        <v>0.91318406542978037</v>
      </c>
      <c r="K119" s="291" t="str">
        <f>+IF(J119&gt;H119,"p","q")</f>
        <v>p</v>
      </c>
      <c r="L119" s="95"/>
      <c r="M119" s="95"/>
      <c r="N119" s="95"/>
    </row>
    <row r="120" spans="2:14" ht="16.5">
      <c r="B120" s="125"/>
      <c r="C120" s="125"/>
      <c r="D120" s="125"/>
      <c r="E120" s="126"/>
      <c r="F120" s="125"/>
      <c r="G120" s="287"/>
      <c r="H120" s="125"/>
      <c r="I120" s="287"/>
      <c r="J120" s="125"/>
      <c r="K120" s="287"/>
      <c r="L120" s="125"/>
      <c r="M120" s="125"/>
      <c r="N120" s="125"/>
    </row>
    <row r="121" spans="2:14" ht="18">
      <c r="B121" s="468" t="s">
        <v>365</v>
      </c>
      <c r="C121" s="95"/>
      <c r="D121" s="137" t="str">
        <f>+IF((V)=0,"",(Cr/(V))*g)</f>
        <v/>
      </c>
      <c r="E121" s="138"/>
      <c r="F121" s="137" t="str">
        <f>+IF((V)=0,"",(Cr/(V))*g)</f>
        <v/>
      </c>
      <c r="G121" s="291" t="str">
        <f>+IF(F121&gt;D121,"p","q")</f>
        <v>q</v>
      </c>
      <c r="H121" s="137">
        <f>+IF((V)=0,"",(Cr/(V))*g)</f>
        <v>24.869046652854479</v>
      </c>
      <c r="I121" s="291" t="str">
        <f>+IF(H121&gt;F121,"p","q")</f>
        <v>q</v>
      </c>
      <c r="J121" s="137">
        <f>+IF((V)=0,"",(Cr/(V))*g)</f>
        <v>86.145721243563059</v>
      </c>
      <c r="K121" s="291" t="str">
        <f>+IF(J121&gt;H121,"p","q")</f>
        <v>p</v>
      </c>
      <c r="L121" s="95"/>
      <c r="M121" s="95"/>
      <c r="N121" s="95"/>
    </row>
    <row r="122" spans="2:14" ht="16.5">
      <c r="B122" s="125"/>
      <c r="C122" s="125"/>
      <c r="D122" s="125"/>
      <c r="E122" s="126"/>
      <c r="F122" s="125"/>
      <c r="G122" s="287"/>
      <c r="H122" s="125"/>
      <c r="I122" s="287"/>
      <c r="J122" s="125"/>
      <c r="K122" s="287"/>
      <c r="L122" s="125"/>
      <c r="M122" s="125"/>
      <c r="N122" s="125"/>
    </row>
    <row r="123" spans="2:14" ht="18">
      <c r="B123" s="468" t="s">
        <v>368</v>
      </c>
      <c r="C123" s="95"/>
      <c r="D123" s="137" t="str">
        <f>+IF((Acq)=0,"",(For/(Acq))*g)</f>
        <v/>
      </c>
      <c r="E123" s="138"/>
      <c r="F123" s="137" t="str">
        <f>+IF((Acq)=0,"",(For/(Acq))*g)</f>
        <v/>
      </c>
      <c r="G123" s="292" t="str">
        <f>+IF(F123&gt;D123,"p","q")</f>
        <v>q</v>
      </c>
      <c r="H123" s="137">
        <f>+IF((Acq)=0,"",(For/(Acq))*g)</f>
        <v>34.642546702472139</v>
      </c>
      <c r="I123" s="292" t="str">
        <f>+IF(H123&gt;F123,"p","q")</f>
        <v>q</v>
      </c>
      <c r="J123" s="137">
        <f>+IF((Acq)=0,"",(For/(Acq))*g)</f>
        <v>75.676640268510241</v>
      </c>
      <c r="K123" s="292" t="str">
        <f>+IF(J123&gt;H123,"p","q")</f>
        <v>p</v>
      </c>
      <c r="L123" s="95"/>
      <c r="M123" s="95"/>
      <c r="N123" s="95"/>
    </row>
    <row r="124" spans="2:14" ht="16.5">
      <c r="B124" s="125"/>
      <c r="C124" s="125"/>
      <c r="D124" s="125"/>
      <c r="E124" s="126"/>
      <c r="F124" s="125"/>
      <c r="G124" s="287"/>
      <c r="H124" s="125"/>
      <c r="I124" s="287"/>
      <c r="J124" s="125"/>
      <c r="K124" s="287"/>
      <c r="L124" s="125"/>
      <c r="M124" s="125"/>
      <c r="N124" s="125"/>
    </row>
    <row r="125" spans="2:14" ht="18">
      <c r="B125" s="468" t="s">
        <v>371</v>
      </c>
      <c r="C125" s="95"/>
      <c r="D125" s="137" t="str">
        <f>+IFERROR(D119+D121-D123,"")</f>
        <v/>
      </c>
      <c r="E125" s="138"/>
      <c r="F125" s="137" t="str">
        <f>+IFERROR(F119+F121-F123,"")</f>
        <v/>
      </c>
      <c r="G125" s="291" t="str">
        <f>+IF(F125&gt;D125,"p","q")</f>
        <v>q</v>
      </c>
      <c r="H125" s="137">
        <f>+IFERROR(H119+H121-H123,"")</f>
        <v>-9.0248877120812487</v>
      </c>
      <c r="I125" s="291" t="str">
        <f>+IF(H125&gt;F125,"p","q")</f>
        <v>q</v>
      </c>
      <c r="J125" s="137">
        <f>IFERROR(J119+J121-J123,"")</f>
        <v>11.382265040482594</v>
      </c>
      <c r="K125" s="291" t="str">
        <f>+IF(J125&gt;H125,"p","q")</f>
        <v>p</v>
      </c>
      <c r="L125" s="95"/>
      <c r="M125" s="95"/>
      <c r="N125" s="95"/>
    </row>
    <row r="126" spans="2:14" ht="16.5">
      <c r="B126" s="125"/>
      <c r="C126" s="125"/>
      <c r="D126" s="125"/>
      <c r="E126" s="126"/>
      <c r="F126" s="125"/>
      <c r="G126" s="287"/>
      <c r="H126" s="125"/>
      <c r="I126" s="287"/>
      <c r="J126" s="125"/>
      <c r="K126" s="287"/>
      <c r="L126" s="125"/>
      <c r="M126" s="125"/>
      <c r="N126" s="125"/>
    </row>
    <row r="127" spans="2:14" ht="21.75" customHeight="1" outlineLevel="1">
      <c r="B127" s="635" t="s">
        <v>554</v>
      </c>
      <c r="C127" s="635"/>
      <c r="D127" s="635"/>
      <c r="E127" s="635"/>
      <c r="F127" s="635"/>
      <c r="G127" s="635"/>
      <c r="H127" s="635"/>
      <c r="I127" s="633" t="s">
        <v>255</v>
      </c>
      <c r="J127" s="633"/>
      <c r="K127" s="633"/>
      <c r="L127" s="633"/>
      <c r="M127" s="633"/>
      <c r="N127" s="633"/>
    </row>
    <row r="128" spans="2:14" ht="17.25" customHeight="1" outlineLevel="1">
      <c r="B128" s="636"/>
      <c r="C128" s="636"/>
      <c r="D128" s="636"/>
      <c r="E128" s="636"/>
      <c r="F128" s="636"/>
      <c r="G128" s="636"/>
      <c r="H128" s="636"/>
      <c r="I128" s="634"/>
      <c r="J128" s="634"/>
      <c r="K128" s="634"/>
      <c r="L128" s="634"/>
      <c r="M128" s="634"/>
      <c r="N128" s="634"/>
    </row>
    <row r="129" spans="2:14" ht="21.75" customHeight="1" outlineLevel="1">
      <c r="B129" s="636"/>
      <c r="C129" s="636"/>
      <c r="D129" s="636"/>
      <c r="E129" s="636"/>
      <c r="F129" s="636"/>
      <c r="G129" s="636"/>
      <c r="H129" s="636"/>
      <c r="I129" s="634"/>
      <c r="J129" s="634"/>
      <c r="K129" s="634"/>
      <c r="L129" s="634"/>
      <c r="M129" s="634"/>
      <c r="N129" s="634"/>
    </row>
    <row r="130" spans="2:14" ht="24" customHeight="1" outlineLevel="1">
      <c r="B130" s="636"/>
      <c r="C130" s="636"/>
      <c r="D130" s="636"/>
      <c r="E130" s="636"/>
      <c r="F130" s="636"/>
      <c r="G130" s="636"/>
      <c r="H130" s="636"/>
      <c r="I130" s="634"/>
      <c r="J130" s="634"/>
      <c r="K130" s="634"/>
      <c r="L130" s="634"/>
      <c r="M130" s="634"/>
      <c r="N130" s="634"/>
    </row>
    <row r="131" spans="2:14" ht="42" customHeight="1" outlineLevel="1">
      <c r="B131" s="637" t="str">
        <f>+IFERROR("Al "&amp;TEXT(D$4,"gg/mm/aaaa")&amp;" i tempi medi di permanenza delle rimanenze di magazzino erano pari a "&amp;TEXT(D119,"#.###")&amp;" giorni, i crediti venivano incassati mediamente a "&amp;TEXT(D121,"#.###")&amp;" giorni, mentre i debiti venivano pagati mediamente a "&amp;TEXT(D123,"#.###")&amp;" giorni, pertanto il ciclo monetario netto portava l'azienda ad essere "&amp;IF(D125&gt;0,"esposta","coperta")&amp;" finanziariamente per "&amp;TEXT(ABS(D125),"#.###")&amp;" giorni","")</f>
        <v/>
      </c>
      <c r="C131" s="637"/>
      <c r="D131" s="637"/>
      <c r="E131" s="637"/>
      <c r="F131" s="637"/>
      <c r="G131" s="637"/>
      <c r="H131" s="637"/>
      <c r="I131" s="634"/>
      <c r="J131" s="634"/>
      <c r="K131" s="634"/>
      <c r="L131" s="634"/>
      <c r="M131" s="634"/>
      <c r="N131" s="634"/>
    </row>
    <row r="132" spans="2:14" ht="51" customHeight="1" outlineLevel="1">
      <c r="B132" s="638" t="str">
        <f>+IFERROR("Al "&amp;TEXT(F$4,"gg/mm/aaaa")&amp;" i tempi medi di permanenza delle rimanenze di magazzino erano pari a "&amp;TEXT(F119,"#.###")&amp;" giorni, i crediti venivano incassati mediamente a "&amp;TEXT(F121,"#.###")&amp;" giorni, mentre i debiti venivano pagati mediamente a "&amp;TEXT(F123,"#.###")&amp;" giorni, pertanto il ciclo monetario netto portava l'azienda ad essere "&amp;IF(F125&gt;0,"esposta","coperta")&amp;" finanziariamente per "&amp;TEXT(ABS(F125),"#.###")&amp;" giorni","")</f>
        <v/>
      </c>
      <c r="C132" s="638"/>
      <c r="D132" s="638"/>
      <c r="E132" s="638"/>
      <c r="F132" s="638"/>
      <c r="G132" s="638"/>
      <c r="H132" s="638"/>
      <c r="I132" s="634"/>
      <c r="J132" s="634"/>
      <c r="K132" s="634"/>
      <c r="L132" s="634"/>
      <c r="M132" s="634"/>
      <c r="N132" s="634"/>
    </row>
    <row r="133" spans="2:14" ht="50.25" customHeight="1" outlineLevel="1">
      <c r="B133" s="637" t="str">
        <f>+IFERROR("Al "&amp;TEXT(H$4,"gg/mm/aaaa")&amp;" i tempi medi di permanenza delle rimanenze di magazzino erano pari a "&amp;TEXT(H119,"#.###")&amp;" giorni, i crediti venivano incassati mediamente a "&amp;TEXT(H121,"#.###")&amp;" giorni, mentre i debiti venivano pagati mediamente a "&amp;TEXT(H123,"#.###")&amp;" giorni, pertanto il ciclo monetario netto portava l'azienda ad essere "&amp;IF(H125&gt;0,"esposta","coperta")&amp;" finanziariamente per "&amp;TEXT(ABS(H125),"#.###")&amp;" giorni","")</f>
        <v>Al 31/12/2024 i tempi medi di permanenza delle rimanenze di magazzino erano pari a 1 giorni, i crediti venivano incassati mediamente a 25 giorni, mentre i debiti venivano pagati mediamente a 35 giorni, pertanto il ciclo monetario netto portava l'azienda ad essere coperta finanziariamente per 9 giorni</v>
      </c>
      <c r="C133" s="637"/>
      <c r="D133" s="637"/>
      <c r="E133" s="637"/>
      <c r="F133" s="637"/>
      <c r="G133" s="637"/>
      <c r="H133" s="637"/>
      <c r="I133" s="634"/>
      <c r="J133" s="634"/>
      <c r="K133" s="634"/>
      <c r="L133" s="634"/>
      <c r="M133" s="634"/>
      <c r="N133" s="634"/>
    </row>
    <row r="134" spans="2:14" ht="54" customHeight="1" outlineLevel="1">
      <c r="B134" s="639" t="str">
        <f>+IFERROR(IF(i="No","","Al "&amp;TEXT(H$4,"gg/mm/aaaa")&amp;" i tempi medi di permanenza delle rimanenze di magazzino erano pari a "&amp;TEXT(H119,"#.###")&amp;" giorni, i crediti venivano incassati mediamente a "&amp;TEXT(H121,"#.###")&amp;" giorni, mentre i debiti venivano pagati mediamente a "&amp;TEXT(H123,"#.###")&amp;" giorni, pertanto il ciclo monetario netto portava l'azienda ad essere "&amp;IF(H125&gt;0,"esposta","coperta")&amp;" finanziariamente per "&amp;TEXT(ABS(H125),"#.###")&amp;" giorni"),"")</f>
        <v>Al 31/12/2024 i tempi medi di permanenza delle rimanenze di magazzino erano pari a 1 giorni, i crediti venivano incassati mediamente a 25 giorni, mentre i debiti venivano pagati mediamente a 35 giorni, pertanto il ciclo monetario netto portava l'azienda ad essere coperta finanziariamente per 9 giorni</v>
      </c>
      <c r="C134" s="639"/>
      <c r="D134" s="639"/>
      <c r="E134" s="639"/>
      <c r="F134" s="639"/>
      <c r="G134" s="639"/>
      <c r="H134" s="639"/>
      <c r="I134" s="634"/>
      <c r="J134" s="634"/>
      <c r="K134" s="634"/>
      <c r="L134" s="634"/>
      <c r="M134" s="634"/>
      <c r="N134" s="634"/>
    </row>
    <row r="136" spans="2:14" hidden="1">
      <c r="C136" s="632">
        <f>+D4</f>
        <v>44926</v>
      </c>
      <c r="D136" s="632"/>
      <c r="E136" s="632">
        <f>+F4</f>
        <v>45291</v>
      </c>
      <c r="F136" s="632"/>
      <c r="G136" s="632">
        <f>+H4</f>
        <v>45657</v>
      </c>
      <c r="H136" s="632"/>
      <c r="I136" s="632">
        <f>+J4</f>
        <v>45900</v>
      </c>
      <c r="J136" s="632"/>
    </row>
    <row r="137" spans="2:14" hidden="1">
      <c r="C137" s="139" t="s">
        <v>462</v>
      </c>
      <c r="D137" s="139" t="s">
        <v>463</v>
      </c>
      <c r="E137" s="140" t="str">
        <f t="shared" ref="E137:H137" si="0">+C137</f>
        <v>mag inc</v>
      </c>
      <c r="F137" s="139" t="str">
        <f t="shared" si="0"/>
        <v>pag</v>
      </c>
      <c r="G137" s="293" t="str">
        <f t="shared" si="0"/>
        <v>mag inc</v>
      </c>
      <c r="H137" s="139" t="str">
        <f t="shared" si="0"/>
        <v>pag</v>
      </c>
      <c r="I137" s="293" t="str">
        <f t="shared" ref="I137" si="1">+G137</f>
        <v>mag inc</v>
      </c>
      <c r="J137" s="139" t="str">
        <f t="shared" ref="J137" si="2">+H137</f>
        <v>pag</v>
      </c>
    </row>
    <row r="138" spans="2:14" hidden="1">
      <c r="B138" s="91" t="s">
        <v>464</v>
      </c>
      <c r="C138" s="141" t="str">
        <f>+D119</f>
        <v/>
      </c>
      <c r="D138" s="141"/>
      <c r="E138" s="141" t="str">
        <f>+F119</f>
        <v/>
      </c>
      <c r="F138" s="141"/>
      <c r="G138" s="294">
        <f>+H119</f>
        <v>0.74861233753641188</v>
      </c>
      <c r="H138" s="141"/>
      <c r="I138" s="294">
        <f>+J119</f>
        <v>0.91318406542978037</v>
      </c>
      <c r="J138" s="141"/>
    </row>
    <row r="139" spans="2:14" hidden="1">
      <c r="B139" s="91" t="s">
        <v>465</v>
      </c>
      <c r="C139" s="141" t="str">
        <f>+D121</f>
        <v/>
      </c>
      <c r="D139" s="141"/>
      <c r="E139" s="141" t="str">
        <f>+F121</f>
        <v/>
      </c>
      <c r="F139" s="141"/>
      <c r="G139" s="294">
        <f>+H121</f>
        <v>24.869046652854479</v>
      </c>
      <c r="H139" s="141"/>
      <c r="I139" s="294">
        <f>+J121</f>
        <v>86.145721243563059</v>
      </c>
      <c r="J139" s="141"/>
    </row>
    <row r="140" spans="2:14" hidden="1">
      <c r="B140" s="91" t="s">
        <v>466</v>
      </c>
      <c r="C140" s="141"/>
      <c r="D140" s="141" t="str">
        <f>+D123</f>
        <v/>
      </c>
      <c r="E140" s="141"/>
      <c r="F140" s="141" t="str">
        <f>+F123</f>
        <v/>
      </c>
      <c r="G140" s="294"/>
      <c r="H140" s="141">
        <f>+H123</f>
        <v>34.642546702472139</v>
      </c>
      <c r="I140" s="294"/>
      <c r="J140" s="141">
        <f>+J123</f>
        <v>75.676640268510241</v>
      </c>
    </row>
    <row r="141" spans="2:14" hidden="1">
      <c r="B141" s="91" t="s">
        <v>467</v>
      </c>
      <c r="C141" s="141"/>
      <c r="D141" s="141" t="str">
        <f>+IFERROR(C138+C139-D140,"")</f>
        <v/>
      </c>
      <c r="E141" s="141"/>
      <c r="F141" s="141" t="str">
        <f>+IFERROR(E138+E139-F140,"")</f>
        <v/>
      </c>
      <c r="G141" s="294"/>
      <c r="H141" s="141">
        <f>+IFERROR(G138+G139-H140,"")</f>
        <v>-9.0248877120812487</v>
      </c>
      <c r="I141" s="294"/>
      <c r="J141" s="141">
        <f>+IFERROR(I138+I139-J140,"")</f>
        <v>11.382265040482594</v>
      </c>
    </row>
    <row r="142" spans="2:14" hidden="1"/>
    <row r="143" spans="2:14">
      <c r="F143" s="143"/>
    </row>
    <row r="144" spans="2:14">
      <c r="F144" s="143"/>
    </row>
  </sheetData>
  <sheetProtection algorithmName="SHA-512" hashValue="/EVz8hgSm83gEuFeyxEIVKXqqif+ttq/XnylNFsQx44FSI89s1lxAYsk54Z1wBOoNrnrc1NHoFI1xFj1K/HVbA==" saltValue="pT8Ud/D98ooWFmDRLxxsKw==" spinCount="100000" sheet="1" insertColumns="0" insertRows="0" sort="0" autoFilter="0"/>
  <mergeCells count="69">
    <mergeCell ref="B97:H100"/>
    <mergeCell ref="I97:N104"/>
    <mergeCell ref="B101:H101"/>
    <mergeCell ref="B102:H102"/>
    <mergeCell ref="B103:H103"/>
    <mergeCell ref="B104:H104"/>
    <mergeCell ref="B89:H89"/>
    <mergeCell ref="B90:H90"/>
    <mergeCell ref="B91:H91"/>
    <mergeCell ref="B85:H88"/>
    <mergeCell ref="I85:N92"/>
    <mergeCell ref="B92:H92"/>
    <mergeCell ref="B73:H76"/>
    <mergeCell ref="I73:N80"/>
    <mergeCell ref="B77:H77"/>
    <mergeCell ref="B78:H78"/>
    <mergeCell ref="B79:H79"/>
    <mergeCell ref="B80:H80"/>
    <mergeCell ref="B64:H67"/>
    <mergeCell ref="I64:N67"/>
    <mergeCell ref="B68:H68"/>
    <mergeCell ref="B69:H69"/>
    <mergeCell ref="B70:H70"/>
    <mergeCell ref="B48:H51"/>
    <mergeCell ref="I48:N55"/>
    <mergeCell ref="B52:H52"/>
    <mergeCell ref="B53:H53"/>
    <mergeCell ref="B54:H54"/>
    <mergeCell ref="B55:H55"/>
    <mergeCell ref="B38:H41"/>
    <mergeCell ref="I38:N45"/>
    <mergeCell ref="B42:H42"/>
    <mergeCell ref="B43:H43"/>
    <mergeCell ref="B44:H44"/>
    <mergeCell ref="B45:H45"/>
    <mergeCell ref="I8:N15"/>
    <mergeCell ref="B12:H12"/>
    <mergeCell ref="B13:H13"/>
    <mergeCell ref="B14:H14"/>
    <mergeCell ref="B15:H15"/>
    <mergeCell ref="B8:H11"/>
    <mergeCell ref="B22:H22"/>
    <mergeCell ref="B18:H21"/>
    <mergeCell ref="I18:N25"/>
    <mergeCell ref="B23:H23"/>
    <mergeCell ref="B24:H24"/>
    <mergeCell ref="B25:H25"/>
    <mergeCell ref="B28:H31"/>
    <mergeCell ref="I28:N35"/>
    <mergeCell ref="B32:H32"/>
    <mergeCell ref="B33:H33"/>
    <mergeCell ref="B34:H34"/>
    <mergeCell ref="B35:H35"/>
    <mergeCell ref="C136:D136"/>
    <mergeCell ref="E136:F136"/>
    <mergeCell ref="G136:H136"/>
    <mergeCell ref="I111:N118"/>
    <mergeCell ref="B127:H130"/>
    <mergeCell ref="I127:N134"/>
    <mergeCell ref="B131:H131"/>
    <mergeCell ref="B132:H132"/>
    <mergeCell ref="B133:H133"/>
    <mergeCell ref="B134:H134"/>
    <mergeCell ref="B111:H114"/>
    <mergeCell ref="B115:H115"/>
    <mergeCell ref="B116:H116"/>
    <mergeCell ref="B117:H117"/>
    <mergeCell ref="B118:H118"/>
    <mergeCell ref="I136:J136"/>
  </mergeCells>
  <conditionalFormatting sqref="D6">
    <cfRule type="iconSet" priority="297">
      <iconSet iconSet="3TrafficLights2">
        <cfvo type="percent" val="0"/>
        <cfvo type="num" val="0.2"/>
        <cfvo type="num" val="0.25"/>
      </iconSet>
    </cfRule>
  </conditionalFormatting>
  <conditionalFormatting sqref="D16">
    <cfRule type="iconSet" priority="1">
      <iconSet iconSet="3TrafficLights2">
        <cfvo type="percent" val="0"/>
        <cfvo type="num" val="0.2"/>
        <cfvo type="num" val="0.4"/>
      </iconSet>
    </cfRule>
  </conditionalFormatting>
  <conditionalFormatting sqref="D26">
    <cfRule type="iconSet" priority="273">
      <iconSet iconSet="3TrafficLights2" reverse="1">
        <cfvo type="percent" val="0"/>
        <cfvo type="num" val="0.3"/>
        <cfvo type="num" val="0.4"/>
      </iconSet>
    </cfRule>
  </conditionalFormatting>
  <conditionalFormatting sqref="D58">
    <cfRule type="iconSet" priority="212">
      <iconSet iconSet="3TrafficLights2">
        <cfvo type="percent" val="0"/>
        <cfvo type="num" val="0.9"/>
        <cfvo type="num" val="1"/>
      </iconSet>
    </cfRule>
  </conditionalFormatting>
  <conditionalFormatting sqref="D62">
    <cfRule type="iconSet" priority="197">
      <iconSet iconSet="3TrafficLights2">
        <cfvo type="percent" val="0"/>
        <cfvo type="num" val="1"/>
        <cfvo type="num" val="1.25"/>
      </iconSet>
    </cfRule>
  </conditionalFormatting>
  <conditionalFormatting sqref="D71">
    <cfRule type="iconSet" priority="186">
      <iconSet iconSet="3TrafficLights2" reverse="1">
        <cfvo type="percent" val="0"/>
        <cfvo type="num" val="3"/>
        <cfvo type="num" val="5"/>
      </iconSet>
    </cfRule>
  </conditionalFormatting>
  <conditionalFormatting sqref="D83">
    <cfRule type="iconSet" priority="159">
      <iconSet iconSet="3TrafficLights2">
        <cfvo type="percent" val="0"/>
        <cfvo type="num" val="0.9"/>
        <cfvo type="num" val="1"/>
      </iconSet>
    </cfRule>
  </conditionalFormatting>
  <conditionalFormatting sqref="D95">
    <cfRule type="iconSet" priority="99">
      <iconSet iconSet="3TrafficLights2">
        <cfvo type="percent" val="0"/>
        <cfvo type="num" val="0.9"/>
        <cfvo type="num" val="1"/>
      </iconSet>
    </cfRule>
  </conditionalFormatting>
  <conditionalFormatting sqref="D107">
    <cfRule type="iconSet" priority="79">
      <iconSet iconSet="3TrafficLights2">
        <cfvo type="percent" val="0"/>
        <cfvo type="num" val="0.04"/>
        <cfvo type="num" val="0.1"/>
      </iconSet>
    </cfRule>
  </conditionalFormatting>
  <conditionalFormatting sqref="D109">
    <cfRule type="iconSet" priority="61">
      <iconSet iconSet="3TrafficLights2">
        <cfvo type="percent" val="0"/>
        <cfvo type="num" val="0.09"/>
        <cfvo type="num" val="0.15"/>
      </iconSet>
    </cfRule>
  </conditionalFormatting>
  <conditionalFormatting sqref="E6">
    <cfRule type="cellIs" dxfId="366" priority="437" operator="equal">
      <formula>"q"</formula>
    </cfRule>
    <cfRule type="cellIs" dxfId="365" priority="438" operator="equal">
      <formula>"p"</formula>
    </cfRule>
  </conditionalFormatting>
  <conditionalFormatting sqref="E16">
    <cfRule type="cellIs" dxfId="364" priority="292" operator="equal">
      <formula>"q"</formula>
    </cfRule>
    <cfRule type="cellIs" dxfId="363" priority="293" operator="equal">
      <formula>"p"</formula>
    </cfRule>
  </conditionalFormatting>
  <conditionalFormatting sqref="E26">
    <cfRule type="cellIs" dxfId="362" priority="280" operator="equal">
      <formula>"q"</formula>
    </cfRule>
    <cfRule type="cellIs" dxfId="361" priority="281" operator="equal">
      <formula>"p"</formula>
    </cfRule>
  </conditionalFormatting>
  <conditionalFormatting sqref="E36">
    <cfRule type="cellIs" dxfId="360" priority="25" operator="equal">
      <formula>"q"</formula>
    </cfRule>
    <cfRule type="cellIs" dxfId="359" priority="26" operator="equal">
      <formula>"p"</formula>
    </cfRule>
  </conditionalFormatting>
  <conditionalFormatting sqref="E46">
    <cfRule type="cellIs" dxfId="358" priority="258" operator="equal">
      <formula>"q"</formula>
    </cfRule>
    <cfRule type="cellIs" dxfId="357" priority="259" operator="equal">
      <formula>"p"</formula>
    </cfRule>
  </conditionalFormatting>
  <conditionalFormatting sqref="E56">
    <cfRule type="cellIs" dxfId="356" priority="246" operator="equal">
      <formula>"q"</formula>
    </cfRule>
    <cfRule type="cellIs" dxfId="355" priority="247" operator="equal">
      <formula>"p"</formula>
    </cfRule>
  </conditionalFormatting>
  <conditionalFormatting sqref="E58">
    <cfRule type="cellIs" dxfId="354" priority="219" operator="equal">
      <formula>"q"</formula>
    </cfRule>
    <cfRule type="cellIs" dxfId="353" priority="220" operator="equal">
      <formula>"p"</formula>
    </cfRule>
  </conditionalFormatting>
  <conditionalFormatting sqref="E60">
    <cfRule type="cellIs" dxfId="352" priority="227" operator="equal">
      <formula>"q"</formula>
    </cfRule>
    <cfRule type="cellIs" dxfId="351" priority="228" operator="equal">
      <formula>"p"</formula>
    </cfRule>
  </conditionalFormatting>
  <conditionalFormatting sqref="E62">
    <cfRule type="cellIs" dxfId="350" priority="204" operator="equal">
      <formula>"q"</formula>
    </cfRule>
    <cfRule type="cellIs" dxfId="349" priority="205" operator="equal">
      <formula>"p"</formula>
    </cfRule>
  </conditionalFormatting>
  <conditionalFormatting sqref="E71">
    <cfRule type="cellIs" dxfId="348" priority="189" operator="equal">
      <formula>"q"</formula>
    </cfRule>
    <cfRule type="cellIs" dxfId="347" priority="190" operator="equal">
      <formula>"p"</formula>
    </cfRule>
  </conditionalFormatting>
  <conditionalFormatting sqref="E81">
    <cfRule type="cellIs" dxfId="346" priority="174" operator="equal">
      <formula>"q"</formula>
    </cfRule>
    <cfRule type="cellIs" dxfId="345" priority="175" operator="equal">
      <formula>"p"</formula>
    </cfRule>
  </conditionalFormatting>
  <conditionalFormatting sqref="E83">
    <cfRule type="cellIs" dxfId="344" priority="166" operator="equal">
      <formula>"q"</formula>
    </cfRule>
    <cfRule type="cellIs" dxfId="343" priority="167" operator="equal">
      <formula>"p"</formula>
    </cfRule>
  </conditionalFormatting>
  <conditionalFormatting sqref="E93">
    <cfRule type="cellIs" dxfId="342" priority="154" operator="equal">
      <formula>"q"</formula>
    </cfRule>
    <cfRule type="cellIs" dxfId="341" priority="155" operator="equal">
      <formula>"p"</formula>
    </cfRule>
  </conditionalFormatting>
  <conditionalFormatting sqref="E95">
    <cfRule type="cellIs" dxfId="340" priority="106" operator="equal">
      <formula>"q"</formula>
    </cfRule>
    <cfRule type="cellIs" dxfId="339" priority="107" operator="equal">
      <formula>"p"</formula>
    </cfRule>
  </conditionalFormatting>
  <conditionalFormatting sqref="E105">
    <cfRule type="cellIs" dxfId="338" priority="94" operator="equal">
      <formula>"q"</formula>
    </cfRule>
    <cfRule type="cellIs" dxfId="337" priority="95" operator="equal">
      <formula>"p"</formula>
    </cfRule>
  </conditionalFormatting>
  <conditionalFormatting sqref="E107">
    <cfRule type="cellIs" dxfId="336" priority="86" operator="equal">
      <formula>"q"</formula>
    </cfRule>
    <cfRule type="cellIs" dxfId="335" priority="87" operator="equal">
      <formula>"p"</formula>
    </cfRule>
  </conditionalFormatting>
  <conditionalFormatting sqref="E109">
    <cfRule type="cellIs" dxfId="334" priority="68" operator="equal">
      <formula>"q"</formula>
    </cfRule>
    <cfRule type="cellIs" dxfId="333" priority="69" operator="equal">
      <formula>"p"</formula>
    </cfRule>
  </conditionalFormatting>
  <conditionalFormatting sqref="E119">
    <cfRule type="cellIs" dxfId="332" priority="130" operator="equal">
      <formula>"q"</formula>
    </cfRule>
    <cfRule type="cellIs" dxfId="331" priority="131" operator="equal">
      <formula>"p"</formula>
    </cfRule>
  </conditionalFormatting>
  <conditionalFormatting sqref="E121">
    <cfRule type="cellIs" dxfId="330" priority="122" operator="equal">
      <formula>"q"</formula>
    </cfRule>
    <cfRule type="cellIs" dxfId="329" priority="123" operator="equal">
      <formula>"p"</formula>
    </cfRule>
  </conditionalFormatting>
  <conditionalFormatting sqref="E123">
    <cfRule type="cellIs" dxfId="328" priority="114" operator="equal">
      <formula>"q"</formula>
    </cfRule>
    <cfRule type="cellIs" dxfId="327" priority="115" operator="equal">
      <formula>"p"</formula>
    </cfRule>
  </conditionalFormatting>
  <conditionalFormatting sqref="E125">
    <cfRule type="cellIs" dxfId="326" priority="138" operator="equal">
      <formula>"q"</formula>
    </cfRule>
    <cfRule type="cellIs" dxfId="325" priority="139" operator="equal">
      <formula>"p"</formula>
    </cfRule>
  </conditionalFormatting>
  <conditionalFormatting sqref="F6">
    <cfRule type="iconSet" priority="296">
      <iconSet iconSet="3TrafficLights2">
        <cfvo type="percent" val="0"/>
        <cfvo type="num" val="0.2"/>
        <cfvo type="num" val="0.25"/>
      </iconSet>
    </cfRule>
  </conditionalFormatting>
  <conditionalFormatting sqref="F16">
    <cfRule type="iconSet" priority="18">
      <iconSet iconSet="3TrafficLights2">
        <cfvo type="percent" val="0"/>
        <cfvo type="num" val="0.2"/>
        <cfvo type="num" val="0.4"/>
      </iconSet>
    </cfRule>
  </conditionalFormatting>
  <conditionalFormatting sqref="F26">
    <cfRule type="iconSet" priority="16">
      <iconSet iconSet="3TrafficLights2" reverse="1">
        <cfvo type="percent" val="0"/>
        <cfvo type="num" val="0.3"/>
        <cfvo type="num" val="0.4"/>
      </iconSet>
    </cfRule>
  </conditionalFormatting>
  <conditionalFormatting sqref="F58">
    <cfRule type="iconSet" priority="208">
      <iconSet iconSet="3TrafficLights2">
        <cfvo type="percent" val="0"/>
        <cfvo type="num" val="0.9"/>
        <cfvo type="num" val="1"/>
      </iconSet>
    </cfRule>
  </conditionalFormatting>
  <conditionalFormatting sqref="F62">
    <cfRule type="iconSet" priority="193">
      <iconSet iconSet="3TrafficLights2">
        <cfvo type="percent" val="0"/>
        <cfvo type="num" val="1"/>
        <cfvo type="num" val="1.25"/>
      </iconSet>
    </cfRule>
  </conditionalFormatting>
  <conditionalFormatting sqref="F71">
    <cfRule type="iconSet" priority="178">
      <iconSet iconSet="3TrafficLights2" reverse="1">
        <cfvo type="percent" val="0"/>
        <cfvo type="num" val="0.2"/>
        <cfvo type="num" val="0.4"/>
      </iconSet>
    </cfRule>
  </conditionalFormatting>
  <conditionalFormatting sqref="F83">
    <cfRule type="iconSet" priority="158">
      <iconSet iconSet="3TrafficLights2">
        <cfvo type="percent" val="0"/>
        <cfvo type="num" val="0.9"/>
        <cfvo type="num" val="1"/>
      </iconSet>
    </cfRule>
  </conditionalFormatting>
  <conditionalFormatting sqref="F95">
    <cfRule type="iconSet" priority="10">
      <iconSet iconSet="3TrafficLights2">
        <cfvo type="percent" val="0"/>
        <cfvo type="num" val="0.9"/>
        <cfvo type="num" val="1"/>
      </iconSet>
    </cfRule>
  </conditionalFormatting>
  <conditionalFormatting sqref="F107">
    <cfRule type="iconSet" priority="72">
      <iconSet iconSet="3TrafficLights2">
        <cfvo type="percent" val="0"/>
        <cfvo type="num" val="0.04"/>
        <cfvo type="num" val="0.1"/>
      </iconSet>
    </cfRule>
  </conditionalFormatting>
  <conditionalFormatting sqref="F109">
    <cfRule type="iconSet" priority="57">
      <iconSet iconSet="3TrafficLights2">
        <cfvo type="percent" val="0"/>
        <cfvo type="num" val="0.09"/>
        <cfvo type="num" val="0.15"/>
      </iconSet>
    </cfRule>
  </conditionalFormatting>
  <conditionalFormatting sqref="G6">
    <cfRule type="cellIs" dxfId="324" priority="435" operator="equal">
      <formula>"q"</formula>
    </cfRule>
    <cfRule type="cellIs" dxfId="323" priority="436" operator="equal">
      <formula>"p"</formula>
    </cfRule>
  </conditionalFormatting>
  <conditionalFormatting sqref="G16">
    <cfRule type="cellIs" dxfId="322" priority="290" operator="equal">
      <formula>"q"</formula>
    </cfRule>
    <cfRule type="cellIs" dxfId="321" priority="291" operator="equal">
      <formula>"p"</formula>
    </cfRule>
  </conditionalFormatting>
  <conditionalFormatting sqref="G26">
    <cfRule type="cellIs" dxfId="320" priority="278" operator="equal">
      <formula>"q"</formula>
    </cfRule>
    <cfRule type="cellIs" dxfId="319" priority="279" operator="equal">
      <formula>"p"</formula>
    </cfRule>
  </conditionalFormatting>
  <conditionalFormatting sqref="G36">
    <cfRule type="cellIs" dxfId="318" priority="23" operator="equal">
      <formula>"q"</formula>
    </cfRule>
    <cfRule type="cellIs" dxfId="317" priority="24" operator="equal">
      <formula>"p"</formula>
    </cfRule>
  </conditionalFormatting>
  <conditionalFormatting sqref="G46">
    <cfRule type="cellIs" dxfId="316" priority="256" operator="equal">
      <formula>"q"</formula>
    </cfRule>
    <cfRule type="cellIs" dxfId="315" priority="257" operator="equal">
      <formula>"p"</formula>
    </cfRule>
  </conditionalFormatting>
  <conditionalFormatting sqref="G56">
    <cfRule type="cellIs" dxfId="314" priority="244" operator="equal">
      <formula>"q"</formula>
    </cfRule>
    <cfRule type="cellIs" dxfId="313" priority="245" operator="equal">
      <formula>"p"</formula>
    </cfRule>
  </conditionalFormatting>
  <conditionalFormatting sqref="G58">
    <cfRule type="cellIs" dxfId="312" priority="217" operator="equal">
      <formula>"q"</formula>
    </cfRule>
    <cfRule type="cellIs" dxfId="311" priority="218" operator="equal">
      <formula>"p"</formula>
    </cfRule>
  </conditionalFormatting>
  <conditionalFormatting sqref="G60">
    <cfRule type="cellIs" dxfId="310" priority="225" operator="equal">
      <formula>"q"</formula>
    </cfRule>
    <cfRule type="cellIs" dxfId="309" priority="226" operator="equal">
      <formula>"p"</formula>
    </cfRule>
  </conditionalFormatting>
  <conditionalFormatting sqref="G62">
    <cfRule type="cellIs" dxfId="308" priority="202" operator="equal">
      <formula>"q"</formula>
    </cfRule>
    <cfRule type="cellIs" dxfId="307" priority="203" operator="equal">
      <formula>"p"</formula>
    </cfRule>
  </conditionalFormatting>
  <conditionalFormatting sqref="G71">
    <cfRule type="cellIs" dxfId="306" priority="187" operator="equal">
      <formula>"q"</formula>
    </cfRule>
    <cfRule type="cellIs" dxfId="305" priority="188" operator="equal">
      <formula>"p"</formula>
    </cfRule>
  </conditionalFormatting>
  <conditionalFormatting sqref="G81">
    <cfRule type="cellIs" dxfId="304" priority="172" operator="equal">
      <formula>"q"</formula>
    </cfRule>
    <cfRule type="cellIs" dxfId="303" priority="173" operator="equal">
      <formula>"p"</formula>
    </cfRule>
  </conditionalFormatting>
  <conditionalFormatting sqref="G83">
    <cfRule type="cellIs" dxfId="302" priority="164" operator="equal">
      <formula>"q"</formula>
    </cfRule>
    <cfRule type="cellIs" dxfId="301" priority="165" operator="equal">
      <formula>"p"</formula>
    </cfRule>
  </conditionalFormatting>
  <conditionalFormatting sqref="G93">
    <cfRule type="cellIs" dxfId="300" priority="152" operator="equal">
      <formula>"q"</formula>
    </cfRule>
    <cfRule type="cellIs" dxfId="299" priority="153" operator="equal">
      <formula>"p"</formula>
    </cfRule>
  </conditionalFormatting>
  <conditionalFormatting sqref="G95">
    <cfRule type="cellIs" dxfId="298" priority="104" operator="equal">
      <formula>"q"</formula>
    </cfRule>
    <cfRule type="cellIs" dxfId="297" priority="105" operator="equal">
      <formula>"p"</formula>
    </cfRule>
  </conditionalFormatting>
  <conditionalFormatting sqref="G105">
    <cfRule type="cellIs" dxfId="296" priority="92" operator="equal">
      <formula>"q"</formula>
    </cfRule>
    <cfRule type="cellIs" dxfId="295" priority="93" operator="equal">
      <formula>"p"</formula>
    </cfRule>
  </conditionalFormatting>
  <conditionalFormatting sqref="G107">
    <cfRule type="cellIs" dxfId="294" priority="84" operator="equal">
      <formula>"q"</formula>
    </cfRule>
    <cfRule type="cellIs" dxfId="293" priority="85" operator="equal">
      <formula>"p"</formula>
    </cfRule>
  </conditionalFormatting>
  <conditionalFormatting sqref="G109">
    <cfRule type="cellIs" dxfId="292" priority="66" operator="equal">
      <formula>"q"</formula>
    </cfRule>
    <cfRule type="cellIs" dxfId="291" priority="67" operator="equal">
      <formula>"p"</formula>
    </cfRule>
  </conditionalFormatting>
  <conditionalFormatting sqref="G119 G121 I121 K121">
    <cfRule type="cellIs" dxfId="290" priority="39" operator="equal">
      <formula>"q"</formula>
    </cfRule>
    <cfRule type="cellIs" dxfId="289" priority="40" operator="equal">
      <formula>"p"</formula>
    </cfRule>
  </conditionalFormatting>
  <conditionalFormatting sqref="G123">
    <cfRule type="cellIs" dxfId="288" priority="112" operator="equal">
      <formula>"q"</formula>
    </cfRule>
    <cfRule type="cellIs" dxfId="287" priority="113" operator="equal">
      <formula>"p"</formula>
    </cfRule>
  </conditionalFormatting>
  <conditionalFormatting sqref="G125 I125 K125">
    <cfRule type="cellIs" dxfId="286" priority="37" operator="equal">
      <formula>"q"</formula>
    </cfRule>
    <cfRule type="cellIs" dxfId="285" priority="38" operator="equal">
      <formula>"p"</formula>
    </cfRule>
  </conditionalFormatting>
  <conditionalFormatting sqref="H6">
    <cfRule type="iconSet" priority="295">
      <iconSet iconSet="3TrafficLights2">
        <cfvo type="percent" val="0"/>
        <cfvo type="num" val="0.2"/>
        <cfvo type="num" val="0.25"/>
      </iconSet>
    </cfRule>
  </conditionalFormatting>
  <conditionalFormatting sqref="H16">
    <cfRule type="iconSet" priority="17">
      <iconSet iconSet="3TrafficLights2">
        <cfvo type="percent" val="0"/>
        <cfvo type="num" val="0.2"/>
        <cfvo type="num" val="0.4"/>
      </iconSet>
    </cfRule>
  </conditionalFormatting>
  <conditionalFormatting sqref="H26">
    <cfRule type="iconSet" priority="15">
      <iconSet iconSet="3TrafficLights2" reverse="1">
        <cfvo type="percent" val="0"/>
        <cfvo type="num" val="0.3"/>
        <cfvo type="num" val="0.4"/>
      </iconSet>
    </cfRule>
  </conditionalFormatting>
  <conditionalFormatting sqref="H58">
    <cfRule type="iconSet" priority="207">
      <iconSet iconSet="3TrafficLights2">
        <cfvo type="percent" val="0"/>
        <cfvo type="num" val="0.9"/>
        <cfvo type="num" val="1"/>
      </iconSet>
    </cfRule>
  </conditionalFormatting>
  <conditionalFormatting sqref="H62">
    <cfRule type="iconSet" priority="192">
      <iconSet iconSet="3TrafficLights2">
        <cfvo type="percent" val="0"/>
        <cfvo type="num" val="1"/>
        <cfvo type="num" val="1.25"/>
      </iconSet>
    </cfRule>
  </conditionalFormatting>
  <conditionalFormatting sqref="H71">
    <cfRule type="iconSet" priority="177">
      <iconSet iconSet="3TrafficLights2" reverse="1">
        <cfvo type="percent" val="0"/>
        <cfvo type="num" val="0.2"/>
        <cfvo type="num" val="0.4"/>
      </iconSet>
    </cfRule>
  </conditionalFormatting>
  <conditionalFormatting sqref="H83">
    <cfRule type="iconSet" priority="157">
      <iconSet iconSet="3TrafficLights2">
        <cfvo type="percent" val="0"/>
        <cfvo type="num" val="0.9"/>
        <cfvo type="num" val="1"/>
      </iconSet>
    </cfRule>
  </conditionalFormatting>
  <conditionalFormatting sqref="H95">
    <cfRule type="iconSet" priority="9">
      <iconSet iconSet="3TrafficLights2">
        <cfvo type="percent" val="0"/>
        <cfvo type="num" val="0.9"/>
        <cfvo type="num" val="1"/>
      </iconSet>
    </cfRule>
  </conditionalFormatting>
  <conditionalFormatting sqref="H107">
    <cfRule type="iconSet" priority="71">
      <iconSet iconSet="3TrafficLights2">
        <cfvo type="percent" val="0"/>
        <cfvo type="num" val="0.04"/>
        <cfvo type="num" val="0.1"/>
      </iconSet>
    </cfRule>
  </conditionalFormatting>
  <conditionalFormatting sqref="H109">
    <cfRule type="iconSet" priority="56">
      <iconSet iconSet="3TrafficLights2">
        <cfvo type="percent" val="0"/>
        <cfvo type="num" val="0.09"/>
        <cfvo type="num" val="0.15"/>
      </iconSet>
    </cfRule>
  </conditionalFormatting>
  <conditionalFormatting sqref="I6">
    <cfRule type="cellIs" dxfId="284" priority="429" operator="equal">
      <formula>"q"</formula>
    </cfRule>
    <cfRule type="cellIs" dxfId="283" priority="430" operator="equal">
      <formula>"p"</formula>
    </cfRule>
  </conditionalFormatting>
  <conditionalFormatting sqref="I16">
    <cfRule type="cellIs" dxfId="282" priority="288" operator="equal">
      <formula>"q"</formula>
    </cfRule>
    <cfRule type="cellIs" dxfId="281" priority="289" operator="equal">
      <formula>"p"</formula>
    </cfRule>
  </conditionalFormatting>
  <conditionalFormatting sqref="I26">
    <cfRule type="cellIs" dxfId="280" priority="262" operator="equal">
      <formula>"q"</formula>
    </cfRule>
    <cfRule type="cellIs" dxfId="279" priority="263" operator="equal">
      <formula>"p"</formula>
    </cfRule>
  </conditionalFormatting>
  <conditionalFormatting sqref="I36">
    <cfRule type="cellIs" dxfId="278" priority="21" operator="equal">
      <formula>"q"</formula>
    </cfRule>
    <cfRule type="cellIs" dxfId="277" priority="22" operator="equal">
      <formula>"p"</formula>
    </cfRule>
  </conditionalFormatting>
  <conditionalFormatting sqref="I46">
    <cfRule type="cellIs" dxfId="276" priority="254" operator="equal">
      <formula>"q"</formula>
    </cfRule>
    <cfRule type="cellIs" dxfId="275" priority="255" operator="equal">
      <formula>"p"</formula>
    </cfRule>
  </conditionalFormatting>
  <conditionalFormatting sqref="I56">
    <cfRule type="cellIs" dxfId="274" priority="242" operator="equal">
      <formula>"q"</formula>
    </cfRule>
    <cfRule type="cellIs" dxfId="273" priority="243" operator="equal">
      <formula>"p"</formula>
    </cfRule>
  </conditionalFormatting>
  <conditionalFormatting sqref="I58">
    <cfRule type="cellIs" dxfId="272" priority="215" operator="equal">
      <formula>"q"</formula>
    </cfRule>
    <cfRule type="cellIs" dxfId="271" priority="216" operator="equal">
      <formula>"p"</formula>
    </cfRule>
  </conditionalFormatting>
  <conditionalFormatting sqref="I60">
    <cfRule type="cellIs" dxfId="270" priority="223" operator="equal">
      <formula>"q"</formula>
    </cfRule>
    <cfRule type="cellIs" dxfId="269" priority="224" operator="equal">
      <formula>"p"</formula>
    </cfRule>
  </conditionalFormatting>
  <conditionalFormatting sqref="I62">
    <cfRule type="cellIs" dxfId="268" priority="200" operator="equal">
      <formula>"q"</formula>
    </cfRule>
    <cfRule type="cellIs" dxfId="267" priority="201" operator="equal">
      <formula>"p"</formula>
    </cfRule>
  </conditionalFormatting>
  <conditionalFormatting sqref="I71">
    <cfRule type="cellIs" dxfId="266" priority="181" operator="equal">
      <formula>"q"</formula>
    </cfRule>
    <cfRule type="cellIs" dxfId="265" priority="182" operator="equal">
      <formula>"p"</formula>
    </cfRule>
  </conditionalFormatting>
  <conditionalFormatting sqref="I81">
    <cfRule type="cellIs" dxfId="264" priority="170" operator="equal">
      <formula>"q"</formula>
    </cfRule>
    <cfRule type="cellIs" dxfId="263" priority="171" operator="equal">
      <formula>"p"</formula>
    </cfRule>
  </conditionalFormatting>
  <conditionalFormatting sqref="I83">
    <cfRule type="cellIs" dxfId="262" priority="162" operator="equal">
      <formula>"q"</formula>
    </cfRule>
    <cfRule type="cellIs" dxfId="261" priority="163" operator="equal">
      <formula>"p"</formula>
    </cfRule>
  </conditionalFormatting>
  <conditionalFormatting sqref="I93">
    <cfRule type="cellIs" dxfId="260" priority="150" operator="equal">
      <formula>"q"</formula>
    </cfRule>
    <cfRule type="cellIs" dxfId="259" priority="151" operator="equal">
      <formula>"p"</formula>
    </cfRule>
  </conditionalFormatting>
  <conditionalFormatting sqref="I95">
    <cfRule type="cellIs" dxfId="258" priority="102" operator="equal">
      <formula>"q"</formula>
    </cfRule>
    <cfRule type="cellIs" dxfId="257" priority="103" operator="equal">
      <formula>"p"</formula>
    </cfRule>
  </conditionalFormatting>
  <conditionalFormatting sqref="I105">
    <cfRule type="cellIs" dxfId="256" priority="90" operator="equal">
      <formula>"q"</formula>
    </cfRule>
    <cfRule type="cellIs" dxfId="255" priority="91" operator="equal">
      <formula>"p"</formula>
    </cfRule>
  </conditionalFormatting>
  <conditionalFormatting sqref="I107">
    <cfRule type="cellIs" dxfId="254" priority="82" operator="equal">
      <formula>"q"</formula>
    </cfRule>
    <cfRule type="cellIs" dxfId="253" priority="83" operator="equal">
      <formula>"p"</formula>
    </cfRule>
  </conditionalFormatting>
  <conditionalFormatting sqref="I109">
    <cfRule type="cellIs" dxfId="252" priority="64" operator="equal">
      <formula>"q"</formula>
    </cfRule>
    <cfRule type="cellIs" dxfId="251" priority="65" operator="equal">
      <formula>"p"</formula>
    </cfRule>
  </conditionalFormatting>
  <conditionalFormatting sqref="I119">
    <cfRule type="cellIs" dxfId="250" priority="41" operator="equal">
      <formula>"q"</formula>
    </cfRule>
    <cfRule type="cellIs" dxfId="249" priority="42" operator="equal">
      <formula>"p"</formula>
    </cfRule>
  </conditionalFormatting>
  <conditionalFormatting sqref="I123">
    <cfRule type="cellIs" dxfId="248" priority="110" operator="equal">
      <formula>"q"</formula>
    </cfRule>
    <cfRule type="cellIs" dxfId="247" priority="111" operator="equal">
      <formula>"p"</formula>
    </cfRule>
  </conditionalFormatting>
  <conditionalFormatting sqref="J6">
    <cfRule type="iconSet" priority="294">
      <iconSet iconSet="3TrafficLights2">
        <cfvo type="percent" val="0"/>
        <cfvo type="num" val="0.2"/>
        <cfvo type="num" val="0.25"/>
      </iconSet>
    </cfRule>
  </conditionalFormatting>
  <conditionalFormatting sqref="J16">
    <cfRule type="iconSet" priority="14">
      <iconSet iconSet="3TrafficLights2">
        <cfvo type="percent" val="0"/>
        <cfvo type="num" val="0.2"/>
        <cfvo type="num" val="0.4"/>
      </iconSet>
    </cfRule>
  </conditionalFormatting>
  <conditionalFormatting sqref="J26">
    <cfRule type="iconSet" priority="13">
      <iconSet iconSet="3TrafficLights2" reverse="1">
        <cfvo type="percent" val="0"/>
        <cfvo type="num" val="0.3"/>
        <cfvo type="num" val="0.4"/>
      </iconSet>
    </cfRule>
  </conditionalFormatting>
  <conditionalFormatting sqref="J58">
    <cfRule type="iconSet" priority="206">
      <iconSet iconSet="3TrafficLights2">
        <cfvo type="percent" val="0"/>
        <cfvo type="num" val="0.9"/>
        <cfvo type="num" val="1"/>
      </iconSet>
    </cfRule>
  </conditionalFormatting>
  <conditionalFormatting sqref="J62">
    <cfRule type="iconSet" priority="191">
      <iconSet iconSet="3TrafficLights2">
        <cfvo type="percent" val="0"/>
        <cfvo type="num" val="1"/>
        <cfvo type="num" val="1.25"/>
      </iconSet>
    </cfRule>
  </conditionalFormatting>
  <conditionalFormatting sqref="J71">
    <cfRule type="iconSet" priority="176">
      <iconSet iconSet="3TrafficLights2" reverse="1">
        <cfvo type="percent" val="0"/>
        <cfvo type="num" val="0.2"/>
        <cfvo type="num" val="0.4"/>
      </iconSet>
    </cfRule>
  </conditionalFormatting>
  <conditionalFormatting sqref="J83">
    <cfRule type="iconSet" priority="156">
      <iconSet iconSet="3TrafficLights2">
        <cfvo type="percent" val="0"/>
        <cfvo type="num" val="0.9"/>
        <cfvo type="num" val="1"/>
      </iconSet>
    </cfRule>
  </conditionalFormatting>
  <conditionalFormatting sqref="J95">
    <cfRule type="iconSet" priority="8">
      <iconSet iconSet="3TrafficLights2">
        <cfvo type="percent" val="0"/>
        <cfvo type="num" val="0.9"/>
        <cfvo type="num" val="1"/>
      </iconSet>
    </cfRule>
  </conditionalFormatting>
  <conditionalFormatting sqref="J107">
    <cfRule type="iconSet" priority="70">
      <iconSet iconSet="3TrafficLights2">
        <cfvo type="percent" val="0"/>
        <cfvo type="num" val="0.04"/>
        <cfvo type="num" val="0.1"/>
      </iconSet>
    </cfRule>
  </conditionalFormatting>
  <conditionalFormatting sqref="J109">
    <cfRule type="iconSet" priority="55">
      <iconSet iconSet="3TrafficLights2">
        <cfvo type="percent" val="0"/>
        <cfvo type="num" val="0.09"/>
        <cfvo type="num" val="0.15"/>
      </iconSet>
    </cfRule>
  </conditionalFormatting>
  <conditionalFormatting sqref="K6">
    <cfRule type="cellIs" dxfId="246" priority="11" operator="equal">
      <formula>"q"</formula>
    </cfRule>
    <cfRule type="cellIs" dxfId="245" priority="12" operator="equal">
      <formula>"p"</formula>
    </cfRule>
  </conditionalFormatting>
  <conditionalFormatting sqref="K16">
    <cfRule type="cellIs" dxfId="244" priority="6" operator="equal">
      <formula>"q"</formula>
    </cfRule>
    <cfRule type="cellIs" dxfId="243" priority="7" operator="equal">
      <formula>"p"</formula>
    </cfRule>
  </conditionalFormatting>
  <conditionalFormatting sqref="K26">
    <cfRule type="cellIs" dxfId="242" priority="4" operator="equal">
      <formula>"q"</formula>
    </cfRule>
    <cfRule type="cellIs" dxfId="241" priority="5" operator="equal">
      <formula>"p"</formula>
    </cfRule>
  </conditionalFormatting>
  <conditionalFormatting sqref="K36">
    <cfRule type="cellIs" dxfId="240" priority="2" operator="equal">
      <formula>"q"</formula>
    </cfRule>
    <cfRule type="cellIs" dxfId="239" priority="3" operator="equal">
      <formula>"p"</formula>
    </cfRule>
  </conditionalFormatting>
  <conditionalFormatting sqref="K46">
    <cfRule type="cellIs" dxfId="238" priority="252" operator="equal">
      <formula>"q"</formula>
    </cfRule>
    <cfRule type="cellIs" dxfId="237" priority="253" operator="equal">
      <formula>"p"</formula>
    </cfRule>
  </conditionalFormatting>
  <conditionalFormatting sqref="K56">
    <cfRule type="cellIs" dxfId="236" priority="240" operator="equal">
      <formula>"q"</formula>
    </cfRule>
    <cfRule type="cellIs" dxfId="235" priority="241" operator="equal">
      <formula>"p"</formula>
    </cfRule>
  </conditionalFormatting>
  <conditionalFormatting sqref="K58">
    <cfRule type="cellIs" dxfId="234" priority="213" operator="equal">
      <formula>"q"</formula>
    </cfRule>
    <cfRule type="cellIs" dxfId="233" priority="214" operator="equal">
      <formula>"p"</formula>
    </cfRule>
  </conditionalFormatting>
  <conditionalFormatting sqref="K60">
    <cfRule type="cellIs" dxfId="232" priority="221" operator="equal">
      <formula>"q"</formula>
    </cfRule>
    <cfRule type="cellIs" dxfId="231" priority="222" operator="equal">
      <formula>"p"</formula>
    </cfRule>
  </conditionalFormatting>
  <conditionalFormatting sqref="K62">
    <cfRule type="cellIs" dxfId="230" priority="198" operator="equal">
      <formula>"q"</formula>
    </cfRule>
    <cfRule type="cellIs" dxfId="229" priority="199" operator="equal">
      <formula>"p"</formula>
    </cfRule>
  </conditionalFormatting>
  <conditionalFormatting sqref="K71">
    <cfRule type="cellIs" dxfId="228" priority="179" operator="equal">
      <formula>"q"</formula>
    </cfRule>
    <cfRule type="cellIs" dxfId="227" priority="180" operator="equal">
      <formula>"p"</formula>
    </cfRule>
  </conditionalFormatting>
  <conditionalFormatting sqref="K81">
    <cfRule type="cellIs" dxfId="226" priority="168" operator="equal">
      <formula>"q"</formula>
    </cfRule>
    <cfRule type="cellIs" dxfId="225" priority="169" operator="equal">
      <formula>"p"</formula>
    </cfRule>
  </conditionalFormatting>
  <conditionalFormatting sqref="K83">
    <cfRule type="cellIs" dxfId="224" priority="160" operator="equal">
      <formula>"q"</formula>
    </cfRule>
    <cfRule type="cellIs" dxfId="223" priority="161" operator="equal">
      <formula>"p"</formula>
    </cfRule>
  </conditionalFormatting>
  <conditionalFormatting sqref="K93">
    <cfRule type="cellIs" dxfId="222" priority="148" operator="equal">
      <formula>"q"</formula>
    </cfRule>
    <cfRule type="cellIs" dxfId="221" priority="149" operator="equal">
      <formula>"p"</formula>
    </cfRule>
  </conditionalFormatting>
  <conditionalFormatting sqref="K95">
    <cfRule type="cellIs" dxfId="220" priority="100" operator="equal">
      <formula>"q"</formula>
    </cfRule>
    <cfRule type="cellIs" dxfId="219" priority="101" operator="equal">
      <formula>"p"</formula>
    </cfRule>
  </conditionalFormatting>
  <conditionalFormatting sqref="K105">
    <cfRule type="cellIs" dxfId="218" priority="88" operator="equal">
      <formula>"q"</formula>
    </cfRule>
    <cfRule type="cellIs" dxfId="217" priority="89" operator="equal">
      <formula>"p"</formula>
    </cfRule>
  </conditionalFormatting>
  <conditionalFormatting sqref="K107">
    <cfRule type="cellIs" dxfId="216" priority="80" operator="equal">
      <formula>"q"</formula>
    </cfRule>
    <cfRule type="cellIs" dxfId="215" priority="81" operator="equal">
      <formula>"p"</formula>
    </cfRule>
  </conditionalFormatting>
  <conditionalFormatting sqref="K109">
    <cfRule type="cellIs" dxfId="214" priority="62" operator="equal">
      <formula>"q"</formula>
    </cfRule>
    <cfRule type="cellIs" dxfId="213" priority="63" operator="equal">
      <formula>"p"</formula>
    </cfRule>
  </conditionalFormatting>
  <conditionalFormatting sqref="K119">
    <cfRule type="cellIs" dxfId="212" priority="49" operator="equal">
      <formula>"q"</formula>
    </cfRule>
    <cfRule type="cellIs" dxfId="211" priority="50" operator="equal">
      <formula>"p"</formula>
    </cfRule>
  </conditionalFormatting>
  <conditionalFormatting sqref="K123">
    <cfRule type="cellIs" dxfId="210" priority="108" operator="equal">
      <formula>"q"</formula>
    </cfRule>
    <cfRule type="cellIs" dxfId="209" priority="109" operator="equal">
      <formula>"p"</formula>
    </cfRule>
  </conditionalFormatting>
  <pageMargins left="0.25" right="0.25" top="0.75" bottom="0.75" header="0.3" footer="0.3"/>
  <pageSetup paperSize="9" scale="66" fitToHeight="0" orientation="landscape" horizontalDpi="4294967293" verticalDpi="4294967293" r:id="rId1"/>
  <rowBreaks count="6" manualBreakCount="6">
    <brk id="25" min="1" max="13" man="1"/>
    <brk id="45" min="1" max="13" man="1"/>
    <brk id="70" min="1" max="13" man="1"/>
    <brk id="92" min="1" max="13" man="1"/>
    <brk id="104" min="1" max="13" man="1"/>
    <brk id="118" min="1" max="13"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7"/>
  <dimension ref="A1:K56"/>
  <sheetViews>
    <sheetView workbookViewId="0">
      <selection activeCell="A17" sqref="A17"/>
    </sheetView>
  </sheetViews>
  <sheetFormatPr defaultRowHeight="15"/>
  <cols>
    <col min="1" max="1" width="6.85546875" customWidth="1"/>
    <col min="2" max="2" width="52.85546875" bestFit="1" customWidth="1"/>
    <col min="3" max="3" width="10.85546875" customWidth="1"/>
    <col min="4" max="4" width="16.28515625" bestFit="1" customWidth="1"/>
    <col min="5" max="5" width="1.7109375" customWidth="1"/>
    <col min="6" max="6" width="16.28515625" bestFit="1" customWidth="1"/>
    <col min="7" max="7" width="1.7109375" customWidth="1"/>
    <col min="8" max="8" width="16.28515625" bestFit="1" customWidth="1"/>
    <col min="9" max="9" width="1.7109375" customWidth="1"/>
    <col min="10" max="10" width="19.5703125" customWidth="1"/>
  </cols>
  <sheetData>
    <row r="1" spans="1:11" s="3" customFormat="1" ht="44.25" customHeight="1">
      <c r="B1" s="14">
        <f>+Menu!B2</f>
        <v>0</v>
      </c>
      <c r="C1" s="14"/>
      <c r="D1" s="2"/>
      <c r="E1" s="2"/>
      <c r="F1" s="4"/>
      <c r="G1" s="2"/>
      <c r="H1" s="6"/>
      <c r="I1" s="2"/>
      <c r="J1" s="6"/>
      <c r="K1" s="7"/>
    </row>
    <row r="2" spans="1:11" s="1" customFormat="1" ht="16.5" thickBot="1">
      <c r="B2" s="15" t="s">
        <v>6</v>
      </c>
      <c r="C2" s="15"/>
      <c r="D2" s="16"/>
      <c r="E2" s="16"/>
      <c r="F2" s="16"/>
      <c r="G2" s="16"/>
      <c r="H2" s="16"/>
      <c r="I2" s="16"/>
      <c r="J2" s="16"/>
      <c r="K2" s="16"/>
    </row>
    <row r="3" spans="1:11" s="3" customFormat="1" ht="30" customHeight="1" thickTop="1">
      <c r="B3" s="12" t="s">
        <v>283</v>
      </c>
      <c r="C3" s="12"/>
      <c r="D3" s="12" t="str">
        <f>+s</f>
        <v>ALFA SPA</v>
      </c>
      <c r="E3" s="2"/>
      <c r="F3" s="4"/>
      <c r="G3" s="2"/>
      <c r="H3" s="5"/>
      <c r="I3" s="2"/>
      <c r="J3" s="5"/>
      <c r="K3" s="13"/>
    </row>
    <row r="4" spans="1:11" s="3" customFormat="1" ht="44.25" customHeight="1" thickBot="1">
      <c r="B4" s="10"/>
      <c r="C4" s="10"/>
      <c r="D4" s="8">
        <f>+EOMONTH(F4,-12)</f>
        <v>44926</v>
      </c>
      <c r="E4" s="9"/>
      <c r="F4" s="8">
        <f>+EOMONTH(H4,-12)</f>
        <v>45291</v>
      </c>
      <c r="G4" s="9"/>
      <c r="H4" s="8">
        <f>+EOMONTH(DATE(Menu!E10,Menu!K10,1),0)</f>
        <v>45657</v>
      </c>
      <c r="I4" s="9"/>
      <c r="J4" s="8">
        <f>+Menu!G12</f>
        <v>45900</v>
      </c>
      <c r="K4" s="11" t="s">
        <v>49</v>
      </c>
    </row>
    <row r="5" spans="1:11" ht="15.75" thickTop="1"/>
    <row r="6" spans="1:11">
      <c r="A6" s="17" t="s">
        <v>320</v>
      </c>
      <c r="B6" s="18" t="s">
        <v>321</v>
      </c>
      <c r="C6" s="17"/>
      <c r="D6" s="17">
        <f>+BR!D6+BR!D8+BR!D10</f>
        <v>0</v>
      </c>
      <c r="E6" s="17"/>
      <c r="F6" s="17">
        <f>+BR!F6+BR!F8+BR!F10</f>
        <v>0</v>
      </c>
      <c r="G6" s="17"/>
      <c r="H6" s="17">
        <f>+BR!H6+BR!H8+BR!H10</f>
        <v>96687.25</v>
      </c>
      <c r="I6" s="17"/>
      <c r="J6" s="17">
        <f>+BR!J6+BR!J8+BR!J10</f>
        <v>97156.76</v>
      </c>
      <c r="K6" s="17"/>
    </row>
    <row r="7" spans="1:11">
      <c r="A7" s="17" t="s">
        <v>284</v>
      </c>
      <c r="B7" s="18" t="s">
        <v>289</v>
      </c>
      <c r="C7" s="17"/>
      <c r="D7" s="17">
        <f>+BR!D86</f>
        <v>0</v>
      </c>
      <c r="E7" s="17"/>
      <c r="F7" s="17">
        <f>+BR!F86</f>
        <v>0</v>
      </c>
      <c r="G7" s="17"/>
      <c r="H7" s="17">
        <f>+BR!H86</f>
        <v>88753.58</v>
      </c>
      <c r="I7" s="17"/>
      <c r="J7" s="17">
        <f>+BR!J86</f>
        <v>80454.880000000005</v>
      </c>
      <c r="K7" s="17"/>
    </row>
    <row r="8" spans="1:11">
      <c r="A8" s="17" t="s">
        <v>285</v>
      </c>
      <c r="B8" s="18" t="s">
        <v>286</v>
      </c>
      <c r="C8" s="17"/>
      <c r="D8" s="17">
        <f>+BR!D7+BR!D9</f>
        <v>0</v>
      </c>
      <c r="E8" s="17"/>
      <c r="F8" s="17">
        <f>+BR!F7+BR!F9</f>
        <v>0</v>
      </c>
      <c r="G8" s="17"/>
      <c r="H8" s="17">
        <f>+BR!H7+BR!H9</f>
        <v>-7933.67</v>
      </c>
      <c r="I8" s="17"/>
      <c r="J8" s="17">
        <f>+BR!J7+BR!J9</f>
        <v>-16701.879999999997</v>
      </c>
      <c r="K8" s="17"/>
    </row>
    <row r="9" spans="1:11">
      <c r="A9" s="17" t="s">
        <v>290</v>
      </c>
      <c r="B9" s="18" t="s">
        <v>269</v>
      </c>
      <c r="C9" s="17"/>
      <c r="D9" s="17">
        <f>+BR!D87</f>
        <v>0</v>
      </c>
      <c r="E9" s="17"/>
      <c r="F9" s="17">
        <f>+BR!F87</f>
        <v>0</v>
      </c>
      <c r="G9" s="17"/>
      <c r="H9" s="17">
        <f>+BR!H87</f>
        <v>1920.13</v>
      </c>
      <c r="I9" s="17"/>
      <c r="J9" s="17">
        <f>+BR!J87</f>
        <v>1920.13</v>
      </c>
      <c r="K9" s="17"/>
    </row>
    <row r="10" spans="1:11">
      <c r="A10" s="17" t="s">
        <v>287</v>
      </c>
      <c r="B10" s="18" t="s">
        <v>270</v>
      </c>
      <c r="C10" s="17"/>
      <c r="D10" s="17">
        <f>+BR!D17</f>
        <v>0</v>
      </c>
      <c r="E10" s="17"/>
      <c r="F10" s="17">
        <f>+BR!F17</f>
        <v>0</v>
      </c>
      <c r="G10" s="17"/>
      <c r="H10" s="17">
        <f>+BR!H17</f>
        <v>63787.090000000004</v>
      </c>
      <c r="I10" s="17"/>
      <c r="J10" s="17">
        <f>+BR!J17</f>
        <v>181136.52000000002</v>
      </c>
      <c r="K10" s="17"/>
    </row>
    <row r="11" spans="1:11">
      <c r="A11" s="17" t="s">
        <v>349</v>
      </c>
      <c r="B11" s="18" t="s">
        <v>350</v>
      </c>
      <c r="C11" s="17"/>
      <c r="D11" s="17">
        <f>+BR!D13</f>
        <v>0</v>
      </c>
      <c r="E11" s="17"/>
      <c r="F11" s="17">
        <f>+BR!F13</f>
        <v>0</v>
      </c>
      <c r="G11" s="17"/>
      <c r="H11" s="17">
        <f>+BR!H13</f>
        <v>0</v>
      </c>
      <c r="I11" s="17"/>
      <c r="J11" s="17">
        <f>+BR!J13</f>
        <v>137151.13</v>
      </c>
      <c r="K11" s="17"/>
    </row>
    <row r="12" spans="1:11">
      <c r="A12" s="17" t="s">
        <v>300</v>
      </c>
      <c r="B12" s="18" t="s">
        <v>271</v>
      </c>
      <c r="C12" s="17"/>
      <c r="D12" s="17">
        <f>+BR!D19</f>
        <v>0</v>
      </c>
      <c r="E12" s="17"/>
      <c r="F12" s="17">
        <f>+BR!F19</f>
        <v>0</v>
      </c>
      <c r="G12" s="17"/>
      <c r="H12" s="17">
        <f>+BR!H19</f>
        <v>117412.54</v>
      </c>
      <c r="I12" s="17"/>
      <c r="J12" s="17">
        <f>+BR!J19</f>
        <v>66502.59</v>
      </c>
      <c r="K12" s="17"/>
    </row>
    <row r="13" spans="1:11">
      <c r="A13" s="17" t="s">
        <v>322</v>
      </c>
      <c r="B13" s="18" t="s">
        <v>323</v>
      </c>
      <c r="C13" s="17"/>
      <c r="D13" s="17">
        <f>-BR!D67</f>
        <v>0</v>
      </c>
      <c r="E13" s="17"/>
      <c r="F13" s="17">
        <f>-BR!F67</f>
        <v>0</v>
      </c>
      <c r="G13" s="17"/>
      <c r="H13" s="17">
        <f>-BR!H67</f>
        <v>7933.67</v>
      </c>
      <c r="I13" s="17"/>
      <c r="J13" s="17">
        <f>-BR!J67</f>
        <v>8768.2100000000009</v>
      </c>
      <c r="K13" s="17"/>
    </row>
    <row r="14" spans="1:11">
      <c r="A14" s="17" t="s">
        <v>301</v>
      </c>
      <c r="B14" s="18" t="s">
        <v>272</v>
      </c>
      <c r="C14" s="17"/>
      <c r="D14" s="17">
        <f>+BR!D20</f>
        <v>0</v>
      </c>
      <c r="E14" s="17"/>
      <c r="F14" s="17">
        <f>+BR!F20</f>
        <v>0</v>
      </c>
      <c r="G14" s="17"/>
      <c r="H14" s="17">
        <f>+BR!H20</f>
        <v>183119.76</v>
      </c>
      <c r="I14" s="17"/>
      <c r="J14" s="17">
        <f>+BR!J20</f>
        <v>249559.24000000002</v>
      </c>
      <c r="K14" s="17"/>
    </row>
    <row r="15" spans="1:11">
      <c r="A15" s="17" t="s">
        <v>302</v>
      </c>
      <c r="B15" s="18" t="s">
        <v>351</v>
      </c>
      <c r="C15" s="17"/>
      <c r="D15" s="17">
        <f>+BR!D21</f>
        <v>0</v>
      </c>
      <c r="E15" s="17"/>
      <c r="F15" s="17">
        <f>+BR!F21</f>
        <v>0</v>
      </c>
      <c r="G15" s="17"/>
      <c r="H15" s="17">
        <f>+BR!H21</f>
        <v>271873.34000000003</v>
      </c>
      <c r="I15" s="17"/>
      <c r="J15" s="17">
        <f>+BR!J21</f>
        <v>330014.12</v>
      </c>
      <c r="K15" s="17"/>
    </row>
    <row r="16" spans="1:11">
      <c r="A16" s="18" t="s">
        <v>336</v>
      </c>
      <c r="B16" s="18" t="s">
        <v>344</v>
      </c>
      <c r="C16" s="17"/>
      <c r="D16" s="17">
        <f>+BR!D94</f>
        <v>0</v>
      </c>
      <c r="E16" s="17"/>
      <c r="F16" s="17">
        <f>+BR!F94</f>
        <v>0</v>
      </c>
      <c r="G16" s="17"/>
      <c r="H16" s="17">
        <f>+BR!H94</f>
        <v>51127.280000000006</v>
      </c>
      <c r="I16" s="17"/>
      <c r="J16" s="17">
        <f>+BR!J94</f>
        <v>117361.68000000002</v>
      </c>
      <c r="K16" s="17"/>
    </row>
    <row r="17" spans="1:11">
      <c r="A17" s="18" t="s">
        <v>458</v>
      </c>
      <c r="B17" s="18" t="s">
        <v>459</v>
      </c>
      <c r="C17" s="17"/>
      <c r="D17" s="17"/>
      <c r="E17" s="17"/>
      <c r="F17" s="17">
        <f>+D16</f>
        <v>0</v>
      </c>
      <c r="G17" s="17"/>
      <c r="H17" s="17">
        <f>+F16</f>
        <v>0</v>
      </c>
      <c r="I17" s="17"/>
      <c r="J17" s="17">
        <f>+H16</f>
        <v>51127.280000000006</v>
      </c>
      <c r="K17" s="17"/>
    </row>
    <row r="18" spans="1:11">
      <c r="A18" s="17" t="s">
        <v>303</v>
      </c>
      <c r="B18" s="18" t="s">
        <v>273</v>
      </c>
      <c r="C18" s="17"/>
      <c r="D18" s="17">
        <f>+BR!D99</f>
        <v>0</v>
      </c>
      <c r="E18" s="17"/>
      <c r="F18" s="17">
        <f>+BR!F99</f>
        <v>0</v>
      </c>
      <c r="G18" s="17"/>
      <c r="H18" s="17">
        <f>+BR!H99</f>
        <v>134642.0799999999</v>
      </c>
      <c r="I18" s="17"/>
      <c r="J18" s="17">
        <f>+BR!J99</f>
        <v>156823.76</v>
      </c>
      <c r="K18" s="17"/>
    </row>
    <row r="19" spans="1:11">
      <c r="A19" s="17" t="s">
        <v>304</v>
      </c>
      <c r="B19" s="18" t="s">
        <v>274</v>
      </c>
      <c r="C19" s="17"/>
      <c r="D19" s="17">
        <f>+BR!D38</f>
        <v>0</v>
      </c>
      <c r="E19" s="17"/>
      <c r="F19" s="17">
        <f>+BR!F38</f>
        <v>0</v>
      </c>
      <c r="G19" s="17"/>
      <c r="H19" s="17">
        <f>+BR!H38</f>
        <v>35554.959999999999</v>
      </c>
      <c r="I19" s="17"/>
      <c r="J19" s="17">
        <f>+BR!J38</f>
        <v>10457.560000000005</v>
      </c>
      <c r="K19" s="17"/>
    </row>
    <row r="20" spans="1:11">
      <c r="A20" s="17" t="s">
        <v>305</v>
      </c>
      <c r="B20" s="18" t="s">
        <v>275</v>
      </c>
      <c r="C20" s="17"/>
      <c r="D20" s="17">
        <f>+BR!D46</f>
        <v>0</v>
      </c>
      <c r="E20" s="17"/>
      <c r="F20" s="17">
        <f>+BR!F46</f>
        <v>0</v>
      </c>
      <c r="G20" s="17"/>
      <c r="H20" s="17">
        <f>+BR!H46</f>
        <v>101676.29999999999</v>
      </c>
      <c r="I20" s="17"/>
      <c r="J20" s="17">
        <f>+BR!J46</f>
        <v>162732.80000000002</v>
      </c>
      <c r="K20" s="17"/>
    </row>
    <row r="21" spans="1:11">
      <c r="A21" s="17" t="s">
        <v>306</v>
      </c>
      <c r="B21" s="18" t="s">
        <v>276</v>
      </c>
      <c r="C21" s="17"/>
      <c r="D21" s="17">
        <f>+BR!D47</f>
        <v>0</v>
      </c>
      <c r="E21" s="17"/>
      <c r="F21" s="17">
        <f>+BR!F47</f>
        <v>0</v>
      </c>
      <c r="G21" s="17"/>
      <c r="H21" s="17">
        <f>+BR!H47</f>
        <v>137231.25999999998</v>
      </c>
      <c r="I21" s="17"/>
      <c r="J21" s="17">
        <f>+BR!J47</f>
        <v>173190.36000000002</v>
      </c>
      <c r="K21" s="17"/>
    </row>
    <row r="22" spans="1:11">
      <c r="A22" s="17" t="s">
        <v>307</v>
      </c>
      <c r="B22" s="18" t="s">
        <v>277</v>
      </c>
      <c r="C22" s="17"/>
      <c r="D22" s="17">
        <f>+BR!D105</f>
        <v>0</v>
      </c>
      <c r="E22" s="17"/>
      <c r="F22" s="17">
        <f>+BR!F105</f>
        <v>0</v>
      </c>
      <c r="G22" s="17"/>
      <c r="H22" s="17">
        <f>+BR!H105</f>
        <v>-83514.799999999988</v>
      </c>
      <c r="I22" s="17"/>
      <c r="J22" s="17">
        <f>+BR!J105</f>
        <v>-39462.079999999994</v>
      </c>
      <c r="K22" s="17"/>
    </row>
    <row r="23" spans="1:11">
      <c r="A23" s="17" t="s">
        <v>293</v>
      </c>
      <c r="B23" s="18" t="s">
        <v>278</v>
      </c>
      <c r="C23" s="17"/>
      <c r="D23" s="17">
        <f>+BR!D52</f>
        <v>0</v>
      </c>
      <c r="E23" s="17"/>
      <c r="F23" s="17">
        <f>+BR!F52</f>
        <v>0</v>
      </c>
      <c r="G23" s="17"/>
      <c r="H23" s="17">
        <f>+BR!H52</f>
        <v>938760.35</v>
      </c>
      <c r="I23" s="17"/>
      <c r="J23" s="17">
        <f>+BR!J52*J40</f>
        <v>767476.6528806584</v>
      </c>
      <c r="K23" s="17"/>
    </row>
    <row r="24" spans="1:11">
      <c r="A24" s="17" t="s">
        <v>308</v>
      </c>
      <c r="B24" s="18" t="s">
        <v>282</v>
      </c>
      <c r="C24" s="17"/>
      <c r="D24" s="17">
        <f>-(BR!D111+BR!D112+BR!D114)</f>
        <v>0</v>
      </c>
      <c r="E24" s="17"/>
      <c r="F24" s="17">
        <f>-(BR!F111+BR!F112+BR!F114)</f>
        <v>0</v>
      </c>
      <c r="G24" s="17"/>
      <c r="H24" s="17">
        <f>-(BR!H111+BR!H112+BR!H114)</f>
        <v>0</v>
      </c>
      <c r="I24" s="17"/>
      <c r="J24" s="17">
        <f>-(BR!J111+BR!J112+BR!J114)*J40</f>
        <v>0</v>
      </c>
      <c r="K24" s="17"/>
    </row>
    <row r="25" spans="1:11">
      <c r="A25" s="17" t="s">
        <v>309</v>
      </c>
      <c r="B25" s="18" t="s">
        <v>279</v>
      </c>
      <c r="C25" s="17"/>
      <c r="D25" s="17">
        <f>+BR!D59</f>
        <v>0</v>
      </c>
      <c r="E25" s="17"/>
      <c r="F25" s="17">
        <f>+BR!F59</f>
        <v>0</v>
      </c>
      <c r="G25" s="17"/>
      <c r="H25" s="17">
        <f>+BR!H59</f>
        <v>854512.35</v>
      </c>
      <c r="I25" s="17"/>
      <c r="J25" s="17">
        <f>+BR!J59</f>
        <v>435817.31000000006</v>
      </c>
      <c r="K25" s="17"/>
    </row>
    <row r="26" spans="1:11">
      <c r="A26" s="17" t="s">
        <v>337</v>
      </c>
      <c r="B26" s="18" t="s">
        <v>338</v>
      </c>
      <c r="C26" s="17"/>
      <c r="D26" s="17">
        <f>+BR!D78</f>
        <v>0</v>
      </c>
      <c r="E26" s="17"/>
      <c r="F26" s="17">
        <f>+BR!F78</f>
        <v>0</v>
      </c>
      <c r="G26" s="17"/>
      <c r="H26" s="17">
        <f>+BR!H78</f>
        <v>124642.0799999999</v>
      </c>
      <c r="I26" s="17"/>
      <c r="J26" s="17">
        <f>+BR!J78*J40</f>
        <v>33318.161316872451</v>
      </c>
      <c r="K26" s="17"/>
    </row>
    <row r="27" spans="1:11">
      <c r="A27" s="17" t="s">
        <v>339</v>
      </c>
      <c r="B27" s="18" t="s">
        <v>340</v>
      </c>
      <c r="C27" s="17"/>
      <c r="D27" s="17">
        <f>+BR!D69</f>
        <v>0</v>
      </c>
      <c r="E27" s="17"/>
      <c r="F27" s="17">
        <f>+BR!F69</f>
        <v>0</v>
      </c>
      <c r="G27" s="17"/>
      <c r="H27" s="17">
        <f>+BR!H69</f>
        <v>184949.42999999991</v>
      </c>
      <c r="I27" s="17"/>
      <c r="J27" s="17">
        <f>+BR!J69*J40</f>
        <v>36282.757407407429</v>
      </c>
      <c r="K27" s="17"/>
    </row>
    <row r="28" spans="1:11">
      <c r="A28" s="17" t="s">
        <v>291</v>
      </c>
      <c r="B28" s="18" t="s">
        <v>292</v>
      </c>
      <c r="C28" s="17"/>
      <c r="D28" s="20" t="e">
        <f>+(BR!D110+BR!D111+BR!D112+BR!D113+BR!D114)/BR!D110</f>
        <v>#DIV/0!</v>
      </c>
      <c r="E28" s="17"/>
      <c r="F28" s="20" t="e">
        <f>+(BR!F110+BR!F111+BR!F112+BR!F113+BR!F114)/BR!F110</f>
        <v>#DIV/0!</v>
      </c>
      <c r="G28" s="17"/>
      <c r="H28" s="20" t="e">
        <f>+(BR!H110+BR!H111+BR!H112+BR!H113+BR!H114)/BR!H110</f>
        <v>#DIV/0!</v>
      </c>
      <c r="I28" s="17"/>
      <c r="J28" s="20" t="e">
        <f>+(BR!J110+BR!J111+BR!J112+BR!J113+BR!J114)/BR!J110</f>
        <v>#DIV/0!</v>
      </c>
      <c r="K28" s="17"/>
    </row>
    <row r="29" spans="1:11">
      <c r="A29" s="17" t="s">
        <v>310</v>
      </c>
      <c r="B29" s="18" t="s">
        <v>280</v>
      </c>
      <c r="C29" s="17"/>
      <c r="D29" s="17" t="e">
        <f>-#REF!</f>
        <v>#REF!</v>
      </c>
      <c r="E29" s="17"/>
      <c r="F29" s="17" t="e">
        <f>-#REF!</f>
        <v>#REF!</v>
      </c>
      <c r="G29" s="17"/>
      <c r="H29" s="17" t="e">
        <f>-#REF!</f>
        <v>#REF!</v>
      </c>
      <c r="I29" s="17"/>
      <c r="J29" s="17" t="e">
        <f>-#REF!</f>
        <v>#REF!</v>
      </c>
      <c r="K29" s="17"/>
    </row>
    <row r="30" spans="1:11">
      <c r="A30" s="17" t="s">
        <v>311</v>
      </c>
      <c r="B30" s="18" t="s">
        <v>281</v>
      </c>
      <c r="C30" s="17"/>
      <c r="D30" s="17" t="e">
        <f>-(+#REF!+#REF!)</f>
        <v>#REF!</v>
      </c>
      <c r="E30" s="17"/>
      <c r="F30" s="17" t="e">
        <f>-(+#REF!+#REF!)</f>
        <v>#REF!</v>
      </c>
      <c r="G30" s="17"/>
      <c r="H30" s="17" t="e">
        <f>-(+#REF!+#REF!)</f>
        <v>#REF!</v>
      </c>
      <c r="I30" s="17"/>
      <c r="J30" s="17" t="e">
        <f>-(+#REF!+#REF!)</f>
        <v>#REF!</v>
      </c>
      <c r="K30" s="17"/>
    </row>
    <row r="31" spans="1:11">
      <c r="A31" s="17" t="s">
        <v>360</v>
      </c>
      <c r="B31" s="17" t="s">
        <v>361</v>
      </c>
      <c r="C31" s="17"/>
      <c r="D31" s="17">
        <f>+BR!D69</f>
        <v>0</v>
      </c>
      <c r="E31" s="17"/>
      <c r="F31" s="17">
        <f>+BR!F69</f>
        <v>0</v>
      </c>
      <c r="G31" s="17"/>
      <c r="H31" s="17">
        <f>+BR!H69</f>
        <v>184949.42999999991</v>
      </c>
      <c r="I31" s="17"/>
      <c r="J31" s="17">
        <f>+BR!J69*J40</f>
        <v>36282.757407407429</v>
      </c>
      <c r="K31" s="17"/>
    </row>
    <row r="32" spans="1:11">
      <c r="A32" s="17" t="s">
        <v>364</v>
      </c>
      <c r="B32" s="17" t="s">
        <v>363</v>
      </c>
      <c r="D32" s="17">
        <f>+BR!D52</f>
        <v>0</v>
      </c>
      <c r="F32" s="17">
        <f>+BR!F52</f>
        <v>0</v>
      </c>
      <c r="H32" s="17">
        <f>+BR!H52</f>
        <v>938760.35</v>
      </c>
      <c r="J32" s="17">
        <f>+BR!J52</f>
        <v>510950.21</v>
      </c>
    </row>
    <row r="33" spans="1:10">
      <c r="A33" s="17" t="s">
        <v>367</v>
      </c>
      <c r="B33" s="17" t="s">
        <v>366</v>
      </c>
    </row>
    <row r="34" spans="1:10">
      <c r="A34" s="17" t="s">
        <v>369</v>
      </c>
      <c r="B34" s="17" t="s">
        <v>370</v>
      </c>
      <c r="D34" s="17">
        <f>-BR!D57-BR!D60-BR!D61</f>
        <v>0</v>
      </c>
      <c r="F34" s="17">
        <f>-BR!F57-BR!F60-BR!F61</f>
        <v>0</v>
      </c>
      <c r="H34" s="17">
        <f>-BR!H57-BR!H60-BR!H61</f>
        <v>636505.92000000004</v>
      </c>
      <c r="J34" s="17">
        <f>-BR!J57-BR!J60-BR!J61</f>
        <v>428336.73000000004</v>
      </c>
    </row>
    <row r="35" spans="1:10">
      <c r="A35" s="17" t="s">
        <v>460</v>
      </c>
      <c r="B35" s="17" t="s">
        <v>461</v>
      </c>
      <c r="D35" s="17">
        <f>+BR!D40</f>
        <v>0</v>
      </c>
      <c r="F35" s="17">
        <f>+BR!F40</f>
        <v>0</v>
      </c>
      <c r="H35" s="17">
        <f>+BR!H40</f>
        <v>60246.409999999996</v>
      </c>
      <c r="J35" s="17">
        <f>+BR!J40</f>
        <v>133395.41</v>
      </c>
    </row>
    <row r="36" spans="1:10">
      <c r="A36" s="17" t="s">
        <v>618</v>
      </c>
      <c r="B36" s="17" t="s">
        <v>618</v>
      </c>
      <c r="D36">
        <f>+BR!D66-BR!D55</f>
        <v>0</v>
      </c>
      <c r="F36">
        <f>+BR!F66-BR!F55</f>
        <v>0</v>
      </c>
      <c r="H36">
        <f>+BR!H66-BR!H55</f>
        <v>191577.12999999992</v>
      </c>
      <c r="J36">
        <f>+BR!J66-BR!J55</f>
        <v>32910.99000000002</v>
      </c>
    </row>
    <row r="37" spans="1:10">
      <c r="A37" s="17" t="s">
        <v>619</v>
      </c>
      <c r="B37" s="17" t="s">
        <v>620</v>
      </c>
      <c r="D37">
        <f>+BR!D71</f>
        <v>0</v>
      </c>
      <c r="F37">
        <f>+BR!F71</f>
        <v>0</v>
      </c>
      <c r="H37">
        <f>+BR!H71</f>
        <v>-4299.3499999999995</v>
      </c>
      <c r="J37">
        <f>+BR!J71</f>
        <v>-1898.67</v>
      </c>
    </row>
    <row r="38" spans="1:10">
      <c r="D38">
        <f>+g</f>
        <v>365</v>
      </c>
      <c r="F38">
        <f>+g</f>
        <v>365</v>
      </c>
      <c r="H38">
        <f>+g</f>
        <v>366</v>
      </c>
      <c r="J38">
        <f>+g</f>
        <v>243</v>
      </c>
    </row>
    <row r="39" spans="1:10">
      <c r="B39" s="17" t="s">
        <v>720</v>
      </c>
      <c r="D39" s="17">
        <f>+DATE(YEAR(D4),12,31)-DATE(YEAR(D4),1,1)+1</f>
        <v>365</v>
      </c>
      <c r="F39" s="17">
        <f>+DATE(YEAR(F4),12,31)-DATE(YEAR(F4),1,1)+1</f>
        <v>365</v>
      </c>
      <c r="H39" s="17">
        <f>+DATE(YEAR(H4),12,31)-DATE(YEAR(H4),1,1)+1</f>
        <v>366</v>
      </c>
      <c r="J39" s="17">
        <f>+DATE(YEAR(J4),12,31)-DATE(YEAR(J4),1,1)+1</f>
        <v>365</v>
      </c>
    </row>
    <row r="40" spans="1:10">
      <c r="B40" s="17" t="s">
        <v>721</v>
      </c>
      <c r="D40">
        <f>+D39/D38</f>
        <v>1</v>
      </c>
      <c r="F40">
        <f>+F39/F38</f>
        <v>1</v>
      </c>
      <c r="H40">
        <f>+H39/H38</f>
        <v>1</v>
      </c>
      <c r="J40">
        <f>+J39/J38</f>
        <v>1.5020576131687242</v>
      </c>
    </row>
    <row r="41" spans="1:10">
      <c r="F41" s="19"/>
    </row>
    <row r="42" spans="1:10">
      <c r="F42" s="19"/>
    </row>
    <row r="43" spans="1:10">
      <c r="F43" s="19"/>
    </row>
    <row r="44" spans="1:10">
      <c r="F44" s="19"/>
    </row>
    <row r="45" spans="1:10">
      <c r="F45" s="19"/>
    </row>
    <row r="46" spans="1:10">
      <c r="F46" s="19"/>
    </row>
    <row r="47" spans="1:10">
      <c r="F47" s="19"/>
    </row>
    <row r="48" spans="1:10">
      <c r="F48" s="19"/>
    </row>
    <row r="49" spans="6:6">
      <c r="F49" s="19"/>
    </row>
    <row r="50" spans="6:6">
      <c r="F50" s="19"/>
    </row>
    <row r="51" spans="6:6">
      <c r="F51" s="19"/>
    </row>
    <row r="52" spans="6:6">
      <c r="F52" s="19"/>
    </row>
    <row r="53" spans="6:6">
      <c r="F53" s="19"/>
    </row>
    <row r="54" spans="6:6">
      <c r="F54" s="19"/>
    </row>
    <row r="55" spans="6:6">
      <c r="F55" s="19"/>
    </row>
    <row r="56" spans="6:6">
      <c r="F56" s="19"/>
    </row>
  </sheetData>
  <pageMargins left="0.7" right="0.7" top="0.75" bottom="0.75" header="0.3" footer="0.3"/>
  <pageSetup paperSize="9"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4">
    <tabColor rgb="FFFF0000"/>
  </sheetPr>
  <dimension ref="A1:W7309"/>
  <sheetViews>
    <sheetView zoomScale="70" zoomScaleNormal="70" workbookViewId="0">
      <pane xSplit="2" ySplit="4" topLeftCell="C5" activePane="bottomRight" state="frozen"/>
      <selection activeCell="G33" sqref="G33"/>
      <selection pane="topRight" activeCell="G33" sqref="G33"/>
      <selection pane="bottomLeft" activeCell="G33" sqref="G33"/>
      <selection pane="bottomRight" activeCell="I10" sqref="I10"/>
    </sheetView>
  </sheetViews>
  <sheetFormatPr defaultColWidth="9.140625" defaultRowHeight="14.25" outlineLevelCol="1"/>
  <cols>
    <col min="1" max="1" width="12" style="101" customWidth="1"/>
    <col min="2" max="2" width="13.7109375" style="101" customWidth="1"/>
    <col min="3" max="3" width="14.140625" style="102" bestFit="1" customWidth="1"/>
    <col min="4" max="4" width="10.5703125" style="84" bestFit="1" customWidth="1"/>
    <col min="5" max="5" width="7.7109375" style="91" bestFit="1" customWidth="1"/>
    <col min="6" max="6" width="12" style="88" bestFit="1" customWidth="1"/>
    <col min="7" max="7" width="14" style="95" customWidth="1"/>
    <col min="8" max="8" width="9.140625" style="95" customWidth="1"/>
    <col min="9" max="9" width="26.5703125" style="95" customWidth="1"/>
    <col min="10" max="10" width="11" style="84" customWidth="1"/>
    <col min="11" max="11" width="8.140625" style="95" customWidth="1"/>
    <col min="12" max="12" width="22.28515625" style="95" customWidth="1"/>
    <col min="13" max="13" width="12.5703125" style="95" customWidth="1"/>
    <col min="14" max="14" width="13.5703125" style="95" customWidth="1" outlineLevel="1"/>
    <col min="15" max="15" width="17" style="100" bestFit="1" customWidth="1" outlineLevel="1"/>
    <col min="16" max="16" width="52.42578125" style="95" customWidth="1" outlineLevel="1"/>
    <col min="17" max="17" width="9.140625" style="95" customWidth="1" outlineLevel="1"/>
    <col min="18" max="18" width="26.5703125" style="95" customWidth="1" outlineLevel="1"/>
    <col min="19" max="19" width="10.5703125" style="95" customWidth="1" outlineLevel="1"/>
    <col min="20" max="20" width="11.5703125" style="95" customWidth="1" outlineLevel="1"/>
    <col min="21" max="21" width="9.140625" style="95"/>
    <col min="22" max="22" width="12.42578125" style="95" customWidth="1"/>
    <col min="23" max="23" width="13.42578125" style="95" customWidth="1"/>
    <col min="24" max="16384" width="9.140625" style="91"/>
  </cols>
  <sheetData>
    <row r="1" spans="1:23" s="49" customFormat="1" ht="64.5" customHeight="1" thickBot="1">
      <c r="A1" s="346">
        <f>+Menu!B2</f>
        <v>0</v>
      </c>
      <c r="B1" s="35"/>
      <c r="C1" s="36"/>
      <c r="D1" s="37"/>
      <c r="E1" s="38"/>
      <c r="F1" s="39"/>
      <c r="G1" s="40"/>
      <c r="H1" s="41"/>
      <c r="I1" s="41"/>
      <c r="J1" s="39"/>
      <c r="K1" s="40"/>
      <c r="L1" s="41"/>
      <c r="M1" s="41"/>
      <c r="N1" s="42"/>
      <c r="O1" s="43"/>
      <c r="P1" s="44"/>
      <c r="Q1" s="45"/>
      <c r="R1" s="46"/>
      <c r="S1" s="46"/>
      <c r="T1" s="47"/>
      <c r="U1" s="48"/>
      <c r="V1" s="48"/>
      <c r="W1" s="48"/>
    </row>
    <row r="2" spans="1:23" s="49" customFormat="1" ht="15.75" customHeight="1" thickTop="1">
      <c r="A2" s="50"/>
      <c r="B2" s="51"/>
      <c r="C2" s="347"/>
      <c r="D2" s="52"/>
      <c r="E2" s="53"/>
      <c r="F2" s="53"/>
      <c r="G2" s="54"/>
      <c r="H2" s="54"/>
      <c r="I2" s="54"/>
      <c r="J2" s="53"/>
      <c r="K2" s="54"/>
      <c r="L2" s="54"/>
      <c r="M2" s="54"/>
      <c r="N2" s="55"/>
      <c r="O2" s="56"/>
      <c r="P2" s="57"/>
      <c r="Q2" s="58"/>
      <c r="R2" s="59"/>
      <c r="S2" s="59"/>
      <c r="T2" s="59"/>
      <c r="U2" s="48"/>
      <c r="V2" s="48"/>
      <c r="W2" s="48"/>
    </row>
    <row r="3" spans="1:23" s="72" customFormat="1" ht="18" customHeight="1">
      <c r="A3" s="60"/>
      <c r="B3" s="61"/>
      <c r="C3" s="62"/>
      <c r="D3" s="63"/>
      <c r="E3" s="64"/>
      <c r="F3" s="64"/>
      <c r="G3" s="65"/>
      <c r="H3" s="65"/>
      <c r="I3" s="65"/>
      <c r="J3" s="64"/>
      <c r="K3" s="65"/>
      <c r="L3" s="65"/>
      <c r="M3" s="65"/>
      <c r="N3" s="66"/>
      <c r="O3" s="67"/>
      <c r="P3" s="68"/>
      <c r="Q3" s="69"/>
      <c r="R3" s="70"/>
      <c r="S3" s="70"/>
      <c r="T3" s="70"/>
      <c r="U3" s="71"/>
      <c r="V3" s="71"/>
      <c r="W3" s="71"/>
    </row>
    <row r="4" spans="1:23" s="82" customFormat="1">
      <c r="A4" s="73" t="s">
        <v>704</v>
      </c>
      <c r="B4" s="73" t="s">
        <v>705</v>
      </c>
      <c r="C4" s="74" t="s">
        <v>706</v>
      </c>
      <c r="D4" s="73" t="s">
        <v>707</v>
      </c>
      <c r="E4" s="73" t="s">
        <v>708</v>
      </c>
      <c r="F4" s="73" t="s">
        <v>709</v>
      </c>
      <c r="G4" s="75" t="s">
        <v>710</v>
      </c>
      <c r="H4" s="76" t="s">
        <v>711</v>
      </c>
      <c r="I4" s="77" t="s">
        <v>712</v>
      </c>
      <c r="J4" s="73" t="s">
        <v>713</v>
      </c>
      <c r="K4" s="77" t="s">
        <v>714</v>
      </c>
      <c r="L4" s="76" t="s">
        <v>715</v>
      </c>
      <c r="M4" s="76" t="s">
        <v>716</v>
      </c>
      <c r="N4" s="78"/>
      <c r="O4" s="79" t="s">
        <v>704</v>
      </c>
      <c r="P4" s="80" t="s">
        <v>705</v>
      </c>
      <c r="Q4" s="79" t="s">
        <v>706</v>
      </c>
      <c r="R4" s="79" t="s">
        <v>707</v>
      </c>
      <c r="S4" s="79" t="s">
        <v>708</v>
      </c>
      <c r="T4" s="79" t="s">
        <v>709</v>
      </c>
      <c r="U4" s="81" t="s">
        <v>710</v>
      </c>
      <c r="V4" s="81" t="s">
        <v>711</v>
      </c>
      <c r="W4" s="81" t="s">
        <v>712</v>
      </c>
    </row>
    <row r="5" spans="1:23">
      <c r="A5" s="83"/>
      <c r="B5" s="84"/>
      <c r="C5" s="85"/>
      <c r="D5" s="86"/>
      <c r="E5" s="87"/>
      <c r="G5" s="89"/>
      <c r="H5" s="87"/>
      <c r="I5" s="87"/>
      <c r="J5" s="88"/>
      <c r="K5" s="87"/>
      <c r="L5" s="90"/>
      <c r="M5" s="90"/>
      <c r="N5" s="87" t="str">
        <f ca="1">+IFERROR(MATCH("X",OFFSET(STR,N4,0),0)+N4,"")</f>
        <v/>
      </c>
      <c r="O5" s="87"/>
      <c r="P5" s="89"/>
      <c r="Q5" s="87"/>
      <c r="R5" s="87"/>
      <c r="S5" s="87"/>
      <c r="T5" s="89"/>
      <c r="U5" s="89"/>
      <c r="V5" s="87"/>
      <c r="W5" s="87"/>
    </row>
    <row r="6" spans="1:23">
      <c r="A6" s="83"/>
      <c r="B6" s="84"/>
      <c r="C6" s="85"/>
      <c r="D6" s="86"/>
      <c r="E6" s="87"/>
      <c r="G6" s="89"/>
      <c r="H6" s="87"/>
      <c r="I6" s="87"/>
      <c r="J6" s="88"/>
      <c r="K6" s="87"/>
      <c r="L6" s="90"/>
      <c r="M6" s="90"/>
      <c r="N6" s="87" t="str">
        <f t="shared" ref="N6:N68" ca="1" si="0">+IFERROR(MATCH("X",OFFSET(STR,N5,0),0)+N5,"")</f>
        <v/>
      </c>
      <c r="O6" s="87"/>
      <c r="P6" s="89"/>
      <c r="Q6" s="87"/>
      <c r="R6" s="87"/>
      <c r="S6" s="87"/>
      <c r="T6" s="89"/>
      <c r="U6" s="89"/>
      <c r="V6" s="87"/>
      <c r="W6" s="87"/>
    </row>
    <row r="7" spans="1:23">
      <c r="A7" s="83"/>
      <c r="B7" s="84"/>
      <c r="C7" s="85"/>
      <c r="D7" s="86"/>
      <c r="E7" s="87"/>
      <c r="G7" s="89"/>
      <c r="H7" s="87"/>
      <c r="I7" s="87"/>
      <c r="J7" s="88"/>
      <c r="K7" s="87"/>
      <c r="L7" s="90"/>
      <c r="M7" s="90"/>
      <c r="N7" s="87" t="str">
        <f t="shared" ca="1" si="0"/>
        <v/>
      </c>
      <c r="O7" s="87"/>
      <c r="P7" s="89"/>
      <c r="Q7" s="87"/>
      <c r="R7" s="87"/>
      <c r="S7" s="87"/>
      <c r="T7" s="89"/>
      <c r="U7" s="89"/>
      <c r="V7" s="87"/>
      <c r="W7" s="87"/>
    </row>
    <row r="8" spans="1:23">
      <c r="A8" s="83"/>
      <c r="B8" s="84"/>
      <c r="C8" s="85"/>
      <c r="D8" s="86"/>
      <c r="E8" s="87"/>
      <c r="G8" s="89"/>
      <c r="H8" s="87"/>
      <c r="I8" s="87"/>
      <c r="J8" s="88"/>
      <c r="K8" s="87"/>
      <c r="L8" s="90"/>
      <c r="M8" s="90"/>
      <c r="N8" s="87" t="str">
        <f t="shared" ca="1" si="0"/>
        <v/>
      </c>
      <c r="O8" s="87"/>
      <c r="P8" s="89"/>
      <c r="Q8" s="87"/>
      <c r="R8" s="87"/>
      <c r="S8" s="87"/>
      <c r="T8" s="89"/>
      <c r="U8" s="89"/>
      <c r="V8" s="87"/>
      <c r="W8" s="87"/>
    </row>
    <row r="9" spans="1:23">
      <c r="A9" s="83"/>
      <c r="B9" s="84"/>
      <c r="C9" s="85"/>
      <c r="D9" s="86"/>
      <c r="E9" s="87"/>
      <c r="G9" s="89"/>
      <c r="H9" s="87"/>
      <c r="I9" s="87"/>
      <c r="J9" s="88"/>
      <c r="K9" s="87"/>
      <c r="L9" s="90"/>
      <c r="M9" s="90"/>
      <c r="N9" s="87" t="str">
        <f t="shared" ca="1" si="0"/>
        <v/>
      </c>
      <c r="O9" s="87"/>
      <c r="P9" s="89"/>
      <c r="Q9" s="87"/>
      <c r="R9" s="87"/>
      <c r="S9" s="87"/>
      <c r="T9" s="89"/>
      <c r="U9" s="89"/>
      <c r="V9" s="87"/>
      <c r="W9" s="87"/>
    </row>
    <row r="10" spans="1:23">
      <c r="A10" s="83"/>
      <c r="B10" s="84"/>
      <c r="C10" s="85"/>
      <c r="D10" s="86"/>
      <c r="E10" s="87"/>
      <c r="G10" s="89"/>
      <c r="H10" s="87"/>
      <c r="I10" s="87"/>
      <c r="J10" s="88"/>
      <c r="K10" s="87"/>
      <c r="L10" s="90"/>
      <c r="M10" s="90"/>
      <c r="N10" s="87" t="str">
        <f t="shared" ca="1" si="0"/>
        <v/>
      </c>
      <c r="O10" s="87"/>
      <c r="P10" s="89"/>
      <c r="Q10" s="87"/>
      <c r="R10" s="87"/>
      <c r="S10" s="87"/>
      <c r="T10" s="89"/>
      <c r="U10" s="89"/>
      <c r="V10" s="87"/>
      <c r="W10" s="87"/>
    </row>
    <row r="11" spans="1:23">
      <c r="A11" s="83"/>
      <c r="B11" s="84"/>
      <c r="C11" s="85"/>
      <c r="D11" s="86"/>
      <c r="E11" s="87"/>
      <c r="G11" s="89"/>
      <c r="H11" s="87"/>
      <c r="I11" s="87"/>
      <c r="J11" s="88"/>
      <c r="K11" s="87"/>
      <c r="L11" s="90"/>
      <c r="M11" s="90"/>
      <c r="N11" s="87" t="str">
        <f t="shared" ca="1" si="0"/>
        <v/>
      </c>
      <c r="O11" s="87"/>
      <c r="P11" s="89"/>
      <c r="Q11" s="87"/>
      <c r="R11" s="87"/>
      <c r="S11" s="87"/>
      <c r="T11" s="89"/>
      <c r="U11" s="89"/>
      <c r="V11" s="87"/>
      <c r="W11" s="87"/>
    </row>
    <row r="12" spans="1:23">
      <c r="A12" s="83"/>
      <c r="B12" s="84"/>
      <c r="C12" s="85"/>
      <c r="D12" s="86"/>
      <c r="E12" s="87"/>
      <c r="G12" s="89"/>
      <c r="H12" s="87"/>
      <c r="I12" s="87"/>
      <c r="J12" s="88"/>
      <c r="K12" s="87"/>
      <c r="L12" s="90"/>
      <c r="M12" s="90"/>
      <c r="N12" s="87" t="str">
        <f t="shared" ca="1" si="0"/>
        <v/>
      </c>
      <c r="O12" s="87"/>
      <c r="P12" s="89"/>
      <c r="Q12" s="87"/>
      <c r="R12" s="87"/>
      <c r="S12" s="87"/>
      <c r="T12" s="89"/>
      <c r="U12" s="89"/>
      <c r="V12" s="87"/>
      <c r="W12" s="87"/>
    </row>
    <row r="13" spans="1:23">
      <c r="A13" s="83"/>
      <c r="B13" s="84"/>
      <c r="C13" s="85"/>
      <c r="D13" s="86"/>
      <c r="E13" s="87"/>
      <c r="G13" s="89"/>
      <c r="H13" s="87"/>
      <c r="I13" s="87"/>
      <c r="J13" s="88"/>
      <c r="K13" s="87"/>
      <c r="L13" s="90"/>
      <c r="M13" s="90"/>
      <c r="N13" s="87" t="str">
        <f t="shared" ca="1" si="0"/>
        <v/>
      </c>
      <c r="O13" s="87"/>
      <c r="P13" s="89"/>
      <c r="Q13" s="87"/>
      <c r="R13" s="87"/>
      <c r="S13" s="87"/>
      <c r="T13" s="89"/>
      <c r="U13" s="89"/>
      <c r="V13" s="87"/>
      <c r="W13" s="87"/>
    </row>
    <row r="14" spans="1:23">
      <c r="A14" s="83"/>
      <c r="B14" s="84"/>
      <c r="C14" s="85"/>
      <c r="D14" s="86"/>
      <c r="E14" s="87"/>
      <c r="G14" s="89"/>
      <c r="H14" s="87"/>
      <c r="I14" s="87"/>
      <c r="J14" s="88"/>
      <c r="K14" s="87"/>
      <c r="L14" s="90"/>
      <c r="M14" s="90"/>
      <c r="N14" s="87" t="str">
        <f t="shared" ca="1" si="0"/>
        <v/>
      </c>
      <c r="O14" s="87"/>
      <c r="P14" s="89"/>
      <c r="Q14" s="87"/>
      <c r="R14" s="87"/>
      <c r="S14" s="87"/>
      <c r="T14" s="89"/>
      <c r="U14" s="89"/>
      <c r="V14" s="87"/>
      <c r="W14" s="87"/>
    </row>
    <row r="15" spans="1:23">
      <c r="A15" s="83"/>
      <c r="B15" s="84"/>
      <c r="C15" s="85"/>
      <c r="D15" s="86"/>
      <c r="E15" s="87"/>
      <c r="G15" s="89"/>
      <c r="H15" s="87"/>
      <c r="I15" s="87"/>
      <c r="J15" s="88"/>
      <c r="K15" s="87"/>
      <c r="L15" s="90"/>
      <c r="M15" s="90"/>
      <c r="N15" s="87" t="str">
        <f t="shared" ca="1" si="0"/>
        <v/>
      </c>
      <c r="O15" s="87"/>
      <c r="P15" s="89"/>
      <c r="Q15" s="87"/>
      <c r="R15" s="87"/>
      <c r="S15" s="87"/>
      <c r="T15" s="89"/>
      <c r="U15" s="89"/>
      <c r="V15" s="87"/>
      <c r="W15" s="87"/>
    </row>
    <row r="16" spans="1:23">
      <c r="A16" s="83"/>
      <c r="B16" s="84"/>
      <c r="C16" s="85"/>
      <c r="D16" s="86"/>
      <c r="E16" s="87"/>
      <c r="G16" s="89"/>
      <c r="H16" s="87"/>
      <c r="I16" s="87"/>
      <c r="J16" s="88"/>
      <c r="K16" s="87"/>
      <c r="L16" s="90"/>
      <c r="M16" s="90"/>
      <c r="N16" s="87" t="str">
        <f t="shared" ca="1" si="0"/>
        <v/>
      </c>
      <c r="O16" s="87"/>
      <c r="P16" s="89"/>
      <c r="Q16" s="87"/>
      <c r="R16" s="87"/>
      <c r="S16" s="87"/>
      <c r="T16" s="89"/>
      <c r="U16" s="89"/>
      <c r="V16" s="87"/>
      <c r="W16" s="87"/>
    </row>
    <row r="17" spans="1:23">
      <c r="A17" s="83"/>
      <c r="B17" s="84"/>
      <c r="C17" s="85"/>
      <c r="D17" s="86"/>
      <c r="E17" s="87"/>
      <c r="G17" s="89"/>
      <c r="H17" s="87"/>
      <c r="I17" s="87"/>
      <c r="J17" s="88"/>
      <c r="K17" s="87"/>
      <c r="L17" s="90"/>
      <c r="M17" s="90"/>
      <c r="N17" s="87" t="str">
        <f t="shared" ca="1" si="0"/>
        <v/>
      </c>
      <c r="O17" s="87"/>
      <c r="P17" s="89"/>
      <c r="Q17" s="87"/>
      <c r="R17" s="87"/>
      <c r="S17" s="87"/>
      <c r="T17" s="89"/>
      <c r="U17" s="89"/>
      <c r="V17" s="87"/>
      <c r="W17" s="87"/>
    </row>
    <row r="18" spans="1:23">
      <c r="A18" s="83"/>
      <c r="B18" s="84"/>
      <c r="C18" s="85"/>
      <c r="D18" s="86"/>
      <c r="E18" s="87"/>
      <c r="G18" s="89"/>
      <c r="H18" s="87"/>
      <c r="I18" s="87"/>
      <c r="J18" s="88"/>
      <c r="K18" s="87"/>
      <c r="L18" s="90"/>
      <c r="M18" s="90"/>
      <c r="N18" s="87" t="str">
        <f t="shared" ca="1" si="0"/>
        <v/>
      </c>
      <c r="O18" s="87"/>
      <c r="P18" s="89"/>
      <c r="Q18" s="87"/>
      <c r="R18" s="87"/>
      <c r="S18" s="87"/>
      <c r="T18" s="89"/>
      <c r="U18" s="89"/>
      <c r="V18" s="87"/>
      <c r="W18" s="87"/>
    </row>
    <row r="19" spans="1:23">
      <c r="A19" s="83"/>
      <c r="B19" s="84"/>
      <c r="C19" s="85"/>
      <c r="D19" s="86"/>
      <c r="E19" s="87"/>
      <c r="G19" s="89"/>
      <c r="H19" s="87"/>
      <c r="I19" s="87"/>
      <c r="J19" s="88"/>
      <c r="K19" s="87"/>
      <c r="L19" s="90"/>
      <c r="M19" s="90"/>
      <c r="N19" s="87" t="str">
        <f t="shared" ca="1" si="0"/>
        <v/>
      </c>
      <c r="O19" s="87"/>
      <c r="P19" s="89"/>
      <c r="Q19" s="87"/>
      <c r="R19" s="87"/>
      <c r="S19" s="87"/>
      <c r="T19" s="89"/>
      <c r="U19" s="89"/>
      <c r="V19" s="87"/>
      <c r="W19" s="87"/>
    </row>
    <row r="20" spans="1:23">
      <c r="A20" s="83"/>
      <c r="B20" s="84"/>
      <c r="C20" s="85"/>
      <c r="D20" s="86"/>
      <c r="E20" s="87"/>
      <c r="G20" s="89"/>
      <c r="H20" s="87"/>
      <c r="I20" s="87"/>
      <c r="J20" s="88"/>
      <c r="K20" s="87"/>
      <c r="L20" s="90"/>
      <c r="M20" s="90"/>
      <c r="N20" s="87" t="str">
        <f t="shared" ca="1" si="0"/>
        <v/>
      </c>
      <c r="O20" s="87"/>
      <c r="P20" s="89"/>
      <c r="Q20" s="87"/>
      <c r="R20" s="87"/>
      <c r="S20" s="87"/>
      <c r="T20" s="89"/>
      <c r="U20" s="89"/>
      <c r="V20" s="87"/>
      <c r="W20" s="87"/>
    </row>
    <row r="21" spans="1:23">
      <c r="A21" s="83"/>
      <c r="B21" s="84"/>
      <c r="C21" s="85"/>
      <c r="D21" s="86"/>
      <c r="E21" s="87"/>
      <c r="G21" s="89"/>
      <c r="H21" s="87"/>
      <c r="I21" s="87"/>
      <c r="J21" s="88"/>
      <c r="K21" s="87"/>
      <c r="L21" s="90"/>
      <c r="M21" s="90"/>
      <c r="N21" s="87" t="str">
        <f t="shared" ca="1" si="0"/>
        <v/>
      </c>
      <c r="O21" s="87"/>
      <c r="P21" s="89"/>
      <c r="Q21" s="87"/>
      <c r="R21" s="87"/>
      <c r="S21" s="87"/>
      <c r="T21" s="89"/>
      <c r="U21" s="89"/>
      <c r="V21" s="87"/>
      <c r="W21" s="87"/>
    </row>
    <row r="22" spans="1:23">
      <c r="A22" s="83"/>
      <c r="B22" s="84"/>
      <c r="C22" s="85"/>
      <c r="D22" s="86"/>
      <c r="E22" s="87"/>
      <c r="G22" s="89"/>
      <c r="H22" s="87"/>
      <c r="I22" s="87"/>
      <c r="J22" s="88"/>
      <c r="K22" s="87"/>
      <c r="L22" s="90"/>
      <c r="M22" s="90"/>
      <c r="N22" s="87" t="str">
        <f t="shared" ca="1" si="0"/>
        <v/>
      </c>
      <c r="O22" s="87"/>
      <c r="P22" s="89"/>
      <c r="Q22" s="87"/>
      <c r="R22" s="87"/>
      <c r="S22" s="87"/>
      <c r="T22" s="89"/>
      <c r="U22" s="89"/>
      <c r="V22" s="87"/>
      <c r="W22" s="87"/>
    </row>
    <row r="23" spans="1:23">
      <c r="A23" s="83"/>
      <c r="B23" s="84"/>
      <c r="C23" s="85"/>
      <c r="D23" s="86"/>
      <c r="E23" s="87"/>
      <c r="G23" s="89"/>
      <c r="H23" s="87"/>
      <c r="I23" s="87"/>
      <c r="J23" s="88"/>
      <c r="K23" s="87"/>
      <c r="L23" s="90"/>
      <c r="M23" s="90"/>
      <c r="N23" s="87" t="str">
        <f t="shared" ca="1" si="0"/>
        <v/>
      </c>
      <c r="O23" s="87"/>
      <c r="P23" s="89"/>
      <c r="Q23" s="87"/>
      <c r="R23" s="87"/>
      <c r="S23" s="87"/>
      <c r="T23" s="89"/>
      <c r="U23" s="89"/>
      <c r="V23" s="87"/>
      <c r="W23" s="87"/>
    </row>
    <row r="24" spans="1:23">
      <c r="A24" s="83"/>
      <c r="B24" s="84"/>
      <c r="C24" s="85"/>
      <c r="D24" s="86"/>
      <c r="E24" s="87"/>
      <c r="G24" s="89"/>
      <c r="H24" s="87"/>
      <c r="I24" s="87"/>
      <c r="J24" s="88"/>
      <c r="K24" s="87"/>
      <c r="L24" s="90"/>
      <c r="M24" s="90"/>
      <c r="N24" s="87" t="str">
        <f t="shared" ca="1" si="0"/>
        <v/>
      </c>
      <c r="O24" s="87"/>
      <c r="P24" s="89"/>
      <c r="Q24" s="87"/>
      <c r="R24" s="87"/>
      <c r="S24" s="87"/>
      <c r="T24" s="89"/>
      <c r="U24" s="89"/>
      <c r="V24" s="87"/>
      <c r="W24" s="87"/>
    </row>
    <row r="25" spans="1:23">
      <c r="A25" s="83"/>
      <c r="B25" s="84"/>
      <c r="C25" s="85"/>
      <c r="D25" s="86"/>
      <c r="E25" s="87"/>
      <c r="G25" s="89"/>
      <c r="H25" s="87"/>
      <c r="I25" s="87"/>
      <c r="J25" s="88"/>
      <c r="K25" s="87"/>
      <c r="L25" s="90"/>
      <c r="M25" s="90"/>
      <c r="N25" s="87" t="str">
        <f t="shared" ca="1" si="0"/>
        <v/>
      </c>
      <c r="O25" s="87"/>
      <c r="P25" s="89"/>
      <c r="Q25" s="87"/>
      <c r="R25" s="87"/>
      <c r="S25" s="87"/>
      <c r="T25" s="89"/>
      <c r="U25" s="89"/>
      <c r="V25" s="87"/>
      <c r="W25" s="87"/>
    </row>
    <row r="26" spans="1:23">
      <c r="A26" s="83"/>
      <c r="B26" s="84"/>
      <c r="C26" s="85"/>
      <c r="D26" s="86"/>
      <c r="E26" s="87"/>
      <c r="G26" s="89"/>
      <c r="H26" s="87"/>
      <c r="I26" s="87"/>
      <c r="J26" s="88"/>
      <c r="K26" s="87"/>
      <c r="L26" s="90"/>
      <c r="M26" s="90"/>
      <c r="N26" s="87" t="str">
        <f t="shared" ca="1" si="0"/>
        <v/>
      </c>
      <c r="O26" s="87"/>
      <c r="P26" s="89"/>
      <c r="Q26" s="87"/>
      <c r="R26" s="87"/>
      <c r="S26" s="87"/>
      <c r="T26" s="89"/>
      <c r="U26" s="89"/>
      <c r="V26" s="87"/>
      <c r="W26" s="87"/>
    </row>
    <row r="27" spans="1:23">
      <c r="A27" s="83"/>
      <c r="B27" s="84"/>
      <c r="C27" s="85"/>
      <c r="D27" s="86"/>
      <c r="E27" s="87"/>
      <c r="G27" s="89"/>
      <c r="H27" s="87"/>
      <c r="I27" s="87"/>
      <c r="J27" s="88"/>
      <c r="K27" s="87"/>
      <c r="L27" s="90"/>
      <c r="M27" s="90"/>
      <c r="N27" s="87" t="str">
        <f t="shared" ca="1" si="0"/>
        <v/>
      </c>
      <c r="O27" s="87"/>
      <c r="P27" s="89"/>
      <c r="Q27" s="87"/>
      <c r="R27" s="87"/>
      <c r="S27" s="87"/>
      <c r="T27" s="89"/>
      <c r="U27" s="89"/>
      <c r="V27" s="87"/>
      <c r="W27" s="87"/>
    </row>
    <row r="28" spans="1:23">
      <c r="A28" s="83"/>
      <c r="B28" s="84"/>
      <c r="C28" s="85"/>
      <c r="D28" s="86"/>
      <c r="E28" s="87"/>
      <c r="G28" s="89"/>
      <c r="H28" s="87"/>
      <c r="I28" s="87"/>
      <c r="J28" s="88"/>
      <c r="K28" s="87"/>
      <c r="L28" s="90"/>
      <c r="M28" s="90"/>
      <c r="N28" s="87" t="str">
        <f t="shared" ca="1" si="0"/>
        <v/>
      </c>
      <c r="O28" s="87"/>
      <c r="P28" s="89"/>
      <c r="Q28" s="87"/>
      <c r="R28" s="87"/>
      <c r="S28" s="87"/>
      <c r="T28" s="89"/>
      <c r="U28" s="89"/>
      <c r="V28" s="87"/>
      <c r="W28" s="87"/>
    </row>
    <row r="29" spans="1:23">
      <c r="A29" s="83"/>
      <c r="B29" s="84"/>
      <c r="C29" s="85"/>
      <c r="D29" s="86"/>
      <c r="E29" s="87"/>
      <c r="G29" s="89"/>
      <c r="H29" s="87"/>
      <c r="I29" s="87"/>
      <c r="J29" s="88"/>
      <c r="K29" s="87"/>
      <c r="L29" s="90"/>
      <c r="M29" s="90"/>
      <c r="N29" s="87" t="str">
        <f t="shared" ca="1" si="0"/>
        <v/>
      </c>
      <c r="O29" s="87"/>
      <c r="P29" s="89"/>
      <c r="Q29" s="87"/>
      <c r="R29" s="87"/>
      <c r="S29" s="87"/>
      <c r="T29" s="89"/>
      <c r="U29" s="89"/>
      <c r="V29" s="87"/>
      <c r="W29" s="87"/>
    </row>
    <row r="30" spans="1:23">
      <c r="A30" s="83"/>
      <c r="B30" s="84"/>
      <c r="C30" s="85"/>
      <c r="D30" s="86"/>
      <c r="E30" s="87"/>
      <c r="G30" s="89"/>
      <c r="H30" s="87"/>
      <c r="I30" s="87"/>
      <c r="J30" s="88"/>
      <c r="K30" s="87"/>
      <c r="L30" s="90"/>
      <c r="M30" s="90"/>
      <c r="N30" s="87" t="str">
        <f t="shared" ca="1" si="0"/>
        <v/>
      </c>
      <c r="O30" s="87"/>
      <c r="P30" s="89"/>
      <c r="Q30" s="87"/>
      <c r="R30" s="87"/>
      <c r="S30" s="87"/>
      <c r="T30" s="89"/>
      <c r="U30" s="89"/>
      <c r="V30" s="87"/>
      <c r="W30" s="87"/>
    </row>
    <row r="31" spans="1:23">
      <c r="A31" s="83"/>
      <c r="B31" s="84"/>
      <c r="C31" s="85"/>
      <c r="D31" s="86"/>
      <c r="E31" s="87"/>
      <c r="G31" s="89"/>
      <c r="H31" s="87"/>
      <c r="I31" s="87"/>
      <c r="J31" s="88"/>
      <c r="K31" s="87"/>
      <c r="L31" s="90"/>
      <c r="M31" s="90"/>
      <c r="N31" s="87" t="str">
        <f t="shared" ca="1" si="0"/>
        <v/>
      </c>
      <c r="O31" s="87"/>
      <c r="P31" s="89"/>
      <c r="Q31" s="87"/>
      <c r="R31" s="87"/>
      <c r="S31" s="87"/>
      <c r="T31" s="89"/>
      <c r="U31" s="89"/>
      <c r="V31" s="87"/>
      <c r="W31" s="87"/>
    </row>
    <row r="32" spans="1:23">
      <c r="A32" s="83"/>
      <c r="B32" s="84"/>
      <c r="C32" s="85"/>
      <c r="D32" s="86"/>
      <c r="E32" s="87"/>
      <c r="G32" s="89"/>
      <c r="H32" s="87"/>
      <c r="I32" s="87"/>
      <c r="J32" s="88"/>
      <c r="K32" s="87"/>
      <c r="L32" s="90"/>
      <c r="M32" s="90"/>
      <c r="N32" s="87" t="str">
        <f t="shared" ca="1" si="0"/>
        <v/>
      </c>
      <c r="O32" s="87"/>
      <c r="P32" s="89"/>
      <c r="Q32" s="87"/>
      <c r="R32" s="87"/>
      <c r="S32" s="87"/>
      <c r="T32" s="89"/>
      <c r="U32" s="89"/>
      <c r="V32" s="87"/>
      <c r="W32" s="87"/>
    </row>
    <row r="33" spans="1:23">
      <c r="A33" s="83"/>
      <c r="B33" s="84"/>
      <c r="C33" s="85"/>
      <c r="D33" s="86"/>
      <c r="E33" s="87"/>
      <c r="G33" s="89"/>
      <c r="H33" s="87"/>
      <c r="I33" s="87"/>
      <c r="J33" s="88"/>
      <c r="K33" s="87"/>
      <c r="L33" s="90"/>
      <c r="M33" s="90"/>
      <c r="N33" s="87" t="str">
        <f t="shared" ca="1" si="0"/>
        <v/>
      </c>
      <c r="O33" s="87"/>
      <c r="P33" s="89"/>
      <c r="Q33" s="87"/>
      <c r="R33" s="87"/>
      <c r="S33" s="87"/>
      <c r="T33" s="89"/>
      <c r="U33" s="89"/>
      <c r="V33" s="87"/>
      <c r="W33" s="87"/>
    </row>
    <row r="34" spans="1:23">
      <c r="A34" s="83"/>
      <c r="B34" s="84"/>
      <c r="C34" s="85"/>
      <c r="D34" s="86"/>
      <c r="E34" s="87"/>
      <c r="G34" s="89"/>
      <c r="H34" s="87"/>
      <c r="I34" s="87"/>
      <c r="J34" s="88"/>
      <c r="K34" s="87"/>
      <c r="L34" s="90"/>
      <c r="M34" s="90"/>
      <c r="N34" s="87" t="str">
        <f t="shared" ca="1" si="0"/>
        <v/>
      </c>
      <c r="O34" s="87"/>
      <c r="P34" s="89"/>
      <c r="Q34" s="87"/>
      <c r="R34" s="87"/>
      <c r="S34" s="87"/>
      <c r="T34" s="89"/>
      <c r="U34" s="89"/>
      <c r="V34" s="87"/>
      <c r="W34" s="87"/>
    </row>
    <row r="35" spans="1:23">
      <c r="A35" s="83"/>
      <c r="B35" s="84"/>
      <c r="C35" s="85"/>
      <c r="D35" s="86"/>
      <c r="E35" s="87"/>
      <c r="G35" s="89"/>
      <c r="H35" s="87"/>
      <c r="I35" s="87"/>
      <c r="J35" s="88"/>
      <c r="K35" s="87"/>
      <c r="L35" s="90"/>
      <c r="M35" s="90"/>
      <c r="N35" s="87" t="str">
        <f t="shared" ca="1" si="0"/>
        <v/>
      </c>
      <c r="O35" s="87"/>
      <c r="P35" s="89"/>
      <c r="Q35" s="87"/>
      <c r="R35" s="87"/>
      <c r="S35" s="87"/>
      <c r="T35" s="89"/>
      <c r="U35" s="89"/>
      <c r="V35" s="87"/>
      <c r="W35" s="87"/>
    </row>
    <row r="36" spans="1:23">
      <c r="A36" s="83"/>
      <c r="B36" s="84"/>
      <c r="C36" s="85"/>
      <c r="D36" s="86"/>
      <c r="E36" s="87"/>
      <c r="G36" s="89"/>
      <c r="H36" s="87"/>
      <c r="I36" s="87"/>
      <c r="J36" s="88"/>
      <c r="K36" s="87"/>
      <c r="L36" s="90"/>
      <c r="M36" s="90"/>
      <c r="N36" s="87" t="str">
        <f t="shared" ca="1" si="0"/>
        <v/>
      </c>
      <c r="O36" s="87"/>
      <c r="P36" s="89"/>
      <c r="Q36" s="87"/>
      <c r="R36" s="87"/>
      <c r="S36" s="87"/>
      <c r="T36" s="89"/>
      <c r="U36" s="89"/>
      <c r="V36" s="87"/>
      <c r="W36" s="87"/>
    </row>
    <row r="37" spans="1:23">
      <c r="A37" s="83"/>
      <c r="B37" s="84"/>
      <c r="C37" s="85"/>
      <c r="D37" s="86"/>
      <c r="E37" s="87"/>
      <c r="G37" s="89"/>
      <c r="H37" s="87"/>
      <c r="I37" s="87"/>
      <c r="J37" s="88"/>
      <c r="K37" s="87"/>
      <c r="L37" s="90"/>
      <c r="M37" s="90"/>
      <c r="N37" s="87" t="str">
        <f t="shared" ca="1" si="0"/>
        <v/>
      </c>
      <c r="O37" s="87"/>
      <c r="P37" s="89"/>
      <c r="Q37" s="87"/>
      <c r="R37" s="87"/>
      <c r="S37" s="87"/>
      <c r="T37" s="89"/>
      <c r="U37" s="89"/>
      <c r="V37" s="87"/>
      <c r="W37" s="87"/>
    </row>
    <row r="38" spans="1:23">
      <c r="A38" s="83"/>
      <c r="B38" s="84"/>
      <c r="C38" s="85"/>
      <c r="D38" s="86"/>
      <c r="E38" s="87"/>
      <c r="G38" s="89"/>
      <c r="H38" s="87"/>
      <c r="I38" s="87"/>
      <c r="J38" s="88"/>
      <c r="K38" s="87"/>
      <c r="L38" s="90"/>
      <c r="M38" s="90"/>
      <c r="N38" s="87" t="str">
        <f t="shared" ca="1" si="0"/>
        <v/>
      </c>
      <c r="O38" s="87"/>
      <c r="P38" s="89"/>
      <c r="Q38" s="87"/>
      <c r="R38" s="87"/>
      <c r="S38" s="87"/>
      <c r="T38" s="89"/>
      <c r="U38" s="89"/>
      <c r="V38" s="87"/>
      <c r="W38" s="87"/>
    </row>
    <row r="39" spans="1:23">
      <c r="A39" s="83"/>
      <c r="B39" s="84"/>
      <c r="C39" s="85"/>
      <c r="D39" s="86"/>
      <c r="E39" s="87"/>
      <c r="G39" s="89"/>
      <c r="H39" s="87"/>
      <c r="I39" s="87"/>
      <c r="J39" s="88"/>
      <c r="K39" s="87"/>
      <c r="L39" s="90"/>
      <c r="M39" s="90"/>
      <c r="N39" s="87" t="str">
        <f t="shared" ca="1" si="0"/>
        <v/>
      </c>
      <c r="O39" s="87"/>
      <c r="P39" s="89"/>
      <c r="Q39" s="87"/>
      <c r="R39" s="87"/>
      <c r="S39" s="87"/>
      <c r="T39" s="89"/>
      <c r="U39" s="89"/>
      <c r="V39" s="87"/>
      <c r="W39" s="87"/>
    </row>
    <row r="40" spans="1:23">
      <c r="A40" s="83"/>
      <c r="B40" s="84"/>
      <c r="C40" s="85"/>
      <c r="D40" s="86"/>
      <c r="E40" s="87"/>
      <c r="G40" s="89"/>
      <c r="H40" s="87"/>
      <c r="I40" s="87"/>
      <c r="J40" s="88"/>
      <c r="K40" s="87"/>
      <c r="L40" s="90"/>
      <c r="M40" s="90"/>
      <c r="N40" s="87" t="str">
        <f t="shared" ca="1" si="0"/>
        <v/>
      </c>
      <c r="O40" s="87"/>
      <c r="P40" s="89"/>
      <c r="Q40" s="87"/>
      <c r="R40" s="87"/>
      <c r="S40" s="87"/>
      <c r="T40" s="89"/>
      <c r="U40" s="89"/>
      <c r="V40" s="87"/>
      <c r="W40" s="87"/>
    </row>
    <row r="41" spans="1:23">
      <c r="A41" s="83"/>
      <c r="B41" s="84"/>
      <c r="C41" s="85"/>
      <c r="D41" s="86"/>
      <c r="E41" s="87"/>
      <c r="G41" s="89"/>
      <c r="H41" s="87"/>
      <c r="I41" s="87"/>
      <c r="J41" s="88"/>
      <c r="K41" s="87"/>
      <c r="L41" s="90"/>
      <c r="M41" s="90"/>
      <c r="N41" s="87" t="str">
        <f t="shared" ca="1" si="0"/>
        <v/>
      </c>
      <c r="O41" s="87"/>
      <c r="P41" s="89"/>
      <c r="Q41" s="87"/>
      <c r="R41" s="87"/>
      <c r="S41" s="87"/>
      <c r="T41" s="89"/>
      <c r="U41" s="89"/>
      <c r="V41" s="87"/>
      <c r="W41" s="87"/>
    </row>
    <row r="42" spans="1:23">
      <c r="A42" s="83"/>
      <c r="B42" s="84"/>
      <c r="C42" s="85"/>
      <c r="D42" s="86"/>
      <c r="E42" s="87"/>
      <c r="G42" s="89"/>
      <c r="H42" s="87"/>
      <c r="I42" s="87"/>
      <c r="J42" s="88"/>
      <c r="K42" s="87"/>
      <c r="L42" s="90"/>
      <c r="M42" s="90"/>
      <c r="N42" s="87" t="str">
        <f t="shared" ca="1" si="0"/>
        <v/>
      </c>
      <c r="O42" s="87"/>
      <c r="P42" s="89"/>
      <c r="Q42" s="87"/>
      <c r="R42" s="87"/>
      <c r="S42" s="87"/>
      <c r="T42" s="89"/>
      <c r="U42" s="89"/>
      <c r="V42" s="87"/>
      <c r="W42" s="87"/>
    </row>
    <row r="43" spans="1:23">
      <c r="A43" s="83"/>
      <c r="B43" s="84"/>
      <c r="C43" s="85"/>
      <c r="D43" s="86"/>
      <c r="E43" s="87"/>
      <c r="G43" s="89"/>
      <c r="H43" s="87"/>
      <c r="I43" s="87"/>
      <c r="J43" s="88"/>
      <c r="K43" s="87"/>
      <c r="L43" s="90"/>
      <c r="M43" s="90"/>
      <c r="N43" s="87" t="str">
        <f t="shared" ca="1" si="0"/>
        <v/>
      </c>
      <c r="O43" s="87"/>
      <c r="P43" s="89"/>
      <c r="Q43" s="87"/>
      <c r="R43" s="87"/>
      <c r="S43" s="87"/>
      <c r="T43" s="89"/>
      <c r="U43" s="89"/>
      <c r="V43" s="87"/>
      <c r="W43" s="87"/>
    </row>
    <row r="44" spans="1:23">
      <c r="A44" s="83"/>
      <c r="B44" s="84"/>
      <c r="C44" s="85"/>
      <c r="D44" s="86"/>
      <c r="E44" s="87"/>
      <c r="G44" s="89"/>
      <c r="H44" s="87"/>
      <c r="I44" s="87"/>
      <c r="J44" s="88"/>
      <c r="K44" s="87"/>
      <c r="L44" s="90"/>
      <c r="M44" s="90"/>
      <c r="N44" s="87" t="str">
        <f t="shared" ca="1" si="0"/>
        <v/>
      </c>
      <c r="O44" s="87"/>
      <c r="P44" s="89"/>
      <c r="Q44" s="87"/>
      <c r="R44" s="87"/>
      <c r="S44" s="87"/>
      <c r="T44" s="89"/>
      <c r="U44" s="89"/>
      <c r="V44" s="87"/>
      <c r="W44" s="87"/>
    </row>
    <row r="45" spans="1:23">
      <c r="A45" s="83"/>
      <c r="B45" s="84"/>
      <c r="C45" s="85"/>
      <c r="D45" s="86"/>
      <c r="E45" s="87"/>
      <c r="G45" s="89"/>
      <c r="H45" s="87"/>
      <c r="I45" s="87"/>
      <c r="J45" s="88"/>
      <c r="K45" s="87"/>
      <c r="L45" s="90"/>
      <c r="M45" s="90"/>
      <c r="N45" s="87" t="str">
        <f t="shared" ca="1" si="0"/>
        <v/>
      </c>
      <c r="O45" s="87"/>
      <c r="P45" s="89"/>
      <c r="Q45" s="87"/>
      <c r="R45" s="87"/>
      <c r="S45" s="87"/>
      <c r="T45" s="89"/>
      <c r="U45" s="89"/>
      <c r="V45" s="87"/>
      <c r="W45" s="87"/>
    </row>
    <row r="46" spans="1:23">
      <c r="A46" s="83"/>
      <c r="B46" s="84"/>
      <c r="C46" s="85"/>
      <c r="D46" s="86"/>
      <c r="E46" s="87"/>
      <c r="G46" s="89"/>
      <c r="H46" s="87"/>
      <c r="I46" s="87"/>
      <c r="J46" s="88"/>
      <c r="K46" s="87"/>
      <c r="L46" s="90"/>
      <c r="M46" s="90"/>
      <c r="N46" s="87" t="str">
        <f t="shared" ca="1" si="0"/>
        <v/>
      </c>
      <c r="O46" s="87"/>
      <c r="P46" s="89"/>
      <c r="Q46" s="87"/>
      <c r="R46" s="87"/>
      <c r="S46" s="87"/>
      <c r="T46" s="89"/>
      <c r="U46" s="89"/>
      <c r="V46" s="87"/>
      <c r="W46" s="87"/>
    </row>
    <row r="47" spans="1:23">
      <c r="A47" s="83"/>
      <c r="B47" s="84"/>
      <c r="C47" s="85"/>
      <c r="D47" s="86"/>
      <c r="E47" s="87"/>
      <c r="G47" s="89"/>
      <c r="H47" s="87"/>
      <c r="I47" s="87"/>
      <c r="J47" s="88"/>
      <c r="K47" s="87"/>
      <c r="L47" s="90"/>
      <c r="M47" s="90"/>
      <c r="N47" s="87" t="str">
        <f t="shared" ca="1" si="0"/>
        <v/>
      </c>
      <c r="O47" s="87"/>
      <c r="P47" s="89"/>
      <c r="Q47" s="87"/>
      <c r="R47" s="87"/>
      <c r="S47" s="87"/>
      <c r="T47" s="89"/>
      <c r="U47" s="89"/>
      <c r="V47" s="87"/>
      <c r="W47" s="87"/>
    </row>
    <row r="48" spans="1:23">
      <c r="A48" s="83"/>
      <c r="B48" s="84"/>
      <c r="C48" s="85"/>
      <c r="D48" s="86"/>
      <c r="E48" s="87"/>
      <c r="G48" s="89"/>
      <c r="H48" s="87"/>
      <c r="I48" s="87"/>
      <c r="J48" s="88"/>
      <c r="K48" s="87"/>
      <c r="L48" s="90"/>
      <c r="M48" s="90"/>
      <c r="N48" s="87" t="str">
        <f t="shared" ca="1" si="0"/>
        <v/>
      </c>
      <c r="O48" s="87"/>
      <c r="P48" s="89"/>
      <c r="Q48" s="87"/>
      <c r="R48" s="87"/>
      <c r="S48" s="87"/>
      <c r="T48" s="89"/>
      <c r="U48" s="89"/>
      <c r="V48" s="87"/>
      <c r="W48" s="87"/>
    </row>
    <row r="49" spans="1:23">
      <c r="A49" s="83"/>
      <c r="B49" s="84"/>
      <c r="C49" s="85"/>
      <c r="D49" s="86"/>
      <c r="E49" s="87"/>
      <c r="G49" s="89"/>
      <c r="H49" s="87"/>
      <c r="I49" s="87"/>
      <c r="J49" s="88"/>
      <c r="K49" s="87"/>
      <c r="L49" s="90"/>
      <c r="M49" s="90"/>
      <c r="N49" s="87" t="str">
        <f t="shared" ca="1" si="0"/>
        <v/>
      </c>
      <c r="O49" s="87"/>
      <c r="P49" s="89"/>
      <c r="Q49" s="87"/>
      <c r="R49" s="87"/>
      <c r="S49" s="87"/>
      <c r="T49" s="89"/>
      <c r="U49" s="89"/>
      <c r="V49" s="87"/>
      <c r="W49" s="87"/>
    </row>
    <row r="50" spans="1:23">
      <c r="A50" s="83"/>
      <c r="B50" s="84"/>
      <c r="C50" s="85"/>
      <c r="D50" s="86"/>
      <c r="E50" s="87"/>
      <c r="G50" s="89"/>
      <c r="H50" s="87"/>
      <c r="I50" s="87"/>
      <c r="J50" s="88"/>
      <c r="K50" s="87"/>
      <c r="L50" s="90"/>
      <c r="M50" s="90"/>
      <c r="N50" s="87" t="str">
        <f t="shared" ca="1" si="0"/>
        <v/>
      </c>
      <c r="O50" s="87"/>
      <c r="P50" s="89"/>
      <c r="Q50" s="87"/>
      <c r="R50" s="87"/>
      <c r="S50" s="87"/>
      <c r="T50" s="89"/>
      <c r="U50" s="89"/>
      <c r="V50" s="87"/>
      <c r="W50" s="87"/>
    </row>
    <row r="51" spans="1:23">
      <c r="A51" s="83"/>
      <c r="B51" s="84"/>
      <c r="C51" s="85"/>
      <c r="D51" s="86"/>
      <c r="E51" s="87"/>
      <c r="G51" s="89"/>
      <c r="H51" s="87"/>
      <c r="I51" s="87"/>
      <c r="J51" s="88"/>
      <c r="K51" s="87"/>
      <c r="L51" s="90"/>
      <c r="M51" s="90"/>
      <c r="N51" s="87" t="str">
        <f t="shared" ca="1" si="0"/>
        <v/>
      </c>
      <c r="O51" s="87"/>
      <c r="P51" s="89"/>
      <c r="Q51" s="87"/>
      <c r="R51" s="87"/>
      <c r="S51" s="87"/>
      <c r="T51" s="89"/>
      <c r="U51" s="89"/>
      <c r="V51" s="87"/>
      <c r="W51" s="87"/>
    </row>
    <row r="52" spans="1:23">
      <c r="A52" s="83"/>
      <c r="B52" s="84"/>
      <c r="C52" s="85"/>
      <c r="D52" s="86"/>
      <c r="E52" s="87"/>
      <c r="G52" s="89"/>
      <c r="H52" s="87"/>
      <c r="I52" s="87"/>
      <c r="J52" s="88"/>
      <c r="K52" s="87"/>
      <c r="L52" s="90"/>
      <c r="M52" s="90"/>
      <c r="N52" s="87" t="str">
        <f t="shared" ca="1" si="0"/>
        <v/>
      </c>
      <c r="O52" s="87"/>
      <c r="P52" s="89"/>
      <c r="Q52" s="87"/>
      <c r="R52" s="87"/>
      <c r="S52" s="87"/>
      <c r="T52" s="89"/>
      <c r="U52" s="89"/>
      <c r="V52" s="87"/>
      <c r="W52" s="87"/>
    </row>
    <row r="53" spans="1:23">
      <c r="A53" s="83"/>
      <c r="B53" s="84"/>
      <c r="C53" s="85"/>
      <c r="D53" s="86"/>
      <c r="E53" s="87"/>
      <c r="G53" s="89"/>
      <c r="H53" s="87"/>
      <c r="I53" s="87"/>
      <c r="J53" s="88"/>
      <c r="K53" s="87"/>
      <c r="L53" s="90"/>
      <c r="M53" s="90"/>
      <c r="N53" s="87" t="str">
        <f t="shared" ca="1" si="0"/>
        <v/>
      </c>
      <c r="O53" s="87"/>
      <c r="P53" s="89"/>
      <c r="Q53" s="87"/>
      <c r="R53" s="87"/>
      <c r="S53" s="87"/>
      <c r="T53" s="89"/>
      <c r="U53" s="89"/>
      <c r="V53" s="87"/>
      <c r="W53" s="87"/>
    </row>
    <row r="54" spans="1:23">
      <c r="A54" s="83"/>
      <c r="B54" s="84"/>
      <c r="C54" s="85"/>
      <c r="D54" s="86"/>
      <c r="E54" s="87"/>
      <c r="G54" s="89"/>
      <c r="H54" s="87"/>
      <c r="I54" s="87"/>
      <c r="J54" s="88"/>
      <c r="K54" s="87"/>
      <c r="L54" s="90"/>
      <c r="M54" s="90"/>
      <c r="N54" s="87" t="str">
        <f t="shared" ca="1" si="0"/>
        <v/>
      </c>
      <c r="O54" s="87"/>
      <c r="P54" s="89"/>
      <c r="Q54" s="87"/>
      <c r="R54" s="87"/>
      <c r="S54" s="87"/>
      <c r="T54" s="89"/>
      <c r="U54" s="89"/>
      <c r="V54" s="87"/>
      <c r="W54" s="87"/>
    </row>
    <row r="55" spans="1:23">
      <c r="A55" s="83"/>
      <c r="B55" s="84"/>
      <c r="C55" s="85"/>
      <c r="D55" s="86"/>
      <c r="E55" s="87"/>
      <c r="G55" s="89"/>
      <c r="H55" s="87"/>
      <c r="I55" s="87"/>
      <c r="J55" s="88"/>
      <c r="K55" s="87"/>
      <c r="L55" s="90"/>
      <c r="M55" s="90"/>
      <c r="N55" s="87" t="str">
        <f t="shared" ca="1" si="0"/>
        <v/>
      </c>
      <c r="O55" s="87"/>
      <c r="P55" s="89"/>
      <c r="Q55" s="87"/>
      <c r="R55" s="87"/>
      <c r="S55" s="87"/>
      <c r="T55" s="89"/>
      <c r="U55" s="89"/>
      <c r="V55" s="87"/>
      <c r="W55" s="87"/>
    </row>
    <row r="56" spans="1:23">
      <c r="A56" s="83"/>
      <c r="B56" s="84"/>
      <c r="C56" s="85"/>
      <c r="D56" s="86"/>
      <c r="E56" s="87"/>
      <c r="G56" s="89"/>
      <c r="H56" s="87"/>
      <c r="I56" s="87"/>
      <c r="J56" s="88"/>
      <c r="K56" s="87"/>
      <c r="L56" s="90"/>
      <c r="M56" s="90"/>
      <c r="N56" s="87" t="str">
        <f t="shared" ca="1" si="0"/>
        <v/>
      </c>
      <c r="O56" s="87"/>
      <c r="P56" s="89"/>
      <c r="Q56" s="87"/>
      <c r="R56" s="87"/>
      <c r="S56" s="87"/>
      <c r="T56" s="89"/>
      <c r="U56" s="89"/>
      <c r="V56" s="87"/>
      <c r="W56" s="87"/>
    </row>
    <row r="57" spans="1:23">
      <c r="A57" s="83"/>
      <c r="B57" s="84"/>
      <c r="C57" s="85"/>
      <c r="D57" s="86"/>
      <c r="E57" s="87"/>
      <c r="G57" s="89"/>
      <c r="H57" s="87"/>
      <c r="I57" s="87"/>
      <c r="J57" s="88"/>
      <c r="K57" s="87"/>
      <c r="L57" s="90"/>
      <c r="M57" s="90"/>
      <c r="N57" s="87" t="str">
        <f t="shared" ca="1" si="0"/>
        <v/>
      </c>
      <c r="O57" s="87"/>
      <c r="P57" s="89"/>
      <c r="Q57" s="87"/>
      <c r="R57" s="87"/>
      <c r="S57" s="87"/>
      <c r="T57" s="89"/>
      <c r="U57" s="89"/>
      <c r="V57" s="87"/>
      <c r="W57" s="87"/>
    </row>
    <row r="58" spans="1:23">
      <c r="A58" s="83"/>
      <c r="B58" s="84"/>
      <c r="C58" s="85"/>
      <c r="D58" s="86"/>
      <c r="E58" s="87"/>
      <c r="G58" s="89"/>
      <c r="H58" s="87"/>
      <c r="I58" s="87"/>
      <c r="J58" s="88"/>
      <c r="K58" s="87"/>
      <c r="L58" s="90"/>
      <c r="M58" s="90"/>
      <c r="N58" s="87" t="str">
        <f t="shared" ca="1" si="0"/>
        <v/>
      </c>
      <c r="O58" s="87"/>
      <c r="P58" s="89"/>
      <c r="Q58" s="87"/>
      <c r="R58" s="87"/>
      <c r="S58" s="87"/>
      <c r="T58" s="89"/>
      <c r="U58" s="89"/>
      <c r="V58" s="87"/>
      <c r="W58" s="87"/>
    </row>
    <row r="59" spans="1:23">
      <c r="A59" s="83"/>
      <c r="B59" s="84"/>
      <c r="C59" s="85"/>
      <c r="D59" s="86"/>
      <c r="E59" s="87"/>
      <c r="G59" s="89"/>
      <c r="H59" s="87"/>
      <c r="I59" s="87"/>
      <c r="J59" s="88"/>
      <c r="K59" s="87"/>
      <c r="L59" s="90"/>
      <c r="M59" s="90"/>
      <c r="N59" s="87" t="str">
        <f t="shared" ca="1" si="0"/>
        <v/>
      </c>
      <c r="O59" s="87"/>
      <c r="P59" s="89"/>
      <c r="Q59" s="87"/>
      <c r="R59" s="87"/>
      <c r="S59" s="87"/>
      <c r="T59" s="89"/>
      <c r="U59" s="89"/>
      <c r="V59" s="87"/>
      <c r="W59" s="87"/>
    </row>
    <row r="60" spans="1:23">
      <c r="A60" s="83"/>
      <c r="B60" s="84"/>
      <c r="C60" s="85"/>
      <c r="D60" s="86"/>
      <c r="E60" s="87"/>
      <c r="G60" s="89"/>
      <c r="H60" s="87"/>
      <c r="I60" s="87"/>
      <c r="J60" s="88"/>
      <c r="K60" s="87"/>
      <c r="L60" s="90"/>
      <c r="M60" s="90"/>
      <c r="N60" s="87" t="str">
        <f t="shared" ca="1" si="0"/>
        <v/>
      </c>
      <c r="O60" s="87"/>
      <c r="P60" s="89"/>
      <c r="Q60" s="87"/>
      <c r="R60" s="87"/>
      <c r="S60" s="87"/>
      <c r="T60" s="89"/>
      <c r="U60" s="89"/>
      <c r="V60" s="87"/>
      <c r="W60" s="87"/>
    </row>
    <row r="61" spans="1:23">
      <c r="A61" s="83"/>
      <c r="B61" s="84"/>
      <c r="C61" s="85"/>
      <c r="D61" s="86"/>
      <c r="E61" s="87"/>
      <c r="G61" s="89"/>
      <c r="H61" s="87"/>
      <c r="I61" s="87"/>
      <c r="J61" s="88"/>
      <c r="K61" s="87"/>
      <c r="L61" s="90"/>
      <c r="M61" s="90"/>
      <c r="N61" s="87" t="str">
        <f t="shared" ca="1" si="0"/>
        <v/>
      </c>
      <c r="O61" s="87"/>
      <c r="P61" s="89"/>
      <c r="Q61" s="87"/>
      <c r="R61" s="87"/>
      <c r="S61" s="87"/>
      <c r="T61" s="89"/>
      <c r="U61" s="89"/>
      <c r="V61" s="87"/>
      <c r="W61" s="87"/>
    </row>
    <row r="62" spans="1:23">
      <c r="A62" s="83"/>
      <c r="B62" s="84"/>
      <c r="C62" s="85"/>
      <c r="D62" s="86"/>
      <c r="E62" s="87"/>
      <c r="G62" s="89"/>
      <c r="H62" s="87"/>
      <c r="I62" s="87"/>
      <c r="J62" s="88"/>
      <c r="K62" s="87"/>
      <c r="L62" s="90"/>
      <c r="M62" s="90"/>
      <c r="N62" s="87" t="str">
        <f t="shared" ca="1" si="0"/>
        <v/>
      </c>
      <c r="O62" s="87"/>
      <c r="P62" s="89"/>
      <c r="Q62" s="87"/>
      <c r="R62" s="87"/>
      <c r="S62" s="87"/>
      <c r="T62" s="89"/>
      <c r="U62" s="89"/>
      <c r="V62" s="87"/>
      <c r="W62" s="87"/>
    </row>
    <row r="63" spans="1:23">
      <c r="A63" s="83"/>
      <c r="B63" s="84"/>
      <c r="C63" s="85"/>
      <c r="D63" s="86"/>
      <c r="E63" s="87"/>
      <c r="G63" s="89"/>
      <c r="H63" s="87"/>
      <c r="I63" s="87"/>
      <c r="J63" s="88"/>
      <c r="K63" s="87"/>
      <c r="L63" s="90"/>
      <c r="M63" s="90"/>
      <c r="N63" s="87" t="str">
        <f t="shared" ca="1" si="0"/>
        <v/>
      </c>
      <c r="O63" s="87"/>
      <c r="P63" s="89"/>
      <c r="Q63" s="87"/>
      <c r="R63" s="87"/>
      <c r="S63" s="87"/>
      <c r="T63" s="89"/>
      <c r="U63" s="89"/>
      <c r="V63" s="87"/>
      <c r="W63" s="87"/>
    </row>
    <row r="64" spans="1:23">
      <c r="A64" s="83"/>
      <c r="B64" s="84"/>
      <c r="C64" s="85"/>
      <c r="D64" s="86"/>
      <c r="E64" s="87"/>
      <c r="G64" s="89"/>
      <c r="H64" s="87"/>
      <c r="I64" s="87"/>
      <c r="J64" s="88"/>
      <c r="K64" s="87"/>
      <c r="L64" s="90"/>
      <c r="M64" s="90"/>
      <c r="N64" s="87" t="str">
        <f t="shared" ca="1" si="0"/>
        <v/>
      </c>
      <c r="O64" s="87"/>
      <c r="P64" s="89"/>
      <c r="Q64" s="87"/>
      <c r="R64" s="87"/>
      <c r="S64" s="87"/>
      <c r="T64" s="89"/>
      <c r="U64" s="89"/>
      <c r="V64" s="87"/>
      <c r="W64" s="87"/>
    </row>
    <row r="65" spans="1:23">
      <c r="A65" s="83"/>
      <c r="B65" s="84"/>
      <c r="C65" s="85"/>
      <c r="D65" s="86"/>
      <c r="E65" s="87"/>
      <c r="G65" s="89"/>
      <c r="H65" s="87"/>
      <c r="I65" s="87"/>
      <c r="J65" s="88"/>
      <c r="K65" s="87"/>
      <c r="L65" s="90"/>
      <c r="M65" s="90"/>
      <c r="N65" s="87" t="str">
        <f t="shared" ca="1" si="0"/>
        <v/>
      </c>
      <c r="O65" s="87"/>
      <c r="P65" s="89"/>
      <c r="Q65" s="87"/>
      <c r="R65" s="87"/>
      <c r="S65" s="87"/>
      <c r="T65" s="89"/>
      <c r="U65" s="89"/>
      <c r="V65" s="87"/>
      <c r="W65" s="87"/>
    </row>
    <row r="66" spans="1:23">
      <c r="A66" s="83"/>
      <c r="B66" s="84"/>
      <c r="C66" s="85"/>
      <c r="D66" s="86"/>
      <c r="E66" s="87"/>
      <c r="G66" s="89"/>
      <c r="H66" s="87"/>
      <c r="I66" s="87"/>
      <c r="J66" s="88"/>
      <c r="K66" s="87"/>
      <c r="L66" s="90"/>
      <c r="M66" s="90"/>
      <c r="N66" s="87" t="str">
        <f t="shared" ca="1" si="0"/>
        <v/>
      </c>
      <c r="O66" s="87"/>
      <c r="P66" s="89"/>
      <c r="Q66" s="87"/>
      <c r="R66" s="87"/>
      <c r="S66" s="87"/>
      <c r="T66" s="89"/>
      <c r="U66" s="89"/>
      <c r="V66" s="87"/>
      <c r="W66" s="87"/>
    </row>
    <row r="67" spans="1:23">
      <c r="A67" s="83"/>
      <c r="B67" s="84"/>
      <c r="C67" s="85"/>
      <c r="D67" s="86"/>
      <c r="E67" s="87"/>
      <c r="G67" s="89"/>
      <c r="H67" s="87"/>
      <c r="I67" s="87"/>
      <c r="J67" s="88"/>
      <c r="K67" s="87"/>
      <c r="L67" s="90"/>
      <c r="M67" s="90"/>
      <c r="N67" s="87" t="str">
        <f t="shared" ca="1" si="0"/>
        <v/>
      </c>
      <c r="O67" s="87"/>
      <c r="P67" s="89"/>
      <c r="Q67" s="87"/>
      <c r="R67" s="87"/>
      <c r="S67" s="87"/>
      <c r="T67" s="89"/>
      <c r="U67" s="89"/>
      <c r="V67" s="87"/>
      <c r="W67" s="87"/>
    </row>
    <row r="68" spans="1:23">
      <c r="A68" s="83"/>
      <c r="B68" s="84"/>
      <c r="C68" s="85"/>
      <c r="D68" s="86"/>
      <c r="E68" s="87"/>
      <c r="G68" s="89"/>
      <c r="H68" s="87"/>
      <c r="I68" s="87"/>
      <c r="J68" s="88"/>
      <c r="K68" s="87"/>
      <c r="L68" s="90"/>
      <c r="M68" s="90"/>
      <c r="N68" s="87" t="str">
        <f t="shared" ca="1" si="0"/>
        <v/>
      </c>
      <c r="O68" s="87"/>
      <c r="P68" s="89"/>
      <c r="Q68" s="87"/>
      <c r="R68" s="87"/>
      <c r="S68" s="87"/>
      <c r="T68" s="89"/>
      <c r="U68" s="89"/>
      <c r="V68" s="87"/>
      <c r="W68" s="87"/>
    </row>
    <row r="69" spans="1:23">
      <c r="A69" s="83"/>
      <c r="B69" s="84"/>
      <c r="C69" s="85"/>
      <c r="D69" s="86"/>
      <c r="E69" s="87"/>
      <c r="G69" s="89"/>
      <c r="H69" s="87"/>
      <c r="I69" s="87"/>
      <c r="J69" s="88"/>
      <c r="K69" s="87"/>
      <c r="L69" s="90"/>
      <c r="M69" s="90"/>
      <c r="N69" s="87" t="str">
        <f t="shared" ref="N69:N132" ca="1" si="1">+IFERROR(MATCH("X",OFFSET(STR,N68,0),0)+N68,"")</f>
        <v/>
      </c>
      <c r="O69" s="87"/>
      <c r="P69" s="89"/>
      <c r="Q69" s="87"/>
      <c r="R69" s="87"/>
      <c r="S69" s="87"/>
      <c r="T69" s="89"/>
      <c r="U69" s="89"/>
      <c r="V69" s="87"/>
      <c r="W69" s="87"/>
    </row>
    <row r="70" spans="1:23">
      <c r="A70" s="83"/>
      <c r="B70" s="84"/>
      <c r="C70" s="85"/>
      <c r="D70" s="86"/>
      <c r="E70" s="87"/>
      <c r="G70" s="89"/>
      <c r="H70" s="87"/>
      <c r="I70" s="87"/>
      <c r="J70" s="88"/>
      <c r="K70" s="87"/>
      <c r="L70" s="90"/>
      <c r="M70" s="90"/>
      <c r="N70" s="87" t="str">
        <f t="shared" ca="1" si="1"/>
        <v/>
      </c>
      <c r="O70" s="87"/>
      <c r="P70" s="89"/>
      <c r="Q70" s="87"/>
      <c r="R70" s="87"/>
      <c r="S70" s="87"/>
      <c r="T70" s="89"/>
      <c r="U70" s="89"/>
      <c r="V70" s="87"/>
      <c r="W70" s="87"/>
    </row>
    <row r="71" spans="1:23">
      <c r="A71" s="83"/>
      <c r="B71" s="84"/>
      <c r="C71" s="85"/>
      <c r="D71" s="86"/>
      <c r="E71" s="87"/>
      <c r="G71" s="89"/>
      <c r="H71" s="87"/>
      <c r="I71" s="87"/>
      <c r="J71" s="88"/>
      <c r="K71" s="87"/>
      <c r="L71" s="90"/>
      <c r="M71" s="90"/>
      <c r="N71" s="87" t="str">
        <f t="shared" ca="1" si="1"/>
        <v/>
      </c>
      <c r="O71" s="87"/>
      <c r="P71" s="89"/>
      <c r="Q71" s="87"/>
      <c r="R71" s="87"/>
      <c r="S71" s="87"/>
      <c r="T71" s="89"/>
      <c r="U71" s="89"/>
      <c r="V71" s="87"/>
      <c r="W71" s="87"/>
    </row>
    <row r="72" spans="1:23">
      <c r="A72" s="83"/>
      <c r="B72" s="84"/>
      <c r="C72" s="85"/>
      <c r="D72" s="86"/>
      <c r="E72" s="87"/>
      <c r="G72" s="89"/>
      <c r="H72" s="87"/>
      <c r="I72" s="87"/>
      <c r="J72" s="88"/>
      <c r="K72" s="87"/>
      <c r="L72" s="90"/>
      <c r="M72" s="90"/>
      <c r="N72" s="87" t="str">
        <f t="shared" ca="1" si="1"/>
        <v/>
      </c>
      <c r="O72" s="87"/>
      <c r="P72" s="89"/>
      <c r="Q72" s="87"/>
      <c r="R72" s="87"/>
      <c r="S72" s="87"/>
      <c r="T72" s="89"/>
      <c r="U72" s="89"/>
      <c r="V72" s="87"/>
      <c r="W72" s="87"/>
    </row>
    <row r="73" spans="1:23">
      <c r="A73" s="83"/>
      <c r="B73" s="84"/>
      <c r="C73" s="85"/>
      <c r="D73" s="86"/>
      <c r="E73" s="87"/>
      <c r="G73" s="89"/>
      <c r="H73" s="87"/>
      <c r="I73" s="87"/>
      <c r="J73" s="88"/>
      <c r="K73" s="87"/>
      <c r="L73" s="90"/>
      <c r="M73" s="90"/>
      <c r="N73" s="87" t="str">
        <f t="shared" ca="1" si="1"/>
        <v/>
      </c>
      <c r="O73" s="87"/>
      <c r="P73" s="89"/>
      <c r="Q73" s="87"/>
      <c r="R73" s="87"/>
      <c r="S73" s="87"/>
      <c r="T73" s="89"/>
      <c r="U73" s="89"/>
      <c r="V73" s="87"/>
      <c r="W73" s="87"/>
    </row>
    <row r="74" spans="1:23">
      <c r="A74" s="83"/>
      <c r="B74" s="84"/>
      <c r="C74" s="85"/>
      <c r="D74" s="86"/>
      <c r="E74" s="87"/>
      <c r="G74" s="89"/>
      <c r="H74" s="87"/>
      <c r="I74" s="87"/>
      <c r="J74" s="88"/>
      <c r="K74" s="87"/>
      <c r="L74" s="90"/>
      <c r="M74" s="90"/>
      <c r="N74" s="87" t="str">
        <f t="shared" ca="1" si="1"/>
        <v/>
      </c>
      <c r="O74" s="87"/>
      <c r="P74" s="89"/>
      <c r="Q74" s="87"/>
      <c r="R74" s="87"/>
      <c r="S74" s="87"/>
      <c r="T74" s="89"/>
      <c r="U74" s="89"/>
      <c r="V74" s="87"/>
      <c r="W74" s="87"/>
    </row>
    <row r="75" spans="1:23">
      <c r="A75" s="83"/>
      <c r="B75" s="84"/>
      <c r="C75" s="85"/>
      <c r="D75" s="86"/>
      <c r="E75" s="87"/>
      <c r="G75" s="89"/>
      <c r="H75" s="87"/>
      <c r="I75" s="87"/>
      <c r="J75" s="88"/>
      <c r="K75" s="87"/>
      <c r="L75" s="90"/>
      <c r="M75" s="90"/>
      <c r="N75" s="87" t="str">
        <f t="shared" ca="1" si="1"/>
        <v/>
      </c>
      <c r="O75" s="87"/>
      <c r="P75" s="89"/>
      <c r="Q75" s="87"/>
      <c r="R75" s="87"/>
      <c r="S75" s="87"/>
      <c r="T75" s="89"/>
      <c r="U75" s="89"/>
      <c r="V75" s="87"/>
      <c r="W75" s="87"/>
    </row>
    <row r="76" spans="1:23">
      <c r="A76" s="83"/>
      <c r="B76" s="84"/>
      <c r="C76" s="85"/>
      <c r="D76" s="86"/>
      <c r="E76" s="87"/>
      <c r="G76" s="89"/>
      <c r="H76" s="87"/>
      <c r="I76" s="87"/>
      <c r="J76" s="88"/>
      <c r="K76" s="87"/>
      <c r="L76" s="90"/>
      <c r="M76" s="90"/>
      <c r="N76" s="87" t="str">
        <f t="shared" ca="1" si="1"/>
        <v/>
      </c>
      <c r="O76" s="87"/>
      <c r="P76" s="89"/>
      <c r="Q76" s="87"/>
      <c r="R76" s="87"/>
      <c r="S76" s="87"/>
      <c r="T76" s="89"/>
      <c r="U76" s="89"/>
      <c r="V76" s="87"/>
      <c r="W76" s="87"/>
    </row>
    <row r="77" spans="1:23">
      <c r="A77" s="83"/>
      <c r="B77" s="84"/>
      <c r="C77" s="85"/>
      <c r="D77" s="86"/>
      <c r="E77" s="87"/>
      <c r="G77" s="89"/>
      <c r="H77" s="87"/>
      <c r="I77" s="87"/>
      <c r="J77" s="88"/>
      <c r="K77" s="87"/>
      <c r="L77" s="90"/>
      <c r="M77" s="90"/>
      <c r="N77" s="87" t="str">
        <f t="shared" ca="1" si="1"/>
        <v/>
      </c>
      <c r="O77" s="87"/>
      <c r="P77" s="89"/>
      <c r="Q77" s="87"/>
      <c r="R77" s="87"/>
      <c r="S77" s="87"/>
      <c r="T77" s="89"/>
      <c r="U77" s="89"/>
      <c r="V77" s="87"/>
      <c r="W77" s="87"/>
    </row>
    <row r="78" spans="1:23">
      <c r="A78" s="83"/>
      <c r="B78" s="84"/>
      <c r="C78" s="85"/>
      <c r="D78" s="86"/>
      <c r="E78" s="87"/>
      <c r="G78" s="89"/>
      <c r="H78" s="87"/>
      <c r="I78" s="87"/>
      <c r="J78" s="88"/>
      <c r="K78" s="87"/>
      <c r="L78" s="90"/>
      <c r="M78" s="90"/>
      <c r="N78" s="87" t="str">
        <f t="shared" ca="1" si="1"/>
        <v/>
      </c>
      <c r="O78" s="87"/>
      <c r="P78" s="89"/>
      <c r="Q78" s="87"/>
      <c r="R78" s="87"/>
      <c r="S78" s="87"/>
      <c r="T78" s="89"/>
      <c r="U78" s="89"/>
      <c r="V78" s="87"/>
      <c r="W78" s="87"/>
    </row>
    <row r="79" spans="1:23">
      <c r="A79" s="83"/>
      <c r="B79" s="84"/>
      <c r="C79" s="85"/>
      <c r="D79" s="86"/>
      <c r="E79" s="87"/>
      <c r="G79" s="89"/>
      <c r="H79" s="87"/>
      <c r="I79" s="87"/>
      <c r="J79" s="88"/>
      <c r="K79" s="87"/>
      <c r="L79" s="90"/>
      <c r="M79" s="90"/>
      <c r="N79" s="87" t="str">
        <f t="shared" ca="1" si="1"/>
        <v/>
      </c>
      <c r="O79" s="87"/>
      <c r="P79" s="89"/>
      <c r="Q79" s="87"/>
      <c r="R79" s="87"/>
      <c r="S79" s="87"/>
      <c r="T79" s="89"/>
      <c r="U79" s="89"/>
      <c r="V79" s="87"/>
      <c r="W79" s="87"/>
    </row>
    <row r="80" spans="1:23">
      <c r="A80" s="83"/>
      <c r="B80" s="84"/>
      <c r="C80" s="85"/>
      <c r="D80" s="86"/>
      <c r="E80" s="87"/>
      <c r="G80" s="89"/>
      <c r="H80" s="87"/>
      <c r="I80" s="87"/>
      <c r="J80" s="88"/>
      <c r="K80" s="87"/>
      <c r="L80" s="90"/>
      <c r="M80" s="90"/>
      <c r="N80" s="87" t="str">
        <f t="shared" ca="1" si="1"/>
        <v/>
      </c>
      <c r="O80" s="87"/>
      <c r="P80" s="89"/>
      <c r="Q80" s="87"/>
      <c r="R80" s="87"/>
      <c r="S80" s="87"/>
      <c r="T80" s="89"/>
      <c r="U80" s="89"/>
      <c r="V80" s="87"/>
      <c r="W80" s="87"/>
    </row>
    <row r="81" spans="1:23">
      <c r="A81" s="83"/>
      <c r="B81" s="84"/>
      <c r="C81" s="85"/>
      <c r="D81" s="86"/>
      <c r="E81" s="87"/>
      <c r="G81" s="89"/>
      <c r="H81" s="87"/>
      <c r="I81" s="87"/>
      <c r="J81" s="88"/>
      <c r="K81" s="87"/>
      <c r="L81" s="90"/>
      <c r="M81" s="90"/>
      <c r="N81" s="87" t="str">
        <f t="shared" ca="1" si="1"/>
        <v/>
      </c>
      <c r="O81" s="87"/>
      <c r="P81" s="89"/>
      <c r="Q81" s="87"/>
      <c r="R81" s="87"/>
      <c r="S81" s="87"/>
      <c r="T81" s="89"/>
      <c r="U81" s="89"/>
      <c r="V81" s="87"/>
      <c r="W81" s="87"/>
    </row>
    <row r="82" spans="1:23">
      <c r="A82" s="83"/>
      <c r="B82" s="84"/>
      <c r="C82" s="85"/>
      <c r="D82" s="86"/>
      <c r="E82" s="87"/>
      <c r="G82" s="89"/>
      <c r="H82" s="87"/>
      <c r="I82" s="87"/>
      <c r="J82" s="88"/>
      <c r="K82" s="87"/>
      <c r="L82" s="90"/>
      <c r="M82" s="90"/>
      <c r="N82" s="87" t="str">
        <f t="shared" ca="1" si="1"/>
        <v/>
      </c>
      <c r="O82" s="87"/>
      <c r="P82" s="89"/>
      <c r="Q82" s="87"/>
      <c r="R82" s="87"/>
      <c r="S82" s="87"/>
      <c r="T82" s="89"/>
      <c r="U82" s="89"/>
      <c r="V82" s="87"/>
      <c r="W82" s="87"/>
    </row>
    <row r="83" spans="1:23">
      <c r="A83" s="83"/>
      <c r="B83" s="84"/>
      <c r="C83" s="85"/>
      <c r="D83" s="86"/>
      <c r="E83" s="87"/>
      <c r="G83" s="89"/>
      <c r="H83" s="87"/>
      <c r="I83" s="87"/>
      <c r="J83" s="88"/>
      <c r="K83" s="87"/>
      <c r="L83" s="90"/>
      <c r="M83" s="90"/>
      <c r="N83" s="87" t="str">
        <f t="shared" ca="1" si="1"/>
        <v/>
      </c>
      <c r="O83" s="87"/>
      <c r="P83" s="89"/>
      <c r="Q83" s="87"/>
      <c r="R83" s="87"/>
      <c r="S83" s="87"/>
      <c r="T83" s="89"/>
      <c r="U83" s="89"/>
      <c r="V83" s="87"/>
      <c r="W83" s="87"/>
    </row>
    <row r="84" spans="1:23">
      <c r="A84" s="83"/>
      <c r="B84" s="84"/>
      <c r="C84" s="85"/>
      <c r="D84" s="86"/>
      <c r="E84" s="87"/>
      <c r="G84" s="89"/>
      <c r="H84" s="87"/>
      <c r="I84" s="87"/>
      <c r="J84" s="88"/>
      <c r="K84" s="87"/>
      <c r="L84" s="90"/>
      <c r="M84" s="90"/>
      <c r="N84" s="87" t="str">
        <f t="shared" ca="1" si="1"/>
        <v/>
      </c>
      <c r="O84" s="87"/>
      <c r="P84" s="89"/>
      <c r="Q84" s="87"/>
      <c r="R84" s="87"/>
      <c r="S84" s="87"/>
      <c r="T84" s="89"/>
      <c r="U84" s="89"/>
      <c r="V84" s="87"/>
      <c r="W84" s="87"/>
    </row>
    <row r="85" spans="1:23">
      <c r="A85" s="83"/>
      <c r="B85" s="84"/>
      <c r="C85" s="85"/>
      <c r="D85" s="86"/>
      <c r="E85" s="87"/>
      <c r="G85" s="89"/>
      <c r="H85" s="87"/>
      <c r="I85" s="87"/>
      <c r="J85" s="88"/>
      <c r="K85" s="87"/>
      <c r="L85" s="90"/>
      <c r="M85" s="90"/>
      <c r="N85" s="87" t="str">
        <f t="shared" ca="1" si="1"/>
        <v/>
      </c>
      <c r="O85" s="87"/>
      <c r="P85" s="89"/>
      <c r="Q85" s="87"/>
      <c r="R85" s="87"/>
      <c r="S85" s="87"/>
      <c r="T85" s="89"/>
      <c r="U85" s="89"/>
      <c r="V85" s="87"/>
      <c r="W85" s="87"/>
    </row>
    <row r="86" spans="1:23">
      <c r="A86" s="83"/>
      <c r="B86" s="84"/>
      <c r="C86" s="85"/>
      <c r="D86" s="86"/>
      <c r="E86" s="87"/>
      <c r="G86" s="89"/>
      <c r="H86" s="87"/>
      <c r="I86" s="87"/>
      <c r="J86" s="88"/>
      <c r="K86" s="87"/>
      <c r="L86" s="90"/>
      <c r="M86" s="90"/>
      <c r="N86" s="87" t="str">
        <f t="shared" ca="1" si="1"/>
        <v/>
      </c>
      <c r="O86" s="87"/>
      <c r="P86" s="89"/>
      <c r="Q86" s="87"/>
      <c r="R86" s="87"/>
      <c r="S86" s="87"/>
      <c r="T86" s="89"/>
      <c r="U86" s="89"/>
      <c r="V86" s="87"/>
      <c r="W86" s="87"/>
    </row>
    <row r="87" spans="1:23">
      <c r="A87" s="83"/>
      <c r="B87" s="84"/>
      <c r="C87" s="85"/>
      <c r="D87" s="86"/>
      <c r="E87" s="87"/>
      <c r="G87" s="89"/>
      <c r="H87" s="87"/>
      <c r="I87" s="87"/>
      <c r="J87" s="88"/>
      <c r="K87" s="87"/>
      <c r="L87" s="90"/>
      <c r="M87" s="90"/>
      <c r="N87" s="87" t="str">
        <f t="shared" ca="1" si="1"/>
        <v/>
      </c>
      <c r="O87" s="87"/>
      <c r="P87" s="89"/>
      <c r="Q87" s="87"/>
      <c r="R87" s="87"/>
      <c r="S87" s="87"/>
      <c r="T87" s="89"/>
      <c r="U87" s="89"/>
      <c r="V87" s="87"/>
      <c r="W87" s="87"/>
    </row>
    <row r="88" spans="1:23">
      <c r="A88" s="83"/>
      <c r="B88" s="84"/>
      <c r="C88" s="85"/>
      <c r="D88" s="86"/>
      <c r="E88" s="87"/>
      <c r="G88" s="89"/>
      <c r="H88" s="87"/>
      <c r="I88" s="87"/>
      <c r="J88" s="88"/>
      <c r="K88" s="87"/>
      <c r="L88" s="90"/>
      <c r="M88" s="90"/>
      <c r="N88" s="87" t="str">
        <f t="shared" ca="1" si="1"/>
        <v/>
      </c>
      <c r="O88" s="87"/>
      <c r="P88" s="89"/>
      <c r="Q88" s="87"/>
      <c r="R88" s="87"/>
      <c r="S88" s="87"/>
      <c r="T88" s="89"/>
      <c r="U88" s="89"/>
      <c r="V88" s="87"/>
      <c r="W88" s="87"/>
    </row>
    <row r="89" spans="1:23">
      <c r="A89" s="83"/>
      <c r="B89" s="84"/>
      <c r="C89" s="85"/>
      <c r="D89" s="86"/>
      <c r="E89" s="87"/>
      <c r="G89" s="89"/>
      <c r="H89" s="87"/>
      <c r="I89" s="87"/>
      <c r="J89" s="88"/>
      <c r="K89" s="87"/>
      <c r="L89" s="90"/>
      <c r="M89" s="90"/>
      <c r="N89" s="87" t="str">
        <f t="shared" ca="1" si="1"/>
        <v/>
      </c>
      <c r="O89" s="87"/>
      <c r="P89" s="89"/>
      <c r="Q89" s="87"/>
      <c r="R89" s="87"/>
      <c r="S89" s="87"/>
      <c r="T89" s="89"/>
      <c r="U89" s="89"/>
      <c r="V89" s="87"/>
      <c r="W89" s="87"/>
    </row>
    <row r="90" spans="1:23">
      <c r="A90" s="83"/>
      <c r="B90" s="84"/>
      <c r="C90" s="85"/>
      <c r="D90" s="86"/>
      <c r="E90" s="87"/>
      <c r="G90" s="89"/>
      <c r="H90" s="87"/>
      <c r="I90" s="87"/>
      <c r="J90" s="88"/>
      <c r="K90" s="87"/>
      <c r="L90" s="90"/>
      <c r="M90" s="90"/>
      <c r="N90" s="87" t="str">
        <f t="shared" ca="1" si="1"/>
        <v/>
      </c>
      <c r="O90" s="87"/>
      <c r="P90" s="89"/>
      <c r="Q90" s="87"/>
      <c r="R90" s="87"/>
      <c r="S90" s="87"/>
      <c r="T90" s="89"/>
      <c r="U90" s="89"/>
      <c r="V90" s="87"/>
      <c r="W90" s="87"/>
    </row>
    <row r="91" spans="1:23">
      <c r="A91" s="83"/>
      <c r="B91" s="84"/>
      <c r="C91" s="85"/>
      <c r="D91" s="86"/>
      <c r="E91" s="87"/>
      <c r="G91" s="89"/>
      <c r="H91" s="87"/>
      <c r="I91" s="87"/>
      <c r="J91" s="88"/>
      <c r="K91" s="87"/>
      <c r="L91" s="90"/>
      <c r="M91" s="90"/>
      <c r="N91" s="87" t="str">
        <f t="shared" ca="1" si="1"/>
        <v/>
      </c>
      <c r="O91" s="87"/>
      <c r="P91" s="89"/>
      <c r="Q91" s="87"/>
      <c r="R91" s="87"/>
      <c r="S91" s="87"/>
      <c r="T91" s="89"/>
      <c r="U91" s="89"/>
      <c r="V91" s="87"/>
      <c r="W91" s="87"/>
    </row>
    <row r="92" spans="1:23">
      <c r="A92" s="83"/>
      <c r="B92" s="84"/>
      <c r="C92" s="85"/>
      <c r="D92" s="86"/>
      <c r="E92" s="87"/>
      <c r="G92" s="89"/>
      <c r="H92" s="87"/>
      <c r="I92" s="87"/>
      <c r="J92" s="88"/>
      <c r="K92" s="87"/>
      <c r="L92" s="90"/>
      <c r="M92" s="90"/>
      <c r="N92" s="87" t="str">
        <f t="shared" ca="1" si="1"/>
        <v/>
      </c>
      <c r="O92" s="87"/>
      <c r="P92" s="89"/>
      <c r="Q92" s="87"/>
      <c r="R92" s="87"/>
      <c r="S92" s="87"/>
      <c r="T92" s="89"/>
      <c r="U92" s="89"/>
      <c r="V92" s="87"/>
      <c r="W92" s="87"/>
    </row>
    <row r="93" spans="1:23">
      <c r="A93" s="83"/>
      <c r="B93" s="84"/>
      <c r="C93" s="85"/>
      <c r="D93" s="86"/>
      <c r="E93" s="87"/>
      <c r="G93" s="89"/>
      <c r="H93" s="87"/>
      <c r="I93" s="87"/>
      <c r="J93" s="88"/>
      <c r="K93" s="87"/>
      <c r="L93" s="90"/>
      <c r="M93" s="90"/>
      <c r="N93" s="87" t="str">
        <f t="shared" ca="1" si="1"/>
        <v/>
      </c>
      <c r="O93" s="87"/>
      <c r="P93" s="89"/>
      <c r="Q93" s="87"/>
      <c r="R93" s="87"/>
      <c r="S93" s="87"/>
      <c r="T93" s="89"/>
      <c r="U93" s="89"/>
      <c r="V93" s="87"/>
      <c r="W93" s="87"/>
    </row>
    <row r="94" spans="1:23">
      <c r="A94" s="83"/>
      <c r="B94" s="84"/>
      <c r="C94" s="85"/>
      <c r="D94" s="86"/>
      <c r="E94" s="87"/>
      <c r="G94" s="89"/>
      <c r="H94" s="87"/>
      <c r="I94" s="87"/>
      <c r="J94" s="88"/>
      <c r="K94" s="87"/>
      <c r="L94" s="90"/>
      <c r="M94" s="90"/>
      <c r="N94" s="87" t="str">
        <f t="shared" ca="1" si="1"/>
        <v/>
      </c>
      <c r="O94" s="87"/>
      <c r="P94" s="89"/>
      <c r="Q94" s="87"/>
      <c r="R94" s="87"/>
      <c r="S94" s="87"/>
      <c r="T94" s="89"/>
      <c r="U94" s="89"/>
      <c r="V94" s="87"/>
      <c r="W94" s="87"/>
    </row>
    <row r="95" spans="1:23">
      <c r="A95" s="83"/>
      <c r="B95" s="84"/>
      <c r="C95" s="85"/>
      <c r="D95" s="86"/>
      <c r="E95" s="87"/>
      <c r="G95" s="89"/>
      <c r="H95" s="87"/>
      <c r="I95" s="87"/>
      <c r="J95" s="88"/>
      <c r="K95" s="87"/>
      <c r="L95" s="90"/>
      <c r="M95" s="90"/>
      <c r="N95" s="87" t="str">
        <f t="shared" ca="1" si="1"/>
        <v/>
      </c>
      <c r="O95" s="87"/>
      <c r="P95" s="89"/>
      <c r="Q95" s="87"/>
      <c r="R95" s="87"/>
      <c r="S95" s="87"/>
      <c r="T95" s="89"/>
      <c r="U95" s="89"/>
      <c r="V95" s="87"/>
      <c r="W95" s="87"/>
    </row>
    <row r="96" spans="1:23">
      <c r="A96" s="83"/>
      <c r="B96" s="84"/>
      <c r="C96" s="85"/>
      <c r="D96" s="86"/>
      <c r="E96" s="87"/>
      <c r="G96" s="89"/>
      <c r="H96" s="87"/>
      <c r="I96" s="87"/>
      <c r="J96" s="88"/>
      <c r="K96" s="87"/>
      <c r="L96" s="90"/>
      <c r="M96" s="90"/>
      <c r="N96" s="87" t="str">
        <f t="shared" ca="1" si="1"/>
        <v/>
      </c>
      <c r="O96" s="87"/>
      <c r="P96" s="89"/>
      <c r="Q96" s="87"/>
      <c r="R96" s="87"/>
      <c r="S96" s="87"/>
      <c r="T96" s="89"/>
      <c r="U96" s="89"/>
      <c r="V96" s="87"/>
      <c r="W96" s="87"/>
    </row>
    <row r="97" spans="1:23">
      <c r="A97" s="83"/>
      <c r="B97" s="84"/>
      <c r="C97" s="85"/>
      <c r="D97" s="86"/>
      <c r="E97" s="87"/>
      <c r="G97" s="89"/>
      <c r="H97" s="87"/>
      <c r="I97" s="87"/>
      <c r="J97" s="88"/>
      <c r="K97" s="87"/>
      <c r="L97" s="90"/>
      <c r="M97" s="90"/>
      <c r="N97" s="87" t="str">
        <f t="shared" ca="1" si="1"/>
        <v/>
      </c>
      <c r="O97" s="87"/>
      <c r="P97" s="89"/>
      <c r="Q97" s="87"/>
      <c r="R97" s="87"/>
      <c r="S97" s="87"/>
      <c r="T97" s="89"/>
      <c r="U97" s="89"/>
      <c r="V97" s="87"/>
      <c r="W97" s="87"/>
    </row>
    <row r="98" spans="1:23">
      <c r="A98" s="83"/>
      <c r="B98" s="84"/>
      <c r="C98" s="85"/>
      <c r="D98" s="86"/>
      <c r="E98" s="87"/>
      <c r="G98" s="89"/>
      <c r="H98" s="87"/>
      <c r="I98" s="87"/>
      <c r="J98" s="88"/>
      <c r="K98" s="87"/>
      <c r="L98" s="90"/>
      <c r="M98" s="90"/>
      <c r="N98" s="87" t="str">
        <f t="shared" ca="1" si="1"/>
        <v/>
      </c>
      <c r="O98" s="87"/>
      <c r="P98" s="89"/>
      <c r="Q98" s="87"/>
      <c r="R98" s="87"/>
      <c r="S98" s="87"/>
      <c r="T98" s="89"/>
      <c r="U98" s="89"/>
      <c r="V98" s="87"/>
      <c r="W98" s="87"/>
    </row>
    <row r="99" spans="1:23">
      <c r="A99" s="83"/>
      <c r="B99" s="84"/>
      <c r="C99" s="85"/>
      <c r="D99" s="86"/>
      <c r="E99" s="87"/>
      <c r="G99" s="89"/>
      <c r="H99" s="87"/>
      <c r="I99" s="87"/>
      <c r="J99" s="88"/>
      <c r="K99" s="87"/>
      <c r="L99" s="90"/>
      <c r="M99" s="90"/>
      <c r="N99" s="87" t="str">
        <f t="shared" ca="1" si="1"/>
        <v/>
      </c>
      <c r="O99" s="87"/>
      <c r="P99" s="89"/>
      <c r="Q99" s="87"/>
      <c r="R99" s="87"/>
      <c r="S99" s="87"/>
      <c r="T99" s="89"/>
      <c r="U99" s="89"/>
      <c r="V99" s="87"/>
      <c r="W99" s="87"/>
    </row>
    <row r="100" spans="1:23">
      <c r="A100" s="83"/>
      <c r="B100" s="84"/>
      <c r="C100" s="85"/>
      <c r="D100" s="86"/>
      <c r="E100" s="87"/>
      <c r="G100" s="89"/>
      <c r="H100" s="87"/>
      <c r="I100" s="87"/>
      <c r="J100" s="88"/>
      <c r="K100" s="87"/>
      <c r="L100" s="90"/>
      <c r="M100" s="90"/>
      <c r="N100" s="87" t="str">
        <f t="shared" ca="1" si="1"/>
        <v/>
      </c>
      <c r="O100" s="87"/>
      <c r="P100" s="89"/>
      <c r="Q100" s="87"/>
      <c r="R100" s="87"/>
      <c r="S100" s="87"/>
      <c r="T100" s="89"/>
      <c r="U100" s="89"/>
      <c r="V100" s="87"/>
      <c r="W100" s="87"/>
    </row>
    <row r="101" spans="1:23">
      <c r="A101" s="83"/>
      <c r="B101" s="84"/>
      <c r="C101" s="85"/>
      <c r="D101" s="86"/>
      <c r="E101" s="87"/>
      <c r="G101" s="89"/>
      <c r="H101" s="87"/>
      <c r="I101" s="87"/>
      <c r="J101" s="88"/>
      <c r="K101" s="87"/>
      <c r="L101" s="90"/>
      <c r="M101" s="90"/>
      <c r="N101" s="87" t="str">
        <f t="shared" ca="1" si="1"/>
        <v/>
      </c>
      <c r="O101" s="87"/>
      <c r="P101" s="89"/>
      <c r="Q101" s="87"/>
      <c r="R101" s="87"/>
      <c r="S101" s="87"/>
      <c r="T101" s="89"/>
      <c r="U101" s="89"/>
      <c r="V101" s="87"/>
      <c r="W101" s="87"/>
    </row>
    <row r="102" spans="1:23">
      <c r="A102" s="83"/>
      <c r="B102" s="84"/>
      <c r="C102" s="85"/>
      <c r="D102" s="86"/>
      <c r="E102" s="87"/>
      <c r="G102" s="89"/>
      <c r="H102" s="87"/>
      <c r="I102" s="87"/>
      <c r="J102" s="88"/>
      <c r="K102" s="87"/>
      <c r="L102" s="90"/>
      <c r="M102" s="90"/>
      <c r="N102" s="87" t="str">
        <f t="shared" ca="1" si="1"/>
        <v/>
      </c>
      <c r="O102" s="87"/>
      <c r="P102" s="89"/>
      <c r="Q102" s="87"/>
      <c r="R102" s="87"/>
      <c r="S102" s="87"/>
      <c r="T102" s="89"/>
      <c r="U102" s="89"/>
      <c r="V102" s="87"/>
      <c r="W102" s="87"/>
    </row>
    <row r="103" spans="1:23">
      <c r="A103" s="83"/>
      <c r="B103" s="84"/>
      <c r="C103" s="85"/>
      <c r="D103" s="86"/>
      <c r="E103" s="87"/>
      <c r="G103" s="89"/>
      <c r="H103" s="87"/>
      <c r="I103" s="87"/>
      <c r="J103" s="88"/>
      <c r="K103" s="87"/>
      <c r="L103" s="90"/>
      <c r="M103" s="90"/>
      <c r="N103" s="87" t="str">
        <f t="shared" ca="1" si="1"/>
        <v/>
      </c>
      <c r="O103" s="87"/>
      <c r="P103" s="89"/>
      <c r="Q103" s="87"/>
      <c r="R103" s="87"/>
      <c r="S103" s="87"/>
      <c r="T103" s="89"/>
      <c r="U103" s="89"/>
      <c r="V103" s="87"/>
      <c r="W103" s="87"/>
    </row>
    <row r="104" spans="1:23">
      <c r="A104" s="83"/>
      <c r="B104" s="84"/>
      <c r="C104" s="85"/>
      <c r="D104" s="86"/>
      <c r="E104" s="87"/>
      <c r="G104" s="89"/>
      <c r="H104" s="87"/>
      <c r="I104" s="87"/>
      <c r="J104" s="88"/>
      <c r="K104" s="87"/>
      <c r="L104" s="90"/>
      <c r="M104" s="90"/>
      <c r="N104" s="87" t="str">
        <f t="shared" ca="1" si="1"/>
        <v/>
      </c>
      <c r="O104" s="87"/>
      <c r="P104" s="89"/>
      <c r="Q104" s="87"/>
      <c r="R104" s="87"/>
      <c r="S104" s="87"/>
      <c r="T104" s="89"/>
      <c r="U104" s="89"/>
      <c r="V104" s="87"/>
      <c r="W104" s="87"/>
    </row>
    <row r="105" spans="1:23">
      <c r="A105" s="83"/>
      <c r="B105" s="84"/>
      <c r="C105" s="85"/>
      <c r="D105" s="86"/>
      <c r="E105" s="87"/>
      <c r="G105" s="89"/>
      <c r="H105" s="87"/>
      <c r="I105" s="87"/>
      <c r="J105" s="88"/>
      <c r="K105" s="87"/>
      <c r="L105" s="90"/>
      <c r="M105" s="90"/>
      <c r="N105" s="87" t="str">
        <f t="shared" ca="1" si="1"/>
        <v/>
      </c>
      <c r="O105" s="87"/>
      <c r="P105" s="89"/>
      <c r="Q105" s="87"/>
      <c r="R105" s="87"/>
      <c r="S105" s="87"/>
      <c r="T105" s="89"/>
      <c r="U105" s="89"/>
      <c r="V105" s="87"/>
      <c r="W105" s="87"/>
    </row>
    <row r="106" spans="1:23">
      <c r="A106" s="83"/>
      <c r="B106" s="84"/>
      <c r="C106" s="85"/>
      <c r="D106" s="86"/>
      <c r="E106" s="87"/>
      <c r="G106" s="89"/>
      <c r="H106" s="87"/>
      <c r="I106" s="87"/>
      <c r="J106" s="88"/>
      <c r="K106" s="87"/>
      <c r="L106" s="90"/>
      <c r="M106" s="90"/>
      <c r="N106" s="87" t="str">
        <f t="shared" ca="1" si="1"/>
        <v/>
      </c>
      <c r="O106" s="87"/>
      <c r="P106" s="89"/>
      <c r="Q106" s="87"/>
      <c r="R106" s="87"/>
      <c r="S106" s="87"/>
      <c r="T106" s="89"/>
      <c r="U106" s="89"/>
      <c r="V106" s="87"/>
      <c r="W106" s="87"/>
    </row>
    <row r="107" spans="1:23">
      <c r="A107" s="83"/>
      <c r="B107" s="84"/>
      <c r="C107" s="85"/>
      <c r="D107" s="86"/>
      <c r="E107" s="87"/>
      <c r="G107" s="89"/>
      <c r="H107" s="87"/>
      <c r="I107" s="87"/>
      <c r="J107" s="88"/>
      <c r="K107" s="87"/>
      <c r="L107" s="90"/>
      <c r="M107" s="90"/>
      <c r="N107" s="87" t="str">
        <f t="shared" ca="1" si="1"/>
        <v/>
      </c>
      <c r="O107" s="87"/>
      <c r="P107" s="89"/>
      <c r="Q107" s="87"/>
      <c r="R107" s="87"/>
      <c r="S107" s="87"/>
      <c r="T107" s="89"/>
      <c r="U107" s="89"/>
      <c r="V107" s="87"/>
      <c r="W107" s="87"/>
    </row>
    <row r="108" spans="1:23">
      <c r="A108" s="83"/>
      <c r="B108" s="84"/>
      <c r="C108" s="85"/>
      <c r="D108" s="86"/>
      <c r="E108" s="87"/>
      <c r="G108" s="89"/>
      <c r="H108" s="87"/>
      <c r="I108" s="87"/>
      <c r="J108" s="88"/>
      <c r="K108" s="87"/>
      <c r="L108" s="90"/>
      <c r="M108" s="90"/>
      <c r="N108" s="87" t="str">
        <f t="shared" ca="1" si="1"/>
        <v/>
      </c>
      <c r="O108" s="87"/>
      <c r="P108" s="89"/>
      <c r="Q108" s="87"/>
      <c r="R108" s="87"/>
      <c r="S108" s="87"/>
      <c r="T108" s="89"/>
      <c r="U108" s="89"/>
      <c r="V108" s="87"/>
      <c r="W108" s="87"/>
    </row>
    <row r="109" spans="1:23">
      <c r="A109" s="83"/>
      <c r="B109" s="84"/>
      <c r="C109" s="85"/>
      <c r="D109" s="86"/>
      <c r="E109" s="87"/>
      <c r="G109" s="89"/>
      <c r="H109" s="87"/>
      <c r="I109" s="87"/>
      <c r="J109" s="88"/>
      <c r="K109" s="87"/>
      <c r="L109" s="90"/>
      <c r="M109" s="90"/>
      <c r="N109" s="87" t="str">
        <f t="shared" ca="1" si="1"/>
        <v/>
      </c>
      <c r="O109" s="87"/>
      <c r="P109" s="89"/>
      <c r="Q109" s="87"/>
      <c r="R109" s="87"/>
      <c r="S109" s="87"/>
      <c r="T109" s="89"/>
      <c r="U109" s="89"/>
      <c r="V109" s="87"/>
      <c r="W109" s="87"/>
    </row>
    <row r="110" spans="1:23">
      <c r="A110" s="83"/>
      <c r="B110" s="84"/>
      <c r="C110" s="85"/>
      <c r="D110" s="86"/>
      <c r="E110" s="87"/>
      <c r="G110" s="89"/>
      <c r="H110" s="87"/>
      <c r="I110" s="87"/>
      <c r="J110" s="88"/>
      <c r="K110" s="87"/>
      <c r="L110" s="90"/>
      <c r="M110" s="90"/>
      <c r="N110" s="87" t="str">
        <f t="shared" ca="1" si="1"/>
        <v/>
      </c>
      <c r="O110" s="87"/>
      <c r="P110" s="89"/>
      <c r="Q110" s="87"/>
      <c r="R110" s="87"/>
      <c r="S110" s="87"/>
      <c r="T110" s="89"/>
      <c r="U110" s="89"/>
      <c r="V110" s="87"/>
      <c r="W110" s="87"/>
    </row>
    <row r="111" spans="1:23">
      <c r="A111" s="83"/>
      <c r="B111" s="84"/>
      <c r="C111" s="85"/>
      <c r="D111" s="86"/>
      <c r="E111" s="87"/>
      <c r="G111" s="89"/>
      <c r="H111" s="87"/>
      <c r="I111" s="87"/>
      <c r="J111" s="88"/>
      <c r="K111" s="87"/>
      <c r="L111" s="90"/>
      <c r="M111" s="90"/>
      <c r="N111" s="87" t="str">
        <f t="shared" ca="1" si="1"/>
        <v/>
      </c>
      <c r="O111" s="87"/>
      <c r="P111" s="89"/>
      <c r="Q111" s="87"/>
      <c r="R111" s="87"/>
      <c r="S111" s="87"/>
      <c r="T111" s="89"/>
      <c r="U111" s="89"/>
      <c r="V111" s="87"/>
      <c r="W111" s="87"/>
    </row>
    <row r="112" spans="1:23">
      <c r="A112" s="83"/>
      <c r="B112" s="84"/>
      <c r="C112" s="85"/>
      <c r="D112" s="86"/>
      <c r="E112" s="87"/>
      <c r="G112" s="89"/>
      <c r="H112" s="87"/>
      <c r="I112" s="87"/>
      <c r="J112" s="88"/>
      <c r="K112" s="87"/>
      <c r="L112" s="90"/>
      <c r="M112" s="90"/>
      <c r="N112" s="87" t="str">
        <f t="shared" ca="1" si="1"/>
        <v/>
      </c>
      <c r="O112" s="87"/>
      <c r="P112" s="89"/>
      <c r="Q112" s="87"/>
      <c r="R112" s="87"/>
      <c r="S112" s="87"/>
      <c r="T112" s="89"/>
      <c r="U112" s="89"/>
      <c r="V112" s="87"/>
      <c r="W112" s="87"/>
    </row>
    <row r="113" spans="1:23">
      <c r="A113" s="83"/>
      <c r="B113" s="84"/>
      <c r="C113" s="85"/>
      <c r="D113" s="86"/>
      <c r="E113" s="87"/>
      <c r="G113" s="89"/>
      <c r="H113" s="87"/>
      <c r="I113" s="87"/>
      <c r="J113" s="88"/>
      <c r="K113" s="87"/>
      <c r="L113" s="90"/>
      <c r="M113" s="90"/>
      <c r="N113" s="87" t="str">
        <f t="shared" ca="1" si="1"/>
        <v/>
      </c>
      <c r="O113" s="87"/>
      <c r="P113" s="89"/>
      <c r="Q113" s="87"/>
      <c r="R113" s="87"/>
      <c r="S113" s="87"/>
      <c r="T113" s="89"/>
      <c r="U113" s="89"/>
      <c r="V113" s="87"/>
      <c r="W113" s="87"/>
    </row>
    <row r="114" spans="1:23">
      <c r="A114" s="83"/>
      <c r="B114" s="84"/>
      <c r="C114" s="85"/>
      <c r="D114" s="86"/>
      <c r="E114" s="87"/>
      <c r="G114" s="89"/>
      <c r="H114" s="87"/>
      <c r="I114" s="87"/>
      <c r="J114" s="88"/>
      <c r="K114" s="87"/>
      <c r="L114" s="90"/>
      <c r="M114" s="90"/>
      <c r="N114" s="87" t="str">
        <f t="shared" ca="1" si="1"/>
        <v/>
      </c>
      <c r="O114" s="87"/>
      <c r="P114" s="89"/>
      <c r="Q114" s="87"/>
      <c r="R114" s="87"/>
      <c r="S114" s="87"/>
      <c r="T114" s="89"/>
      <c r="U114" s="89"/>
      <c r="V114" s="87"/>
      <c r="W114" s="87"/>
    </row>
    <row r="115" spans="1:23">
      <c r="A115" s="83"/>
      <c r="B115" s="84"/>
      <c r="C115" s="85"/>
      <c r="D115" s="86"/>
      <c r="E115" s="87"/>
      <c r="G115" s="89"/>
      <c r="H115" s="87"/>
      <c r="I115" s="87"/>
      <c r="J115" s="88"/>
      <c r="K115" s="87"/>
      <c r="L115" s="90"/>
      <c r="M115" s="90"/>
      <c r="N115" s="87" t="str">
        <f t="shared" ca="1" si="1"/>
        <v/>
      </c>
      <c r="O115" s="87"/>
      <c r="P115" s="89"/>
      <c r="Q115" s="87"/>
      <c r="R115" s="87"/>
      <c r="S115" s="87"/>
      <c r="T115" s="89"/>
      <c r="U115" s="89"/>
      <c r="V115" s="87"/>
      <c r="W115" s="87"/>
    </row>
    <row r="116" spans="1:23">
      <c r="A116" s="83"/>
      <c r="B116" s="84"/>
      <c r="C116" s="85"/>
      <c r="D116" s="86"/>
      <c r="E116" s="87"/>
      <c r="G116" s="89"/>
      <c r="H116" s="87"/>
      <c r="I116" s="87"/>
      <c r="J116" s="88"/>
      <c r="K116" s="87"/>
      <c r="L116" s="90"/>
      <c r="M116" s="90"/>
      <c r="N116" s="87" t="str">
        <f t="shared" ca="1" si="1"/>
        <v/>
      </c>
      <c r="O116" s="87"/>
      <c r="P116" s="89"/>
      <c r="Q116" s="87"/>
      <c r="R116" s="87"/>
      <c r="S116" s="87"/>
      <c r="T116" s="89"/>
      <c r="U116" s="89"/>
      <c r="V116" s="87"/>
      <c r="W116" s="87"/>
    </row>
    <row r="117" spans="1:23">
      <c r="A117" s="83"/>
      <c r="B117" s="84"/>
      <c r="C117" s="85"/>
      <c r="D117" s="86"/>
      <c r="E117" s="87"/>
      <c r="G117" s="89"/>
      <c r="H117" s="87"/>
      <c r="I117" s="87"/>
      <c r="J117" s="88"/>
      <c r="K117" s="87"/>
      <c r="L117" s="90"/>
      <c r="M117" s="90"/>
      <c r="N117" s="87" t="str">
        <f t="shared" ca="1" si="1"/>
        <v/>
      </c>
      <c r="O117" s="87"/>
      <c r="P117" s="89"/>
      <c r="Q117" s="87"/>
      <c r="R117" s="87"/>
      <c r="S117" s="87"/>
      <c r="T117" s="89"/>
      <c r="U117" s="89"/>
      <c r="V117" s="87"/>
      <c r="W117" s="87"/>
    </row>
    <row r="118" spans="1:23">
      <c r="A118" s="83"/>
      <c r="B118" s="84"/>
      <c r="C118" s="85"/>
      <c r="D118" s="86"/>
      <c r="E118" s="87"/>
      <c r="G118" s="89"/>
      <c r="H118" s="87"/>
      <c r="I118" s="87"/>
      <c r="J118" s="88"/>
      <c r="K118" s="87"/>
      <c r="L118" s="90"/>
      <c r="M118" s="90"/>
      <c r="N118" s="87" t="str">
        <f t="shared" ca="1" si="1"/>
        <v/>
      </c>
      <c r="O118" s="87"/>
      <c r="P118" s="89"/>
      <c r="Q118" s="87"/>
      <c r="R118" s="87"/>
      <c r="S118" s="87"/>
      <c r="T118" s="89"/>
      <c r="U118" s="89"/>
      <c r="V118" s="87"/>
      <c r="W118" s="87"/>
    </row>
    <row r="119" spans="1:23">
      <c r="A119" s="83"/>
      <c r="B119" s="84"/>
      <c r="C119" s="85"/>
      <c r="D119" s="86"/>
      <c r="E119" s="87"/>
      <c r="G119" s="89"/>
      <c r="H119" s="87"/>
      <c r="I119" s="87"/>
      <c r="J119" s="88"/>
      <c r="K119" s="87"/>
      <c r="L119" s="90"/>
      <c r="M119" s="90"/>
      <c r="N119" s="87" t="str">
        <f t="shared" ca="1" si="1"/>
        <v/>
      </c>
      <c r="O119" s="87"/>
      <c r="P119" s="89"/>
      <c r="Q119" s="87"/>
      <c r="R119" s="87"/>
      <c r="S119" s="87"/>
      <c r="T119" s="89"/>
      <c r="U119" s="89"/>
      <c r="V119" s="87"/>
      <c r="W119" s="87"/>
    </row>
    <row r="120" spans="1:23">
      <c r="A120" s="83"/>
      <c r="B120" s="84"/>
      <c r="C120" s="85"/>
      <c r="D120" s="86"/>
      <c r="E120" s="87"/>
      <c r="G120" s="89"/>
      <c r="H120" s="87"/>
      <c r="I120" s="87"/>
      <c r="J120" s="88"/>
      <c r="K120" s="87"/>
      <c r="L120" s="90"/>
      <c r="M120" s="90"/>
      <c r="N120" s="87" t="str">
        <f t="shared" ca="1" si="1"/>
        <v/>
      </c>
      <c r="O120" s="87"/>
      <c r="P120" s="89"/>
      <c r="Q120" s="87"/>
      <c r="R120" s="87"/>
      <c r="S120" s="87"/>
      <c r="T120" s="89"/>
      <c r="U120" s="89"/>
      <c r="V120" s="87"/>
      <c r="W120" s="87"/>
    </row>
    <row r="121" spans="1:23">
      <c r="A121" s="83"/>
      <c r="B121" s="84"/>
      <c r="C121" s="85"/>
      <c r="D121" s="86"/>
      <c r="E121" s="87"/>
      <c r="G121" s="89"/>
      <c r="H121" s="87"/>
      <c r="I121" s="87"/>
      <c r="J121" s="88"/>
      <c r="K121" s="87"/>
      <c r="L121" s="90"/>
      <c r="M121" s="90"/>
      <c r="N121" s="87" t="str">
        <f t="shared" ca="1" si="1"/>
        <v/>
      </c>
      <c r="O121" s="87"/>
      <c r="P121" s="89"/>
      <c r="Q121" s="87"/>
      <c r="R121" s="87"/>
      <c r="S121" s="87"/>
      <c r="T121" s="89"/>
      <c r="U121" s="89"/>
      <c r="V121" s="87"/>
      <c r="W121" s="87"/>
    </row>
    <row r="122" spans="1:23">
      <c r="A122" s="83"/>
      <c r="B122" s="84"/>
      <c r="C122" s="85"/>
      <c r="D122" s="86"/>
      <c r="E122" s="87"/>
      <c r="G122" s="89"/>
      <c r="H122" s="87"/>
      <c r="I122" s="87"/>
      <c r="J122" s="88"/>
      <c r="K122" s="87"/>
      <c r="L122" s="90"/>
      <c r="M122" s="90"/>
      <c r="N122" s="87" t="str">
        <f t="shared" ca="1" si="1"/>
        <v/>
      </c>
      <c r="O122" s="87"/>
      <c r="P122" s="89"/>
      <c r="Q122" s="87"/>
      <c r="R122" s="87"/>
      <c r="S122" s="87"/>
      <c r="T122" s="89"/>
      <c r="U122" s="89"/>
      <c r="V122" s="87"/>
      <c r="W122" s="87"/>
    </row>
    <row r="123" spans="1:23">
      <c r="A123" s="83"/>
      <c r="B123" s="84"/>
      <c r="C123" s="85"/>
      <c r="D123" s="86"/>
      <c r="E123" s="87"/>
      <c r="G123" s="89"/>
      <c r="H123" s="87"/>
      <c r="I123" s="87"/>
      <c r="J123" s="88"/>
      <c r="K123" s="87"/>
      <c r="L123" s="90"/>
      <c r="M123" s="90"/>
      <c r="N123" s="87" t="str">
        <f t="shared" ca="1" si="1"/>
        <v/>
      </c>
      <c r="O123" s="87"/>
      <c r="P123" s="89"/>
      <c r="Q123" s="87"/>
      <c r="R123" s="87"/>
      <c r="S123" s="87"/>
      <c r="T123" s="89"/>
      <c r="U123" s="89"/>
      <c r="V123" s="87"/>
      <c r="W123" s="87"/>
    </row>
    <row r="124" spans="1:23">
      <c r="A124" s="83"/>
      <c r="B124" s="84"/>
      <c r="C124" s="85"/>
      <c r="D124" s="86"/>
      <c r="E124" s="87"/>
      <c r="G124" s="89"/>
      <c r="H124" s="87"/>
      <c r="I124" s="87"/>
      <c r="J124" s="88"/>
      <c r="K124" s="87"/>
      <c r="L124" s="90"/>
      <c r="M124" s="90"/>
      <c r="N124" s="87" t="str">
        <f t="shared" ca="1" si="1"/>
        <v/>
      </c>
      <c r="O124" s="87"/>
      <c r="P124" s="89"/>
      <c r="Q124" s="87"/>
      <c r="R124" s="87"/>
      <c r="S124" s="87"/>
      <c r="T124" s="89"/>
      <c r="U124" s="89"/>
      <c r="V124" s="87"/>
      <c r="W124" s="87"/>
    </row>
    <row r="125" spans="1:23">
      <c r="A125" s="83"/>
      <c r="B125" s="84"/>
      <c r="C125" s="85"/>
      <c r="D125" s="86"/>
      <c r="E125" s="87"/>
      <c r="G125" s="89"/>
      <c r="H125" s="87"/>
      <c r="I125" s="87"/>
      <c r="J125" s="88"/>
      <c r="K125" s="87"/>
      <c r="L125" s="90"/>
      <c r="M125" s="90"/>
      <c r="N125" s="87" t="str">
        <f t="shared" ca="1" si="1"/>
        <v/>
      </c>
      <c r="O125" s="87"/>
      <c r="P125" s="89"/>
      <c r="Q125" s="87"/>
      <c r="R125" s="87"/>
      <c r="S125" s="87"/>
      <c r="T125" s="89"/>
      <c r="U125" s="89"/>
      <c r="V125" s="87"/>
      <c r="W125" s="87"/>
    </row>
    <row r="126" spans="1:23">
      <c r="A126" s="83"/>
      <c r="B126" s="84"/>
      <c r="C126" s="85"/>
      <c r="D126" s="86"/>
      <c r="E126" s="87"/>
      <c r="G126" s="89"/>
      <c r="H126" s="87"/>
      <c r="I126" s="87"/>
      <c r="J126" s="88"/>
      <c r="K126" s="87"/>
      <c r="L126" s="90"/>
      <c r="M126" s="90"/>
      <c r="N126" s="87" t="str">
        <f t="shared" ca="1" si="1"/>
        <v/>
      </c>
      <c r="O126" s="87"/>
      <c r="P126" s="89"/>
      <c r="Q126" s="87"/>
      <c r="R126" s="87"/>
      <c r="S126" s="87"/>
      <c r="T126" s="89"/>
      <c r="U126" s="89"/>
      <c r="V126" s="87"/>
      <c r="W126" s="87"/>
    </row>
    <row r="127" spans="1:23">
      <c r="A127" s="83"/>
      <c r="B127" s="84"/>
      <c r="C127" s="85"/>
      <c r="D127" s="86"/>
      <c r="E127" s="87"/>
      <c r="G127" s="89"/>
      <c r="H127" s="87"/>
      <c r="I127" s="87"/>
      <c r="J127" s="88"/>
      <c r="K127" s="87"/>
      <c r="L127" s="90"/>
      <c r="M127" s="90"/>
      <c r="N127" s="87" t="str">
        <f t="shared" ca="1" si="1"/>
        <v/>
      </c>
      <c r="O127" s="87"/>
      <c r="P127" s="89"/>
      <c r="Q127" s="87"/>
      <c r="R127" s="87"/>
      <c r="S127" s="87"/>
      <c r="T127" s="89"/>
      <c r="U127" s="89"/>
      <c r="V127" s="87"/>
      <c r="W127" s="87"/>
    </row>
    <row r="128" spans="1:23">
      <c r="A128" s="83"/>
      <c r="B128" s="84"/>
      <c r="C128" s="85"/>
      <c r="D128" s="86"/>
      <c r="E128" s="87"/>
      <c r="G128" s="89"/>
      <c r="H128" s="87"/>
      <c r="I128" s="87"/>
      <c r="J128" s="88"/>
      <c r="K128" s="87"/>
      <c r="L128" s="90"/>
      <c r="M128" s="90"/>
      <c r="N128" s="87" t="str">
        <f t="shared" ca="1" si="1"/>
        <v/>
      </c>
      <c r="O128" s="87"/>
      <c r="P128" s="89"/>
      <c r="Q128" s="87"/>
      <c r="R128" s="87"/>
      <c r="S128" s="87"/>
      <c r="T128" s="89"/>
      <c r="U128" s="89"/>
      <c r="V128" s="87"/>
      <c r="W128" s="87"/>
    </row>
    <row r="129" spans="1:23">
      <c r="A129" s="83"/>
      <c r="B129" s="84"/>
      <c r="C129" s="85"/>
      <c r="D129" s="86"/>
      <c r="E129" s="87"/>
      <c r="G129" s="89"/>
      <c r="H129" s="87"/>
      <c r="I129" s="87"/>
      <c r="J129" s="88"/>
      <c r="K129" s="87"/>
      <c r="L129" s="90"/>
      <c r="M129" s="90"/>
      <c r="N129" s="87" t="str">
        <f t="shared" ca="1" si="1"/>
        <v/>
      </c>
      <c r="O129" s="87"/>
      <c r="P129" s="89"/>
      <c r="Q129" s="87"/>
      <c r="R129" s="87"/>
      <c r="S129" s="87"/>
      <c r="T129" s="89"/>
      <c r="U129" s="89"/>
      <c r="V129" s="87"/>
      <c r="W129" s="87"/>
    </row>
    <row r="130" spans="1:23">
      <c r="A130" s="83"/>
      <c r="B130" s="84"/>
      <c r="C130" s="85"/>
      <c r="D130" s="86"/>
      <c r="E130" s="87"/>
      <c r="G130" s="89"/>
      <c r="H130" s="87"/>
      <c r="I130" s="87"/>
      <c r="J130" s="88"/>
      <c r="K130" s="87"/>
      <c r="L130" s="90"/>
      <c r="M130" s="90"/>
      <c r="N130" s="87" t="str">
        <f t="shared" ca="1" si="1"/>
        <v/>
      </c>
      <c r="O130" s="87"/>
      <c r="P130" s="89"/>
      <c r="Q130" s="87"/>
      <c r="R130" s="87"/>
      <c r="S130" s="87"/>
      <c r="T130" s="89"/>
      <c r="U130" s="89"/>
      <c r="V130" s="87"/>
      <c r="W130" s="87"/>
    </row>
    <row r="131" spans="1:23">
      <c r="A131" s="83"/>
      <c r="B131" s="84"/>
      <c r="C131" s="85"/>
      <c r="D131" s="86"/>
      <c r="E131" s="87"/>
      <c r="G131" s="89"/>
      <c r="H131" s="87"/>
      <c r="I131" s="87"/>
      <c r="J131" s="88"/>
      <c r="K131" s="87"/>
      <c r="L131" s="90"/>
      <c r="M131" s="90"/>
      <c r="N131" s="87" t="str">
        <f t="shared" ca="1" si="1"/>
        <v/>
      </c>
      <c r="O131" s="87"/>
      <c r="P131" s="89"/>
      <c r="Q131" s="87"/>
      <c r="R131" s="87"/>
      <c r="S131" s="87"/>
      <c r="T131" s="89"/>
      <c r="U131" s="89"/>
      <c r="V131" s="87"/>
      <c r="W131" s="87"/>
    </row>
    <row r="132" spans="1:23">
      <c r="A132" s="83"/>
      <c r="B132" s="84"/>
      <c r="C132" s="85"/>
      <c r="D132" s="86"/>
      <c r="E132" s="87"/>
      <c r="G132" s="89"/>
      <c r="H132" s="87"/>
      <c r="I132" s="87"/>
      <c r="J132" s="88"/>
      <c r="K132" s="87"/>
      <c r="L132" s="90"/>
      <c r="M132" s="90"/>
      <c r="N132" s="87" t="str">
        <f t="shared" ca="1" si="1"/>
        <v/>
      </c>
      <c r="O132" s="87"/>
      <c r="P132" s="89"/>
      <c r="Q132" s="87"/>
      <c r="R132" s="87"/>
      <c r="S132" s="87"/>
      <c r="T132" s="89"/>
      <c r="U132" s="89"/>
      <c r="V132" s="87"/>
      <c r="W132" s="87"/>
    </row>
    <row r="133" spans="1:23">
      <c r="A133" s="83"/>
      <c r="B133" s="84"/>
      <c r="C133" s="85"/>
      <c r="D133" s="86"/>
      <c r="E133" s="87"/>
      <c r="G133" s="89"/>
      <c r="H133" s="87"/>
      <c r="I133" s="87"/>
      <c r="J133" s="88"/>
      <c r="K133" s="87"/>
      <c r="L133" s="90"/>
      <c r="M133" s="90"/>
      <c r="N133" s="87" t="str">
        <f t="shared" ref="N133:N196" ca="1" si="2">+IFERROR(MATCH("X",OFFSET(STR,N132,0),0)+N132,"")</f>
        <v/>
      </c>
      <c r="O133" s="87"/>
      <c r="P133" s="89"/>
      <c r="Q133" s="87"/>
      <c r="R133" s="87"/>
      <c r="S133" s="87"/>
      <c r="T133" s="89"/>
      <c r="U133" s="89"/>
      <c r="V133" s="87"/>
      <c r="W133" s="87"/>
    </row>
    <row r="134" spans="1:23">
      <c r="A134" s="83"/>
      <c r="B134" s="84"/>
      <c r="C134" s="85"/>
      <c r="D134" s="86"/>
      <c r="E134" s="87"/>
      <c r="G134" s="89"/>
      <c r="H134" s="87"/>
      <c r="I134" s="87"/>
      <c r="J134" s="88"/>
      <c r="K134" s="87"/>
      <c r="L134" s="90"/>
      <c r="M134" s="90"/>
      <c r="N134" s="87" t="str">
        <f t="shared" ca="1" si="2"/>
        <v/>
      </c>
      <c r="O134" s="87"/>
      <c r="P134" s="89"/>
      <c r="Q134" s="87"/>
      <c r="R134" s="87"/>
      <c r="S134" s="87"/>
      <c r="T134" s="89"/>
      <c r="U134" s="89"/>
      <c r="V134" s="87"/>
      <c r="W134" s="87"/>
    </row>
    <row r="135" spans="1:23">
      <c r="A135" s="83"/>
      <c r="B135" s="84"/>
      <c r="C135" s="85"/>
      <c r="D135" s="86"/>
      <c r="E135" s="87"/>
      <c r="G135" s="89"/>
      <c r="H135" s="87"/>
      <c r="I135" s="87"/>
      <c r="J135" s="88"/>
      <c r="K135" s="87"/>
      <c r="L135" s="90"/>
      <c r="M135" s="90"/>
      <c r="N135" s="87" t="str">
        <f t="shared" ca="1" si="2"/>
        <v/>
      </c>
      <c r="O135" s="87"/>
      <c r="P135" s="89"/>
      <c r="Q135" s="87"/>
      <c r="R135" s="87"/>
      <c r="S135" s="87"/>
      <c r="T135" s="89"/>
      <c r="U135" s="89"/>
      <c r="V135" s="87"/>
      <c r="W135" s="87"/>
    </row>
    <row r="136" spans="1:23">
      <c r="A136" s="83"/>
      <c r="B136" s="84"/>
      <c r="C136" s="85"/>
      <c r="D136" s="86"/>
      <c r="E136" s="87"/>
      <c r="G136" s="89"/>
      <c r="H136" s="87"/>
      <c r="I136" s="87"/>
      <c r="J136" s="88"/>
      <c r="K136" s="87"/>
      <c r="L136" s="90"/>
      <c r="M136" s="90"/>
      <c r="N136" s="87" t="str">
        <f t="shared" ca="1" si="2"/>
        <v/>
      </c>
      <c r="O136" s="87"/>
      <c r="P136" s="89"/>
      <c r="Q136" s="87"/>
      <c r="R136" s="87"/>
      <c r="S136" s="87"/>
      <c r="T136" s="89"/>
      <c r="U136" s="89"/>
      <c r="V136" s="87"/>
      <c r="W136" s="87"/>
    </row>
    <row r="137" spans="1:23">
      <c r="A137" s="83"/>
      <c r="B137" s="84"/>
      <c r="C137" s="85"/>
      <c r="D137" s="86"/>
      <c r="E137" s="87"/>
      <c r="G137" s="89"/>
      <c r="H137" s="87"/>
      <c r="I137" s="87"/>
      <c r="J137" s="88"/>
      <c r="K137" s="87"/>
      <c r="L137" s="90"/>
      <c r="M137" s="90"/>
      <c r="N137" s="87" t="str">
        <f t="shared" ca="1" si="2"/>
        <v/>
      </c>
      <c r="O137" s="87"/>
      <c r="P137" s="89"/>
      <c r="Q137" s="87"/>
      <c r="R137" s="87"/>
      <c r="S137" s="87"/>
      <c r="T137" s="89"/>
      <c r="U137" s="89"/>
      <c r="V137" s="87"/>
      <c r="W137" s="87"/>
    </row>
    <row r="138" spans="1:23">
      <c r="A138" s="83"/>
      <c r="B138" s="84"/>
      <c r="C138" s="85"/>
      <c r="D138" s="86"/>
      <c r="E138" s="87"/>
      <c r="G138" s="89"/>
      <c r="H138" s="87"/>
      <c r="I138" s="87"/>
      <c r="J138" s="88"/>
      <c r="K138" s="87"/>
      <c r="L138" s="90"/>
      <c r="M138" s="90"/>
      <c r="N138" s="87" t="str">
        <f t="shared" ca="1" si="2"/>
        <v/>
      </c>
      <c r="O138" s="87"/>
      <c r="P138" s="89"/>
      <c r="Q138" s="87"/>
      <c r="R138" s="87"/>
      <c r="S138" s="87"/>
      <c r="T138" s="89"/>
      <c r="U138" s="89"/>
      <c r="V138" s="87"/>
      <c r="W138" s="87"/>
    </row>
    <row r="139" spans="1:23">
      <c r="A139" s="83"/>
      <c r="B139" s="84"/>
      <c r="C139" s="85"/>
      <c r="D139" s="86"/>
      <c r="E139" s="87"/>
      <c r="G139" s="89"/>
      <c r="H139" s="87"/>
      <c r="I139" s="87"/>
      <c r="J139" s="88"/>
      <c r="K139" s="87"/>
      <c r="L139" s="90"/>
      <c r="M139" s="90"/>
      <c r="N139" s="87" t="str">
        <f t="shared" ca="1" si="2"/>
        <v/>
      </c>
      <c r="O139" s="87"/>
      <c r="P139" s="89"/>
      <c r="Q139" s="87"/>
      <c r="R139" s="87"/>
      <c r="S139" s="87"/>
      <c r="T139" s="89"/>
      <c r="U139" s="89"/>
      <c r="V139" s="87"/>
      <c r="W139" s="87"/>
    </row>
    <row r="140" spans="1:23">
      <c r="A140" s="83"/>
      <c r="B140" s="84"/>
      <c r="C140" s="85"/>
      <c r="D140" s="86"/>
      <c r="E140" s="87"/>
      <c r="G140" s="89"/>
      <c r="H140" s="87"/>
      <c r="I140" s="87"/>
      <c r="J140" s="88"/>
      <c r="K140" s="87"/>
      <c r="L140" s="90"/>
      <c r="M140" s="90"/>
      <c r="N140" s="87" t="str">
        <f t="shared" ca="1" si="2"/>
        <v/>
      </c>
      <c r="O140" s="87"/>
      <c r="P140" s="89"/>
      <c r="Q140" s="87"/>
      <c r="R140" s="87"/>
      <c r="S140" s="87"/>
      <c r="T140" s="89"/>
      <c r="U140" s="89"/>
      <c r="V140" s="87"/>
      <c r="W140" s="87"/>
    </row>
    <row r="141" spans="1:23">
      <c r="A141" s="83"/>
      <c r="B141" s="84"/>
      <c r="C141" s="85"/>
      <c r="D141" s="86"/>
      <c r="E141" s="87"/>
      <c r="G141" s="89"/>
      <c r="H141" s="87"/>
      <c r="I141" s="87"/>
      <c r="J141" s="88"/>
      <c r="K141" s="87"/>
      <c r="L141" s="90"/>
      <c r="M141" s="90"/>
      <c r="N141" s="87" t="str">
        <f t="shared" ca="1" si="2"/>
        <v/>
      </c>
      <c r="O141" s="87"/>
      <c r="P141" s="89"/>
      <c r="Q141" s="87"/>
      <c r="R141" s="87"/>
      <c r="S141" s="87"/>
      <c r="T141" s="89"/>
      <c r="U141" s="89"/>
      <c r="V141" s="87"/>
      <c r="W141" s="87"/>
    </row>
    <row r="142" spans="1:23">
      <c r="A142" s="83"/>
      <c r="B142" s="84"/>
      <c r="C142" s="85"/>
      <c r="D142" s="86"/>
      <c r="E142" s="87"/>
      <c r="G142" s="89"/>
      <c r="H142" s="87"/>
      <c r="I142" s="87"/>
      <c r="J142" s="88"/>
      <c r="K142" s="87"/>
      <c r="L142" s="90"/>
      <c r="M142" s="90"/>
      <c r="N142" s="87" t="str">
        <f t="shared" ca="1" si="2"/>
        <v/>
      </c>
      <c r="O142" s="87"/>
      <c r="P142" s="89"/>
      <c r="Q142" s="87"/>
      <c r="R142" s="87"/>
      <c r="S142" s="87"/>
      <c r="T142" s="89"/>
      <c r="U142" s="89"/>
      <c r="V142" s="87"/>
      <c r="W142" s="87"/>
    </row>
    <row r="143" spans="1:23">
      <c r="A143" s="83"/>
      <c r="B143" s="84"/>
      <c r="C143" s="85"/>
      <c r="D143" s="86"/>
      <c r="E143" s="87"/>
      <c r="G143" s="89"/>
      <c r="H143" s="87"/>
      <c r="I143" s="87"/>
      <c r="J143" s="88"/>
      <c r="K143" s="87"/>
      <c r="L143" s="90"/>
      <c r="M143" s="90"/>
      <c r="N143" s="87" t="str">
        <f t="shared" ca="1" si="2"/>
        <v/>
      </c>
      <c r="O143" s="87"/>
      <c r="P143" s="89"/>
      <c r="Q143" s="87"/>
      <c r="R143" s="87"/>
      <c r="S143" s="87"/>
      <c r="T143" s="89"/>
      <c r="U143" s="89"/>
      <c r="V143" s="87"/>
      <c r="W143" s="87"/>
    </row>
    <row r="144" spans="1:23">
      <c r="A144" s="83"/>
      <c r="B144" s="84"/>
      <c r="C144" s="85"/>
      <c r="D144" s="86"/>
      <c r="E144" s="87"/>
      <c r="G144" s="89"/>
      <c r="H144" s="87"/>
      <c r="I144" s="87"/>
      <c r="J144" s="88"/>
      <c r="K144" s="87"/>
      <c r="L144" s="90"/>
      <c r="M144" s="90"/>
      <c r="N144" s="87" t="str">
        <f t="shared" ca="1" si="2"/>
        <v/>
      </c>
      <c r="O144" s="87"/>
      <c r="P144" s="89"/>
      <c r="Q144" s="87"/>
      <c r="R144" s="87"/>
      <c r="S144" s="87"/>
      <c r="T144" s="89"/>
      <c r="U144" s="89"/>
      <c r="V144" s="87"/>
      <c r="W144" s="87"/>
    </row>
    <row r="145" spans="1:23">
      <c r="A145" s="83"/>
      <c r="B145" s="84"/>
      <c r="C145" s="85"/>
      <c r="D145" s="86"/>
      <c r="E145" s="87"/>
      <c r="G145" s="89"/>
      <c r="H145" s="87"/>
      <c r="I145" s="87"/>
      <c r="J145" s="88"/>
      <c r="K145" s="87"/>
      <c r="L145" s="90"/>
      <c r="M145" s="90"/>
      <c r="N145" s="87" t="str">
        <f t="shared" ca="1" si="2"/>
        <v/>
      </c>
      <c r="O145" s="87"/>
      <c r="P145" s="89"/>
      <c r="Q145" s="87"/>
      <c r="R145" s="87"/>
      <c r="S145" s="87"/>
      <c r="T145" s="89"/>
      <c r="U145" s="89"/>
      <c r="V145" s="87"/>
      <c r="W145" s="87"/>
    </row>
    <row r="146" spans="1:23">
      <c r="A146" s="83"/>
      <c r="B146" s="84"/>
      <c r="C146" s="85"/>
      <c r="D146" s="86"/>
      <c r="E146" s="87"/>
      <c r="G146" s="89"/>
      <c r="H146" s="87"/>
      <c r="I146" s="87"/>
      <c r="J146" s="88"/>
      <c r="K146" s="87"/>
      <c r="L146" s="90"/>
      <c r="M146" s="90"/>
      <c r="N146" s="87" t="str">
        <f t="shared" ca="1" si="2"/>
        <v/>
      </c>
      <c r="O146" s="87"/>
      <c r="P146" s="89"/>
      <c r="Q146" s="87"/>
      <c r="R146" s="87"/>
      <c r="S146" s="87"/>
      <c r="T146" s="89"/>
      <c r="U146" s="89"/>
      <c r="V146" s="87"/>
      <c r="W146" s="87"/>
    </row>
    <row r="147" spans="1:23">
      <c r="A147" s="83"/>
      <c r="B147" s="84"/>
      <c r="C147" s="85"/>
      <c r="D147" s="86"/>
      <c r="E147" s="87"/>
      <c r="G147" s="89"/>
      <c r="H147" s="87"/>
      <c r="I147" s="87"/>
      <c r="J147" s="88"/>
      <c r="K147" s="87"/>
      <c r="L147" s="90"/>
      <c r="M147" s="90"/>
      <c r="N147" s="87" t="str">
        <f t="shared" ca="1" si="2"/>
        <v/>
      </c>
      <c r="O147" s="87"/>
      <c r="P147" s="89"/>
      <c r="Q147" s="87"/>
      <c r="R147" s="87"/>
      <c r="S147" s="87"/>
      <c r="T147" s="89"/>
      <c r="U147" s="89"/>
      <c r="V147" s="87"/>
      <c r="W147" s="87"/>
    </row>
    <row r="148" spans="1:23">
      <c r="A148" s="83"/>
      <c r="B148" s="84"/>
      <c r="C148" s="85"/>
      <c r="D148" s="86"/>
      <c r="E148" s="87"/>
      <c r="G148" s="89"/>
      <c r="H148" s="87"/>
      <c r="I148" s="87"/>
      <c r="J148" s="88"/>
      <c r="K148" s="87"/>
      <c r="L148" s="90"/>
      <c r="M148" s="90"/>
      <c r="N148" s="87" t="str">
        <f t="shared" ca="1" si="2"/>
        <v/>
      </c>
      <c r="O148" s="87"/>
      <c r="P148" s="89"/>
      <c r="Q148" s="87"/>
      <c r="R148" s="87"/>
      <c r="S148" s="87"/>
      <c r="T148" s="89"/>
      <c r="U148" s="89"/>
      <c r="V148" s="87"/>
      <c r="W148" s="87"/>
    </row>
    <row r="149" spans="1:23">
      <c r="A149" s="83"/>
      <c r="B149" s="84"/>
      <c r="C149" s="85"/>
      <c r="D149" s="86"/>
      <c r="E149" s="87"/>
      <c r="G149" s="89"/>
      <c r="H149" s="87"/>
      <c r="I149" s="87"/>
      <c r="J149" s="88"/>
      <c r="K149" s="87"/>
      <c r="L149" s="90"/>
      <c r="M149" s="90"/>
      <c r="N149" s="87" t="str">
        <f t="shared" ca="1" si="2"/>
        <v/>
      </c>
      <c r="O149" s="87"/>
      <c r="P149" s="89"/>
      <c r="Q149" s="87"/>
      <c r="R149" s="87"/>
      <c r="S149" s="87"/>
      <c r="T149" s="89"/>
      <c r="U149" s="89"/>
      <c r="V149" s="87"/>
      <c r="W149" s="87"/>
    </row>
    <row r="150" spans="1:23">
      <c r="A150" s="83"/>
      <c r="B150" s="84"/>
      <c r="C150" s="85"/>
      <c r="D150" s="86"/>
      <c r="E150" s="87"/>
      <c r="G150" s="89"/>
      <c r="H150" s="87"/>
      <c r="I150" s="87"/>
      <c r="J150" s="88"/>
      <c r="K150" s="87"/>
      <c r="L150" s="90"/>
      <c r="M150" s="90"/>
      <c r="N150" s="87" t="str">
        <f t="shared" ca="1" si="2"/>
        <v/>
      </c>
      <c r="O150" s="87"/>
      <c r="P150" s="89"/>
      <c r="Q150" s="87"/>
      <c r="R150" s="87"/>
      <c r="S150" s="87"/>
      <c r="T150" s="89"/>
      <c r="U150" s="89"/>
      <c r="V150" s="87"/>
      <c r="W150" s="87"/>
    </row>
    <row r="151" spans="1:23">
      <c r="A151" s="83"/>
      <c r="B151" s="84"/>
      <c r="C151" s="85"/>
      <c r="D151" s="86"/>
      <c r="E151" s="87"/>
      <c r="G151" s="89"/>
      <c r="H151" s="87"/>
      <c r="I151" s="87"/>
      <c r="J151" s="88"/>
      <c r="K151" s="87"/>
      <c r="L151" s="90"/>
      <c r="M151" s="90"/>
      <c r="N151" s="87" t="str">
        <f t="shared" ca="1" si="2"/>
        <v/>
      </c>
      <c r="O151" s="87"/>
      <c r="P151" s="89"/>
      <c r="Q151" s="87"/>
      <c r="R151" s="87"/>
      <c r="S151" s="87"/>
      <c r="T151" s="89"/>
      <c r="U151" s="89"/>
      <c r="V151" s="87"/>
      <c r="W151" s="87"/>
    </row>
    <row r="152" spans="1:23">
      <c r="A152" s="83"/>
      <c r="B152" s="84"/>
      <c r="C152" s="85"/>
      <c r="D152" s="86"/>
      <c r="E152" s="87"/>
      <c r="G152" s="89"/>
      <c r="H152" s="87"/>
      <c r="I152" s="87"/>
      <c r="J152" s="88"/>
      <c r="K152" s="87"/>
      <c r="L152" s="90"/>
      <c r="M152" s="90"/>
      <c r="N152" s="87" t="str">
        <f t="shared" ca="1" si="2"/>
        <v/>
      </c>
      <c r="O152" s="87"/>
      <c r="P152" s="89"/>
      <c r="Q152" s="87"/>
      <c r="R152" s="87"/>
      <c r="S152" s="87"/>
      <c r="T152" s="89"/>
      <c r="U152" s="89"/>
      <c r="V152" s="87"/>
      <c r="W152" s="87"/>
    </row>
    <row r="153" spans="1:23">
      <c r="A153" s="83"/>
      <c r="B153" s="84"/>
      <c r="C153" s="85"/>
      <c r="D153" s="86"/>
      <c r="E153" s="87"/>
      <c r="G153" s="89"/>
      <c r="H153" s="87"/>
      <c r="I153" s="87"/>
      <c r="J153" s="88"/>
      <c r="K153" s="87"/>
      <c r="L153" s="90"/>
      <c r="M153" s="90"/>
      <c r="N153" s="87" t="str">
        <f t="shared" ca="1" si="2"/>
        <v/>
      </c>
      <c r="O153" s="87"/>
      <c r="P153" s="89"/>
      <c r="Q153" s="87"/>
      <c r="R153" s="87"/>
      <c r="S153" s="87"/>
      <c r="T153" s="89"/>
      <c r="U153" s="89"/>
      <c r="V153" s="87"/>
      <c r="W153" s="87"/>
    </row>
    <row r="154" spans="1:23">
      <c r="A154" s="83"/>
      <c r="B154" s="84"/>
      <c r="C154" s="85"/>
      <c r="D154" s="86"/>
      <c r="E154" s="87"/>
      <c r="G154" s="89"/>
      <c r="H154" s="87"/>
      <c r="I154" s="87"/>
      <c r="J154" s="88"/>
      <c r="K154" s="87"/>
      <c r="L154" s="90"/>
      <c r="M154" s="90"/>
      <c r="N154" s="87" t="str">
        <f t="shared" ca="1" si="2"/>
        <v/>
      </c>
      <c r="O154" s="87"/>
      <c r="P154" s="89"/>
      <c r="Q154" s="87"/>
      <c r="R154" s="87"/>
      <c r="S154" s="87"/>
      <c r="T154" s="89"/>
      <c r="U154" s="89"/>
      <c r="V154" s="87"/>
      <c r="W154" s="87"/>
    </row>
    <row r="155" spans="1:23">
      <c r="A155" s="83"/>
      <c r="B155" s="84"/>
      <c r="C155" s="85"/>
      <c r="D155" s="86"/>
      <c r="E155" s="87"/>
      <c r="G155" s="89"/>
      <c r="H155" s="87"/>
      <c r="I155" s="87"/>
      <c r="J155" s="88"/>
      <c r="K155" s="87"/>
      <c r="L155" s="90"/>
      <c r="M155" s="90"/>
      <c r="N155" s="87" t="str">
        <f t="shared" ca="1" si="2"/>
        <v/>
      </c>
      <c r="O155" s="87"/>
      <c r="P155" s="89"/>
      <c r="Q155" s="87"/>
      <c r="R155" s="87"/>
      <c r="S155" s="87"/>
      <c r="T155" s="89"/>
      <c r="U155" s="89"/>
      <c r="V155" s="87"/>
      <c r="W155" s="87"/>
    </row>
    <row r="156" spans="1:23">
      <c r="A156" s="83"/>
      <c r="B156" s="84"/>
      <c r="C156" s="85"/>
      <c r="D156" s="86"/>
      <c r="E156" s="87"/>
      <c r="G156" s="89"/>
      <c r="H156" s="87"/>
      <c r="I156" s="87"/>
      <c r="J156" s="88"/>
      <c r="K156" s="87"/>
      <c r="L156" s="90"/>
      <c r="M156" s="90"/>
      <c r="N156" s="87" t="str">
        <f t="shared" ca="1" si="2"/>
        <v/>
      </c>
      <c r="O156" s="87"/>
      <c r="P156" s="89"/>
      <c r="Q156" s="87"/>
      <c r="R156" s="87"/>
      <c r="S156" s="87"/>
      <c r="T156" s="89"/>
      <c r="U156" s="89"/>
      <c r="V156" s="87"/>
      <c r="W156" s="87"/>
    </row>
    <row r="157" spans="1:23">
      <c r="A157" s="83"/>
      <c r="B157" s="84"/>
      <c r="C157" s="85"/>
      <c r="D157" s="86"/>
      <c r="E157" s="87"/>
      <c r="G157" s="89"/>
      <c r="H157" s="87"/>
      <c r="I157" s="87"/>
      <c r="J157" s="88"/>
      <c r="K157" s="87"/>
      <c r="L157" s="90"/>
      <c r="M157" s="90"/>
      <c r="N157" s="87" t="str">
        <f t="shared" ca="1" si="2"/>
        <v/>
      </c>
      <c r="O157" s="87"/>
      <c r="P157" s="89"/>
      <c r="Q157" s="87"/>
      <c r="R157" s="87"/>
      <c r="S157" s="87"/>
      <c r="T157" s="89"/>
      <c r="U157" s="89"/>
      <c r="V157" s="87"/>
      <c r="W157" s="87"/>
    </row>
    <row r="158" spans="1:23">
      <c r="A158" s="83"/>
      <c r="B158" s="84"/>
      <c r="C158" s="85"/>
      <c r="D158" s="86"/>
      <c r="E158" s="87"/>
      <c r="G158" s="89"/>
      <c r="H158" s="87"/>
      <c r="I158" s="87"/>
      <c r="J158" s="88"/>
      <c r="K158" s="87"/>
      <c r="L158" s="90"/>
      <c r="M158" s="90"/>
      <c r="N158" s="87" t="str">
        <f t="shared" ca="1" si="2"/>
        <v/>
      </c>
      <c r="O158" s="87"/>
      <c r="P158" s="89"/>
      <c r="Q158" s="87"/>
      <c r="R158" s="87"/>
      <c r="S158" s="87"/>
      <c r="T158" s="89"/>
      <c r="U158" s="89"/>
      <c r="V158" s="87"/>
      <c r="W158" s="87"/>
    </row>
    <row r="159" spans="1:23">
      <c r="A159" s="83"/>
      <c r="B159" s="84"/>
      <c r="C159" s="85"/>
      <c r="D159" s="86"/>
      <c r="E159" s="87"/>
      <c r="G159" s="89"/>
      <c r="H159" s="87"/>
      <c r="I159" s="87"/>
      <c r="J159" s="88"/>
      <c r="K159" s="87"/>
      <c r="L159" s="90"/>
      <c r="M159" s="90"/>
      <c r="N159" s="87" t="str">
        <f t="shared" ca="1" si="2"/>
        <v/>
      </c>
      <c r="O159" s="87"/>
      <c r="P159" s="89"/>
      <c r="Q159" s="87"/>
      <c r="R159" s="87"/>
      <c r="S159" s="87"/>
      <c r="T159" s="89"/>
      <c r="U159" s="89"/>
      <c r="V159" s="87"/>
      <c r="W159" s="87"/>
    </row>
    <row r="160" spans="1:23">
      <c r="A160" s="83"/>
      <c r="B160" s="84"/>
      <c r="C160" s="85"/>
      <c r="D160" s="86"/>
      <c r="E160" s="87"/>
      <c r="G160" s="89"/>
      <c r="H160" s="87"/>
      <c r="I160" s="87"/>
      <c r="J160" s="88"/>
      <c r="K160" s="87"/>
      <c r="L160" s="90"/>
      <c r="M160" s="90"/>
      <c r="N160" s="87" t="str">
        <f t="shared" ca="1" si="2"/>
        <v/>
      </c>
      <c r="O160" s="87"/>
      <c r="P160" s="89"/>
      <c r="Q160" s="87"/>
      <c r="R160" s="87"/>
      <c r="S160" s="87"/>
      <c r="T160" s="89"/>
      <c r="U160" s="89"/>
      <c r="V160" s="87"/>
      <c r="W160" s="87"/>
    </row>
    <row r="161" spans="1:23">
      <c r="A161" s="83"/>
      <c r="B161" s="84"/>
      <c r="C161" s="85"/>
      <c r="D161" s="86"/>
      <c r="E161" s="87"/>
      <c r="G161" s="89"/>
      <c r="H161" s="87"/>
      <c r="I161" s="87"/>
      <c r="J161" s="88"/>
      <c r="K161" s="87"/>
      <c r="L161" s="90"/>
      <c r="M161" s="90"/>
      <c r="N161" s="87" t="str">
        <f t="shared" ca="1" si="2"/>
        <v/>
      </c>
      <c r="O161" s="87"/>
      <c r="P161" s="89"/>
      <c r="Q161" s="87"/>
      <c r="R161" s="87"/>
      <c r="S161" s="87"/>
      <c r="T161" s="89"/>
      <c r="U161" s="89"/>
      <c r="V161" s="87"/>
      <c r="W161" s="87"/>
    </row>
    <row r="162" spans="1:23">
      <c r="A162" s="83"/>
      <c r="B162" s="84"/>
      <c r="C162" s="85"/>
      <c r="D162" s="86"/>
      <c r="E162" s="87"/>
      <c r="G162" s="89"/>
      <c r="H162" s="87"/>
      <c r="I162" s="87"/>
      <c r="J162" s="88"/>
      <c r="K162" s="87"/>
      <c r="L162" s="90"/>
      <c r="M162" s="90"/>
      <c r="N162" s="87" t="str">
        <f t="shared" ca="1" si="2"/>
        <v/>
      </c>
      <c r="O162" s="87"/>
      <c r="P162" s="89"/>
      <c r="Q162" s="87"/>
      <c r="R162" s="87"/>
      <c r="S162" s="87"/>
      <c r="T162" s="89"/>
      <c r="U162" s="89"/>
      <c r="V162" s="87"/>
      <c r="W162" s="87"/>
    </row>
    <row r="163" spans="1:23">
      <c r="A163" s="83"/>
      <c r="B163" s="84"/>
      <c r="C163" s="85"/>
      <c r="D163" s="86"/>
      <c r="E163" s="87"/>
      <c r="G163" s="89"/>
      <c r="H163" s="87"/>
      <c r="I163" s="87"/>
      <c r="J163" s="88"/>
      <c r="K163" s="87"/>
      <c r="L163" s="90"/>
      <c r="M163" s="90"/>
      <c r="N163" s="87" t="str">
        <f t="shared" ca="1" si="2"/>
        <v/>
      </c>
      <c r="O163" s="87"/>
      <c r="P163" s="89"/>
      <c r="Q163" s="87"/>
      <c r="R163" s="87"/>
      <c r="S163" s="87"/>
      <c r="T163" s="89"/>
      <c r="U163" s="89"/>
      <c r="V163" s="87"/>
      <c r="W163" s="87"/>
    </row>
    <row r="164" spans="1:23">
      <c r="A164" s="83"/>
      <c r="B164" s="84"/>
      <c r="C164" s="85"/>
      <c r="D164" s="86"/>
      <c r="E164" s="87"/>
      <c r="G164" s="89"/>
      <c r="H164" s="87"/>
      <c r="I164" s="87"/>
      <c r="J164" s="88"/>
      <c r="K164" s="87"/>
      <c r="L164" s="90"/>
      <c r="M164" s="90"/>
      <c r="N164" s="87" t="str">
        <f t="shared" ca="1" si="2"/>
        <v/>
      </c>
      <c r="O164" s="87"/>
      <c r="P164" s="89"/>
      <c r="Q164" s="87"/>
      <c r="R164" s="87"/>
      <c r="S164" s="87"/>
      <c r="T164" s="89"/>
      <c r="U164" s="89"/>
      <c r="V164" s="87"/>
      <c r="W164" s="87"/>
    </row>
    <row r="165" spans="1:23">
      <c r="A165" s="83"/>
      <c r="B165" s="84"/>
      <c r="C165" s="85"/>
      <c r="D165" s="86"/>
      <c r="E165" s="87"/>
      <c r="G165" s="89"/>
      <c r="H165" s="87"/>
      <c r="I165" s="87"/>
      <c r="J165" s="88"/>
      <c r="K165" s="87"/>
      <c r="L165" s="90"/>
      <c r="M165" s="90"/>
      <c r="N165" s="87" t="str">
        <f t="shared" ca="1" si="2"/>
        <v/>
      </c>
      <c r="O165" s="87"/>
      <c r="P165" s="89"/>
      <c r="Q165" s="87"/>
      <c r="R165" s="87"/>
      <c r="S165" s="87"/>
      <c r="T165" s="89"/>
      <c r="U165" s="89"/>
      <c r="V165" s="87"/>
      <c r="W165" s="87"/>
    </row>
    <row r="166" spans="1:23">
      <c r="A166" s="83"/>
      <c r="B166" s="84"/>
      <c r="C166" s="85"/>
      <c r="D166" s="86"/>
      <c r="E166" s="87"/>
      <c r="G166" s="89"/>
      <c r="H166" s="87"/>
      <c r="I166" s="87"/>
      <c r="J166" s="88"/>
      <c r="K166" s="87"/>
      <c r="L166" s="90"/>
      <c r="M166" s="90"/>
      <c r="N166" s="87" t="str">
        <f t="shared" ca="1" si="2"/>
        <v/>
      </c>
      <c r="O166" s="87"/>
      <c r="P166" s="89"/>
      <c r="Q166" s="87"/>
      <c r="R166" s="87"/>
      <c r="S166" s="87"/>
      <c r="T166" s="89"/>
      <c r="U166" s="89"/>
      <c r="V166" s="87"/>
      <c r="W166" s="87"/>
    </row>
    <row r="167" spans="1:23">
      <c r="A167" s="83"/>
      <c r="B167" s="84"/>
      <c r="C167" s="85"/>
      <c r="D167" s="86"/>
      <c r="E167" s="87"/>
      <c r="G167" s="89"/>
      <c r="H167" s="87"/>
      <c r="I167" s="87"/>
      <c r="J167" s="88"/>
      <c r="K167" s="87"/>
      <c r="L167" s="90"/>
      <c r="M167" s="90"/>
      <c r="N167" s="87" t="str">
        <f t="shared" ca="1" si="2"/>
        <v/>
      </c>
      <c r="O167" s="87"/>
      <c r="P167" s="89"/>
      <c r="Q167" s="87"/>
      <c r="R167" s="87"/>
      <c r="S167" s="87"/>
      <c r="T167" s="89"/>
      <c r="U167" s="89"/>
      <c r="V167" s="87"/>
      <c r="W167" s="87"/>
    </row>
    <row r="168" spans="1:23">
      <c r="A168" s="83"/>
      <c r="B168" s="84"/>
      <c r="C168" s="85"/>
      <c r="D168" s="86"/>
      <c r="E168" s="87"/>
      <c r="G168" s="89"/>
      <c r="H168" s="87"/>
      <c r="I168" s="87"/>
      <c r="J168" s="88"/>
      <c r="K168" s="87"/>
      <c r="L168" s="90"/>
      <c r="M168" s="90"/>
      <c r="N168" s="87" t="str">
        <f t="shared" ca="1" si="2"/>
        <v/>
      </c>
      <c r="O168" s="87"/>
      <c r="P168" s="89"/>
      <c r="Q168" s="87"/>
      <c r="R168" s="87"/>
      <c r="S168" s="87"/>
      <c r="T168" s="89"/>
      <c r="U168" s="89"/>
      <c r="V168" s="87"/>
      <c r="W168" s="87"/>
    </row>
    <row r="169" spans="1:23">
      <c r="A169" s="83"/>
      <c r="B169" s="84"/>
      <c r="C169" s="85"/>
      <c r="D169" s="86"/>
      <c r="E169" s="87"/>
      <c r="G169" s="89"/>
      <c r="H169" s="87"/>
      <c r="I169" s="87"/>
      <c r="J169" s="88"/>
      <c r="K169" s="87"/>
      <c r="L169" s="90"/>
      <c r="M169" s="90"/>
      <c r="N169" s="87" t="str">
        <f t="shared" ca="1" si="2"/>
        <v/>
      </c>
      <c r="O169" s="87"/>
      <c r="P169" s="89"/>
      <c r="Q169" s="87"/>
      <c r="R169" s="87"/>
      <c r="S169" s="87"/>
      <c r="T169" s="89"/>
      <c r="U169" s="89"/>
      <c r="V169" s="87"/>
      <c r="W169" s="87"/>
    </row>
    <row r="170" spans="1:23">
      <c r="A170" s="83"/>
      <c r="B170" s="84"/>
      <c r="C170" s="85"/>
      <c r="D170" s="86"/>
      <c r="E170" s="87"/>
      <c r="G170" s="89"/>
      <c r="H170" s="87"/>
      <c r="I170" s="87"/>
      <c r="J170" s="88"/>
      <c r="K170" s="87"/>
      <c r="L170" s="90"/>
      <c r="M170" s="90"/>
      <c r="N170" s="87" t="str">
        <f t="shared" ca="1" si="2"/>
        <v/>
      </c>
      <c r="O170" s="87"/>
      <c r="P170" s="89"/>
      <c r="Q170" s="87"/>
      <c r="R170" s="87"/>
      <c r="S170" s="87"/>
      <c r="T170" s="89"/>
      <c r="U170" s="89"/>
      <c r="V170" s="87"/>
      <c r="W170" s="87"/>
    </row>
    <row r="171" spans="1:23">
      <c r="A171" s="83"/>
      <c r="B171" s="84"/>
      <c r="C171" s="85"/>
      <c r="D171" s="86"/>
      <c r="E171" s="87"/>
      <c r="G171" s="89"/>
      <c r="H171" s="87"/>
      <c r="I171" s="87"/>
      <c r="J171" s="88"/>
      <c r="K171" s="87"/>
      <c r="L171" s="90"/>
      <c r="M171" s="90"/>
      <c r="N171" s="87" t="str">
        <f t="shared" ca="1" si="2"/>
        <v/>
      </c>
      <c r="O171" s="87"/>
      <c r="P171" s="89"/>
      <c r="Q171" s="87"/>
      <c r="R171" s="87"/>
      <c r="S171" s="87"/>
      <c r="T171" s="89"/>
      <c r="U171" s="89"/>
      <c r="V171" s="87"/>
      <c r="W171" s="87"/>
    </row>
    <row r="172" spans="1:23">
      <c r="A172" s="83"/>
      <c r="B172" s="92"/>
      <c r="C172" s="93"/>
      <c r="D172" s="86"/>
      <c r="E172" s="87"/>
      <c r="G172" s="89"/>
      <c r="H172" s="87"/>
      <c r="I172" s="87"/>
      <c r="J172" s="88"/>
      <c r="K172" s="87"/>
      <c r="L172" s="90"/>
      <c r="M172" s="90"/>
      <c r="N172" s="87" t="str">
        <f t="shared" ca="1" si="2"/>
        <v/>
      </c>
      <c r="O172" s="87"/>
      <c r="P172" s="89"/>
      <c r="Q172" s="87"/>
      <c r="R172" s="87"/>
      <c r="S172" s="87"/>
      <c r="T172" s="89"/>
      <c r="U172" s="89"/>
      <c r="V172" s="87"/>
      <c r="W172" s="87"/>
    </row>
    <row r="173" spans="1:23">
      <c r="A173" s="83"/>
      <c r="B173" s="92"/>
      <c r="C173" s="93"/>
      <c r="D173" s="86"/>
      <c r="E173" s="87"/>
      <c r="G173" s="89"/>
      <c r="H173" s="87"/>
      <c r="I173" s="87"/>
      <c r="J173" s="88"/>
      <c r="K173" s="87"/>
      <c r="L173" s="90"/>
      <c r="M173" s="90"/>
      <c r="N173" s="87" t="str">
        <f t="shared" ca="1" si="2"/>
        <v/>
      </c>
      <c r="O173" s="87"/>
      <c r="P173" s="89"/>
      <c r="Q173" s="87"/>
      <c r="R173" s="87"/>
      <c r="S173" s="87"/>
      <c r="T173" s="89"/>
      <c r="U173" s="89"/>
      <c r="V173" s="87"/>
      <c r="W173" s="87"/>
    </row>
    <row r="174" spans="1:23">
      <c r="A174" s="83"/>
      <c r="B174" s="92"/>
      <c r="C174" s="93"/>
      <c r="D174" s="86"/>
      <c r="E174" s="87"/>
      <c r="G174" s="89"/>
      <c r="H174" s="87"/>
      <c r="I174" s="87"/>
      <c r="J174" s="88"/>
      <c r="K174" s="87"/>
      <c r="L174" s="90"/>
      <c r="M174" s="90"/>
      <c r="N174" s="87" t="str">
        <f t="shared" ca="1" si="2"/>
        <v/>
      </c>
      <c r="O174" s="87"/>
      <c r="P174" s="89"/>
      <c r="Q174" s="87"/>
      <c r="R174" s="87"/>
      <c r="S174" s="87"/>
      <c r="T174" s="89"/>
      <c r="U174" s="89"/>
      <c r="V174" s="87"/>
      <c r="W174" s="87"/>
    </row>
    <row r="175" spans="1:23">
      <c r="A175" s="83"/>
      <c r="B175" s="92"/>
      <c r="C175" s="93"/>
      <c r="D175" s="86"/>
      <c r="E175" s="87"/>
      <c r="G175" s="89"/>
      <c r="H175" s="87"/>
      <c r="I175" s="87"/>
      <c r="J175" s="88"/>
      <c r="K175" s="87"/>
      <c r="L175" s="90"/>
      <c r="M175" s="90"/>
      <c r="N175" s="87" t="str">
        <f t="shared" ca="1" si="2"/>
        <v/>
      </c>
      <c r="O175" s="87"/>
      <c r="P175" s="89"/>
      <c r="Q175" s="87"/>
      <c r="R175" s="87"/>
      <c r="S175" s="87"/>
      <c r="T175" s="89"/>
      <c r="U175" s="89"/>
      <c r="V175" s="87"/>
      <c r="W175" s="87"/>
    </row>
    <row r="176" spans="1:23">
      <c r="A176" s="83"/>
      <c r="B176" s="92"/>
      <c r="C176" s="93"/>
      <c r="D176" s="86"/>
      <c r="E176" s="87"/>
      <c r="G176" s="89"/>
      <c r="H176" s="87"/>
      <c r="I176" s="87"/>
      <c r="J176" s="88"/>
      <c r="K176" s="87"/>
      <c r="L176" s="90"/>
      <c r="M176" s="90"/>
      <c r="N176" s="87" t="str">
        <f t="shared" ca="1" si="2"/>
        <v/>
      </c>
      <c r="O176" s="87"/>
      <c r="P176" s="89"/>
      <c r="Q176" s="87"/>
      <c r="R176" s="87"/>
      <c r="S176" s="87"/>
      <c r="T176" s="89"/>
      <c r="U176" s="89"/>
      <c r="V176" s="87"/>
      <c r="W176" s="87"/>
    </row>
    <row r="177" spans="1:23">
      <c r="A177" s="83"/>
      <c r="B177" s="92"/>
      <c r="C177" s="93"/>
      <c r="D177" s="86"/>
      <c r="E177" s="87"/>
      <c r="G177" s="89"/>
      <c r="H177" s="87"/>
      <c r="I177" s="87"/>
      <c r="J177" s="88"/>
      <c r="K177" s="87"/>
      <c r="L177" s="90"/>
      <c r="M177" s="90"/>
      <c r="N177" s="87" t="str">
        <f t="shared" ca="1" si="2"/>
        <v/>
      </c>
      <c r="O177" s="87"/>
      <c r="P177" s="89"/>
      <c r="Q177" s="87"/>
      <c r="R177" s="87"/>
      <c r="S177" s="87"/>
      <c r="T177" s="89"/>
      <c r="U177" s="89"/>
      <c r="V177" s="87"/>
      <c r="W177" s="87"/>
    </row>
    <row r="178" spans="1:23">
      <c r="A178" s="83"/>
      <c r="B178" s="92"/>
      <c r="C178" s="93"/>
      <c r="D178" s="86"/>
      <c r="E178" s="87"/>
      <c r="G178" s="89"/>
      <c r="H178" s="87"/>
      <c r="I178" s="87"/>
      <c r="J178" s="88"/>
      <c r="K178" s="87"/>
      <c r="L178" s="90"/>
      <c r="M178" s="90"/>
      <c r="N178" s="87" t="str">
        <f t="shared" ca="1" si="2"/>
        <v/>
      </c>
      <c r="O178" s="87"/>
      <c r="P178" s="89"/>
      <c r="Q178" s="87"/>
      <c r="R178" s="87"/>
      <c r="S178" s="87"/>
      <c r="T178" s="89"/>
      <c r="U178" s="89"/>
      <c r="V178" s="87"/>
      <c r="W178" s="87"/>
    </row>
    <row r="179" spans="1:23">
      <c r="A179" s="83"/>
      <c r="B179" s="92"/>
      <c r="C179" s="93"/>
      <c r="D179" s="86"/>
      <c r="E179" s="87"/>
      <c r="G179" s="89"/>
      <c r="H179" s="87"/>
      <c r="I179" s="87"/>
      <c r="J179" s="88"/>
      <c r="K179" s="87"/>
      <c r="L179" s="90"/>
      <c r="M179" s="90"/>
      <c r="N179" s="87" t="str">
        <f t="shared" ca="1" si="2"/>
        <v/>
      </c>
      <c r="O179" s="87"/>
      <c r="P179" s="89"/>
      <c r="Q179" s="87"/>
      <c r="R179" s="87"/>
      <c r="S179" s="87"/>
      <c r="T179" s="89"/>
      <c r="U179" s="89"/>
      <c r="V179" s="87"/>
      <c r="W179" s="87"/>
    </row>
    <row r="180" spans="1:23">
      <c r="A180" s="83"/>
      <c r="B180" s="92"/>
      <c r="C180" s="93"/>
      <c r="D180" s="86"/>
      <c r="E180" s="87"/>
      <c r="G180" s="89"/>
      <c r="H180" s="87"/>
      <c r="I180" s="87"/>
      <c r="J180" s="88"/>
      <c r="K180" s="87"/>
      <c r="L180" s="90"/>
      <c r="M180" s="90"/>
      <c r="N180" s="87" t="str">
        <f t="shared" ca="1" si="2"/>
        <v/>
      </c>
      <c r="O180" s="87"/>
      <c r="P180" s="89"/>
      <c r="Q180" s="87"/>
      <c r="R180" s="87"/>
      <c r="S180" s="87"/>
      <c r="T180" s="89"/>
      <c r="U180" s="89"/>
      <c r="V180" s="87"/>
      <c r="W180" s="87"/>
    </row>
    <row r="181" spans="1:23">
      <c r="A181" s="83"/>
      <c r="B181" s="92"/>
      <c r="C181" s="93"/>
      <c r="D181" s="86"/>
      <c r="E181" s="87"/>
      <c r="G181" s="89"/>
      <c r="H181" s="87"/>
      <c r="I181" s="87"/>
      <c r="J181" s="88"/>
      <c r="K181" s="87"/>
      <c r="L181" s="90"/>
      <c r="M181" s="90"/>
      <c r="N181" s="87" t="str">
        <f t="shared" ca="1" si="2"/>
        <v/>
      </c>
      <c r="O181" s="87"/>
      <c r="P181" s="89"/>
      <c r="Q181" s="87"/>
      <c r="R181" s="87"/>
      <c r="S181" s="87"/>
      <c r="T181" s="89"/>
      <c r="U181" s="89"/>
      <c r="V181" s="87"/>
      <c r="W181" s="87"/>
    </row>
    <row r="182" spans="1:23">
      <c r="A182" s="83"/>
      <c r="B182" s="92"/>
      <c r="C182" s="93"/>
      <c r="D182" s="86"/>
      <c r="E182" s="87"/>
      <c r="G182" s="89"/>
      <c r="H182" s="87"/>
      <c r="I182" s="87"/>
      <c r="J182" s="88"/>
      <c r="K182" s="87"/>
      <c r="L182" s="90"/>
      <c r="M182" s="90"/>
      <c r="N182" s="87" t="str">
        <f t="shared" ca="1" si="2"/>
        <v/>
      </c>
      <c r="O182" s="87"/>
      <c r="P182" s="89"/>
      <c r="Q182" s="87"/>
      <c r="R182" s="87"/>
      <c r="S182" s="87"/>
      <c r="T182" s="89"/>
      <c r="U182" s="89"/>
      <c r="V182" s="87"/>
      <c r="W182" s="87"/>
    </row>
    <row r="183" spans="1:23">
      <c r="A183" s="83"/>
      <c r="B183" s="92"/>
      <c r="C183" s="93"/>
      <c r="D183" s="86"/>
      <c r="E183" s="87"/>
      <c r="G183" s="89"/>
      <c r="H183" s="87"/>
      <c r="I183" s="87"/>
      <c r="J183" s="88"/>
      <c r="K183" s="87"/>
      <c r="L183" s="90"/>
      <c r="M183" s="90"/>
      <c r="N183" s="87" t="str">
        <f t="shared" ca="1" si="2"/>
        <v/>
      </c>
      <c r="O183" s="87"/>
      <c r="P183" s="89"/>
      <c r="Q183" s="87"/>
      <c r="R183" s="87"/>
      <c r="S183" s="87"/>
      <c r="T183" s="89"/>
      <c r="U183" s="89"/>
      <c r="V183" s="87"/>
      <c r="W183" s="87"/>
    </row>
    <row r="184" spans="1:23">
      <c r="A184" s="83"/>
      <c r="B184" s="92"/>
      <c r="C184" s="93"/>
      <c r="D184" s="86"/>
      <c r="E184" s="87"/>
      <c r="G184" s="89"/>
      <c r="H184" s="87"/>
      <c r="I184" s="87"/>
      <c r="J184" s="88"/>
      <c r="K184" s="87"/>
      <c r="L184" s="90"/>
      <c r="M184" s="90"/>
      <c r="N184" s="87" t="str">
        <f t="shared" ca="1" si="2"/>
        <v/>
      </c>
      <c r="O184" s="87"/>
      <c r="P184" s="89"/>
      <c r="Q184" s="87"/>
      <c r="R184" s="87"/>
      <c r="S184" s="87"/>
      <c r="T184" s="89"/>
      <c r="U184" s="89"/>
      <c r="V184" s="87"/>
      <c r="W184" s="87"/>
    </row>
    <row r="185" spans="1:23">
      <c r="A185" s="83"/>
      <c r="B185" s="92"/>
      <c r="C185" s="93"/>
      <c r="D185" s="86"/>
      <c r="E185" s="87"/>
      <c r="G185" s="89"/>
      <c r="H185" s="87"/>
      <c r="I185" s="87"/>
      <c r="J185" s="88"/>
      <c r="K185" s="87"/>
      <c r="L185" s="90"/>
      <c r="M185" s="90"/>
      <c r="N185" s="87" t="str">
        <f t="shared" ca="1" si="2"/>
        <v/>
      </c>
      <c r="O185" s="87"/>
      <c r="P185" s="89"/>
      <c r="Q185" s="87"/>
      <c r="R185" s="87"/>
      <c r="S185" s="87"/>
      <c r="T185" s="89"/>
      <c r="U185" s="89"/>
      <c r="V185" s="87"/>
      <c r="W185" s="87"/>
    </row>
    <row r="186" spans="1:23">
      <c r="A186" s="83"/>
      <c r="B186" s="92"/>
      <c r="C186" s="93"/>
      <c r="D186" s="86"/>
      <c r="E186" s="87"/>
      <c r="G186" s="89"/>
      <c r="H186" s="87"/>
      <c r="I186" s="87"/>
      <c r="J186" s="88"/>
      <c r="K186" s="87"/>
      <c r="L186" s="90"/>
      <c r="M186" s="90"/>
      <c r="N186" s="87" t="str">
        <f t="shared" ca="1" si="2"/>
        <v/>
      </c>
      <c r="O186" s="87"/>
      <c r="P186" s="89"/>
      <c r="Q186" s="87"/>
      <c r="R186" s="87"/>
      <c r="S186" s="87"/>
      <c r="T186" s="89"/>
      <c r="U186" s="89"/>
      <c r="V186" s="87"/>
      <c r="W186" s="87"/>
    </row>
    <row r="187" spans="1:23">
      <c r="A187" s="83"/>
      <c r="B187" s="92"/>
      <c r="C187" s="93"/>
      <c r="D187" s="86"/>
      <c r="E187" s="87"/>
      <c r="G187" s="89"/>
      <c r="H187" s="87"/>
      <c r="I187" s="87"/>
      <c r="J187" s="88"/>
      <c r="K187" s="87"/>
      <c r="L187" s="90"/>
      <c r="M187" s="90"/>
      <c r="N187" s="87" t="str">
        <f t="shared" ca="1" si="2"/>
        <v/>
      </c>
      <c r="O187" s="87"/>
      <c r="P187" s="89"/>
      <c r="Q187" s="87"/>
      <c r="R187" s="87"/>
      <c r="S187" s="87"/>
      <c r="T187" s="89"/>
      <c r="U187" s="89"/>
      <c r="V187" s="87"/>
      <c r="W187" s="87"/>
    </row>
    <row r="188" spans="1:23">
      <c r="A188" s="83"/>
      <c r="B188" s="92"/>
      <c r="C188" s="93"/>
      <c r="D188" s="86"/>
      <c r="E188" s="87"/>
      <c r="G188" s="89"/>
      <c r="H188" s="87"/>
      <c r="I188" s="87"/>
      <c r="J188" s="88"/>
      <c r="K188" s="87"/>
      <c r="L188" s="90"/>
      <c r="M188" s="90"/>
      <c r="N188" s="87" t="str">
        <f t="shared" ca="1" si="2"/>
        <v/>
      </c>
      <c r="O188" s="87"/>
      <c r="P188" s="89"/>
      <c r="Q188" s="87"/>
      <c r="R188" s="87"/>
      <c r="S188" s="87"/>
      <c r="T188" s="89"/>
      <c r="U188" s="89"/>
      <c r="V188" s="87"/>
      <c r="W188" s="87"/>
    </row>
    <row r="189" spans="1:23">
      <c r="A189" s="83"/>
      <c r="B189" s="92"/>
      <c r="C189" s="93"/>
      <c r="D189" s="86"/>
      <c r="E189" s="87"/>
      <c r="G189" s="89"/>
      <c r="H189" s="87"/>
      <c r="I189" s="87"/>
      <c r="J189" s="88"/>
      <c r="K189" s="87"/>
      <c r="L189" s="90"/>
      <c r="M189" s="90"/>
      <c r="N189" s="87" t="str">
        <f t="shared" ca="1" si="2"/>
        <v/>
      </c>
      <c r="O189" s="87"/>
      <c r="P189" s="89"/>
      <c r="Q189" s="87"/>
      <c r="R189" s="87"/>
      <c r="S189" s="87"/>
      <c r="T189" s="89"/>
      <c r="U189" s="89"/>
      <c r="V189" s="87"/>
      <c r="W189" s="87"/>
    </row>
    <row r="190" spans="1:23">
      <c r="A190" s="83"/>
      <c r="B190" s="92"/>
      <c r="C190" s="93"/>
      <c r="D190" s="86"/>
      <c r="E190" s="87"/>
      <c r="G190" s="89"/>
      <c r="H190" s="87"/>
      <c r="I190" s="87"/>
      <c r="J190" s="88"/>
      <c r="K190" s="87"/>
      <c r="L190" s="90"/>
      <c r="M190" s="90"/>
      <c r="N190" s="87" t="str">
        <f t="shared" ca="1" si="2"/>
        <v/>
      </c>
      <c r="O190" s="87"/>
      <c r="P190" s="89"/>
      <c r="Q190" s="87"/>
      <c r="R190" s="87"/>
      <c r="S190" s="87"/>
      <c r="T190" s="89"/>
      <c r="U190" s="89"/>
      <c r="V190" s="87"/>
      <c r="W190" s="87"/>
    </row>
    <row r="191" spans="1:23">
      <c r="A191" s="83"/>
      <c r="B191" s="92"/>
      <c r="C191" s="93"/>
      <c r="D191" s="86"/>
      <c r="E191" s="87"/>
      <c r="G191" s="89"/>
      <c r="H191" s="87"/>
      <c r="I191" s="87"/>
      <c r="J191" s="88"/>
      <c r="K191" s="87"/>
      <c r="L191" s="90"/>
      <c r="M191" s="90"/>
      <c r="N191" s="87" t="str">
        <f t="shared" ca="1" si="2"/>
        <v/>
      </c>
      <c r="O191" s="87"/>
      <c r="P191" s="89"/>
      <c r="Q191" s="87"/>
      <c r="R191" s="87"/>
      <c r="S191" s="87"/>
      <c r="T191" s="89"/>
      <c r="U191" s="89"/>
      <c r="V191" s="87"/>
      <c r="W191" s="87"/>
    </row>
    <row r="192" spans="1:23">
      <c r="A192" s="83"/>
      <c r="B192" s="92"/>
      <c r="C192" s="93"/>
      <c r="D192" s="86"/>
      <c r="E192" s="87"/>
      <c r="G192" s="89"/>
      <c r="H192" s="87"/>
      <c r="I192" s="87"/>
      <c r="J192" s="88"/>
      <c r="K192" s="87"/>
      <c r="L192" s="90"/>
      <c r="M192" s="90"/>
      <c r="N192" s="87" t="str">
        <f t="shared" ca="1" si="2"/>
        <v/>
      </c>
      <c r="O192" s="87"/>
      <c r="P192" s="89"/>
      <c r="Q192" s="87"/>
      <c r="R192" s="87"/>
      <c r="S192" s="87"/>
      <c r="T192" s="89"/>
      <c r="U192" s="89"/>
      <c r="V192" s="87"/>
      <c r="W192" s="87"/>
    </row>
    <row r="193" spans="1:23">
      <c r="A193" s="83"/>
      <c r="B193" s="92"/>
      <c r="C193" s="93"/>
      <c r="D193" s="86"/>
      <c r="E193" s="87"/>
      <c r="G193" s="89"/>
      <c r="H193" s="87"/>
      <c r="I193" s="87"/>
      <c r="J193" s="88"/>
      <c r="K193" s="87"/>
      <c r="L193" s="90"/>
      <c r="M193" s="90"/>
      <c r="N193" s="87" t="str">
        <f t="shared" ca="1" si="2"/>
        <v/>
      </c>
      <c r="O193" s="87"/>
      <c r="P193" s="89"/>
      <c r="Q193" s="87"/>
      <c r="R193" s="87"/>
      <c r="S193" s="87"/>
      <c r="T193" s="89"/>
      <c r="U193" s="89"/>
      <c r="V193" s="87"/>
      <c r="W193" s="87"/>
    </row>
    <row r="194" spans="1:23">
      <c r="A194" s="83"/>
      <c r="B194" s="92"/>
      <c r="C194" s="93"/>
      <c r="D194" s="86"/>
      <c r="E194" s="87"/>
      <c r="G194" s="89"/>
      <c r="H194" s="87"/>
      <c r="I194" s="87"/>
      <c r="J194" s="88"/>
      <c r="K194" s="87"/>
      <c r="L194" s="90"/>
      <c r="M194" s="90"/>
      <c r="N194" s="87" t="str">
        <f t="shared" ca="1" si="2"/>
        <v/>
      </c>
      <c r="O194" s="87"/>
      <c r="P194" s="89"/>
      <c r="Q194" s="87"/>
      <c r="R194" s="87"/>
      <c r="S194" s="87"/>
      <c r="T194" s="89"/>
      <c r="U194" s="89"/>
      <c r="V194" s="87"/>
      <c r="W194" s="87"/>
    </row>
    <row r="195" spans="1:23">
      <c r="A195" s="83"/>
      <c r="B195" s="92"/>
      <c r="C195" s="93"/>
      <c r="D195" s="86"/>
      <c r="E195" s="87"/>
      <c r="G195" s="89"/>
      <c r="H195" s="87"/>
      <c r="I195" s="87"/>
      <c r="J195" s="88"/>
      <c r="K195" s="87"/>
      <c r="L195" s="90"/>
      <c r="M195" s="90"/>
      <c r="N195" s="87" t="str">
        <f t="shared" ca="1" si="2"/>
        <v/>
      </c>
      <c r="O195" s="87"/>
      <c r="P195" s="89"/>
      <c r="Q195" s="87"/>
      <c r="R195" s="87"/>
      <c r="S195" s="87"/>
      <c r="T195" s="89"/>
      <c r="U195" s="89"/>
      <c r="V195" s="87"/>
      <c r="W195" s="87"/>
    </row>
    <row r="196" spans="1:23">
      <c r="A196" s="83"/>
      <c r="B196" s="92"/>
      <c r="C196" s="93"/>
      <c r="D196" s="86"/>
      <c r="E196" s="87"/>
      <c r="G196" s="89"/>
      <c r="H196" s="87"/>
      <c r="I196" s="87"/>
      <c r="J196" s="88"/>
      <c r="K196" s="87"/>
      <c r="L196" s="90"/>
      <c r="M196" s="90"/>
      <c r="N196" s="87" t="str">
        <f t="shared" ca="1" si="2"/>
        <v/>
      </c>
      <c r="O196" s="87"/>
      <c r="P196" s="89"/>
      <c r="Q196" s="87"/>
      <c r="R196" s="87"/>
      <c r="S196" s="87"/>
      <c r="T196" s="89"/>
      <c r="U196" s="89"/>
      <c r="V196" s="87"/>
      <c r="W196" s="87"/>
    </row>
    <row r="197" spans="1:23">
      <c r="A197" s="83"/>
      <c r="B197" s="92"/>
      <c r="C197" s="93"/>
      <c r="D197" s="86"/>
      <c r="E197" s="87"/>
      <c r="G197" s="89"/>
      <c r="H197" s="87"/>
      <c r="I197" s="87"/>
      <c r="J197" s="88"/>
      <c r="K197" s="87"/>
      <c r="L197" s="90"/>
      <c r="M197" s="90"/>
      <c r="N197" s="87" t="str">
        <f t="shared" ref="N197:N260" ca="1" si="3">+IFERROR(MATCH("X",OFFSET(STR,N196,0),0)+N196,"")</f>
        <v/>
      </c>
      <c r="O197" s="87"/>
      <c r="P197" s="89"/>
      <c r="Q197" s="87"/>
      <c r="R197" s="87"/>
      <c r="S197" s="87"/>
      <c r="T197" s="89"/>
      <c r="U197" s="89"/>
      <c r="V197" s="87"/>
      <c r="W197" s="87"/>
    </row>
    <row r="198" spans="1:23">
      <c r="A198" s="83"/>
      <c r="B198" s="92"/>
      <c r="C198" s="93"/>
      <c r="D198" s="86"/>
      <c r="E198" s="87"/>
      <c r="G198" s="89"/>
      <c r="H198" s="87"/>
      <c r="I198" s="87"/>
      <c r="J198" s="88"/>
      <c r="K198" s="87"/>
      <c r="L198" s="90"/>
      <c r="M198" s="90"/>
      <c r="N198" s="87" t="str">
        <f t="shared" ca="1" si="3"/>
        <v/>
      </c>
      <c r="O198" s="87"/>
      <c r="P198" s="89"/>
      <c r="Q198" s="87"/>
      <c r="R198" s="87"/>
      <c r="S198" s="87"/>
      <c r="T198" s="89"/>
      <c r="U198" s="89"/>
      <c r="V198" s="87"/>
      <c r="W198" s="87"/>
    </row>
    <row r="199" spans="1:23">
      <c r="A199" s="83"/>
      <c r="B199" s="92"/>
      <c r="C199" s="93"/>
      <c r="D199" s="86"/>
      <c r="E199" s="87"/>
      <c r="G199" s="89"/>
      <c r="H199" s="87"/>
      <c r="I199" s="87"/>
      <c r="J199" s="88"/>
      <c r="K199" s="87"/>
      <c r="L199" s="90"/>
      <c r="M199" s="90"/>
      <c r="N199" s="87" t="str">
        <f t="shared" ca="1" si="3"/>
        <v/>
      </c>
      <c r="O199" s="87"/>
      <c r="P199" s="89"/>
      <c r="Q199" s="87"/>
      <c r="R199" s="87"/>
      <c r="S199" s="87"/>
      <c r="T199" s="89"/>
      <c r="U199" s="89"/>
      <c r="V199" s="87"/>
      <c r="W199" s="87"/>
    </row>
    <row r="200" spans="1:23">
      <c r="A200" s="83"/>
      <c r="B200" s="92"/>
      <c r="C200" s="93"/>
      <c r="D200" s="86"/>
      <c r="E200" s="87"/>
      <c r="G200" s="89"/>
      <c r="H200" s="87"/>
      <c r="I200" s="87"/>
      <c r="J200" s="88"/>
      <c r="K200" s="87"/>
      <c r="L200" s="90"/>
      <c r="M200" s="90"/>
      <c r="N200" s="87" t="str">
        <f t="shared" ca="1" si="3"/>
        <v/>
      </c>
      <c r="O200" s="87"/>
      <c r="P200" s="89"/>
      <c r="Q200" s="87"/>
      <c r="R200" s="87"/>
      <c r="S200" s="87"/>
      <c r="T200" s="89"/>
      <c r="U200" s="89"/>
      <c r="V200" s="87"/>
      <c r="W200" s="87"/>
    </row>
    <row r="201" spans="1:23">
      <c r="A201" s="83"/>
      <c r="B201" s="92"/>
      <c r="C201" s="93"/>
      <c r="D201" s="86"/>
      <c r="E201" s="87"/>
      <c r="G201" s="89"/>
      <c r="H201" s="87"/>
      <c r="I201" s="87"/>
      <c r="J201" s="88"/>
      <c r="K201" s="87"/>
      <c r="L201" s="90"/>
      <c r="M201" s="90"/>
      <c r="N201" s="87" t="str">
        <f t="shared" ca="1" si="3"/>
        <v/>
      </c>
      <c r="O201" s="87"/>
      <c r="P201" s="89"/>
      <c r="Q201" s="87"/>
      <c r="R201" s="87"/>
      <c r="S201" s="87"/>
      <c r="T201" s="89"/>
      <c r="U201" s="89"/>
      <c r="V201" s="87"/>
      <c r="W201" s="87"/>
    </row>
    <row r="202" spans="1:23">
      <c r="A202" s="83"/>
      <c r="B202" s="92"/>
      <c r="C202" s="93"/>
      <c r="D202" s="86"/>
      <c r="E202" s="87"/>
      <c r="G202" s="89"/>
      <c r="H202" s="87"/>
      <c r="I202" s="87"/>
      <c r="J202" s="88"/>
      <c r="K202" s="87"/>
      <c r="L202" s="90"/>
      <c r="M202" s="90"/>
      <c r="N202" s="87" t="str">
        <f t="shared" ca="1" si="3"/>
        <v/>
      </c>
      <c r="O202" s="87"/>
      <c r="P202" s="89"/>
      <c r="Q202" s="87"/>
      <c r="R202" s="87"/>
      <c r="S202" s="87"/>
      <c r="T202" s="89"/>
      <c r="U202" s="89"/>
      <c r="V202" s="87"/>
      <c r="W202" s="87"/>
    </row>
    <row r="203" spans="1:23">
      <c r="A203" s="83"/>
      <c r="B203" s="92"/>
      <c r="C203" s="93"/>
      <c r="D203" s="86"/>
      <c r="E203" s="87"/>
      <c r="G203" s="89"/>
      <c r="H203" s="87"/>
      <c r="I203" s="87"/>
      <c r="J203" s="88"/>
      <c r="K203" s="87"/>
      <c r="L203" s="90"/>
      <c r="M203" s="90"/>
      <c r="N203" s="87" t="str">
        <f t="shared" ca="1" si="3"/>
        <v/>
      </c>
      <c r="O203" s="87"/>
      <c r="P203" s="89"/>
      <c r="Q203" s="87"/>
      <c r="R203" s="87"/>
      <c r="S203" s="87"/>
      <c r="T203" s="89"/>
      <c r="U203" s="89"/>
      <c r="V203" s="87"/>
      <c r="W203" s="87"/>
    </row>
    <row r="204" spans="1:23">
      <c r="A204" s="83"/>
      <c r="B204" s="92"/>
      <c r="C204" s="93"/>
      <c r="D204" s="86"/>
      <c r="E204" s="87"/>
      <c r="G204" s="89"/>
      <c r="H204" s="87"/>
      <c r="I204" s="87"/>
      <c r="J204" s="88"/>
      <c r="K204" s="87"/>
      <c r="L204" s="90"/>
      <c r="M204" s="90"/>
      <c r="N204" s="87" t="str">
        <f t="shared" ca="1" si="3"/>
        <v/>
      </c>
      <c r="O204" s="87"/>
      <c r="P204" s="89"/>
      <c r="Q204" s="87"/>
      <c r="R204" s="87"/>
      <c r="S204" s="87"/>
      <c r="T204" s="89"/>
      <c r="U204" s="89"/>
      <c r="V204" s="87"/>
      <c r="W204" s="87"/>
    </row>
    <row r="205" spans="1:23">
      <c r="A205" s="83"/>
      <c r="B205" s="92"/>
      <c r="C205" s="93"/>
      <c r="D205" s="86"/>
      <c r="E205" s="87"/>
      <c r="G205" s="89"/>
      <c r="H205" s="87"/>
      <c r="I205" s="87"/>
      <c r="J205" s="88"/>
      <c r="K205" s="87"/>
      <c r="L205" s="90"/>
      <c r="M205" s="90"/>
      <c r="N205" s="87" t="str">
        <f t="shared" ca="1" si="3"/>
        <v/>
      </c>
      <c r="O205" s="87"/>
      <c r="P205" s="89"/>
      <c r="Q205" s="87"/>
      <c r="R205" s="87"/>
      <c r="S205" s="87"/>
      <c r="T205" s="89"/>
      <c r="U205" s="89"/>
      <c r="V205" s="87"/>
      <c r="W205" s="87"/>
    </row>
    <row r="206" spans="1:23">
      <c r="A206" s="83"/>
      <c r="B206" s="92"/>
      <c r="C206" s="93"/>
      <c r="D206" s="86"/>
      <c r="E206" s="87"/>
      <c r="G206" s="89"/>
      <c r="H206" s="87"/>
      <c r="I206" s="87"/>
      <c r="J206" s="88"/>
      <c r="K206" s="87"/>
      <c r="L206" s="90"/>
      <c r="M206" s="90"/>
      <c r="N206" s="87" t="str">
        <f t="shared" ca="1" si="3"/>
        <v/>
      </c>
      <c r="O206" s="87"/>
      <c r="P206" s="89"/>
      <c r="Q206" s="87"/>
      <c r="R206" s="87"/>
      <c r="S206" s="87"/>
      <c r="T206" s="89"/>
      <c r="U206" s="89"/>
      <c r="V206" s="87"/>
      <c r="W206" s="87"/>
    </row>
    <row r="207" spans="1:23">
      <c r="A207" s="83"/>
      <c r="B207" s="92"/>
      <c r="C207" s="93"/>
      <c r="D207" s="86"/>
      <c r="E207" s="87"/>
      <c r="G207" s="89"/>
      <c r="H207" s="87"/>
      <c r="I207" s="87"/>
      <c r="J207" s="88"/>
      <c r="K207" s="87"/>
      <c r="L207" s="90"/>
      <c r="M207" s="90"/>
      <c r="N207" s="87" t="str">
        <f t="shared" ca="1" si="3"/>
        <v/>
      </c>
      <c r="O207" s="87"/>
      <c r="P207" s="89"/>
      <c r="Q207" s="87"/>
      <c r="R207" s="87"/>
      <c r="S207" s="87"/>
      <c r="T207" s="89"/>
      <c r="U207" s="89"/>
      <c r="V207" s="87"/>
      <c r="W207" s="87"/>
    </row>
    <row r="208" spans="1:23">
      <c r="A208" s="83"/>
      <c r="B208" s="92"/>
      <c r="C208" s="93"/>
      <c r="D208" s="86"/>
      <c r="E208" s="87"/>
      <c r="G208" s="89"/>
      <c r="H208" s="87"/>
      <c r="I208" s="87"/>
      <c r="J208" s="88"/>
      <c r="K208" s="87"/>
      <c r="L208" s="90"/>
      <c r="M208" s="90"/>
      <c r="N208" s="87" t="str">
        <f t="shared" ca="1" si="3"/>
        <v/>
      </c>
      <c r="O208" s="87"/>
      <c r="P208" s="89"/>
      <c r="Q208" s="87"/>
      <c r="R208" s="87"/>
      <c r="S208" s="87"/>
      <c r="T208" s="89"/>
      <c r="U208" s="89"/>
      <c r="V208" s="87"/>
      <c r="W208" s="87"/>
    </row>
    <row r="209" spans="1:23">
      <c r="A209" s="83"/>
      <c r="B209" s="92"/>
      <c r="C209" s="93"/>
      <c r="D209" s="86"/>
      <c r="E209" s="87"/>
      <c r="G209" s="89"/>
      <c r="H209" s="87"/>
      <c r="I209" s="87"/>
      <c r="J209" s="88"/>
      <c r="K209" s="87"/>
      <c r="L209" s="90"/>
      <c r="M209" s="90"/>
      <c r="N209" s="87" t="str">
        <f t="shared" ca="1" si="3"/>
        <v/>
      </c>
      <c r="O209" s="87"/>
      <c r="P209" s="89"/>
      <c r="Q209" s="87"/>
      <c r="R209" s="87"/>
      <c r="S209" s="87"/>
      <c r="T209" s="89"/>
      <c r="U209" s="89"/>
      <c r="V209" s="87"/>
      <c r="W209" s="87"/>
    </row>
    <row r="210" spans="1:23">
      <c r="A210" s="83"/>
      <c r="B210" s="92"/>
      <c r="C210" s="93"/>
      <c r="D210" s="86"/>
      <c r="E210" s="87"/>
      <c r="G210" s="89"/>
      <c r="H210" s="87"/>
      <c r="I210" s="87"/>
      <c r="J210" s="88"/>
      <c r="K210" s="87"/>
      <c r="L210" s="90"/>
      <c r="M210" s="90"/>
      <c r="N210" s="87" t="str">
        <f t="shared" ca="1" si="3"/>
        <v/>
      </c>
      <c r="O210" s="87"/>
      <c r="P210" s="89"/>
      <c r="Q210" s="87"/>
      <c r="R210" s="87"/>
      <c r="S210" s="87"/>
      <c r="T210" s="89"/>
      <c r="U210" s="89"/>
      <c r="V210" s="87"/>
      <c r="W210" s="87"/>
    </row>
    <row r="211" spans="1:23">
      <c r="A211" s="83"/>
      <c r="B211" s="92"/>
      <c r="C211" s="93"/>
      <c r="D211" s="86"/>
      <c r="E211" s="87"/>
      <c r="G211" s="89"/>
      <c r="H211" s="87"/>
      <c r="I211" s="87"/>
      <c r="J211" s="88"/>
      <c r="K211" s="87"/>
      <c r="L211" s="90"/>
      <c r="M211" s="90"/>
      <c r="N211" s="87" t="str">
        <f t="shared" ca="1" si="3"/>
        <v/>
      </c>
      <c r="O211" s="87"/>
      <c r="P211" s="89"/>
      <c r="Q211" s="87"/>
      <c r="R211" s="87"/>
      <c r="S211" s="87"/>
      <c r="T211" s="89"/>
      <c r="U211" s="89"/>
      <c r="V211" s="87"/>
      <c r="W211" s="87"/>
    </row>
    <row r="212" spans="1:23">
      <c r="A212" s="83"/>
      <c r="B212" s="92"/>
      <c r="C212" s="93"/>
      <c r="D212" s="86"/>
      <c r="E212" s="87"/>
      <c r="G212" s="89"/>
      <c r="H212" s="87"/>
      <c r="I212" s="87"/>
      <c r="J212" s="88"/>
      <c r="K212" s="87"/>
      <c r="L212" s="90"/>
      <c r="M212" s="90"/>
      <c r="N212" s="87" t="str">
        <f t="shared" ca="1" si="3"/>
        <v/>
      </c>
      <c r="O212" s="87"/>
      <c r="P212" s="89"/>
      <c r="Q212" s="87"/>
      <c r="R212" s="87"/>
      <c r="S212" s="87"/>
      <c r="T212" s="89"/>
      <c r="U212" s="89"/>
      <c r="V212" s="87"/>
      <c r="W212" s="87"/>
    </row>
    <row r="213" spans="1:23">
      <c r="A213" s="83"/>
      <c r="B213" s="92"/>
      <c r="C213" s="93"/>
      <c r="D213" s="86"/>
      <c r="E213" s="87"/>
      <c r="G213" s="89"/>
      <c r="H213" s="87"/>
      <c r="I213" s="87"/>
      <c r="J213" s="88"/>
      <c r="K213" s="87"/>
      <c r="L213" s="90"/>
      <c r="M213" s="90"/>
      <c r="N213" s="87" t="str">
        <f t="shared" ca="1" si="3"/>
        <v/>
      </c>
      <c r="O213" s="87"/>
      <c r="P213" s="89"/>
      <c r="Q213" s="87"/>
      <c r="R213" s="87"/>
      <c r="S213" s="87"/>
      <c r="T213" s="89"/>
      <c r="U213" s="89"/>
      <c r="V213" s="87"/>
      <c r="W213" s="87"/>
    </row>
    <row r="214" spans="1:23">
      <c r="A214" s="83"/>
      <c r="B214" s="92"/>
      <c r="C214" s="93"/>
      <c r="D214" s="86"/>
      <c r="E214" s="87"/>
      <c r="G214" s="89"/>
      <c r="H214" s="87"/>
      <c r="I214" s="87"/>
      <c r="J214" s="88"/>
      <c r="K214" s="87"/>
      <c r="L214" s="90"/>
      <c r="M214" s="90"/>
      <c r="N214" s="87" t="str">
        <f t="shared" ca="1" si="3"/>
        <v/>
      </c>
      <c r="O214" s="87"/>
      <c r="P214" s="89"/>
      <c r="Q214" s="87"/>
      <c r="R214" s="87"/>
      <c r="S214" s="87"/>
      <c r="T214" s="89"/>
      <c r="U214" s="89"/>
      <c r="V214" s="87"/>
      <c r="W214" s="87"/>
    </row>
    <row r="215" spans="1:23">
      <c r="A215" s="83"/>
      <c r="B215" s="92"/>
      <c r="C215" s="93"/>
      <c r="D215" s="86"/>
      <c r="E215" s="87"/>
      <c r="G215" s="89"/>
      <c r="H215" s="87"/>
      <c r="I215" s="87"/>
      <c r="J215" s="88"/>
      <c r="K215" s="87"/>
      <c r="L215" s="90"/>
      <c r="M215" s="90"/>
      <c r="N215" s="87" t="str">
        <f t="shared" ca="1" si="3"/>
        <v/>
      </c>
      <c r="O215" s="87"/>
      <c r="P215" s="89"/>
      <c r="Q215" s="87"/>
      <c r="R215" s="87"/>
      <c r="S215" s="87"/>
      <c r="T215" s="89"/>
      <c r="U215" s="89"/>
      <c r="V215" s="87"/>
      <c r="W215" s="87"/>
    </row>
    <row r="216" spans="1:23">
      <c r="A216" s="83"/>
      <c r="B216" s="92"/>
      <c r="C216" s="93"/>
      <c r="D216" s="86"/>
      <c r="E216" s="87"/>
      <c r="G216" s="89"/>
      <c r="H216" s="87"/>
      <c r="I216" s="87"/>
      <c r="J216" s="88"/>
      <c r="K216" s="87"/>
      <c r="L216" s="90"/>
      <c r="M216" s="90"/>
      <c r="N216" s="87" t="str">
        <f t="shared" ca="1" si="3"/>
        <v/>
      </c>
      <c r="O216" s="87"/>
      <c r="P216" s="89"/>
      <c r="Q216" s="87"/>
      <c r="R216" s="87"/>
      <c r="S216" s="87"/>
      <c r="T216" s="89"/>
      <c r="U216" s="89"/>
      <c r="V216" s="87"/>
      <c r="W216" s="87"/>
    </row>
    <row r="217" spans="1:23">
      <c r="A217" s="83"/>
      <c r="B217" s="92"/>
      <c r="C217" s="93"/>
      <c r="D217" s="86"/>
      <c r="E217" s="87"/>
      <c r="G217" s="89"/>
      <c r="H217" s="87"/>
      <c r="I217" s="87"/>
      <c r="J217" s="88"/>
      <c r="K217" s="87"/>
      <c r="L217" s="90"/>
      <c r="M217" s="90"/>
      <c r="N217" s="87" t="str">
        <f t="shared" ca="1" si="3"/>
        <v/>
      </c>
      <c r="O217" s="87"/>
      <c r="P217" s="89"/>
      <c r="Q217" s="87"/>
      <c r="R217" s="87"/>
      <c r="S217" s="87"/>
      <c r="T217" s="89"/>
      <c r="U217" s="89"/>
      <c r="V217" s="87"/>
      <c r="W217" s="87"/>
    </row>
    <row r="218" spans="1:23">
      <c r="A218" s="83"/>
      <c r="B218" s="92"/>
      <c r="C218" s="93"/>
      <c r="D218" s="86"/>
      <c r="E218" s="87"/>
      <c r="G218" s="89"/>
      <c r="H218" s="87"/>
      <c r="I218" s="87"/>
      <c r="J218" s="88"/>
      <c r="K218" s="87"/>
      <c r="L218" s="90"/>
      <c r="M218" s="90"/>
      <c r="N218" s="87" t="str">
        <f t="shared" ca="1" si="3"/>
        <v/>
      </c>
      <c r="O218" s="87"/>
      <c r="P218" s="89"/>
      <c r="Q218" s="87"/>
      <c r="R218" s="87"/>
      <c r="S218" s="87"/>
      <c r="T218" s="89"/>
      <c r="U218" s="89"/>
      <c r="V218" s="87"/>
      <c r="W218" s="87"/>
    </row>
    <row r="219" spans="1:23">
      <c r="A219" s="83"/>
      <c r="B219" s="92"/>
      <c r="C219" s="93"/>
      <c r="D219" s="86"/>
      <c r="E219" s="87"/>
      <c r="G219" s="89"/>
      <c r="H219" s="87"/>
      <c r="I219" s="87"/>
      <c r="J219" s="88"/>
      <c r="K219" s="87"/>
      <c r="L219" s="90"/>
      <c r="M219" s="90"/>
      <c r="N219" s="87" t="str">
        <f t="shared" ca="1" si="3"/>
        <v/>
      </c>
      <c r="O219" s="87"/>
      <c r="P219" s="89"/>
      <c r="Q219" s="87"/>
      <c r="R219" s="87"/>
      <c r="S219" s="87"/>
      <c r="T219" s="89"/>
      <c r="U219" s="89"/>
      <c r="V219" s="87"/>
      <c r="W219" s="87"/>
    </row>
    <row r="220" spans="1:23">
      <c r="A220" s="83"/>
      <c r="B220" s="92"/>
      <c r="C220" s="93"/>
      <c r="D220" s="86"/>
      <c r="E220" s="87"/>
      <c r="G220" s="89"/>
      <c r="H220" s="87"/>
      <c r="I220" s="87"/>
      <c r="J220" s="88"/>
      <c r="K220" s="87"/>
      <c r="L220" s="90"/>
      <c r="M220" s="90"/>
      <c r="N220" s="87" t="str">
        <f t="shared" ca="1" si="3"/>
        <v/>
      </c>
      <c r="O220" s="87"/>
      <c r="P220" s="89"/>
      <c r="Q220" s="87"/>
      <c r="R220" s="87"/>
      <c r="S220" s="87"/>
      <c r="T220" s="89"/>
      <c r="U220" s="89"/>
      <c r="V220" s="87"/>
      <c r="W220" s="87"/>
    </row>
    <row r="221" spans="1:23">
      <c r="A221" s="83"/>
      <c r="B221" s="92"/>
      <c r="C221" s="93"/>
      <c r="D221" s="86"/>
      <c r="E221" s="87"/>
      <c r="G221" s="89"/>
      <c r="H221" s="87"/>
      <c r="I221" s="87"/>
      <c r="J221" s="88"/>
      <c r="K221" s="87"/>
      <c r="L221" s="90"/>
      <c r="M221" s="90"/>
      <c r="N221" s="87" t="str">
        <f t="shared" ca="1" si="3"/>
        <v/>
      </c>
      <c r="O221" s="87"/>
      <c r="P221" s="89"/>
      <c r="Q221" s="87"/>
      <c r="R221" s="87"/>
      <c r="S221" s="87"/>
      <c r="T221" s="89"/>
      <c r="U221" s="89"/>
      <c r="V221" s="87"/>
      <c r="W221" s="87"/>
    </row>
    <row r="222" spans="1:23">
      <c r="A222" s="83"/>
      <c r="B222" s="92"/>
      <c r="C222" s="93"/>
      <c r="D222" s="86"/>
      <c r="E222" s="87"/>
      <c r="G222" s="89"/>
      <c r="H222" s="87"/>
      <c r="I222" s="87"/>
      <c r="J222" s="88"/>
      <c r="K222" s="87"/>
      <c r="L222" s="90"/>
      <c r="M222" s="90"/>
      <c r="N222" s="87" t="str">
        <f t="shared" ca="1" si="3"/>
        <v/>
      </c>
      <c r="O222" s="87"/>
      <c r="P222" s="89"/>
      <c r="Q222" s="87"/>
      <c r="R222" s="87"/>
      <c r="S222" s="87"/>
      <c r="T222" s="89"/>
      <c r="U222" s="89"/>
      <c r="V222" s="87"/>
      <c r="W222" s="87"/>
    </row>
    <row r="223" spans="1:23">
      <c r="A223" s="83"/>
      <c r="B223" s="92"/>
      <c r="C223" s="93"/>
      <c r="D223" s="86"/>
      <c r="E223" s="87"/>
      <c r="G223" s="89"/>
      <c r="H223" s="87"/>
      <c r="I223" s="87"/>
      <c r="J223" s="88"/>
      <c r="K223" s="87"/>
      <c r="L223" s="90"/>
      <c r="M223" s="90"/>
      <c r="N223" s="87" t="str">
        <f t="shared" ca="1" si="3"/>
        <v/>
      </c>
      <c r="O223" s="87"/>
      <c r="P223" s="89"/>
      <c r="Q223" s="87"/>
      <c r="R223" s="87"/>
      <c r="S223" s="87"/>
      <c r="T223" s="89"/>
      <c r="U223" s="89"/>
      <c r="V223" s="87"/>
      <c r="W223" s="87"/>
    </row>
    <row r="224" spans="1:23">
      <c r="A224" s="83"/>
      <c r="B224" s="92"/>
      <c r="C224" s="93"/>
      <c r="D224" s="86"/>
      <c r="E224" s="87"/>
      <c r="G224" s="89"/>
      <c r="H224" s="87"/>
      <c r="I224" s="87"/>
      <c r="J224" s="88"/>
      <c r="K224" s="87"/>
      <c r="L224" s="90"/>
      <c r="M224" s="90"/>
      <c r="N224" s="87" t="str">
        <f t="shared" ca="1" si="3"/>
        <v/>
      </c>
      <c r="O224" s="87"/>
      <c r="P224" s="89"/>
      <c r="Q224" s="87"/>
      <c r="R224" s="87"/>
      <c r="S224" s="87"/>
      <c r="T224" s="89"/>
      <c r="U224" s="89"/>
      <c r="V224" s="87"/>
      <c r="W224" s="87"/>
    </row>
    <row r="225" spans="1:23">
      <c r="A225" s="83"/>
      <c r="B225" s="92"/>
      <c r="C225" s="93"/>
      <c r="D225" s="86"/>
      <c r="E225" s="87"/>
      <c r="G225" s="89"/>
      <c r="H225" s="87"/>
      <c r="I225" s="87"/>
      <c r="J225" s="88"/>
      <c r="K225" s="87"/>
      <c r="L225" s="90"/>
      <c r="M225" s="90"/>
      <c r="N225" s="87" t="str">
        <f t="shared" ca="1" si="3"/>
        <v/>
      </c>
      <c r="O225" s="87"/>
      <c r="P225" s="89"/>
      <c r="Q225" s="87"/>
      <c r="R225" s="87"/>
      <c r="S225" s="87"/>
      <c r="T225" s="89"/>
      <c r="U225" s="89"/>
      <c r="V225" s="87"/>
      <c r="W225" s="87"/>
    </row>
    <row r="226" spans="1:23">
      <c r="A226" s="83"/>
      <c r="B226" s="92"/>
      <c r="C226" s="93"/>
      <c r="D226" s="86"/>
      <c r="E226" s="87"/>
      <c r="G226" s="89"/>
      <c r="H226" s="87"/>
      <c r="I226" s="87"/>
      <c r="J226" s="88"/>
      <c r="K226" s="87"/>
      <c r="L226" s="90"/>
      <c r="M226" s="90"/>
      <c r="N226" s="87" t="str">
        <f t="shared" ca="1" si="3"/>
        <v/>
      </c>
      <c r="O226" s="87"/>
      <c r="P226" s="89"/>
      <c r="Q226" s="87"/>
      <c r="R226" s="87"/>
      <c r="S226" s="87"/>
      <c r="T226" s="89"/>
      <c r="U226" s="89"/>
      <c r="V226" s="87"/>
      <c r="W226" s="87"/>
    </row>
    <row r="227" spans="1:23">
      <c r="A227" s="83"/>
      <c r="B227" s="92"/>
      <c r="C227" s="93"/>
      <c r="D227" s="86"/>
      <c r="E227" s="87"/>
      <c r="G227" s="89"/>
      <c r="H227" s="87"/>
      <c r="I227" s="87"/>
      <c r="J227" s="88"/>
      <c r="K227" s="87"/>
      <c r="L227" s="90"/>
      <c r="M227" s="90"/>
      <c r="N227" s="87" t="str">
        <f t="shared" ca="1" si="3"/>
        <v/>
      </c>
      <c r="O227" s="87"/>
      <c r="P227" s="89"/>
      <c r="Q227" s="87"/>
      <c r="R227" s="87"/>
      <c r="S227" s="87"/>
      <c r="T227" s="89"/>
      <c r="U227" s="89"/>
      <c r="V227" s="87"/>
      <c r="W227" s="87"/>
    </row>
    <row r="228" spans="1:23">
      <c r="A228" s="83"/>
      <c r="B228" s="92"/>
      <c r="C228" s="93"/>
      <c r="D228" s="86"/>
      <c r="E228" s="87"/>
      <c r="G228" s="89"/>
      <c r="H228" s="87"/>
      <c r="I228" s="87"/>
      <c r="J228" s="88"/>
      <c r="K228" s="87"/>
      <c r="L228" s="90"/>
      <c r="M228" s="90"/>
      <c r="N228" s="87" t="str">
        <f t="shared" ca="1" si="3"/>
        <v/>
      </c>
      <c r="O228" s="87"/>
      <c r="P228" s="89"/>
      <c r="Q228" s="87"/>
      <c r="R228" s="87"/>
      <c r="S228" s="87"/>
      <c r="T228" s="89"/>
      <c r="U228" s="89"/>
      <c r="V228" s="87"/>
      <c r="W228" s="87"/>
    </row>
    <row r="229" spans="1:23">
      <c r="A229" s="83"/>
      <c r="B229" s="92"/>
      <c r="C229" s="93"/>
      <c r="D229" s="86"/>
      <c r="E229" s="87"/>
      <c r="G229" s="89"/>
      <c r="H229" s="87"/>
      <c r="I229" s="87"/>
      <c r="J229" s="88"/>
      <c r="K229" s="87"/>
      <c r="L229" s="90"/>
      <c r="M229" s="90"/>
      <c r="N229" s="87" t="str">
        <f t="shared" ca="1" si="3"/>
        <v/>
      </c>
      <c r="O229" s="87"/>
      <c r="P229" s="89"/>
      <c r="Q229" s="87"/>
      <c r="R229" s="87"/>
      <c r="S229" s="87"/>
      <c r="T229" s="89"/>
      <c r="U229" s="89"/>
      <c r="V229" s="87"/>
      <c r="W229" s="87"/>
    </row>
    <row r="230" spans="1:23">
      <c r="A230" s="83"/>
      <c r="B230" s="92"/>
      <c r="C230" s="93"/>
      <c r="D230" s="86"/>
      <c r="E230" s="87"/>
      <c r="G230" s="89"/>
      <c r="H230" s="87"/>
      <c r="I230" s="87"/>
      <c r="J230" s="88"/>
      <c r="K230" s="87"/>
      <c r="L230" s="90"/>
      <c r="M230" s="90"/>
      <c r="N230" s="87" t="str">
        <f t="shared" ca="1" si="3"/>
        <v/>
      </c>
      <c r="O230" s="87"/>
      <c r="P230" s="89"/>
      <c r="Q230" s="87"/>
      <c r="R230" s="87"/>
      <c r="S230" s="87"/>
      <c r="T230" s="89"/>
      <c r="U230" s="89"/>
      <c r="V230" s="87"/>
      <c r="W230" s="87"/>
    </row>
    <row r="231" spans="1:23">
      <c r="A231" s="83"/>
      <c r="B231" s="92"/>
      <c r="C231" s="93"/>
      <c r="D231" s="86"/>
      <c r="E231" s="87"/>
      <c r="G231" s="89"/>
      <c r="H231" s="87"/>
      <c r="I231" s="87"/>
      <c r="J231" s="88"/>
      <c r="K231" s="87"/>
      <c r="L231" s="90"/>
      <c r="M231" s="90"/>
      <c r="N231" s="87" t="str">
        <f t="shared" ca="1" si="3"/>
        <v/>
      </c>
      <c r="O231" s="87"/>
      <c r="P231" s="89"/>
      <c r="Q231" s="87"/>
      <c r="R231" s="87"/>
      <c r="S231" s="87"/>
      <c r="T231" s="89"/>
      <c r="U231" s="89"/>
      <c r="V231" s="87"/>
      <c r="W231" s="87"/>
    </row>
    <row r="232" spans="1:23">
      <c r="A232" s="83"/>
      <c r="B232" s="92"/>
      <c r="C232" s="93"/>
      <c r="D232" s="86"/>
      <c r="E232" s="87"/>
      <c r="G232" s="89"/>
      <c r="H232" s="87"/>
      <c r="I232" s="87"/>
      <c r="J232" s="88"/>
      <c r="K232" s="87"/>
      <c r="L232" s="90"/>
      <c r="M232" s="90"/>
      <c r="N232" s="87" t="str">
        <f t="shared" ca="1" si="3"/>
        <v/>
      </c>
      <c r="O232" s="87"/>
      <c r="P232" s="89"/>
      <c r="Q232" s="87"/>
      <c r="R232" s="87"/>
      <c r="S232" s="87"/>
      <c r="T232" s="89"/>
      <c r="U232" s="89"/>
      <c r="V232" s="87"/>
      <c r="W232" s="87"/>
    </row>
    <row r="233" spans="1:23">
      <c r="A233" s="83"/>
      <c r="B233" s="92"/>
      <c r="C233" s="93"/>
      <c r="D233" s="86"/>
      <c r="E233" s="87"/>
      <c r="G233" s="89"/>
      <c r="H233" s="87"/>
      <c r="I233" s="87"/>
      <c r="J233" s="88"/>
      <c r="K233" s="87"/>
      <c r="L233" s="90"/>
      <c r="M233" s="90"/>
      <c r="N233" s="87" t="str">
        <f t="shared" ca="1" si="3"/>
        <v/>
      </c>
      <c r="O233" s="87"/>
      <c r="P233" s="89"/>
      <c r="Q233" s="87"/>
      <c r="R233" s="87"/>
      <c r="S233" s="87"/>
      <c r="T233" s="89"/>
      <c r="U233" s="89"/>
      <c r="V233" s="87"/>
      <c r="W233" s="87"/>
    </row>
    <row r="234" spans="1:23">
      <c r="A234" s="83"/>
      <c r="B234" s="92"/>
      <c r="C234" s="93"/>
      <c r="D234" s="86"/>
      <c r="E234" s="87"/>
      <c r="G234" s="89"/>
      <c r="H234" s="87"/>
      <c r="I234" s="87"/>
      <c r="J234" s="88"/>
      <c r="K234" s="87"/>
      <c r="L234" s="90"/>
      <c r="M234" s="90"/>
      <c r="N234" s="87" t="str">
        <f t="shared" ca="1" si="3"/>
        <v/>
      </c>
      <c r="O234" s="87"/>
      <c r="P234" s="89"/>
      <c r="Q234" s="87"/>
      <c r="R234" s="87"/>
      <c r="S234" s="87"/>
      <c r="T234" s="89"/>
      <c r="U234" s="89"/>
      <c r="V234" s="87"/>
      <c r="W234" s="87"/>
    </row>
    <row r="235" spans="1:23">
      <c r="A235" s="83"/>
      <c r="B235" s="92"/>
      <c r="C235" s="93"/>
      <c r="D235" s="86"/>
      <c r="E235" s="87"/>
      <c r="G235" s="89"/>
      <c r="H235" s="87"/>
      <c r="I235" s="87"/>
      <c r="J235" s="88"/>
      <c r="K235" s="87"/>
      <c r="L235" s="90"/>
      <c r="M235" s="90"/>
      <c r="N235" s="87" t="str">
        <f t="shared" ca="1" si="3"/>
        <v/>
      </c>
      <c r="O235" s="87"/>
      <c r="P235" s="89"/>
      <c r="Q235" s="87"/>
      <c r="R235" s="87"/>
      <c r="S235" s="87"/>
      <c r="T235" s="89"/>
      <c r="U235" s="89"/>
      <c r="V235" s="87"/>
      <c r="W235" s="87"/>
    </row>
    <row r="236" spans="1:23">
      <c r="A236" s="83"/>
      <c r="B236" s="92"/>
      <c r="C236" s="93"/>
      <c r="D236" s="86"/>
      <c r="E236" s="87"/>
      <c r="G236" s="89"/>
      <c r="H236" s="87"/>
      <c r="I236" s="87"/>
      <c r="J236" s="88"/>
      <c r="K236" s="87"/>
      <c r="L236" s="90"/>
      <c r="M236" s="90"/>
      <c r="N236" s="87" t="str">
        <f t="shared" ca="1" si="3"/>
        <v/>
      </c>
      <c r="O236" s="87"/>
      <c r="P236" s="89"/>
      <c r="Q236" s="87"/>
      <c r="R236" s="87"/>
      <c r="S236" s="87"/>
      <c r="T236" s="89"/>
      <c r="U236" s="89"/>
      <c r="V236" s="87"/>
      <c r="W236" s="87"/>
    </row>
    <row r="237" spans="1:23">
      <c r="A237" s="83"/>
      <c r="B237" s="92"/>
      <c r="C237" s="93"/>
      <c r="D237" s="86"/>
      <c r="E237" s="87"/>
      <c r="G237" s="89"/>
      <c r="H237" s="87"/>
      <c r="I237" s="87"/>
      <c r="J237" s="88"/>
      <c r="K237" s="87"/>
      <c r="L237" s="90"/>
      <c r="M237" s="90"/>
      <c r="N237" s="87" t="str">
        <f t="shared" ca="1" si="3"/>
        <v/>
      </c>
      <c r="O237" s="87"/>
      <c r="P237" s="89"/>
      <c r="Q237" s="87"/>
      <c r="R237" s="87"/>
      <c r="S237" s="87"/>
      <c r="T237" s="89"/>
      <c r="U237" s="89"/>
      <c r="V237" s="87"/>
      <c r="W237" s="87"/>
    </row>
    <row r="238" spans="1:23">
      <c r="A238" s="83"/>
      <c r="B238" s="92"/>
      <c r="C238" s="93"/>
      <c r="D238" s="86"/>
      <c r="E238" s="87"/>
      <c r="G238" s="89"/>
      <c r="H238" s="87"/>
      <c r="I238" s="87"/>
      <c r="J238" s="88"/>
      <c r="K238" s="87"/>
      <c r="L238" s="90"/>
      <c r="M238" s="90"/>
      <c r="N238" s="87" t="str">
        <f t="shared" ca="1" si="3"/>
        <v/>
      </c>
      <c r="O238" s="87"/>
      <c r="P238" s="89"/>
      <c r="Q238" s="87"/>
      <c r="R238" s="87"/>
      <c r="S238" s="87"/>
      <c r="T238" s="89"/>
      <c r="U238" s="89"/>
      <c r="V238" s="87"/>
      <c r="W238" s="87"/>
    </row>
    <row r="239" spans="1:23">
      <c r="A239" s="83"/>
      <c r="B239" s="92"/>
      <c r="C239" s="93"/>
      <c r="D239" s="86"/>
      <c r="E239" s="87"/>
      <c r="G239" s="89"/>
      <c r="H239" s="87"/>
      <c r="I239" s="87"/>
      <c r="J239" s="88"/>
      <c r="K239" s="87"/>
      <c r="L239" s="90"/>
      <c r="M239" s="90"/>
      <c r="N239" s="87" t="str">
        <f t="shared" ca="1" si="3"/>
        <v/>
      </c>
      <c r="O239" s="87"/>
      <c r="P239" s="89"/>
      <c r="Q239" s="87"/>
      <c r="R239" s="87"/>
      <c r="S239" s="87"/>
      <c r="T239" s="89"/>
      <c r="U239" s="89"/>
      <c r="V239" s="87"/>
      <c r="W239" s="87"/>
    </row>
    <row r="240" spans="1:23">
      <c r="A240" s="83"/>
      <c r="B240" s="92"/>
      <c r="C240" s="93"/>
      <c r="D240" s="86"/>
      <c r="E240" s="87"/>
      <c r="G240" s="89"/>
      <c r="H240" s="87"/>
      <c r="I240" s="87"/>
      <c r="J240" s="88"/>
      <c r="K240" s="87"/>
      <c r="L240" s="90"/>
      <c r="M240" s="90"/>
      <c r="N240" s="87" t="str">
        <f t="shared" ca="1" si="3"/>
        <v/>
      </c>
      <c r="O240" s="87"/>
      <c r="P240" s="89"/>
      <c r="Q240" s="87"/>
      <c r="R240" s="87"/>
      <c r="S240" s="87"/>
      <c r="T240" s="89"/>
      <c r="U240" s="89"/>
      <c r="V240" s="87"/>
      <c r="W240" s="87"/>
    </row>
    <row r="241" spans="1:23">
      <c r="A241" s="83"/>
      <c r="B241" s="92"/>
      <c r="C241" s="93"/>
      <c r="D241" s="86"/>
      <c r="E241" s="87"/>
      <c r="G241" s="89"/>
      <c r="H241" s="87"/>
      <c r="I241" s="87"/>
      <c r="J241" s="88"/>
      <c r="K241" s="87"/>
      <c r="L241" s="90"/>
      <c r="M241" s="90"/>
      <c r="N241" s="87" t="str">
        <f t="shared" ca="1" si="3"/>
        <v/>
      </c>
      <c r="O241" s="87"/>
      <c r="P241" s="89"/>
      <c r="Q241" s="87"/>
      <c r="R241" s="87"/>
      <c r="S241" s="87"/>
      <c r="T241" s="89"/>
      <c r="U241" s="89"/>
      <c r="V241" s="87"/>
      <c r="W241" s="87"/>
    </row>
    <row r="242" spans="1:23">
      <c r="A242" s="83"/>
      <c r="B242" s="92"/>
      <c r="C242" s="93"/>
      <c r="D242" s="86"/>
      <c r="E242" s="87"/>
      <c r="G242" s="89"/>
      <c r="H242" s="87"/>
      <c r="I242" s="87"/>
      <c r="J242" s="88"/>
      <c r="K242" s="87"/>
      <c r="L242" s="90"/>
      <c r="M242" s="90"/>
      <c r="N242" s="87" t="str">
        <f t="shared" ca="1" si="3"/>
        <v/>
      </c>
      <c r="O242" s="87"/>
      <c r="P242" s="89"/>
      <c r="Q242" s="87"/>
      <c r="R242" s="87"/>
      <c r="S242" s="87"/>
      <c r="T242" s="89"/>
      <c r="U242" s="89"/>
      <c r="V242" s="87"/>
      <c r="W242" s="87"/>
    </row>
    <row r="243" spans="1:23">
      <c r="A243" s="83"/>
      <c r="B243" s="92"/>
      <c r="C243" s="93"/>
      <c r="D243" s="86"/>
      <c r="E243" s="87"/>
      <c r="G243" s="89"/>
      <c r="H243" s="87"/>
      <c r="I243" s="87"/>
      <c r="J243" s="88"/>
      <c r="K243" s="87"/>
      <c r="L243" s="90"/>
      <c r="M243" s="90"/>
      <c r="N243" s="87" t="str">
        <f t="shared" ca="1" si="3"/>
        <v/>
      </c>
      <c r="O243" s="87"/>
      <c r="P243" s="89"/>
      <c r="Q243" s="87"/>
      <c r="R243" s="87"/>
      <c r="S243" s="87"/>
      <c r="T243" s="89"/>
      <c r="U243" s="89"/>
      <c r="V243" s="87"/>
      <c r="W243" s="87"/>
    </row>
    <row r="244" spans="1:23">
      <c r="A244" s="83"/>
      <c r="B244" s="92"/>
      <c r="C244" s="93"/>
      <c r="D244" s="86"/>
      <c r="E244" s="87"/>
      <c r="G244" s="89"/>
      <c r="H244" s="87"/>
      <c r="I244" s="87"/>
      <c r="J244" s="88"/>
      <c r="K244" s="87"/>
      <c r="L244" s="90"/>
      <c r="M244" s="90"/>
      <c r="N244" s="87" t="str">
        <f t="shared" ca="1" si="3"/>
        <v/>
      </c>
      <c r="O244" s="87"/>
      <c r="P244" s="89"/>
      <c r="Q244" s="87"/>
      <c r="R244" s="87"/>
      <c r="S244" s="87"/>
      <c r="T244" s="89"/>
      <c r="U244" s="89"/>
      <c r="V244" s="87"/>
      <c r="W244" s="87"/>
    </row>
    <row r="245" spans="1:23">
      <c r="A245" s="83"/>
      <c r="B245" s="92"/>
      <c r="C245" s="93"/>
      <c r="D245" s="86"/>
      <c r="E245" s="87"/>
      <c r="G245" s="89"/>
      <c r="H245" s="87"/>
      <c r="I245" s="87"/>
      <c r="J245" s="88"/>
      <c r="K245" s="87"/>
      <c r="L245" s="90"/>
      <c r="M245" s="90"/>
      <c r="N245" s="87" t="str">
        <f t="shared" ca="1" si="3"/>
        <v/>
      </c>
      <c r="O245" s="87"/>
      <c r="P245" s="89"/>
      <c r="Q245" s="87"/>
      <c r="R245" s="87"/>
      <c r="S245" s="87"/>
      <c r="T245" s="89"/>
      <c r="U245" s="89"/>
      <c r="V245" s="87"/>
      <c r="W245" s="87"/>
    </row>
    <row r="246" spans="1:23">
      <c r="A246" s="83"/>
      <c r="B246" s="92"/>
      <c r="C246" s="93"/>
      <c r="D246" s="86"/>
      <c r="E246" s="87"/>
      <c r="G246" s="89"/>
      <c r="H246" s="87"/>
      <c r="I246" s="87"/>
      <c r="J246" s="88"/>
      <c r="K246" s="87"/>
      <c r="L246" s="90"/>
      <c r="M246" s="90"/>
      <c r="N246" s="87" t="str">
        <f t="shared" ca="1" si="3"/>
        <v/>
      </c>
      <c r="O246" s="87"/>
      <c r="P246" s="89"/>
      <c r="Q246" s="87"/>
      <c r="R246" s="87"/>
      <c r="S246" s="87"/>
      <c r="T246" s="89"/>
      <c r="U246" s="89"/>
      <c r="V246" s="87"/>
      <c r="W246" s="87"/>
    </row>
    <row r="247" spans="1:23">
      <c r="A247" s="83"/>
      <c r="B247" s="92"/>
      <c r="C247" s="93"/>
      <c r="D247" s="86"/>
      <c r="E247" s="87"/>
      <c r="G247" s="89"/>
      <c r="H247" s="87"/>
      <c r="I247" s="87"/>
      <c r="J247" s="88"/>
      <c r="K247" s="87"/>
      <c r="L247" s="90"/>
      <c r="M247" s="90"/>
      <c r="N247" s="87" t="str">
        <f t="shared" ca="1" si="3"/>
        <v/>
      </c>
      <c r="O247" s="87"/>
      <c r="P247" s="89"/>
      <c r="Q247" s="87"/>
      <c r="R247" s="87"/>
      <c r="S247" s="87"/>
      <c r="T247" s="89"/>
      <c r="U247" s="89"/>
      <c r="V247" s="87"/>
      <c r="W247" s="87"/>
    </row>
    <row r="248" spans="1:23">
      <c r="A248" s="83"/>
      <c r="B248" s="92"/>
      <c r="C248" s="93"/>
      <c r="D248" s="86"/>
      <c r="E248" s="87"/>
      <c r="G248" s="89"/>
      <c r="H248" s="87"/>
      <c r="I248" s="87"/>
      <c r="J248" s="88"/>
      <c r="K248" s="87"/>
      <c r="L248" s="90"/>
      <c r="M248" s="90"/>
      <c r="N248" s="87" t="str">
        <f t="shared" ca="1" si="3"/>
        <v/>
      </c>
      <c r="O248" s="87"/>
      <c r="P248" s="89"/>
      <c r="Q248" s="87"/>
      <c r="R248" s="87"/>
      <c r="S248" s="87"/>
      <c r="T248" s="89"/>
      <c r="U248" s="89"/>
      <c r="V248" s="87"/>
      <c r="W248" s="87"/>
    </row>
    <row r="249" spans="1:23">
      <c r="A249" s="83"/>
      <c r="B249" s="92"/>
      <c r="C249" s="93"/>
      <c r="D249" s="86"/>
      <c r="E249" s="87"/>
      <c r="G249" s="89"/>
      <c r="H249" s="87"/>
      <c r="I249" s="87"/>
      <c r="J249" s="88"/>
      <c r="K249" s="87"/>
      <c r="L249" s="90"/>
      <c r="M249" s="90"/>
      <c r="N249" s="87" t="str">
        <f t="shared" ca="1" si="3"/>
        <v/>
      </c>
      <c r="O249" s="87"/>
      <c r="P249" s="89"/>
      <c r="Q249" s="87"/>
      <c r="R249" s="87"/>
      <c r="S249" s="87"/>
      <c r="T249" s="89"/>
      <c r="U249" s="89"/>
      <c r="V249" s="87"/>
      <c r="W249" s="87"/>
    </row>
    <row r="250" spans="1:23">
      <c r="A250" s="83"/>
      <c r="B250" s="92"/>
      <c r="C250" s="93"/>
      <c r="D250" s="86"/>
      <c r="E250" s="87"/>
      <c r="G250" s="89"/>
      <c r="H250" s="87"/>
      <c r="I250" s="87"/>
      <c r="J250" s="88"/>
      <c r="K250" s="87"/>
      <c r="L250" s="90"/>
      <c r="M250" s="90"/>
      <c r="N250" s="87" t="str">
        <f t="shared" ca="1" si="3"/>
        <v/>
      </c>
      <c r="O250" s="87"/>
      <c r="P250" s="89"/>
      <c r="Q250" s="87"/>
      <c r="R250" s="87"/>
      <c r="S250" s="87"/>
      <c r="T250" s="89"/>
      <c r="U250" s="89"/>
      <c r="V250" s="87"/>
      <c r="W250" s="87"/>
    </row>
    <row r="251" spans="1:23">
      <c r="A251" s="83"/>
      <c r="B251" s="92"/>
      <c r="C251" s="93"/>
      <c r="D251" s="86"/>
      <c r="E251" s="87"/>
      <c r="G251" s="89"/>
      <c r="H251" s="87"/>
      <c r="I251" s="87"/>
      <c r="J251" s="88"/>
      <c r="K251" s="87"/>
      <c r="L251" s="90"/>
      <c r="M251" s="90"/>
      <c r="N251" s="87" t="str">
        <f t="shared" ca="1" si="3"/>
        <v/>
      </c>
      <c r="O251" s="87"/>
      <c r="P251" s="89"/>
      <c r="Q251" s="87"/>
      <c r="R251" s="87"/>
      <c r="S251" s="87"/>
      <c r="T251" s="89"/>
      <c r="U251" s="89"/>
      <c r="V251" s="87"/>
      <c r="W251" s="87"/>
    </row>
    <row r="252" spans="1:23">
      <c r="A252" s="83"/>
      <c r="B252" s="92"/>
      <c r="C252" s="93"/>
      <c r="D252" s="86"/>
      <c r="E252" s="87"/>
      <c r="G252" s="89"/>
      <c r="H252" s="87"/>
      <c r="I252" s="87"/>
      <c r="J252" s="88"/>
      <c r="K252" s="87"/>
      <c r="L252" s="90"/>
      <c r="M252" s="90"/>
      <c r="N252" s="87" t="str">
        <f t="shared" ca="1" si="3"/>
        <v/>
      </c>
      <c r="O252" s="87"/>
      <c r="P252" s="89"/>
      <c r="Q252" s="87"/>
      <c r="R252" s="87"/>
      <c r="S252" s="87"/>
      <c r="T252" s="89"/>
      <c r="U252" s="89"/>
      <c r="V252" s="87"/>
      <c r="W252" s="87"/>
    </row>
    <row r="253" spans="1:23">
      <c r="A253" s="83"/>
      <c r="B253" s="92"/>
      <c r="C253" s="93"/>
      <c r="D253" s="86"/>
      <c r="E253" s="87"/>
      <c r="G253" s="89"/>
      <c r="H253" s="87"/>
      <c r="I253" s="87"/>
      <c r="J253" s="88"/>
      <c r="K253" s="87"/>
      <c r="L253" s="90"/>
      <c r="M253" s="90"/>
      <c r="N253" s="87" t="str">
        <f t="shared" ca="1" si="3"/>
        <v/>
      </c>
      <c r="O253" s="87"/>
      <c r="P253" s="89"/>
      <c r="Q253" s="87"/>
      <c r="R253" s="87"/>
      <c r="S253" s="87"/>
      <c r="T253" s="89"/>
      <c r="U253" s="89"/>
      <c r="V253" s="87"/>
      <c r="W253" s="87"/>
    </row>
    <row r="254" spans="1:23">
      <c r="A254" s="83"/>
      <c r="B254" s="92"/>
      <c r="C254" s="93"/>
      <c r="D254" s="86"/>
      <c r="E254" s="87"/>
      <c r="G254" s="89"/>
      <c r="H254" s="87"/>
      <c r="I254" s="87"/>
      <c r="J254" s="88"/>
      <c r="K254" s="87"/>
      <c r="L254" s="90"/>
      <c r="M254" s="90"/>
      <c r="N254" s="87" t="str">
        <f t="shared" ca="1" si="3"/>
        <v/>
      </c>
      <c r="O254" s="87"/>
      <c r="P254" s="89"/>
      <c r="Q254" s="87"/>
      <c r="R254" s="87"/>
      <c r="S254" s="87"/>
      <c r="T254" s="89"/>
      <c r="U254" s="89"/>
      <c r="V254" s="87"/>
      <c r="W254" s="87"/>
    </row>
    <row r="255" spans="1:23">
      <c r="A255" s="83"/>
      <c r="B255" s="92"/>
      <c r="C255" s="93"/>
      <c r="D255" s="86"/>
      <c r="E255" s="87"/>
      <c r="G255" s="89"/>
      <c r="H255" s="87"/>
      <c r="I255" s="87"/>
      <c r="J255" s="88"/>
      <c r="K255" s="87"/>
      <c r="L255" s="90"/>
      <c r="M255" s="90"/>
      <c r="N255" s="87" t="str">
        <f t="shared" ca="1" si="3"/>
        <v/>
      </c>
      <c r="O255" s="87"/>
      <c r="P255" s="89"/>
      <c r="Q255" s="87"/>
      <c r="R255" s="87"/>
      <c r="S255" s="87"/>
      <c r="T255" s="89"/>
      <c r="U255" s="89"/>
      <c r="V255" s="87"/>
      <c r="W255" s="87"/>
    </row>
    <row r="256" spans="1:23">
      <c r="A256" s="83"/>
      <c r="B256" s="84"/>
      <c r="C256" s="85"/>
      <c r="D256" s="86"/>
      <c r="E256" s="87"/>
      <c r="G256" s="89"/>
      <c r="H256" s="87"/>
      <c r="I256" s="87"/>
      <c r="J256" s="88"/>
      <c r="K256" s="87"/>
      <c r="L256" s="90"/>
      <c r="M256" s="90"/>
      <c r="N256" s="87" t="str">
        <f t="shared" ca="1" si="3"/>
        <v/>
      </c>
      <c r="O256" s="87"/>
      <c r="P256" s="89"/>
      <c r="Q256" s="87"/>
      <c r="R256" s="87"/>
      <c r="S256" s="87"/>
      <c r="T256" s="89"/>
      <c r="U256" s="89"/>
      <c r="V256" s="87"/>
      <c r="W256" s="87"/>
    </row>
    <row r="257" spans="1:23">
      <c r="A257" s="83"/>
      <c r="B257" s="84"/>
      <c r="C257" s="85"/>
      <c r="D257" s="86"/>
      <c r="E257" s="87"/>
      <c r="G257" s="89"/>
      <c r="H257" s="87"/>
      <c r="I257" s="87"/>
      <c r="J257" s="88"/>
      <c r="K257" s="87"/>
      <c r="L257" s="90"/>
      <c r="M257" s="90"/>
      <c r="N257" s="87" t="str">
        <f t="shared" ca="1" si="3"/>
        <v/>
      </c>
      <c r="O257" s="87"/>
      <c r="P257" s="89"/>
      <c r="Q257" s="87"/>
      <c r="R257" s="87"/>
      <c r="S257" s="87"/>
      <c r="T257" s="89"/>
      <c r="U257" s="89"/>
      <c r="V257" s="87"/>
      <c r="W257" s="87"/>
    </row>
    <row r="258" spans="1:23">
      <c r="A258" s="83"/>
      <c r="B258" s="84"/>
      <c r="C258" s="85"/>
      <c r="D258" s="86"/>
      <c r="E258" s="87"/>
      <c r="G258" s="89"/>
      <c r="H258" s="87"/>
      <c r="I258" s="87"/>
      <c r="J258" s="88"/>
      <c r="K258" s="87"/>
      <c r="L258" s="90"/>
      <c r="M258" s="90"/>
      <c r="N258" s="87" t="str">
        <f t="shared" ca="1" si="3"/>
        <v/>
      </c>
      <c r="O258" s="87"/>
      <c r="P258" s="89"/>
      <c r="Q258" s="87"/>
      <c r="R258" s="87"/>
      <c r="S258" s="87"/>
      <c r="T258" s="89"/>
      <c r="U258" s="89"/>
      <c r="V258" s="87"/>
      <c r="W258" s="87"/>
    </row>
    <row r="259" spans="1:23">
      <c r="A259" s="83"/>
      <c r="B259" s="84"/>
      <c r="C259" s="85"/>
      <c r="D259" s="86"/>
      <c r="E259" s="87"/>
      <c r="G259" s="89"/>
      <c r="H259" s="87"/>
      <c r="I259" s="87"/>
      <c r="J259" s="88"/>
      <c r="K259" s="87"/>
      <c r="L259" s="90"/>
      <c r="M259" s="90"/>
      <c r="N259" s="87" t="str">
        <f t="shared" ca="1" si="3"/>
        <v/>
      </c>
      <c r="O259" s="87"/>
      <c r="P259" s="89"/>
      <c r="Q259" s="87"/>
      <c r="R259" s="87"/>
      <c r="S259" s="87"/>
      <c r="T259" s="89"/>
      <c r="U259" s="89"/>
      <c r="V259" s="87"/>
      <c r="W259" s="87"/>
    </row>
    <row r="260" spans="1:23">
      <c r="A260" s="83"/>
      <c r="B260" s="84"/>
      <c r="C260" s="85"/>
      <c r="D260" s="86"/>
      <c r="E260" s="87"/>
      <c r="G260" s="89"/>
      <c r="H260" s="87"/>
      <c r="I260" s="87"/>
      <c r="J260" s="88"/>
      <c r="K260" s="87"/>
      <c r="L260" s="90"/>
      <c r="M260" s="90"/>
      <c r="N260" s="87" t="str">
        <f t="shared" ca="1" si="3"/>
        <v/>
      </c>
      <c r="O260" s="87"/>
      <c r="P260" s="89"/>
      <c r="Q260" s="87"/>
      <c r="R260" s="87"/>
      <c r="S260" s="87"/>
      <c r="T260" s="89"/>
      <c r="U260" s="89"/>
      <c r="V260" s="87"/>
      <c r="W260" s="87"/>
    </row>
    <row r="261" spans="1:23">
      <c r="A261" s="83"/>
      <c r="B261" s="84"/>
      <c r="C261" s="85"/>
      <c r="D261" s="86"/>
      <c r="E261" s="87"/>
      <c r="G261" s="89"/>
      <c r="H261" s="87"/>
      <c r="I261" s="87"/>
      <c r="J261" s="88"/>
      <c r="K261" s="87"/>
      <c r="L261" s="90"/>
      <c r="M261" s="90"/>
      <c r="N261" s="87" t="str">
        <f t="shared" ref="N261:N324" ca="1" si="4">+IFERROR(MATCH("X",OFFSET(STR,N260,0),0)+N260,"")</f>
        <v/>
      </c>
      <c r="O261" s="87"/>
      <c r="P261" s="89"/>
      <c r="Q261" s="87"/>
      <c r="R261" s="87"/>
      <c r="S261" s="87"/>
      <c r="T261" s="89"/>
      <c r="U261" s="89"/>
      <c r="V261" s="87"/>
      <c r="W261" s="87"/>
    </row>
    <row r="262" spans="1:23">
      <c r="A262" s="83"/>
      <c r="B262" s="84"/>
      <c r="C262" s="85"/>
      <c r="D262" s="86"/>
      <c r="E262" s="87"/>
      <c r="G262" s="89"/>
      <c r="H262" s="87"/>
      <c r="I262" s="87"/>
      <c r="J262" s="88"/>
      <c r="K262" s="87"/>
      <c r="L262" s="90"/>
      <c r="M262" s="90"/>
      <c r="N262" s="87" t="str">
        <f t="shared" ca="1" si="4"/>
        <v/>
      </c>
      <c r="O262" s="87"/>
      <c r="P262" s="89"/>
      <c r="Q262" s="87"/>
      <c r="R262" s="87"/>
      <c r="S262" s="87"/>
      <c r="T262" s="89"/>
      <c r="U262" s="89"/>
      <c r="V262" s="87"/>
      <c r="W262" s="87"/>
    </row>
    <row r="263" spans="1:23">
      <c r="A263" s="83"/>
      <c r="B263" s="84"/>
      <c r="C263" s="85"/>
      <c r="D263" s="86"/>
      <c r="E263" s="87"/>
      <c r="G263" s="89"/>
      <c r="H263" s="87"/>
      <c r="I263" s="87"/>
      <c r="J263" s="88"/>
      <c r="K263" s="87"/>
      <c r="L263" s="90"/>
      <c r="M263" s="90"/>
      <c r="N263" s="87" t="str">
        <f t="shared" ca="1" si="4"/>
        <v/>
      </c>
      <c r="O263" s="87"/>
      <c r="P263" s="89"/>
      <c r="Q263" s="87"/>
      <c r="R263" s="87"/>
      <c r="S263" s="87"/>
      <c r="T263" s="89"/>
      <c r="U263" s="89"/>
      <c r="V263" s="87"/>
      <c r="W263" s="87"/>
    </row>
    <row r="264" spans="1:23">
      <c r="A264" s="83"/>
      <c r="B264" s="84"/>
      <c r="C264" s="85"/>
      <c r="D264" s="86"/>
      <c r="E264" s="87"/>
      <c r="G264" s="89"/>
      <c r="H264" s="87"/>
      <c r="I264" s="87"/>
      <c r="J264" s="88"/>
      <c r="K264" s="87"/>
      <c r="L264" s="90"/>
      <c r="M264" s="90"/>
      <c r="N264" s="87" t="str">
        <f t="shared" ca="1" si="4"/>
        <v/>
      </c>
      <c r="O264" s="87"/>
      <c r="P264" s="89"/>
      <c r="Q264" s="87"/>
      <c r="R264" s="87"/>
      <c r="S264" s="87"/>
      <c r="T264" s="89"/>
      <c r="U264" s="89"/>
      <c r="V264" s="87"/>
      <c r="W264" s="87"/>
    </row>
    <row r="265" spans="1:23">
      <c r="A265" s="83"/>
      <c r="B265" s="84"/>
      <c r="C265" s="85"/>
      <c r="D265" s="86"/>
      <c r="E265" s="87"/>
      <c r="G265" s="89"/>
      <c r="H265" s="87"/>
      <c r="I265" s="87"/>
      <c r="J265" s="88"/>
      <c r="K265" s="87"/>
      <c r="L265" s="90"/>
      <c r="M265" s="90"/>
      <c r="N265" s="87" t="str">
        <f t="shared" ca="1" si="4"/>
        <v/>
      </c>
      <c r="O265" s="87"/>
      <c r="P265" s="89"/>
      <c r="Q265" s="87"/>
      <c r="R265" s="87"/>
      <c r="S265" s="87"/>
      <c r="T265" s="89"/>
      <c r="U265" s="89"/>
      <c r="V265" s="87"/>
      <c r="W265" s="87"/>
    </row>
    <row r="266" spans="1:23">
      <c r="A266" s="83"/>
      <c r="B266" s="84"/>
      <c r="C266" s="85"/>
      <c r="D266" s="86"/>
      <c r="E266" s="87"/>
      <c r="G266" s="89"/>
      <c r="H266" s="87"/>
      <c r="I266" s="87"/>
      <c r="J266" s="88"/>
      <c r="K266" s="87"/>
      <c r="L266" s="90"/>
      <c r="M266" s="90"/>
      <c r="N266" s="87" t="str">
        <f t="shared" ca="1" si="4"/>
        <v/>
      </c>
      <c r="O266" s="87"/>
      <c r="P266" s="89"/>
      <c r="Q266" s="87"/>
      <c r="R266" s="87"/>
      <c r="S266" s="87"/>
      <c r="T266" s="89"/>
      <c r="U266" s="89"/>
      <c r="V266" s="87"/>
      <c r="W266" s="87"/>
    </row>
    <row r="267" spans="1:23">
      <c r="A267" s="83"/>
      <c r="B267" s="84"/>
      <c r="C267" s="85"/>
      <c r="D267" s="86"/>
      <c r="E267" s="87"/>
      <c r="G267" s="89"/>
      <c r="H267" s="87"/>
      <c r="I267" s="87"/>
      <c r="J267" s="88"/>
      <c r="K267" s="87"/>
      <c r="L267" s="90"/>
      <c r="M267" s="90"/>
      <c r="N267" s="87" t="str">
        <f t="shared" ca="1" si="4"/>
        <v/>
      </c>
      <c r="O267" s="87"/>
      <c r="P267" s="89"/>
      <c r="Q267" s="87"/>
      <c r="R267" s="87"/>
      <c r="S267" s="87"/>
      <c r="T267" s="89"/>
      <c r="U267" s="89"/>
      <c r="V267" s="87"/>
      <c r="W267" s="87"/>
    </row>
    <row r="268" spans="1:23">
      <c r="A268" s="83"/>
      <c r="B268" s="84"/>
      <c r="C268" s="85"/>
      <c r="D268" s="86"/>
      <c r="E268" s="87"/>
      <c r="G268" s="89"/>
      <c r="H268" s="87"/>
      <c r="I268" s="87"/>
      <c r="J268" s="88"/>
      <c r="K268" s="87"/>
      <c r="L268" s="90"/>
      <c r="M268" s="90"/>
      <c r="N268" s="87" t="str">
        <f t="shared" ca="1" si="4"/>
        <v/>
      </c>
      <c r="O268" s="87"/>
      <c r="P268" s="89"/>
      <c r="Q268" s="87"/>
      <c r="R268" s="87"/>
      <c r="S268" s="87"/>
      <c r="T268" s="89"/>
      <c r="U268" s="89"/>
      <c r="V268" s="87"/>
      <c r="W268" s="87"/>
    </row>
    <row r="269" spans="1:23">
      <c r="A269" s="83"/>
      <c r="B269" s="84"/>
      <c r="C269" s="85"/>
      <c r="D269" s="86"/>
      <c r="E269" s="87"/>
      <c r="G269" s="89"/>
      <c r="H269" s="87"/>
      <c r="I269" s="87"/>
      <c r="J269" s="88"/>
      <c r="K269" s="87"/>
      <c r="L269" s="90"/>
      <c r="M269" s="90"/>
      <c r="N269" s="87" t="str">
        <f t="shared" ca="1" si="4"/>
        <v/>
      </c>
      <c r="O269" s="87"/>
      <c r="P269" s="89"/>
      <c r="Q269" s="87"/>
      <c r="R269" s="87"/>
      <c r="S269" s="87"/>
      <c r="T269" s="89"/>
      <c r="U269" s="89"/>
      <c r="V269" s="87"/>
      <c r="W269" s="87"/>
    </row>
    <row r="270" spans="1:23">
      <c r="A270" s="83"/>
      <c r="B270" s="84"/>
      <c r="C270" s="85"/>
      <c r="D270" s="86"/>
      <c r="E270" s="87"/>
      <c r="G270" s="89"/>
      <c r="H270" s="87"/>
      <c r="I270" s="87"/>
      <c r="J270" s="88"/>
      <c r="K270" s="87"/>
      <c r="L270" s="90"/>
      <c r="M270" s="90"/>
      <c r="N270" s="87" t="str">
        <f t="shared" ca="1" si="4"/>
        <v/>
      </c>
      <c r="O270" s="87"/>
      <c r="P270" s="89"/>
      <c r="Q270" s="87"/>
      <c r="R270" s="87"/>
      <c r="S270" s="87"/>
      <c r="T270" s="89"/>
      <c r="U270" s="89"/>
      <c r="V270" s="87"/>
      <c r="W270" s="87"/>
    </row>
    <row r="271" spans="1:23">
      <c r="A271" s="83"/>
      <c r="B271" s="84"/>
      <c r="C271" s="85"/>
      <c r="D271" s="86"/>
      <c r="E271" s="87"/>
      <c r="G271" s="89"/>
      <c r="H271" s="87"/>
      <c r="I271" s="87"/>
      <c r="J271" s="88"/>
      <c r="K271" s="87"/>
      <c r="L271" s="90"/>
      <c r="M271" s="90"/>
      <c r="N271" s="87" t="str">
        <f t="shared" ca="1" si="4"/>
        <v/>
      </c>
      <c r="O271" s="87"/>
      <c r="P271" s="89"/>
      <c r="Q271" s="87"/>
      <c r="R271" s="87"/>
      <c r="S271" s="87"/>
      <c r="T271" s="89"/>
      <c r="U271" s="89"/>
      <c r="V271" s="87"/>
      <c r="W271" s="87"/>
    </row>
    <row r="272" spans="1:23">
      <c r="A272" s="83"/>
      <c r="B272" s="84"/>
      <c r="C272" s="85"/>
      <c r="D272" s="86"/>
      <c r="E272" s="87"/>
      <c r="G272" s="89"/>
      <c r="H272" s="87"/>
      <c r="I272" s="87"/>
      <c r="J272" s="88"/>
      <c r="K272" s="87"/>
      <c r="L272" s="90"/>
      <c r="M272" s="90"/>
      <c r="N272" s="87" t="str">
        <f t="shared" ca="1" si="4"/>
        <v/>
      </c>
      <c r="O272" s="87"/>
      <c r="P272" s="89"/>
      <c r="Q272" s="87"/>
      <c r="R272" s="87"/>
      <c r="S272" s="87"/>
      <c r="T272" s="89"/>
      <c r="U272" s="89"/>
      <c r="V272" s="87"/>
      <c r="W272" s="87"/>
    </row>
    <row r="273" spans="1:23">
      <c r="A273" s="83"/>
      <c r="B273" s="84"/>
      <c r="C273" s="85"/>
      <c r="D273" s="86"/>
      <c r="E273" s="87"/>
      <c r="G273" s="89"/>
      <c r="H273" s="87"/>
      <c r="I273" s="87"/>
      <c r="J273" s="88"/>
      <c r="K273" s="87"/>
      <c r="L273" s="90"/>
      <c r="M273" s="90"/>
      <c r="N273" s="87" t="str">
        <f t="shared" ca="1" si="4"/>
        <v/>
      </c>
      <c r="O273" s="87"/>
      <c r="P273" s="89"/>
      <c r="Q273" s="87"/>
      <c r="R273" s="87"/>
      <c r="S273" s="87"/>
      <c r="T273" s="89"/>
      <c r="U273" s="89"/>
      <c r="V273" s="87"/>
      <c r="W273" s="87"/>
    </row>
    <row r="274" spans="1:23">
      <c r="A274" s="83"/>
      <c r="B274" s="84"/>
      <c r="C274" s="85"/>
      <c r="D274" s="86"/>
      <c r="E274" s="87"/>
      <c r="G274" s="89"/>
      <c r="H274" s="87"/>
      <c r="I274" s="87"/>
      <c r="J274" s="88"/>
      <c r="K274" s="87"/>
      <c r="L274" s="90"/>
      <c r="M274" s="90"/>
      <c r="N274" s="87" t="str">
        <f t="shared" ca="1" si="4"/>
        <v/>
      </c>
      <c r="O274" s="87"/>
      <c r="P274" s="89"/>
      <c r="Q274" s="87"/>
      <c r="R274" s="87"/>
      <c r="S274" s="87"/>
      <c r="T274" s="89"/>
      <c r="U274" s="89"/>
      <c r="V274" s="87"/>
      <c r="W274" s="87"/>
    </row>
    <row r="275" spans="1:23">
      <c r="A275" s="83"/>
      <c r="B275" s="84"/>
      <c r="C275" s="85"/>
      <c r="D275" s="86"/>
      <c r="E275" s="87"/>
      <c r="G275" s="89"/>
      <c r="H275" s="87"/>
      <c r="I275" s="87"/>
      <c r="J275" s="88"/>
      <c r="K275" s="87"/>
      <c r="L275" s="90"/>
      <c r="M275" s="90"/>
      <c r="N275" s="87" t="str">
        <f t="shared" ca="1" si="4"/>
        <v/>
      </c>
      <c r="O275" s="87"/>
      <c r="P275" s="89"/>
      <c r="Q275" s="87"/>
      <c r="R275" s="87"/>
      <c r="S275" s="87"/>
      <c r="T275" s="89"/>
      <c r="U275" s="89"/>
      <c r="V275" s="87"/>
      <c r="W275" s="87"/>
    </row>
    <row r="276" spans="1:23">
      <c r="A276" s="83"/>
      <c r="B276" s="84"/>
      <c r="C276" s="85"/>
      <c r="D276" s="86"/>
      <c r="E276" s="87"/>
      <c r="G276" s="89"/>
      <c r="H276" s="87"/>
      <c r="I276" s="87"/>
      <c r="J276" s="88"/>
      <c r="K276" s="87"/>
      <c r="L276" s="90"/>
      <c r="M276" s="90"/>
      <c r="N276" s="87" t="str">
        <f t="shared" ca="1" si="4"/>
        <v/>
      </c>
      <c r="O276" s="87"/>
      <c r="P276" s="89"/>
      <c r="Q276" s="87"/>
      <c r="R276" s="87"/>
      <c r="S276" s="87"/>
      <c r="T276" s="89"/>
      <c r="U276" s="89"/>
      <c r="V276" s="87"/>
      <c r="W276" s="87"/>
    </row>
    <row r="277" spans="1:23">
      <c r="A277" s="83"/>
      <c r="B277" s="84"/>
      <c r="C277" s="85"/>
      <c r="D277" s="86"/>
      <c r="E277" s="87"/>
      <c r="G277" s="89"/>
      <c r="H277" s="87"/>
      <c r="I277" s="87"/>
      <c r="J277" s="88"/>
      <c r="K277" s="87"/>
      <c r="L277" s="90"/>
      <c r="M277" s="90"/>
      <c r="N277" s="87" t="str">
        <f t="shared" ca="1" si="4"/>
        <v/>
      </c>
      <c r="O277" s="87"/>
      <c r="P277" s="89"/>
      <c r="Q277" s="87"/>
      <c r="R277" s="87"/>
      <c r="S277" s="87"/>
      <c r="T277" s="89"/>
      <c r="U277" s="89"/>
      <c r="V277" s="87"/>
      <c r="W277" s="87"/>
    </row>
    <row r="278" spans="1:23">
      <c r="A278" s="83"/>
      <c r="B278" s="84"/>
      <c r="C278" s="85"/>
      <c r="D278" s="86"/>
      <c r="E278" s="87"/>
      <c r="G278" s="89"/>
      <c r="H278" s="87"/>
      <c r="I278" s="87"/>
      <c r="J278" s="88"/>
      <c r="K278" s="87"/>
      <c r="L278" s="90"/>
      <c r="M278" s="90"/>
      <c r="N278" s="87" t="str">
        <f t="shared" ca="1" si="4"/>
        <v/>
      </c>
      <c r="O278" s="87"/>
      <c r="P278" s="89"/>
      <c r="Q278" s="87"/>
      <c r="R278" s="87"/>
      <c r="S278" s="87"/>
      <c r="T278" s="89"/>
      <c r="U278" s="89"/>
      <c r="V278" s="87"/>
      <c r="W278" s="87"/>
    </row>
    <row r="279" spans="1:23">
      <c r="A279" s="83"/>
      <c r="B279" s="84"/>
      <c r="C279" s="85"/>
      <c r="D279" s="86"/>
      <c r="E279" s="87"/>
      <c r="G279" s="89"/>
      <c r="H279" s="87"/>
      <c r="I279" s="87"/>
      <c r="J279" s="88"/>
      <c r="K279" s="87"/>
      <c r="L279" s="90"/>
      <c r="M279" s="90"/>
      <c r="N279" s="87" t="str">
        <f t="shared" ca="1" si="4"/>
        <v/>
      </c>
      <c r="O279" s="87"/>
      <c r="P279" s="89"/>
      <c r="Q279" s="87"/>
      <c r="R279" s="87"/>
      <c r="S279" s="87"/>
      <c r="T279" s="89"/>
      <c r="U279" s="89"/>
      <c r="V279" s="87"/>
      <c r="W279" s="87"/>
    </row>
    <row r="280" spans="1:23">
      <c r="A280" s="83"/>
      <c r="B280" s="84"/>
      <c r="C280" s="85"/>
      <c r="D280" s="86"/>
      <c r="E280" s="87"/>
      <c r="G280" s="89"/>
      <c r="H280" s="87"/>
      <c r="I280" s="87"/>
      <c r="J280" s="88"/>
      <c r="K280" s="87"/>
      <c r="L280" s="90"/>
      <c r="M280" s="90"/>
      <c r="N280" s="87" t="str">
        <f t="shared" ca="1" si="4"/>
        <v/>
      </c>
      <c r="O280" s="87"/>
      <c r="P280" s="89"/>
      <c r="Q280" s="87"/>
      <c r="R280" s="87"/>
      <c r="S280" s="87"/>
      <c r="T280" s="89"/>
      <c r="U280" s="89"/>
      <c r="V280" s="87"/>
      <c r="W280" s="87"/>
    </row>
    <row r="281" spans="1:23">
      <c r="A281" s="83"/>
      <c r="B281" s="84"/>
      <c r="C281" s="85"/>
      <c r="D281" s="86"/>
      <c r="E281" s="87"/>
      <c r="G281" s="89"/>
      <c r="H281" s="87"/>
      <c r="I281" s="87"/>
      <c r="J281" s="88"/>
      <c r="K281" s="87"/>
      <c r="L281" s="90"/>
      <c r="M281" s="90"/>
      <c r="N281" s="87" t="str">
        <f t="shared" ca="1" si="4"/>
        <v/>
      </c>
      <c r="O281" s="87"/>
      <c r="P281" s="89"/>
      <c r="Q281" s="87"/>
      <c r="R281" s="87"/>
      <c r="S281" s="87"/>
      <c r="T281" s="89"/>
      <c r="U281" s="89"/>
      <c r="V281" s="87"/>
      <c r="W281" s="87"/>
    </row>
    <row r="282" spans="1:23">
      <c r="A282" s="83"/>
      <c r="B282" s="84"/>
      <c r="C282" s="85"/>
      <c r="D282" s="86"/>
      <c r="E282" s="87"/>
      <c r="G282" s="89"/>
      <c r="H282" s="87"/>
      <c r="I282" s="87"/>
      <c r="J282" s="88"/>
      <c r="K282" s="87"/>
      <c r="L282" s="90"/>
      <c r="M282" s="90"/>
      <c r="N282" s="87" t="str">
        <f t="shared" ca="1" si="4"/>
        <v/>
      </c>
      <c r="O282" s="87"/>
      <c r="P282" s="89"/>
      <c r="Q282" s="87"/>
      <c r="R282" s="87"/>
      <c r="S282" s="87"/>
      <c r="T282" s="89"/>
      <c r="U282" s="89"/>
      <c r="V282" s="87"/>
      <c r="W282" s="87"/>
    </row>
    <row r="283" spans="1:23">
      <c r="A283" s="83"/>
      <c r="B283" s="84"/>
      <c r="C283" s="85"/>
      <c r="D283" s="86"/>
      <c r="E283" s="87"/>
      <c r="G283" s="89"/>
      <c r="H283" s="87"/>
      <c r="I283" s="87"/>
      <c r="J283" s="88"/>
      <c r="K283" s="87"/>
      <c r="L283" s="90"/>
      <c r="M283" s="90"/>
      <c r="N283" s="87" t="str">
        <f t="shared" ca="1" si="4"/>
        <v/>
      </c>
      <c r="O283" s="87"/>
      <c r="P283" s="89"/>
      <c r="Q283" s="87"/>
      <c r="R283" s="87"/>
      <c r="S283" s="87"/>
      <c r="T283" s="89"/>
      <c r="U283" s="89"/>
      <c r="V283" s="87"/>
      <c r="W283" s="87"/>
    </row>
    <row r="284" spans="1:23">
      <c r="A284" s="83"/>
      <c r="B284" s="84"/>
      <c r="C284" s="85"/>
      <c r="D284" s="86"/>
      <c r="E284" s="87"/>
      <c r="G284" s="89"/>
      <c r="H284" s="87"/>
      <c r="I284" s="87"/>
      <c r="J284" s="88"/>
      <c r="K284" s="87"/>
      <c r="L284" s="90"/>
      <c r="M284" s="90"/>
      <c r="N284" s="87" t="str">
        <f t="shared" ca="1" si="4"/>
        <v/>
      </c>
      <c r="O284" s="87"/>
      <c r="P284" s="89"/>
      <c r="Q284" s="87"/>
      <c r="R284" s="87"/>
      <c r="S284" s="87"/>
      <c r="T284" s="89"/>
      <c r="U284" s="89"/>
      <c r="V284" s="87"/>
      <c r="W284" s="87"/>
    </row>
    <row r="285" spans="1:23">
      <c r="A285" s="83"/>
      <c r="B285" s="84"/>
      <c r="C285" s="85"/>
      <c r="D285" s="86"/>
      <c r="E285" s="87"/>
      <c r="G285" s="89"/>
      <c r="H285" s="87"/>
      <c r="I285" s="87"/>
      <c r="J285" s="88"/>
      <c r="K285" s="87"/>
      <c r="L285" s="90"/>
      <c r="M285" s="90"/>
      <c r="N285" s="87" t="str">
        <f t="shared" ca="1" si="4"/>
        <v/>
      </c>
      <c r="O285" s="87"/>
      <c r="P285" s="89"/>
      <c r="Q285" s="87"/>
      <c r="R285" s="87"/>
      <c r="S285" s="87"/>
      <c r="T285" s="89"/>
      <c r="U285" s="89"/>
      <c r="V285" s="87"/>
      <c r="W285" s="87"/>
    </row>
    <row r="286" spans="1:23">
      <c r="A286" s="83"/>
      <c r="B286" s="84"/>
      <c r="C286" s="85"/>
      <c r="D286" s="86"/>
      <c r="E286" s="87"/>
      <c r="G286" s="89"/>
      <c r="H286" s="87"/>
      <c r="I286" s="87"/>
      <c r="J286" s="88"/>
      <c r="K286" s="87"/>
      <c r="L286" s="90"/>
      <c r="M286" s="90"/>
      <c r="N286" s="87" t="str">
        <f t="shared" ca="1" si="4"/>
        <v/>
      </c>
      <c r="O286" s="87"/>
      <c r="P286" s="89"/>
      <c r="Q286" s="87"/>
      <c r="R286" s="87"/>
      <c r="S286" s="87"/>
      <c r="T286" s="89"/>
      <c r="U286" s="89"/>
      <c r="V286" s="87"/>
      <c r="W286" s="87"/>
    </row>
    <row r="287" spans="1:23">
      <c r="A287" s="83"/>
      <c r="B287" s="84"/>
      <c r="C287" s="85"/>
      <c r="D287" s="86"/>
      <c r="E287" s="87"/>
      <c r="G287" s="89"/>
      <c r="H287" s="87"/>
      <c r="I287" s="87"/>
      <c r="J287" s="88"/>
      <c r="K287" s="87"/>
      <c r="L287" s="90"/>
      <c r="M287" s="90"/>
      <c r="N287" s="87" t="str">
        <f t="shared" ca="1" si="4"/>
        <v/>
      </c>
      <c r="O287" s="87"/>
      <c r="P287" s="89"/>
      <c r="Q287" s="87"/>
      <c r="R287" s="87"/>
      <c r="S287" s="87"/>
      <c r="T287" s="89"/>
      <c r="U287" s="89"/>
      <c r="V287" s="87"/>
      <c r="W287" s="87"/>
    </row>
    <row r="288" spans="1:23">
      <c r="A288" s="83"/>
      <c r="B288" s="84"/>
      <c r="C288" s="85"/>
      <c r="D288" s="86"/>
      <c r="E288" s="87"/>
      <c r="G288" s="89"/>
      <c r="H288" s="87"/>
      <c r="I288" s="87"/>
      <c r="J288" s="88"/>
      <c r="K288" s="87"/>
      <c r="L288" s="90"/>
      <c r="M288" s="90"/>
      <c r="N288" s="87" t="str">
        <f t="shared" ca="1" si="4"/>
        <v/>
      </c>
      <c r="O288" s="87"/>
      <c r="P288" s="89"/>
      <c r="Q288" s="87"/>
      <c r="R288" s="87"/>
      <c r="S288" s="87"/>
      <c r="T288" s="89"/>
      <c r="U288" s="89"/>
      <c r="V288" s="87"/>
      <c r="W288" s="87"/>
    </row>
    <row r="289" spans="1:23">
      <c r="A289" s="83"/>
      <c r="B289" s="84"/>
      <c r="C289" s="85"/>
      <c r="D289" s="86"/>
      <c r="E289" s="87"/>
      <c r="G289" s="89"/>
      <c r="H289" s="87"/>
      <c r="I289" s="87"/>
      <c r="J289" s="88"/>
      <c r="K289" s="87"/>
      <c r="L289" s="90"/>
      <c r="M289" s="90"/>
      <c r="N289" s="87" t="str">
        <f t="shared" ca="1" si="4"/>
        <v/>
      </c>
      <c r="O289" s="87"/>
      <c r="P289" s="89"/>
      <c r="Q289" s="87"/>
      <c r="R289" s="87"/>
      <c r="S289" s="87"/>
      <c r="T289" s="89"/>
      <c r="U289" s="89"/>
      <c r="V289" s="87"/>
      <c r="W289" s="87"/>
    </row>
    <row r="290" spans="1:23">
      <c r="A290" s="83"/>
      <c r="B290" s="84"/>
      <c r="C290" s="85"/>
      <c r="D290" s="86"/>
      <c r="E290" s="87"/>
      <c r="G290" s="89"/>
      <c r="H290" s="87"/>
      <c r="I290" s="87"/>
      <c r="J290" s="88"/>
      <c r="K290" s="87"/>
      <c r="L290" s="90"/>
      <c r="M290" s="90"/>
      <c r="N290" s="87" t="str">
        <f t="shared" ca="1" si="4"/>
        <v/>
      </c>
      <c r="O290" s="87"/>
      <c r="P290" s="89"/>
      <c r="Q290" s="87"/>
      <c r="R290" s="87"/>
      <c r="S290" s="87"/>
      <c r="T290" s="89"/>
      <c r="U290" s="89"/>
      <c r="V290" s="87"/>
      <c r="W290" s="87"/>
    </row>
    <row r="291" spans="1:23">
      <c r="A291" s="83"/>
      <c r="B291" s="84"/>
      <c r="C291" s="85"/>
      <c r="D291" s="86"/>
      <c r="E291" s="87"/>
      <c r="G291" s="89"/>
      <c r="H291" s="87"/>
      <c r="I291" s="87"/>
      <c r="J291" s="88"/>
      <c r="K291" s="87"/>
      <c r="L291" s="90"/>
      <c r="M291" s="90"/>
      <c r="N291" s="87" t="str">
        <f t="shared" ca="1" si="4"/>
        <v/>
      </c>
      <c r="O291" s="87"/>
      <c r="P291" s="89"/>
      <c r="Q291" s="87"/>
      <c r="R291" s="87"/>
      <c r="S291" s="87"/>
      <c r="T291" s="89"/>
      <c r="U291" s="89"/>
      <c r="V291" s="87"/>
      <c r="W291" s="87"/>
    </row>
    <row r="292" spans="1:23">
      <c r="A292" s="83"/>
      <c r="B292" s="84"/>
      <c r="C292" s="85"/>
      <c r="D292" s="86"/>
      <c r="E292" s="87"/>
      <c r="G292" s="89"/>
      <c r="H292" s="87"/>
      <c r="I292" s="87"/>
      <c r="J292" s="88"/>
      <c r="K292" s="87"/>
      <c r="L292" s="90"/>
      <c r="M292" s="90"/>
      <c r="N292" s="87" t="str">
        <f t="shared" ca="1" si="4"/>
        <v/>
      </c>
      <c r="O292" s="87"/>
      <c r="P292" s="89"/>
      <c r="Q292" s="87"/>
      <c r="R292" s="87"/>
      <c r="S292" s="87"/>
      <c r="T292" s="89"/>
      <c r="U292" s="89"/>
      <c r="V292" s="87"/>
      <c r="W292" s="87"/>
    </row>
    <row r="293" spans="1:23">
      <c r="A293" s="83"/>
      <c r="B293" s="84"/>
      <c r="C293" s="85"/>
      <c r="D293" s="86"/>
      <c r="E293" s="87"/>
      <c r="G293" s="89"/>
      <c r="H293" s="87"/>
      <c r="I293" s="87"/>
      <c r="J293" s="88"/>
      <c r="K293" s="87"/>
      <c r="L293" s="90"/>
      <c r="M293" s="90"/>
      <c r="N293" s="87" t="str">
        <f t="shared" ca="1" si="4"/>
        <v/>
      </c>
      <c r="O293" s="87"/>
      <c r="P293" s="89"/>
      <c r="Q293" s="87"/>
      <c r="R293" s="87"/>
      <c r="S293" s="87"/>
      <c r="T293" s="89"/>
      <c r="U293" s="89"/>
      <c r="V293" s="87"/>
      <c r="W293" s="87"/>
    </row>
    <row r="294" spans="1:23">
      <c r="A294" s="83"/>
      <c r="B294" s="84"/>
      <c r="C294" s="85"/>
      <c r="D294" s="86"/>
      <c r="E294" s="87"/>
      <c r="G294" s="89"/>
      <c r="H294" s="87"/>
      <c r="I294" s="87"/>
      <c r="J294" s="88"/>
      <c r="K294" s="87"/>
      <c r="L294" s="90"/>
      <c r="M294" s="90"/>
      <c r="N294" s="87" t="str">
        <f t="shared" ca="1" si="4"/>
        <v/>
      </c>
      <c r="O294" s="87"/>
      <c r="P294" s="89"/>
      <c r="Q294" s="87"/>
      <c r="R294" s="87"/>
      <c r="S294" s="87"/>
      <c r="T294" s="89"/>
      <c r="U294" s="89"/>
      <c r="V294" s="87"/>
      <c r="W294" s="87"/>
    </row>
    <row r="295" spans="1:23">
      <c r="A295" s="83"/>
      <c r="B295" s="84"/>
      <c r="C295" s="85"/>
      <c r="D295" s="86"/>
      <c r="E295" s="87"/>
      <c r="G295" s="89"/>
      <c r="H295" s="87"/>
      <c r="I295" s="87"/>
      <c r="J295" s="88"/>
      <c r="K295" s="87"/>
      <c r="L295" s="90"/>
      <c r="M295" s="90"/>
      <c r="N295" s="87" t="str">
        <f t="shared" ca="1" si="4"/>
        <v/>
      </c>
      <c r="O295" s="87"/>
      <c r="P295" s="89"/>
      <c r="Q295" s="87"/>
      <c r="R295" s="87"/>
      <c r="S295" s="87"/>
      <c r="T295" s="89"/>
      <c r="U295" s="89"/>
      <c r="V295" s="87"/>
      <c r="W295" s="87"/>
    </row>
    <row r="296" spans="1:23">
      <c r="A296" s="83"/>
      <c r="B296" s="84"/>
      <c r="C296" s="85"/>
      <c r="D296" s="86"/>
      <c r="E296" s="87"/>
      <c r="G296" s="89"/>
      <c r="H296" s="87"/>
      <c r="I296" s="87"/>
      <c r="J296" s="88"/>
      <c r="K296" s="87"/>
      <c r="L296" s="90"/>
      <c r="M296" s="90"/>
      <c r="N296" s="87" t="str">
        <f t="shared" ca="1" si="4"/>
        <v/>
      </c>
      <c r="O296" s="87"/>
      <c r="P296" s="89"/>
      <c r="Q296" s="87"/>
      <c r="R296" s="87"/>
      <c r="S296" s="87"/>
      <c r="T296" s="89"/>
      <c r="U296" s="89"/>
      <c r="V296" s="87"/>
      <c r="W296" s="87"/>
    </row>
    <row r="297" spans="1:23">
      <c r="A297" s="83"/>
      <c r="B297" s="84"/>
      <c r="C297" s="85"/>
      <c r="D297" s="86"/>
      <c r="E297" s="87"/>
      <c r="G297" s="89"/>
      <c r="H297" s="87"/>
      <c r="I297" s="87"/>
      <c r="J297" s="88"/>
      <c r="K297" s="87"/>
      <c r="L297" s="90"/>
      <c r="M297" s="90"/>
      <c r="N297" s="87" t="str">
        <f t="shared" ca="1" si="4"/>
        <v/>
      </c>
      <c r="O297" s="87"/>
      <c r="P297" s="89"/>
      <c r="Q297" s="87"/>
      <c r="R297" s="87"/>
      <c r="S297" s="87"/>
      <c r="T297" s="89"/>
      <c r="U297" s="89"/>
      <c r="V297" s="87"/>
      <c r="W297" s="87"/>
    </row>
    <row r="298" spans="1:23">
      <c r="A298" s="83"/>
      <c r="B298" s="84"/>
      <c r="C298" s="85"/>
      <c r="D298" s="86"/>
      <c r="E298" s="87"/>
      <c r="G298" s="89"/>
      <c r="H298" s="87"/>
      <c r="I298" s="87"/>
      <c r="J298" s="88"/>
      <c r="K298" s="87"/>
      <c r="L298" s="90"/>
      <c r="M298" s="90"/>
      <c r="N298" s="87" t="str">
        <f t="shared" ca="1" si="4"/>
        <v/>
      </c>
      <c r="O298" s="87"/>
      <c r="P298" s="89"/>
      <c r="Q298" s="87"/>
      <c r="R298" s="87"/>
      <c r="S298" s="87"/>
      <c r="T298" s="89"/>
      <c r="U298" s="89"/>
      <c r="V298" s="87"/>
      <c r="W298" s="87"/>
    </row>
    <row r="299" spans="1:23">
      <c r="A299" s="83"/>
      <c r="B299" s="84"/>
      <c r="C299" s="85"/>
      <c r="D299" s="86"/>
      <c r="E299" s="87"/>
      <c r="G299" s="89"/>
      <c r="H299" s="87"/>
      <c r="I299" s="87"/>
      <c r="J299" s="88"/>
      <c r="K299" s="87"/>
      <c r="L299" s="90"/>
      <c r="M299" s="90"/>
      <c r="N299" s="87" t="str">
        <f t="shared" ca="1" si="4"/>
        <v/>
      </c>
      <c r="O299" s="87"/>
      <c r="P299" s="89"/>
      <c r="Q299" s="87"/>
      <c r="R299" s="87"/>
      <c r="S299" s="87"/>
      <c r="T299" s="89"/>
      <c r="U299" s="89"/>
      <c r="V299" s="87"/>
      <c r="W299" s="87"/>
    </row>
    <row r="300" spans="1:23">
      <c r="A300" s="83"/>
      <c r="B300" s="84"/>
      <c r="C300" s="85"/>
      <c r="D300" s="86"/>
      <c r="E300" s="87"/>
      <c r="G300" s="89"/>
      <c r="H300" s="87"/>
      <c r="I300" s="87"/>
      <c r="J300" s="88"/>
      <c r="K300" s="87"/>
      <c r="L300" s="90"/>
      <c r="M300" s="90"/>
      <c r="N300" s="87" t="str">
        <f t="shared" ca="1" si="4"/>
        <v/>
      </c>
      <c r="O300" s="87"/>
      <c r="P300" s="89"/>
      <c r="Q300" s="87"/>
      <c r="R300" s="87"/>
      <c r="S300" s="87"/>
      <c r="T300" s="89"/>
      <c r="U300" s="89"/>
      <c r="V300" s="87"/>
      <c r="W300" s="87"/>
    </row>
    <row r="301" spans="1:23">
      <c r="A301" s="83"/>
      <c r="B301" s="84"/>
      <c r="C301" s="85"/>
      <c r="D301" s="86"/>
      <c r="E301" s="87"/>
      <c r="G301" s="89"/>
      <c r="H301" s="87"/>
      <c r="I301" s="87"/>
      <c r="J301" s="88"/>
      <c r="K301" s="87"/>
      <c r="L301" s="90"/>
      <c r="M301" s="90"/>
      <c r="N301" s="87" t="str">
        <f t="shared" ca="1" si="4"/>
        <v/>
      </c>
      <c r="O301" s="87"/>
      <c r="P301" s="89"/>
      <c r="Q301" s="87"/>
      <c r="R301" s="87"/>
      <c r="S301" s="87"/>
      <c r="T301" s="89"/>
      <c r="U301" s="89"/>
      <c r="V301" s="87"/>
      <c r="W301" s="87"/>
    </row>
    <row r="302" spans="1:23">
      <c r="A302" s="83"/>
      <c r="B302" s="84"/>
      <c r="C302" s="85"/>
      <c r="D302" s="86"/>
      <c r="E302" s="87"/>
      <c r="G302" s="89"/>
      <c r="H302" s="87"/>
      <c r="I302" s="87"/>
      <c r="J302" s="88"/>
      <c r="K302" s="87"/>
      <c r="L302" s="90"/>
      <c r="M302" s="90"/>
      <c r="N302" s="87" t="str">
        <f t="shared" ca="1" si="4"/>
        <v/>
      </c>
      <c r="O302" s="87"/>
      <c r="P302" s="89"/>
      <c r="Q302" s="87"/>
      <c r="R302" s="87"/>
      <c r="S302" s="87"/>
      <c r="T302" s="89"/>
      <c r="U302" s="89"/>
      <c r="V302" s="87"/>
      <c r="W302" s="87"/>
    </row>
    <row r="303" spans="1:23">
      <c r="A303" s="83"/>
      <c r="B303" s="84"/>
      <c r="C303" s="85"/>
      <c r="D303" s="86"/>
      <c r="E303" s="87"/>
      <c r="G303" s="89"/>
      <c r="H303" s="87"/>
      <c r="I303" s="87"/>
      <c r="J303" s="88"/>
      <c r="K303" s="87"/>
      <c r="L303" s="90"/>
      <c r="M303" s="90"/>
      <c r="N303" s="87" t="str">
        <f t="shared" ca="1" si="4"/>
        <v/>
      </c>
      <c r="O303" s="87"/>
      <c r="P303" s="89"/>
      <c r="Q303" s="87"/>
      <c r="R303" s="87"/>
      <c r="S303" s="87"/>
      <c r="T303" s="89"/>
      <c r="U303" s="89"/>
      <c r="V303" s="87"/>
      <c r="W303" s="87"/>
    </row>
    <row r="304" spans="1:23">
      <c r="A304" s="83"/>
      <c r="B304" s="84"/>
      <c r="C304" s="85"/>
      <c r="D304" s="86"/>
      <c r="E304" s="87"/>
      <c r="G304" s="89"/>
      <c r="H304" s="87"/>
      <c r="I304" s="87"/>
      <c r="J304" s="88"/>
      <c r="K304" s="87"/>
      <c r="L304" s="90"/>
      <c r="M304" s="90"/>
      <c r="N304" s="87" t="str">
        <f t="shared" ca="1" si="4"/>
        <v/>
      </c>
      <c r="O304" s="87"/>
      <c r="P304" s="89"/>
      <c r="Q304" s="87"/>
      <c r="R304" s="87"/>
      <c r="S304" s="87"/>
      <c r="T304" s="89"/>
      <c r="U304" s="89"/>
      <c r="V304" s="87"/>
      <c r="W304" s="87"/>
    </row>
    <row r="305" spans="1:23">
      <c r="A305" s="83"/>
      <c r="B305" s="84"/>
      <c r="C305" s="85"/>
      <c r="D305" s="86"/>
      <c r="E305" s="87"/>
      <c r="G305" s="89"/>
      <c r="H305" s="87"/>
      <c r="I305" s="87"/>
      <c r="J305" s="88"/>
      <c r="K305" s="87"/>
      <c r="L305" s="90"/>
      <c r="M305" s="90"/>
      <c r="N305" s="87" t="str">
        <f t="shared" ca="1" si="4"/>
        <v/>
      </c>
      <c r="O305" s="87"/>
      <c r="P305" s="89"/>
      <c r="Q305" s="87"/>
      <c r="R305" s="87"/>
      <c r="S305" s="87"/>
      <c r="T305" s="89"/>
      <c r="U305" s="89"/>
      <c r="V305" s="87"/>
      <c r="W305" s="87"/>
    </row>
    <row r="306" spans="1:23">
      <c r="A306" s="83"/>
      <c r="B306" s="84"/>
      <c r="C306" s="85"/>
      <c r="D306" s="86"/>
      <c r="E306" s="87"/>
      <c r="G306" s="89"/>
      <c r="H306" s="87"/>
      <c r="I306" s="87"/>
      <c r="J306" s="88"/>
      <c r="K306" s="87"/>
      <c r="L306" s="90"/>
      <c r="M306" s="90"/>
      <c r="N306" s="87" t="str">
        <f t="shared" ca="1" si="4"/>
        <v/>
      </c>
      <c r="O306" s="87"/>
      <c r="P306" s="89"/>
      <c r="Q306" s="87"/>
      <c r="R306" s="87"/>
      <c r="S306" s="87"/>
      <c r="T306" s="89"/>
      <c r="U306" s="89"/>
      <c r="V306" s="87"/>
      <c r="W306" s="87"/>
    </row>
    <row r="307" spans="1:23">
      <c r="A307" s="83"/>
      <c r="B307" s="84"/>
      <c r="C307" s="85"/>
      <c r="D307" s="86"/>
      <c r="E307" s="87"/>
      <c r="G307" s="89"/>
      <c r="H307" s="87"/>
      <c r="I307" s="87"/>
      <c r="J307" s="88"/>
      <c r="K307" s="87"/>
      <c r="L307" s="90"/>
      <c r="M307" s="90"/>
      <c r="N307" s="87" t="str">
        <f t="shared" ca="1" si="4"/>
        <v/>
      </c>
      <c r="O307" s="87"/>
      <c r="P307" s="89"/>
      <c r="Q307" s="87"/>
      <c r="R307" s="87"/>
      <c r="S307" s="87"/>
      <c r="T307" s="89"/>
      <c r="U307" s="89"/>
      <c r="V307" s="87"/>
      <c r="W307" s="87"/>
    </row>
    <row r="308" spans="1:23">
      <c r="A308" s="83"/>
      <c r="B308" s="84"/>
      <c r="C308" s="85"/>
      <c r="D308" s="86"/>
      <c r="E308" s="87"/>
      <c r="G308" s="89"/>
      <c r="H308" s="87"/>
      <c r="I308" s="87"/>
      <c r="J308" s="88"/>
      <c r="K308" s="87"/>
      <c r="L308" s="90"/>
      <c r="M308" s="90"/>
      <c r="N308" s="87" t="str">
        <f t="shared" ca="1" si="4"/>
        <v/>
      </c>
      <c r="O308" s="87"/>
      <c r="P308" s="89"/>
      <c r="Q308" s="87"/>
      <c r="R308" s="87"/>
      <c r="S308" s="87"/>
      <c r="T308" s="89"/>
      <c r="U308" s="89"/>
      <c r="V308" s="87"/>
      <c r="W308" s="87"/>
    </row>
    <row r="309" spans="1:23">
      <c r="A309" s="83"/>
      <c r="B309" s="84"/>
      <c r="C309" s="85"/>
      <c r="D309" s="86"/>
      <c r="E309" s="87"/>
      <c r="G309" s="89"/>
      <c r="H309" s="87"/>
      <c r="I309" s="87"/>
      <c r="J309" s="88"/>
      <c r="K309" s="87"/>
      <c r="L309" s="90"/>
      <c r="M309" s="90"/>
      <c r="N309" s="87" t="str">
        <f t="shared" ca="1" si="4"/>
        <v/>
      </c>
      <c r="O309" s="87"/>
      <c r="P309" s="89"/>
      <c r="Q309" s="87"/>
      <c r="R309" s="87"/>
      <c r="S309" s="87"/>
      <c r="T309" s="89"/>
      <c r="U309" s="89"/>
      <c r="V309" s="87"/>
      <c r="W309" s="87"/>
    </row>
    <row r="310" spans="1:23">
      <c r="A310" s="83"/>
      <c r="B310" s="84"/>
      <c r="C310" s="85"/>
      <c r="D310" s="86"/>
      <c r="E310" s="87"/>
      <c r="G310" s="89"/>
      <c r="H310" s="87"/>
      <c r="I310" s="87"/>
      <c r="J310" s="88"/>
      <c r="K310" s="87"/>
      <c r="L310" s="90"/>
      <c r="M310" s="90"/>
      <c r="N310" s="87" t="str">
        <f t="shared" ca="1" si="4"/>
        <v/>
      </c>
      <c r="O310" s="87"/>
      <c r="P310" s="89"/>
      <c r="Q310" s="87"/>
      <c r="R310" s="87"/>
      <c r="S310" s="87"/>
      <c r="T310" s="89"/>
      <c r="U310" s="89"/>
      <c r="V310" s="87"/>
      <c r="W310" s="87"/>
    </row>
    <row r="311" spans="1:23">
      <c r="A311" s="83"/>
      <c r="B311" s="84"/>
      <c r="C311" s="85"/>
      <c r="D311" s="86"/>
      <c r="E311" s="87"/>
      <c r="G311" s="89"/>
      <c r="H311" s="87"/>
      <c r="I311" s="87"/>
      <c r="J311" s="88"/>
      <c r="K311" s="87"/>
      <c r="L311" s="90"/>
      <c r="M311" s="90"/>
      <c r="N311" s="87" t="str">
        <f t="shared" ca="1" si="4"/>
        <v/>
      </c>
      <c r="O311" s="87"/>
      <c r="P311" s="89"/>
      <c r="Q311" s="87"/>
      <c r="R311" s="87"/>
      <c r="S311" s="87"/>
      <c r="T311" s="89"/>
      <c r="U311" s="89"/>
      <c r="V311" s="87"/>
      <c r="W311" s="87"/>
    </row>
    <row r="312" spans="1:23">
      <c r="A312" s="83"/>
      <c r="B312" s="84"/>
      <c r="C312" s="85"/>
      <c r="D312" s="86"/>
      <c r="E312" s="87"/>
      <c r="G312" s="89"/>
      <c r="H312" s="87"/>
      <c r="I312" s="87"/>
      <c r="J312" s="88"/>
      <c r="K312" s="87"/>
      <c r="L312" s="90"/>
      <c r="M312" s="90"/>
      <c r="N312" s="87" t="str">
        <f t="shared" ca="1" si="4"/>
        <v/>
      </c>
      <c r="O312" s="87"/>
      <c r="P312" s="89"/>
      <c r="Q312" s="87"/>
      <c r="R312" s="87"/>
      <c r="S312" s="87"/>
      <c r="T312" s="89"/>
      <c r="U312" s="89"/>
      <c r="V312" s="87"/>
      <c r="W312" s="87"/>
    </row>
    <row r="313" spans="1:23">
      <c r="A313" s="83"/>
      <c r="B313" s="84"/>
      <c r="C313" s="85"/>
      <c r="D313" s="86"/>
      <c r="E313" s="87"/>
      <c r="G313" s="89"/>
      <c r="H313" s="87"/>
      <c r="I313" s="87"/>
      <c r="J313" s="88"/>
      <c r="K313" s="87"/>
      <c r="L313" s="90"/>
      <c r="M313" s="90"/>
      <c r="N313" s="87" t="str">
        <f t="shared" ca="1" si="4"/>
        <v/>
      </c>
      <c r="O313" s="87"/>
      <c r="P313" s="89"/>
      <c r="Q313" s="87"/>
      <c r="R313" s="87"/>
      <c r="S313" s="87"/>
      <c r="T313" s="89"/>
      <c r="U313" s="89"/>
      <c r="V313" s="87"/>
      <c r="W313" s="87"/>
    </row>
    <row r="314" spans="1:23">
      <c r="A314" s="83"/>
      <c r="B314" s="84"/>
      <c r="C314" s="85"/>
      <c r="D314" s="86"/>
      <c r="E314" s="87"/>
      <c r="G314" s="89"/>
      <c r="H314" s="87"/>
      <c r="I314" s="87"/>
      <c r="J314" s="88"/>
      <c r="K314" s="87"/>
      <c r="L314" s="90"/>
      <c r="M314" s="90"/>
      <c r="N314" s="87" t="str">
        <f t="shared" ca="1" si="4"/>
        <v/>
      </c>
      <c r="O314" s="87"/>
      <c r="P314" s="89"/>
      <c r="Q314" s="87"/>
      <c r="R314" s="87"/>
      <c r="S314" s="87"/>
      <c r="T314" s="89"/>
      <c r="U314" s="89"/>
      <c r="V314" s="87"/>
      <c r="W314" s="87"/>
    </row>
    <row r="315" spans="1:23">
      <c r="A315" s="83"/>
      <c r="B315" s="84"/>
      <c r="C315" s="85"/>
      <c r="D315" s="86"/>
      <c r="E315" s="87"/>
      <c r="G315" s="89"/>
      <c r="H315" s="87"/>
      <c r="I315" s="87"/>
      <c r="J315" s="88"/>
      <c r="K315" s="87"/>
      <c r="L315" s="90"/>
      <c r="M315" s="90"/>
      <c r="N315" s="87" t="str">
        <f t="shared" ca="1" si="4"/>
        <v/>
      </c>
      <c r="O315" s="87"/>
      <c r="P315" s="89"/>
      <c r="Q315" s="87"/>
      <c r="R315" s="87"/>
      <c r="S315" s="87"/>
      <c r="T315" s="89"/>
      <c r="U315" s="89"/>
      <c r="V315" s="87"/>
      <c r="W315" s="87"/>
    </row>
    <row r="316" spans="1:23">
      <c r="A316" s="83"/>
      <c r="B316" s="84"/>
      <c r="C316" s="85"/>
      <c r="D316" s="86"/>
      <c r="E316" s="87"/>
      <c r="G316" s="89"/>
      <c r="H316" s="87"/>
      <c r="I316" s="87"/>
      <c r="J316" s="88"/>
      <c r="K316" s="87"/>
      <c r="L316" s="90"/>
      <c r="M316" s="90"/>
      <c r="N316" s="87" t="str">
        <f t="shared" ca="1" si="4"/>
        <v/>
      </c>
      <c r="O316" s="87"/>
      <c r="P316" s="89"/>
      <c r="Q316" s="87"/>
      <c r="R316" s="87"/>
      <c r="S316" s="87"/>
      <c r="T316" s="89"/>
      <c r="U316" s="89"/>
      <c r="V316" s="87"/>
      <c r="W316" s="87"/>
    </row>
    <row r="317" spans="1:23">
      <c r="A317" s="83"/>
      <c r="B317" s="84"/>
      <c r="C317" s="85"/>
      <c r="D317" s="86"/>
      <c r="E317" s="87"/>
      <c r="G317" s="89"/>
      <c r="H317" s="87"/>
      <c r="I317" s="87"/>
      <c r="J317" s="88"/>
      <c r="K317" s="87"/>
      <c r="L317" s="90"/>
      <c r="M317" s="90"/>
      <c r="N317" s="87" t="str">
        <f t="shared" ca="1" si="4"/>
        <v/>
      </c>
      <c r="O317" s="87"/>
      <c r="P317" s="89"/>
      <c r="Q317" s="87"/>
      <c r="R317" s="87"/>
      <c r="S317" s="87"/>
      <c r="T317" s="89"/>
      <c r="U317" s="89"/>
      <c r="V317" s="87"/>
      <c r="W317" s="87"/>
    </row>
    <row r="318" spans="1:23">
      <c r="A318" s="83"/>
      <c r="B318" s="84"/>
      <c r="C318" s="85"/>
      <c r="D318" s="86"/>
      <c r="E318" s="87"/>
      <c r="G318" s="89"/>
      <c r="H318" s="87"/>
      <c r="I318" s="87"/>
      <c r="J318" s="88"/>
      <c r="K318" s="87"/>
      <c r="L318" s="90"/>
      <c r="M318" s="90"/>
      <c r="N318" s="87" t="str">
        <f t="shared" ca="1" si="4"/>
        <v/>
      </c>
      <c r="O318" s="87"/>
      <c r="P318" s="89"/>
      <c r="Q318" s="87"/>
      <c r="R318" s="87"/>
      <c r="S318" s="87"/>
      <c r="T318" s="89"/>
      <c r="U318" s="89"/>
      <c r="V318" s="87"/>
      <c r="W318" s="87"/>
    </row>
    <row r="319" spans="1:23">
      <c r="A319" s="83"/>
      <c r="B319" s="84"/>
      <c r="C319" s="85"/>
      <c r="D319" s="86"/>
      <c r="E319" s="87"/>
      <c r="G319" s="89"/>
      <c r="H319" s="87"/>
      <c r="I319" s="87"/>
      <c r="J319" s="88"/>
      <c r="K319" s="87"/>
      <c r="L319" s="90"/>
      <c r="M319" s="90"/>
      <c r="N319" s="87" t="str">
        <f t="shared" ca="1" si="4"/>
        <v/>
      </c>
      <c r="O319" s="87"/>
      <c r="P319" s="89"/>
      <c r="Q319" s="87"/>
      <c r="R319" s="87"/>
      <c r="S319" s="87"/>
      <c r="T319" s="89"/>
      <c r="U319" s="89"/>
      <c r="V319" s="87"/>
      <c r="W319" s="87"/>
    </row>
    <row r="320" spans="1:23">
      <c r="A320" s="83"/>
      <c r="B320" s="84"/>
      <c r="C320" s="85"/>
      <c r="D320" s="86"/>
      <c r="E320" s="87"/>
      <c r="G320" s="89"/>
      <c r="H320" s="87"/>
      <c r="I320" s="87"/>
      <c r="J320" s="88"/>
      <c r="K320" s="87"/>
      <c r="L320" s="90"/>
      <c r="M320" s="90"/>
      <c r="N320" s="87" t="str">
        <f t="shared" ca="1" si="4"/>
        <v/>
      </c>
      <c r="O320" s="87"/>
      <c r="P320" s="89"/>
      <c r="Q320" s="87"/>
      <c r="R320" s="87"/>
      <c r="S320" s="87"/>
      <c r="T320" s="89"/>
      <c r="U320" s="89"/>
      <c r="V320" s="87"/>
      <c r="W320" s="87"/>
    </row>
    <row r="321" spans="1:23">
      <c r="A321" s="83"/>
      <c r="B321" s="84"/>
      <c r="C321" s="85"/>
      <c r="D321" s="86"/>
      <c r="E321" s="87"/>
      <c r="G321" s="89"/>
      <c r="H321" s="87"/>
      <c r="I321" s="87"/>
      <c r="J321" s="88"/>
      <c r="K321" s="87"/>
      <c r="L321" s="90"/>
      <c r="M321" s="90"/>
      <c r="N321" s="87" t="str">
        <f t="shared" ca="1" si="4"/>
        <v/>
      </c>
      <c r="O321" s="87"/>
      <c r="P321" s="89"/>
      <c r="Q321" s="87"/>
      <c r="R321" s="87"/>
      <c r="S321" s="87"/>
      <c r="T321" s="89"/>
      <c r="U321" s="89"/>
      <c r="V321" s="87"/>
      <c r="W321" s="87"/>
    </row>
    <row r="322" spans="1:23">
      <c r="A322" s="83"/>
      <c r="B322" s="84"/>
      <c r="C322" s="85"/>
      <c r="D322" s="86"/>
      <c r="E322" s="87"/>
      <c r="G322" s="89"/>
      <c r="H322" s="87"/>
      <c r="I322" s="87"/>
      <c r="J322" s="88"/>
      <c r="K322" s="87"/>
      <c r="L322" s="90"/>
      <c r="M322" s="90"/>
      <c r="N322" s="87" t="str">
        <f t="shared" ca="1" si="4"/>
        <v/>
      </c>
      <c r="O322" s="87"/>
      <c r="P322" s="89"/>
      <c r="Q322" s="87"/>
      <c r="R322" s="87"/>
      <c r="S322" s="87"/>
      <c r="T322" s="89"/>
      <c r="U322" s="89"/>
      <c r="V322" s="87"/>
      <c r="W322" s="87"/>
    </row>
    <row r="323" spans="1:23">
      <c r="A323" s="83"/>
      <c r="B323" s="84"/>
      <c r="C323" s="85"/>
      <c r="D323" s="86"/>
      <c r="E323" s="87"/>
      <c r="G323" s="89"/>
      <c r="H323" s="87"/>
      <c r="I323" s="87"/>
      <c r="J323" s="88"/>
      <c r="K323" s="87"/>
      <c r="L323" s="90"/>
      <c r="M323" s="90"/>
      <c r="N323" s="87" t="str">
        <f t="shared" ca="1" si="4"/>
        <v/>
      </c>
      <c r="O323" s="87"/>
      <c r="P323" s="89"/>
      <c r="Q323" s="87"/>
      <c r="R323" s="87"/>
      <c r="S323" s="87"/>
      <c r="T323" s="89"/>
      <c r="U323" s="89"/>
      <c r="V323" s="87"/>
      <c r="W323" s="87"/>
    </row>
    <row r="324" spans="1:23">
      <c r="A324" s="83"/>
      <c r="B324" s="84"/>
      <c r="C324" s="85"/>
      <c r="D324" s="86"/>
      <c r="E324" s="87"/>
      <c r="G324" s="89"/>
      <c r="H324" s="87"/>
      <c r="I324" s="87"/>
      <c r="J324" s="88"/>
      <c r="K324" s="87"/>
      <c r="L324" s="90"/>
      <c r="M324" s="90"/>
      <c r="N324" s="87" t="str">
        <f t="shared" ca="1" si="4"/>
        <v/>
      </c>
      <c r="O324" s="87"/>
      <c r="P324" s="89"/>
      <c r="Q324" s="87"/>
      <c r="R324" s="87"/>
      <c r="S324" s="87"/>
      <c r="T324" s="89"/>
      <c r="U324" s="89"/>
      <c r="V324" s="87"/>
      <c r="W324" s="87"/>
    </row>
    <row r="325" spans="1:23">
      <c r="A325" s="83"/>
      <c r="B325" s="84"/>
      <c r="C325" s="85"/>
      <c r="D325" s="86"/>
      <c r="E325" s="87"/>
      <c r="G325" s="89"/>
      <c r="H325" s="87"/>
      <c r="I325" s="87"/>
      <c r="J325" s="88"/>
      <c r="K325" s="87"/>
      <c r="L325" s="90"/>
      <c r="M325" s="90"/>
      <c r="N325" s="87" t="str">
        <f t="shared" ref="N325:N388" ca="1" si="5">+IFERROR(MATCH("X",OFFSET(STR,N324,0),0)+N324,"")</f>
        <v/>
      </c>
      <c r="O325" s="87"/>
      <c r="P325" s="89"/>
      <c r="Q325" s="87"/>
      <c r="R325" s="87"/>
      <c r="S325" s="87"/>
      <c r="T325" s="89"/>
      <c r="U325" s="89"/>
      <c r="V325" s="87"/>
      <c r="W325" s="87"/>
    </row>
    <row r="326" spans="1:23">
      <c r="A326" s="83"/>
      <c r="B326" s="84"/>
      <c r="C326" s="85"/>
      <c r="D326" s="86"/>
      <c r="E326" s="87"/>
      <c r="G326" s="89"/>
      <c r="H326" s="87"/>
      <c r="I326" s="87"/>
      <c r="J326" s="88"/>
      <c r="K326" s="87"/>
      <c r="L326" s="90"/>
      <c r="M326" s="90"/>
      <c r="N326" s="87" t="str">
        <f t="shared" ca="1" si="5"/>
        <v/>
      </c>
      <c r="O326" s="87"/>
      <c r="P326" s="89"/>
      <c r="Q326" s="87"/>
      <c r="R326" s="87"/>
      <c r="S326" s="87"/>
      <c r="T326" s="89"/>
      <c r="U326" s="89"/>
      <c r="V326" s="87"/>
      <c r="W326" s="87"/>
    </row>
    <row r="327" spans="1:23">
      <c r="A327" s="83"/>
      <c r="B327" s="84"/>
      <c r="C327" s="85"/>
      <c r="D327" s="86"/>
      <c r="E327" s="87"/>
      <c r="G327" s="89"/>
      <c r="H327" s="87"/>
      <c r="I327" s="87"/>
      <c r="J327" s="88"/>
      <c r="K327" s="87"/>
      <c r="L327" s="90"/>
      <c r="M327" s="90"/>
      <c r="N327" s="87" t="str">
        <f t="shared" ca="1" si="5"/>
        <v/>
      </c>
      <c r="O327" s="87"/>
      <c r="P327" s="89"/>
      <c r="Q327" s="87"/>
      <c r="R327" s="87"/>
      <c r="S327" s="87"/>
      <c r="T327" s="89"/>
      <c r="U327" s="89"/>
      <c r="V327" s="87"/>
      <c r="W327" s="87"/>
    </row>
    <row r="328" spans="1:23">
      <c r="A328" s="83"/>
      <c r="B328" s="84"/>
      <c r="C328" s="85"/>
      <c r="D328" s="86"/>
      <c r="E328" s="87"/>
      <c r="G328" s="89"/>
      <c r="H328" s="87"/>
      <c r="I328" s="87"/>
      <c r="J328" s="88"/>
      <c r="K328" s="87"/>
      <c r="L328" s="90"/>
      <c r="M328" s="90"/>
      <c r="N328" s="87" t="str">
        <f t="shared" ca="1" si="5"/>
        <v/>
      </c>
      <c r="O328" s="87"/>
      <c r="P328" s="89"/>
      <c r="Q328" s="87"/>
      <c r="R328" s="87"/>
      <c r="S328" s="87"/>
      <c r="T328" s="89"/>
      <c r="U328" s="89"/>
      <c r="V328" s="87"/>
      <c r="W328" s="87"/>
    </row>
    <row r="329" spans="1:23">
      <c r="A329" s="83"/>
      <c r="B329" s="84"/>
      <c r="C329" s="85"/>
      <c r="D329" s="86"/>
      <c r="E329" s="87"/>
      <c r="G329" s="89"/>
      <c r="H329" s="87"/>
      <c r="I329" s="87"/>
      <c r="J329" s="88"/>
      <c r="K329" s="87"/>
      <c r="L329" s="90"/>
      <c r="M329" s="90"/>
      <c r="N329" s="87" t="str">
        <f t="shared" ca="1" si="5"/>
        <v/>
      </c>
      <c r="O329" s="87"/>
      <c r="P329" s="89"/>
      <c r="Q329" s="87"/>
      <c r="R329" s="87"/>
      <c r="S329" s="87"/>
      <c r="T329" s="89"/>
      <c r="U329" s="89"/>
      <c r="V329" s="87"/>
      <c r="W329" s="87"/>
    </row>
    <row r="330" spans="1:23">
      <c r="A330" s="83"/>
      <c r="B330" s="84"/>
      <c r="C330" s="85"/>
      <c r="D330" s="86"/>
      <c r="E330" s="87"/>
      <c r="G330" s="89"/>
      <c r="H330" s="87"/>
      <c r="I330" s="87"/>
      <c r="J330" s="88"/>
      <c r="K330" s="87"/>
      <c r="L330" s="90"/>
      <c r="M330" s="90"/>
      <c r="N330" s="87" t="str">
        <f t="shared" ca="1" si="5"/>
        <v/>
      </c>
      <c r="O330" s="87"/>
      <c r="P330" s="89"/>
      <c r="Q330" s="87"/>
      <c r="R330" s="87"/>
      <c r="S330" s="87"/>
      <c r="T330" s="89"/>
      <c r="U330" s="89"/>
      <c r="V330" s="87"/>
      <c r="W330" s="87"/>
    </row>
    <row r="331" spans="1:23">
      <c r="A331" s="83"/>
      <c r="B331" s="84"/>
      <c r="C331" s="85"/>
      <c r="D331" s="86"/>
      <c r="E331" s="87"/>
      <c r="G331" s="89"/>
      <c r="H331" s="87"/>
      <c r="I331" s="87"/>
      <c r="J331" s="88"/>
      <c r="K331" s="87"/>
      <c r="L331" s="90"/>
      <c r="M331" s="90"/>
      <c r="N331" s="87" t="str">
        <f t="shared" ca="1" si="5"/>
        <v/>
      </c>
      <c r="O331" s="87"/>
      <c r="P331" s="89"/>
      <c r="Q331" s="87"/>
      <c r="R331" s="87"/>
      <c r="S331" s="87"/>
      <c r="T331" s="89"/>
      <c r="U331" s="89"/>
      <c r="V331" s="87"/>
      <c r="W331" s="87"/>
    </row>
    <row r="332" spans="1:23">
      <c r="A332" s="83"/>
      <c r="B332" s="84"/>
      <c r="C332" s="85"/>
      <c r="D332" s="86"/>
      <c r="E332" s="87"/>
      <c r="G332" s="89"/>
      <c r="H332" s="87"/>
      <c r="I332" s="87"/>
      <c r="J332" s="88"/>
      <c r="K332" s="87"/>
      <c r="L332" s="90"/>
      <c r="M332" s="90"/>
      <c r="N332" s="87" t="str">
        <f t="shared" ca="1" si="5"/>
        <v/>
      </c>
      <c r="O332" s="87"/>
      <c r="P332" s="89"/>
      <c r="Q332" s="87"/>
      <c r="R332" s="87"/>
      <c r="S332" s="87"/>
      <c r="T332" s="89"/>
      <c r="U332" s="89"/>
      <c r="V332" s="87"/>
      <c r="W332" s="87"/>
    </row>
    <row r="333" spans="1:23">
      <c r="A333" s="83"/>
      <c r="B333" s="84"/>
      <c r="C333" s="85"/>
      <c r="D333" s="86"/>
      <c r="E333" s="87"/>
      <c r="G333" s="89"/>
      <c r="H333" s="87"/>
      <c r="I333" s="87"/>
      <c r="J333" s="88"/>
      <c r="K333" s="87"/>
      <c r="L333" s="90"/>
      <c r="M333" s="90"/>
      <c r="N333" s="87" t="str">
        <f t="shared" ca="1" si="5"/>
        <v/>
      </c>
      <c r="O333" s="87"/>
      <c r="P333" s="89"/>
      <c r="Q333" s="87"/>
      <c r="R333" s="87"/>
      <c r="S333" s="87"/>
      <c r="T333" s="89"/>
      <c r="U333" s="89"/>
      <c r="V333" s="87"/>
      <c r="W333" s="87"/>
    </row>
    <row r="334" spans="1:23">
      <c r="A334" s="83"/>
      <c r="B334" s="84"/>
      <c r="C334" s="85"/>
      <c r="D334" s="86"/>
      <c r="E334" s="87"/>
      <c r="G334" s="89"/>
      <c r="H334" s="87"/>
      <c r="I334" s="87"/>
      <c r="J334" s="88"/>
      <c r="K334" s="87"/>
      <c r="L334" s="90"/>
      <c r="M334" s="90"/>
      <c r="N334" s="87" t="str">
        <f t="shared" ca="1" si="5"/>
        <v/>
      </c>
      <c r="O334" s="87"/>
      <c r="P334" s="89"/>
      <c r="Q334" s="87"/>
      <c r="R334" s="87"/>
      <c r="S334" s="87"/>
      <c r="T334" s="89"/>
      <c r="U334" s="89"/>
      <c r="V334" s="87"/>
      <c r="W334" s="87"/>
    </row>
    <row r="335" spans="1:23">
      <c r="A335" s="83"/>
      <c r="B335" s="84"/>
      <c r="C335" s="85"/>
      <c r="D335" s="86"/>
      <c r="E335" s="87"/>
      <c r="G335" s="89"/>
      <c r="H335" s="87"/>
      <c r="I335" s="87"/>
      <c r="J335" s="88"/>
      <c r="K335" s="87"/>
      <c r="L335" s="90"/>
      <c r="M335" s="90"/>
      <c r="N335" s="87" t="str">
        <f t="shared" ca="1" si="5"/>
        <v/>
      </c>
      <c r="O335" s="87"/>
      <c r="P335" s="89"/>
      <c r="Q335" s="87"/>
      <c r="R335" s="87"/>
      <c r="S335" s="87"/>
      <c r="T335" s="89"/>
      <c r="U335" s="89"/>
      <c r="V335" s="87"/>
      <c r="W335" s="87"/>
    </row>
    <row r="336" spans="1:23">
      <c r="A336" s="83"/>
      <c r="B336" s="84"/>
      <c r="C336" s="85"/>
      <c r="D336" s="86"/>
      <c r="E336" s="87"/>
      <c r="G336" s="89"/>
      <c r="H336" s="87"/>
      <c r="I336" s="87"/>
      <c r="J336" s="88"/>
      <c r="K336" s="87"/>
      <c r="L336" s="90"/>
      <c r="M336" s="90"/>
      <c r="N336" s="87" t="str">
        <f t="shared" ca="1" si="5"/>
        <v/>
      </c>
      <c r="O336" s="87"/>
      <c r="P336" s="89"/>
      <c r="Q336" s="87"/>
      <c r="R336" s="87"/>
      <c r="S336" s="87"/>
      <c r="T336" s="89"/>
      <c r="U336" s="89"/>
      <c r="V336" s="87"/>
      <c r="W336" s="87"/>
    </row>
    <row r="337" spans="1:23">
      <c r="A337" s="83"/>
      <c r="B337" s="84"/>
      <c r="C337" s="85"/>
      <c r="D337" s="86"/>
      <c r="E337" s="87"/>
      <c r="G337" s="89"/>
      <c r="H337" s="87"/>
      <c r="I337" s="87"/>
      <c r="J337" s="88"/>
      <c r="K337" s="87"/>
      <c r="L337" s="90"/>
      <c r="M337" s="90"/>
      <c r="N337" s="87" t="str">
        <f t="shared" ca="1" si="5"/>
        <v/>
      </c>
      <c r="O337" s="87"/>
      <c r="P337" s="89"/>
      <c r="Q337" s="87"/>
      <c r="R337" s="87"/>
      <c r="S337" s="87"/>
      <c r="T337" s="89"/>
      <c r="U337" s="89"/>
      <c r="V337" s="87"/>
      <c r="W337" s="87"/>
    </row>
    <row r="338" spans="1:23">
      <c r="A338" s="83"/>
      <c r="B338" s="84"/>
      <c r="C338" s="85"/>
      <c r="D338" s="86"/>
      <c r="E338" s="87"/>
      <c r="G338" s="89"/>
      <c r="H338" s="87"/>
      <c r="I338" s="87"/>
      <c r="J338" s="88"/>
      <c r="K338" s="87"/>
      <c r="L338" s="90"/>
      <c r="M338" s="90"/>
      <c r="N338" s="87" t="str">
        <f t="shared" ca="1" si="5"/>
        <v/>
      </c>
      <c r="O338" s="87"/>
      <c r="P338" s="89"/>
      <c r="Q338" s="87"/>
      <c r="R338" s="87"/>
      <c r="S338" s="87"/>
      <c r="T338" s="89"/>
      <c r="U338" s="89"/>
      <c r="V338" s="87"/>
      <c r="W338" s="87"/>
    </row>
    <row r="339" spans="1:23">
      <c r="A339" s="83"/>
      <c r="B339" s="84"/>
      <c r="C339" s="85"/>
      <c r="D339" s="86"/>
      <c r="E339" s="87"/>
      <c r="G339" s="89"/>
      <c r="H339" s="87"/>
      <c r="I339" s="87"/>
      <c r="J339" s="88"/>
      <c r="K339" s="87"/>
      <c r="L339" s="90"/>
      <c r="M339" s="90"/>
      <c r="N339" s="87" t="str">
        <f t="shared" ca="1" si="5"/>
        <v/>
      </c>
      <c r="O339" s="87"/>
      <c r="P339" s="89"/>
      <c r="Q339" s="87"/>
      <c r="R339" s="87"/>
      <c r="S339" s="87"/>
      <c r="T339" s="89"/>
      <c r="U339" s="89"/>
      <c r="V339" s="87"/>
      <c r="W339" s="87"/>
    </row>
    <row r="340" spans="1:23">
      <c r="A340" s="83"/>
      <c r="B340" s="84"/>
      <c r="C340" s="85"/>
      <c r="D340" s="86"/>
      <c r="E340" s="87"/>
      <c r="G340" s="89"/>
      <c r="H340" s="87"/>
      <c r="I340" s="87"/>
      <c r="J340" s="88"/>
      <c r="K340" s="87"/>
      <c r="L340" s="90"/>
      <c r="M340" s="90"/>
      <c r="N340" s="87" t="str">
        <f t="shared" ca="1" si="5"/>
        <v/>
      </c>
      <c r="O340" s="87"/>
      <c r="P340" s="89"/>
      <c r="Q340" s="87"/>
      <c r="R340" s="87"/>
      <c r="S340" s="87"/>
      <c r="T340" s="89"/>
      <c r="U340" s="89"/>
      <c r="V340" s="87"/>
      <c r="W340" s="87"/>
    </row>
    <row r="341" spans="1:23">
      <c r="A341" s="83"/>
      <c r="B341" s="84"/>
      <c r="C341" s="85"/>
      <c r="D341" s="86"/>
      <c r="E341" s="87"/>
      <c r="G341" s="89"/>
      <c r="H341" s="87"/>
      <c r="I341" s="87"/>
      <c r="J341" s="88"/>
      <c r="K341" s="87"/>
      <c r="L341" s="90"/>
      <c r="M341" s="90"/>
      <c r="N341" s="87" t="str">
        <f t="shared" ca="1" si="5"/>
        <v/>
      </c>
      <c r="O341" s="87"/>
      <c r="P341" s="89"/>
      <c r="Q341" s="87"/>
      <c r="R341" s="87"/>
      <c r="S341" s="87"/>
      <c r="T341" s="89"/>
      <c r="U341" s="89"/>
      <c r="V341" s="87"/>
      <c r="W341" s="87"/>
    </row>
    <row r="342" spans="1:23">
      <c r="A342" s="83"/>
      <c r="B342" s="84"/>
      <c r="C342" s="85"/>
      <c r="D342" s="86"/>
      <c r="E342" s="87"/>
      <c r="G342" s="89"/>
      <c r="H342" s="87"/>
      <c r="I342" s="87"/>
      <c r="J342" s="88"/>
      <c r="K342" s="87"/>
      <c r="L342" s="90"/>
      <c r="M342" s="90"/>
      <c r="N342" s="87" t="str">
        <f t="shared" ca="1" si="5"/>
        <v/>
      </c>
      <c r="O342" s="87"/>
      <c r="P342" s="89"/>
      <c r="Q342" s="87"/>
      <c r="R342" s="87"/>
      <c r="S342" s="87"/>
      <c r="T342" s="89"/>
      <c r="U342" s="89"/>
      <c r="V342" s="87"/>
      <c r="W342" s="87"/>
    </row>
    <row r="343" spans="1:23">
      <c r="A343" s="83"/>
      <c r="B343" s="84"/>
      <c r="C343" s="85"/>
      <c r="D343" s="86"/>
      <c r="E343" s="87"/>
      <c r="G343" s="89"/>
      <c r="H343" s="87"/>
      <c r="I343" s="87"/>
      <c r="J343" s="88"/>
      <c r="K343" s="87"/>
      <c r="L343" s="90"/>
      <c r="M343" s="90"/>
      <c r="N343" s="87" t="str">
        <f t="shared" ca="1" si="5"/>
        <v/>
      </c>
      <c r="O343" s="87"/>
      <c r="P343" s="89"/>
      <c r="Q343" s="87"/>
      <c r="R343" s="87"/>
      <c r="S343" s="87"/>
      <c r="T343" s="89"/>
      <c r="U343" s="89"/>
      <c r="V343" s="87"/>
      <c r="W343" s="87"/>
    </row>
    <row r="344" spans="1:23">
      <c r="A344" s="83"/>
      <c r="B344" s="84"/>
      <c r="C344" s="85"/>
      <c r="D344" s="86"/>
      <c r="E344" s="87"/>
      <c r="G344" s="89"/>
      <c r="H344" s="87"/>
      <c r="I344" s="87"/>
      <c r="J344" s="88"/>
      <c r="K344" s="87"/>
      <c r="L344" s="90"/>
      <c r="M344" s="90"/>
      <c r="N344" s="87" t="str">
        <f t="shared" ca="1" si="5"/>
        <v/>
      </c>
      <c r="O344" s="87"/>
      <c r="P344" s="89"/>
      <c r="Q344" s="87"/>
      <c r="R344" s="87"/>
      <c r="S344" s="87"/>
      <c r="T344" s="89"/>
      <c r="U344" s="89"/>
      <c r="V344" s="87"/>
      <c r="W344" s="87"/>
    </row>
    <row r="345" spans="1:23">
      <c r="A345" s="83"/>
      <c r="B345" s="84"/>
      <c r="C345" s="85"/>
      <c r="D345" s="86"/>
      <c r="E345" s="87"/>
      <c r="G345" s="89"/>
      <c r="H345" s="87"/>
      <c r="I345" s="87"/>
      <c r="J345" s="88"/>
      <c r="K345" s="87"/>
      <c r="L345" s="90"/>
      <c r="M345" s="90"/>
      <c r="N345" s="87" t="str">
        <f t="shared" ca="1" si="5"/>
        <v/>
      </c>
      <c r="O345" s="87"/>
      <c r="P345" s="89"/>
      <c r="Q345" s="87"/>
      <c r="R345" s="87"/>
      <c r="S345" s="87"/>
      <c r="T345" s="89"/>
      <c r="U345" s="89"/>
      <c r="V345" s="87"/>
      <c r="W345" s="87"/>
    </row>
    <row r="346" spans="1:23">
      <c r="A346" s="83"/>
      <c r="B346" s="84"/>
      <c r="C346" s="85"/>
      <c r="D346" s="86"/>
      <c r="E346" s="87"/>
      <c r="G346" s="89"/>
      <c r="H346" s="87"/>
      <c r="I346" s="87"/>
      <c r="J346" s="88"/>
      <c r="K346" s="87"/>
      <c r="L346" s="90"/>
      <c r="M346" s="90"/>
      <c r="N346" s="87" t="str">
        <f t="shared" ca="1" si="5"/>
        <v/>
      </c>
      <c r="O346" s="87"/>
      <c r="P346" s="89"/>
      <c r="Q346" s="87"/>
      <c r="R346" s="87"/>
      <c r="S346" s="87"/>
      <c r="T346" s="89"/>
      <c r="U346" s="89"/>
      <c r="V346" s="87"/>
      <c r="W346" s="87"/>
    </row>
    <row r="347" spans="1:23">
      <c r="A347" s="83"/>
      <c r="B347" s="84"/>
      <c r="C347" s="85"/>
      <c r="D347" s="86"/>
      <c r="E347" s="87"/>
      <c r="G347" s="89"/>
      <c r="H347" s="87"/>
      <c r="I347" s="87"/>
      <c r="J347" s="88"/>
      <c r="K347" s="87"/>
      <c r="L347" s="90"/>
      <c r="M347" s="90"/>
      <c r="N347" s="87" t="str">
        <f t="shared" ca="1" si="5"/>
        <v/>
      </c>
      <c r="O347" s="87"/>
      <c r="P347" s="89"/>
      <c r="Q347" s="87"/>
      <c r="R347" s="87"/>
      <c r="S347" s="87"/>
      <c r="T347" s="89"/>
      <c r="U347" s="89"/>
      <c r="V347" s="87"/>
      <c r="W347" s="87"/>
    </row>
    <row r="348" spans="1:23">
      <c r="A348" s="83"/>
      <c r="B348" s="84"/>
      <c r="C348" s="85"/>
      <c r="D348" s="86"/>
      <c r="E348" s="87"/>
      <c r="G348" s="89"/>
      <c r="H348" s="87"/>
      <c r="I348" s="87"/>
      <c r="J348" s="88"/>
      <c r="K348" s="87"/>
      <c r="L348" s="90"/>
      <c r="M348" s="90"/>
      <c r="N348" s="87" t="str">
        <f t="shared" ca="1" si="5"/>
        <v/>
      </c>
      <c r="O348" s="87"/>
      <c r="P348" s="89"/>
      <c r="Q348" s="87"/>
      <c r="R348" s="87"/>
      <c r="S348" s="87"/>
      <c r="T348" s="89"/>
      <c r="U348" s="89"/>
      <c r="V348" s="87"/>
      <c r="W348" s="87"/>
    </row>
    <row r="349" spans="1:23">
      <c r="A349" s="83"/>
      <c r="B349" s="84"/>
      <c r="C349" s="85"/>
      <c r="D349" s="86"/>
      <c r="E349" s="87"/>
      <c r="G349" s="89"/>
      <c r="H349" s="87"/>
      <c r="I349" s="87"/>
      <c r="J349" s="88"/>
      <c r="K349" s="87"/>
      <c r="L349" s="90"/>
      <c r="M349" s="90"/>
      <c r="N349" s="87" t="str">
        <f t="shared" ca="1" si="5"/>
        <v/>
      </c>
      <c r="O349" s="87"/>
      <c r="P349" s="89"/>
      <c r="Q349" s="87"/>
      <c r="R349" s="87"/>
      <c r="S349" s="87"/>
      <c r="T349" s="89"/>
      <c r="U349" s="89"/>
      <c r="V349" s="87"/>
      <c r="W349" s="87"/>
    </row>
    <row r="350" spans="1:23">
      <c r="A350" s="83"/>
      <c r="B350" s="84"/>
      <c r="C350" s="85"/>
      <c r="D350" s="86"/>
      <c r="E350" s="87"/>
      <c r="G350" s="89"/>
      <c r="H350" s="87"/>
      <c r="I350" s="87"/>
      <c r="J350" s="88"/>
      <c r="K350" s="87"/>
      <c r="L350" s="90"/>
      <c r="M350" s="90"/>
      <c r="N350" s="87" t="str">
        <f t="shared" ca="1" si="5"/>
        <v/>
      </c>
      <c r="O350" s="87"/>
      <c r="P350" s="89"/>
      <c r="Q350" s="87"/>
      <c r="R350" s="87"/>
      <c r="S350" s="87"/>
      <c r="T350" s="89"/>
      <c r="U350" s="89"/>
      <c r="V350" s="87"/>
      <c r="W350" s="87"/>
    </row>
    <row r="351" spans="1:23">
      <c r="A351" s="83"/>
      <c r="B351" s="84"/>
      <c r="C351" s="85"/>
      <c r="D351" s="86"/>
      <c r="E351" s="87"/>
      <c r="G351" s="89"/>
      <c r="H351" s="87"/>
      <c r="I351" s="87"/>
      <c r="J351" s="88"/>
      <c r="K351" s="87"/>
      <c r="L351" s="90"/>
      <c r="M351" s="90"/>
      <c r="N351" s="87" t="str">
        <f t="shared" ca="1" si="5"/>
        <v/>
      </c>
      <c r="O351" s="87"/>
      <c r="P351" s="89"/>
      <c r="Q351" s="87"/>
      <c r="R351" s="87"/>
      <c r="S351" s="87"/>
      <c r="T351" s="89"/>
      <c r="U351" s="89"/>
      <c r="V351" s="87"/>
      <c r="W351" s="87"/>
    </row>
    <row r="352" spans="1:23">
      <c r="A352" s="83"/>
      <c r="B352" s="84"/>
      <c r="C352" s="85"/>
      <c r="D352" s="86"/>
      <c r="E352" s="87"/>
      <c r="G352" s="89"/>
      <c r="H352" s="87"/>
      <c r="I352" s="87"/>
      <c r="J352" s="88"/>
      <c r="K352" s="87"/>
      <c r="L352" s="90"/>
      <c r="M352" s="90"/>
      <c r="N352" s="87" t="str">
        <f t="shared" ca="1" si="5"/>
        <v/>
      </c>
      <c r="O352" s="87"/>
      <c r="P352" s="89"/>
      <c r="Q352" s="87"/>
      <c r="R352" s="87"/>
      <c r="S352" s="87"/>
      <c r="T352" s="89"/>
      <c r="U352" s="89"/>
      <c r="V352" s="87"/>
      <c r="W352" s="87"/>
    </row>
    <row r="353" spans="1:23">
      <c r="A353" s="83"/>
      <c r="B353" s="84"/>
      <c r="C353" s="85"/>
      <c r="D353" s="86"/>
      <c r="E353" s="87"/>
      <c r="G353" s="89"/>
      <c r="H353" s="87"/>
      <c r="I353" s="87"/>
      <c r="J353" s="88"/>
      <c r="K353" s="87"/>
      <c r="L353" s="90"/>
      <c r="M353" s="90"/>
      <c r="N353" s="87" t="str">
        <f t="shared" ca="1" si="5"/>
        <v/>
      </c>
      <c r="O353" s="87"/>
      <c r="P353" s="89"/>
      <c r="Q353" s="87"/>
      <c r="R353" s="87"/>
      <c r="S353" s="87"/>
      <c r="T353" s="89"/>
      <c r="U353" s="89"/>
      <c r="V353" s="87"/>
      <c r="W353" s="87"/>
    </row>
    <row r="354" spans="1:23">
      <c r="A354" s="83"/>
      <c r="B354" s="84"/>
      <c r="C354" s="85"/>
      <c r="D354" s="86"/>
      <c r="E354" s="87"/>
      <c r="G354" s="89"/>
      <c r="H354" s="87"/>
      <c r="I354" s="87"/>
      <c r="J354" s="88"/>
      <c r="K354" s="87"/>
      <c r="L354" s="90"/>
      <c r="M354" s="90"/>
      <c r="N354" s="87" t="str">
        <f t="shared" ca="1" si="5"/>
        <v/>
      </c>
      <c r="O354" s="87"/>
      <c r="P354" s="89"/>
      <c r="Q354" s="87"/>
      <c r="R354" s="87"/>
      <c r="S354" s="87"/>
      <c r="T354" s="89"/>
      <c r="U354" s="89"/>
      <c r="V354" s="87"/>
      <c r="W354" s="87"/>
    </row>
    <row r="355" spans="1:23">
      <c r="A355" s="83"/>
      <c r="B355" s="84"/>
      <c r="C355" s="85"/>
      <c r="D355" s="86"/>
      <c r="E355" s="87"/>
      <c r="G355" s="89"/>
      <c r="H355" s="87"/>
      <c r="I355" s="87"/>
      <c r="J355" s="88"/>
      <c r="K355" s="87"/>
      <c r="L355" s="90"/>
      <c r="M355" s="90"/>
      <c r="N355" s="87" t="str">
        <f t="shared" ca="1" si="5"/>
        <v/>
      </c>
      <c r="O355" s="87"/>
      <c r="P355" s="89"/>
      <c r="Q355" s="87"/>
      <c r="R355" s="87"/>
      <c r="S355" s="87"/>
      <c r="T355" s="89"/>
      <c r="U355" s="89"/>
      <c r="V355" s="87"/>
      <c r="W355" s="87"/>
    </row>
    <row r="356" spans="1:23">
      <c r="A356" s="83"/>
      <c r="B356" s="84"/>
      <c r="C356" s="85"/>
      <c r="D356" s="86"/>
      <c r="E356" s="87"/>
      <c r="G356" s="89"/>
      <c r="H356" s="87"/>
      <c r="I356" s="87"/>
      <c r="J356" s="88"/>
      <c r="K356" s="87"/>
      <c r="L356" s="90"/>
      <c r="M356" s="90"/>
      <c r="N356" s="87" t="str">
        <f t="shared" ca="1" si="5"/>
        <v/>
      </c>
      <c r="O356" s="87"/>
      <c r="P356" s="89"/>
      <c r="Q356" s="87"/>
      <c r="R356" s="87"/>
      <c r="S356" s="87"/>
      <c r="T356" s="89"/>
      <c r="U356" s="89"/>
      <c r="V356" s="87"/>
      <c r="W356" s="87"/>
    </row>
    <row r="357" spans="1:23">
      <c r="A357" s="83"/>
      <c r="B357" s="84"/>
      <c r="C357" s="85"/>
      <c r="D357" s="86"/>
      <c r="E357" s="87"/>
      <c r="G357" s="89"/>
      <c r="H357" s="87"/>
      <c r="I357" s="87"/>
      <c r="J357" s="88"/>
      <c r="K357" s="87"/>
      <c r="L357" s="90"/>
      <c r="M357" s="90"/>
      <c r="N357" s="87" t="str">
        <f t="shared" ca="1" si="5"/>
        <v/>
      </c>
      <c r="O357" s="87"/>
      <c r="P357" s="89"/>
      <c r="Q357" s="87"/>
      <c r="R357" s="87"/>
      <c r="S357" s="87"/>
      <c r="T357" s="89"/>
      <c r="U357" s="89"/>
      <c r="V357" s="87"/>
      <c r="W357" s="87"/>
    </row>
    <row r="358" spans="1:23">
      <c r="A358" s="83"/>
      <c r="B358" s="84"/>
      <c r="C358" s="85"/>
      <c r="D358" s="86"/>
      <c r="E358" s="87"/>
      <c r="G358" s="89"/>
      <c r="H358" s="87"/>
      <c r="I358" s="87"/>
      <c r="J358" s="88"/>
      <c r="K358" s="87"/>
      <c r="L358" s="90"/>
      <c r="M358" s="90"/>
      <c r="N358" s="87" t="str">
        <f t="shared" ca="1" si="5"/>
        <v/>
      </c>
      <c r="O358" s="87"/>
      <c r="P358" s="89"/>
      <c r="Q358" s="87"/>
      <c r="R358" s="87"/>
      <c r="S358" s="87"/>
      <c r="T358" s="89"/>
      <c r="U358" s="89"/>
      <c r="V358" s="87"/>
      <c r="W358" s="87"/>
    </row>
    <row r="359" spans="1:23">
      <c r="A359" s="83"/>
      <c r="B359" s="84"/>
      <c r="C359" s="85"/>
      <c r="D359" s="86"/>
      <c r="E359" s="87"/>
      <c r="G359" s="89"/>
      <c r="H359" s="87"/>
      <c r="I359" s="87"/>
      <c r="J359" s="88"/>
      <c r="K359" s="87"/>
      <c r="L359" s="90"/>
      <c r="M359" s="90"/>
      <c r="N359" s="87" t="str">
        <f t="shared" ca="1" si="5"/>
        <v/>
      </c>
      <c r="O359" s="87"/>
      <c r="P359" s="89"/>
      <c r="Q359" s="87"/>
      <c r="R359" s="87"/>
      <c r="S359" s="87"/>
      <c r="T359" s="89"/>
      <c r="U359" s="89"/>
      <c r="V359" s="87"/>
      <c r="W359" s="87"/>
    </row>
    <row r="360" spans="1:23">
      <c r="A360" s="83"/>
      <c r="B360" s="84"/>
      <c r="C360" s="85"/>
      <c r="D360" s="86"/>
      <c r="E360" s="87"/>
      <c r="G360" s="89"/>
      <c r="H360" s="87"/>
      <c r="I360" s="87"/>
      <c r="J360" s="88"/>
      <c r="K360" s="87"/>
      <c r="L360" s="90"/>
      <c r="M360" s="90"/>
      <c r="N360" s="87" t="str">
        <f t="shared" ca="1" si="5"/>
        <v/>
      </c>
      <c r="O360" s="87"/>
      <c r="P360" s="89"/>
      <c r="Q360" s="87"/>
      <c r="R360" s="87"/>
      <c r="S360" s="87"/>
      <c r="T360" s="89"/>
      <c r="U360" s="89"/>
      <c r="V360" s="87"/>
      <c r="W360" s="87"/>
    </row>
    <row r="361" spans="1:23">
      <c r="A361" s="83"/>
      <c r="B361" s="84"/>
      <c r="C361" s="85"/>
      <c r="D361" s="86"/>
      <c r="E361" s="87"/>
      <c r="G361" s="89"/>
      <c r="H361" s="87"/>
      <c r="I361" s="87"/>
      <c r="J361" s="88"/>
      <c r="K361" s="87"/>
      <c r="L361" s="90"/>
      <c r="M361" s="90"/>
      <c r="N361" s="87" t="str">
        <f t="shared" ca="1" si="5"/>
        <v/>
      </c>
      <c r="O361" s="87"/>
      <c r="P361" s="89"/>
      <c r="Q361" s="87"/>
      <c r="R361" s="87"/>
      <c r="S361" s="87"/>
      <c r="T361" s="89"/>
      <c r="U361" s="89"/>
      <c r="V361" s="87"/>
      <c r="W361" s="87"/>
    </row>
    <row r="362" spans="1:23">
      <c r="A362" s="83"/>
      <c r="B362" s="84"/>
      <c r="C362" s="85"/>
      <c r="D362" s="86"/>
      <c r="E362" s="87"/>
      <c r="G362" s="89"/>
      <c r="H362" s="87"/>
      <c r="I362" s="87"/>
      <c r="J362" s="88"/>
      <c r="K362" s="87"/>
      <c r="L362" s="90"/>
      <c r="M362" s="90"/>
      <c r="N362" s="87" t="str">
        <f t="shared" ca="1" si="5"/>
        <v/>
      </c>
      <c r="O362" s="87"/>
      <c r="P362" s="89"/>
      <c r="Q362" s="87"/>
      <c r="R362" s="87"/>
      <c r="S362" s="87"/>
      <c r="T362" s="89"/>
      <c r="U362" s="89"/>
      <c r="V362" s="87"/>
      <c r="W362" s="87"/>
    </row>
    <row r="363" spans="1:23">
      <c r="A363" s="83"/>
      <c r="B363" s="84"/>
      <c r="C363" s="85"/>
      <c r="D363" s="86"/>
      <c r="E363" s="87"/>
      <c r="G363" s="89"/>
      <c r="H363" s="87"/>
      <c r="I363" s="87"/>
      <c r="J363" s="88"/>
      <c r="K363" s="87"/>
      <c r="L363" s="90"/>
      <c r="M363" s="90"/>
      <c r="N363" s="87" t="str">
        <f t="shared" ca="1" si="5"/>
        <v/>
      </c>
      <c r="O363" s="87"/>
      <c r="P363" s="89"/>
      <c r="Q363" s="87"/>
      <c r="R363" s="87"/>
      <c r="S363" s="87"/>
      <c r="T363" s="89"/>
      <c r="U363" s="89"/>
      <c r="V363" s="87"/>
      <c r="W363" s="87"/>
    </row>
    <row r="364" spans="1:23">
      <c r="A364" s="83"/>
      <c r="B364" s="84"/>
      <c r="C364" s="85"/>
      <c r="D364" s="86"/>
      <c r="E364" s="87"/>
      <c r="G364" s="89"/>
      <c r="H364" s="87"/>
      <c r="I364" s="87"/>
      <c r="J364" s="88"/>
      <c r="K364" s="87"/>
      <c r="L364" s="90"/>
      <c r="M364" s="90"/>
      <c r="N364" s="87" t="str">
        <f t="shared" ca="1" si="5"/>
        <v/>
      </c>
      <c r="O364" s="87"/>
      <c r="P364" s="89"/>
      <c r="Q364" s="87"/>
      <c r="R364" s="87"/>
      <c r="S364" s="87"/>
      <c r="T364" s="89"/>
      <c r="U364" s="89"/>
      <c r="V364" s="87"/>
      <c r="W364" s="87"/>
    </row>
    <row r="365" spans="1:23">
      <c r="A365" s="83"/>
      <c r="B365" s="84"/>
      <c r="C365" s="85"/>
      <c r="D365" s="86"/>
      <c r="E365" s="87"/>
      <c r="G365" s="89"/>
      <c r="H365" s="87"/>
      <c r="I365" s="87"/>
      <c r="J365" s="88"/>
      <c r="K365" s="87"/>
      <c r="L365" s="90"/>
      <c r="M365" s="90"/>
      <c r="N365" s="87" t="str">
        <f t="shared" ca="1" si="5"/>
        <v/>
      </c>
      <c r="O365" s="87"/>
      <c r="P365" s="89"/>
      <c r="Q365" s="87"/>
      <c r="R365" s="87"/>
      <c r="S365" s="87"/>
      <c r="T365" s="89"/>
      <c r="U365" s="89"/>
      <c r="V365" s="87"/>
      <c r="W365" s="87"/>
    </row>
    <row r="366" spans="1:23">
      <c r="A366" s="83"/>
      <c r="B366" s="84"/>
      <c r="C366" s="85"/>
      <c r="D366" s="86"/>
      <c r="E366" s="87"/>
      <c r="G366" s="89"/>
      <c r="H366" s="87"/>
      <c r="I366" s="87"/>
      <c r="J366" s="88"/>
      <c r="K366" s="87"/>
      <c r="L366" s="90"/>
      <c r="M366" s="90"/>
      <c r="N366" s="87" t="str">
        <f t="shared" ca="1" si="5"/>
        <v/>
      </c>
      <c r="O366" s="87"/>
      <c r="P366" s="89"/>
      <c r="Q366" s="87"/>
      <c r="R366" s="87"/>
      <c r="S366" s="87"/>
      <c r="T366" s="89"/>
      <c r="U366" s="89"/>
      <c r="V366" s="87"/>
      <c r="W366" s="87"/>
    </row>
    <row r="367" spans="1:23">
      <c r="A367" s="83"/>
      <c r="B367" s="84"/>
      <c r="C367" s="85"/>
      <c r="D367" s="86"/>
      <c r="E367" s="87"/>
      <c r="G367" s="89"/>
      <c r="H367" s="87"/>
      <c r="I367" s="87"/>
      <c r="J367" s="88"/>
      <c r="K367" s="87"/>
      <c r="L367" s="90"/>
      <c r="M367" s="90"/>
      <c r="N367" s="87" t="str">
        <f t="shared" ca="1" si="5"/>
        <v/>
      </c>
      <c r="O367" s="87"/>
      <c r="P367" s="89"/>
      <c r="Q367" s="87"/>
      <c r="R367" s="87"/>
      <c r="S367" s="87"/>
      <c r="T367" s="89"/>
      <c r="U367" s="89"/>
      <c r="V367" s="87"/>
      <c r="W367" s="87"/>
    </row>
    <row r="368" spans="1:23">
      <c r="A368" s="83"/>
      <c r="B368" s="84"/>
      <c r="C368" s="85"/>
      <c r="D368" s="86"/>
      <c r="E368" s="87"/>
      <c r="G368" s="89"/>
      <c r="H368" s="87"/>
      <c r="I368" s="87"/>
      <c r="J368" s="88"/>
      <c r="K368" s="87"/>
      <c r="L368" s="90"/>
      <c r="M368" s="90"/>
      <c r="N368" s="87" t="str">
        <f t="shared" ca="1" si="5"/>
        <v/>
      </c>
      <c r="O368" s="87"/>
      <c r="P368" s="89"/>
      <c r="Q368" s="87"/>
      <c r="R368" s="87"/>
      <c r="S368" s="87"/>
      <c r="T368" s="89"/>
      <c r="U368" s="89"/>
      <c r="V368" s="87"/>
      <c r="W368" s="87"/>
    </row>
    <row r="369" spans="1:23">
      <c r="A369" s="83"/>
      <c r="B369" s="84"/>
      <c r="C369" s="85"/>
      <c r="D369" s="86"/>
      <c r="E369" s="87"/>
      <c r="G369" s="89"/>
      <c r="H369" s="87"/>
      <c r="I369" s="87"/>
      <c r="J369" s="88"/>
      <c r="K369" s="87"/>
      <c r="L369" s="90"/>
      <c r="M369" s="90"/>
      <c r="N369" s="87" t="str">
        <f t="shared" ca="1" si="5"/>
        <v/>
      </c>
      <c r="O369" s="87"/>
      <c r="P369" s="89"/>
      <c r="Q369" s="87"/>
      <c r="R369" s="87"/>
      <c r="S369" s="87"/>
      <c r="T369" s="89"/>
      <c r="U369" s="89"/>
      <c r="V369" s="87"/>
      <c r="W369" s="87"/>
    </row>
    <row r="370" spans="1:23">
      <c r="A370" s="83"/>
      <c r="B370" s="84"/>
      <c r="C370" s="85"/>
      <c r="D370" s="86"/>
      <c r="E370" s="87"/>
      <c r="G370" s="89"/>
      <c r="H370" s="87"/>
      <c r="I370" s="87"/>
      <c r="J370" s="88"/>
      <c r="K370" s="87"/>
      <c r="L370" s="90"/>
      <c r="M370" s="90"/>
      <c r="N370" s="87" t="str">
        <f t="shared" ca="1" si="5"/>
        <v/>
      </c>
      <c r="O370" s="87"/>
      <c r="P370" s="89"/>
      <c r="Q370" s="87"/>
      <c r="R370" s="87"/>
      <c r="S370" s="87"/>
      <c r="T370" s="89"/>
      <c r="U370" s="89"/>
      <c r="V370" s="87"/>
      <c r="W370" s="87"/>
    </row>
    <row r="371" spans="1:23">
      <c r="A371" s="83"/>
      <c r="B371" s="84"/>
      <c r="C371" s="85"/>
      <c r="D371" s="86"/>
      <c r="E371" s="87"/>
      <c r="G371" s="89"/>
      <c r="H371" s="87"/>
      <c r="I371" s="87"/>
      <c r="J371" s="88"/>
      <c r="K371" s="87"/>
      <c r="L371" s="90"/>
      <c r="M371" s="90"/>
      <c r="N371" s="87" t="str">
        <f t="shared" ca="1" si="5"/>
        <v/>
      </c>
      <c r="O371" s="87"/>
      <c r="P371" s="89"/>
      <c r="Q371" s="87"/>
      <c r="R371" s="87"/>
      <c r="S371" s="87"/>
      <c r="T371" s="89"/>
      <c r="U371" s="89"/>
      <c r="V371" s="87"/>
      <c r="W371" s="87"/>
    </row>
    <row r="372" spans="1:23">
      <c r="A372" s="83"/>
      <c r="B372" s="84"/>
      <c r="C372" s="85"/>
      <c r="D372" s="86"/>
      <c r="E372" s="87"/>
      <c r="G372" s="89"/>
      <c r="H372" s="87"/>
      <c r="I372" s="87"/>
      <c r="J372" s="88"/>
      <c r="K372" s="87"/>
      <c r="L372" s="90"/>
      <c r="M372" s="90"/>
      <c r="N372" s="87" t="str">
        <f t="shared" ca="1" si="5"/>
        <v/>
      </c>
      <c r="O372" s="87"/>
      <c r="P372" s="89"/>
      <c r="Q372" s="87"/>
      <c r="R372" s="87"/>
      <c r="S372" s="87"/>
      <c r="T372" s="89"/>
      <c r="U372" s="89"/>
      <c r="V372" s="87"/>
      <c r="W372" s="87"/>
    </row>
    <row r="373" spans="1:23">
      <c r="A373" s="83"/>
      <c r="B373" s="84"/>
      <c r="C373" s="85"/>
      <c r="D373" s="86"/>
      <c r="E373" s="87"/>
      <c r="G373" s="89"/>
      <c r="H373" s="87"/>
      <c r="I373" s="87"/>
      <c r="J373" s="88"/>
      <c r="K373" s="87"/>
      <c r="L373" s="90"/>
      <c r="M373" s="90"/>
      <c r="N373" s="87" t="str">
        <f t="shared" ca="1" si="5"/>
        <v/>
      </c>
      <c r="O373" s="87"/>
      <c r="P373" s="89"/>
      <c r="Q373" s="87"/>
      <c r="R373" s="87"/>
      <c r="S373" s="87"/>
      <c r="T373" s="89"/>
      <c r="U373" s="89"/>
      <c r="V373" s="87"/>
      <c r="W373" s="87"/>
    </row>
    <row r="374" spans="1:23">
      <c r="A374" s="83"/>
      <c r="B374" s="84"/>
      <c r="C374" s="85"/>
      <c r="D374" s="86"/>
      <c r="E374" s="87"/>
      <c r="G374" s="89"/>
      <c r="H374" s="87"/>
      <c r="I374" s="87"/>
      <c r="J374" s="88"/>
      <c r="K374" s="87"/>
      <c r="L374" s="90"/>
      <c r="M374" s="90"/>
      <c r="N374" s="87" t="str">
        <f t="shared" ca="1" si="5"/>
        <v/>
      </c>
      <c r="O374" s="87"/>
      <c r="P374" s="89"/>
      <c r="Q374" s="87"/>
      <c r="R374" s="87"/>
      <c r="S374" s="87"/>
      <c r="T374" s="89"/>
      <c r="U374" s="89"/>
      <c r="V374" s="87"/>
      <c r="W374" s="87"/>
    </row>
    <row r="375" spans="1:23">
      <c r="A375" s="83"/>
      <c r="B375" s="84"/>
      <c r="C375" s="85"/>
      <c r="D375" s="86"/>
      <c r="E375" s="87"/>
      <c r="G375" s="89"/>
      <c r="H375" s="87"/>
      <c r="I375" s="87"/>
      <c r="J375" s="88"/>
      <c r="K375" s="87"/>
      <c r="L375" s="90"/>
      <c r="M375" s="90"/>
      <c r="N375" s="87" t="str">
        <f t="shared" ca="1" si="5"/>
        <v/>
      </c>
      <c r="O375" s="87"/>
      <c r="P375" s="89"/>
      <c r="Q375" s="87"/>
      <c r="R375" s="87"/>
      <c r="S375" s="87"/>
      <c r="T375" s="89"/>
      <c r="U375" s="89"/>
      <c r="V375" s="87"/>
      <c r="W375" s="87"/>
    </row>
    <row r="376" spans="1:23">
      <c r="A376" s="83"/>
      <c r="B376" s="84"/>
      <c r="C376" s="85"/>
      <c r="D376" s="86"/>
      <c r="E376" s="87"/>
      <c r="G376" s="89"/>
      <c r="H376" s="87"/>
      <c r="I376" s="87"/>
      <c r="J376" s="88"/>
      <c r="K376" s="87"/>
      <c r="L376" s="90"/>
      <c r="M376" s="90"/>
      <c r="N376" s="87" t="str">
        <f t="shared" ca="1" si="5"/>
        <v/>
      </c>
      <c r="O376" s="87"/>
      <c r="P376" s="89"/>
      <c r="Q376" s="87"/>
      <c r="R376" s="87"/>
      <c r="S376" s="87"/>
      <c r="T376" s="89"/>
      <c r="U376" s="89"/>
      <c r="V376" s="87"/>
      <c r="W376" s="87"/>
    </row>
    <row r="377" spans="1:23">
      <c r="A377" s="83"/>
      <c r="B377" s="84"/>
      <c r="C377" s="85"/>
      <c r="D377" s="86"/>
      <c r="E377" s="87"/>
      <c r="G377" s="89"/>
      <c r="H377" s="87"/>
      <c r="I377" s="87"/>
      <c r="J377" s="88"/>
      <c r="K377" s="87"/>
      <c r="L377" s="90"/>
      <c r="M377" s="90"/>
      <c r="N377" s="87" t="str">
        <f t="shared" ca="1" si="5"/>
        <v/>
      </c>
      <c r="O377" s="87"/>
      <c r="P377" s="89"/>
      <c r="Q377" s="87"/>
      <c r="R377" s="87"/>
      <c r="S377" s="87"/>
      <c r="T377" s="89"/>
      <c r="U377" s="89"/>
      <c r="V377" s="87"/>
      <c r="W377" s="87"/>
    </row>
    <row r="378" spans="1:23">
      <c r="A378" s="83"/>
      <c r="B378" s="84"/>
      <c r="C378" s="85"/>
      <c r="D378" s="86"/>
      <c r="E378" s="87"/>
      <c r="G378" s="89"/>
      <c r="H378" s="87"/>
      <c r="I378" s="87"/>
      <c r="J378" s="88"/>
      <c r="K378" s="87"/>
      <c r="L378" s="90"/>
      <c r="M378" s="90"/>
      <c r="N378" s="87" t="str">
        <f t="shared" ca="1" si="5"/>
        <v/>
      </c>
      <c r="O378" s="87"/>
      <c r="P378" s="89"/>
      <c r="Q378" s="87"/>
      <c r="R378" s="87"/>
      <c r="S378" s="87"/>
      <c r="T378" s="89"/>
      <c r="U378" s="89"/>
      <c r="V378" s="87"/>
      <c r="W378" s="87"/>
    </row>
    <row r="379" spans="1:23">
      <c r="A379" s="83"/>
      <c r="B379" s="84"/>
      <c r="C379" s="85"/>
      <c r="D379" s="86"/>
      <c r="E379" s="87"/>
      <c r="G379" s="89"/>
      <c r="H379" s="87"/>
      <c r="I379" s="87"/>
      <c r="J379" s="88"/>
      <c r="K379" s="87"/>
      <c r="L379" s="90"/>
      <c r="M379" s="90"/>
      <c r="N379" s="87" t="str">
        <f t="shared" ca="1" si="5"/>
        <v/>
      </c>
      <c r="O379" s="87"/>
      <c r="P379" s="89"/>
      <c r="Q379" s="87"/>
      <c r="R379" s="87"/>
      <c r="S379" s="87"/>
      <c r="T379" s="89"/>
      <c r="U379" s="89"/>
      <c r="V379" s="87"/>
      <c r="W379" s="87"/>
    </row>
    <row r="380" spans="1:23">
      <c r="A380" s="83"/>
      <c r="B380" s="84"/>
      <c r="C380" s="85"/>
      <c r="D380" s="86"/>
      <c r="E380" s="87"/>
      <c r="G380" s="89"/>
      <c r="H380" s="87"/>
      <c r="I380" s="87"/>
      <c r="J380" s="88"/>
      <c r="K380" s="87"/>
      <c r="L380" s="90"/>
      <c r="M380" s="90"/>
      <c r="N380" s="87" t="str">
        <f t="shared" ca="1" si="5"/>
        <v/>
      </c>
      <c r="O380" s="87"/>
      <c r="P380" s="89"/>
      <c r="Q380" s="87"/>
      <c r="R380" s="87"/>
      <c r="S380" s="87"/>
      <c r="T380" s="89"/>
      <c r="U380" s="89"/>
      <c r="V380" s="87"/>
      <c r="W380" s="87"/>
    </row>
    <row r="381" spans="1:23">
      <c r="A381" s="83"/>
      <c r="B381" s="84"/>
      <c r="C381" s="85"/>
      <c r="D381" s="86"/>
      <c r="E381" s="87"/>
      <c r="G381" s="89"/>
      <c r="H381" s="87"/>
      <c r="I381" s="87"/>
      <c r="J381" s="88"/>
      <c r="K381" s="87"/>
      <c r="L381" s="90"/>
      <c r="M381" s="90"/>
      <c r="N381" s="87" t="str">
        <f t="shared" ca="1" si="5"/>
        <v/>
      </c>
      <c r="O381" s="87"/>
      <c r="P381" s="89"/>
      <c r="Q381" s="87"/>
      <c r="R381" s="87"/>
      <c r="S381" s="87"/>
      <c r="T381" s="89"/>
      <c r="U381" s="89"/>
      <c r="V381" s="87"/>
      <c r="W381" s="87"/>
    </row>
    <row r="382" spans="1:23">
      <c r="A382" s="83"/>
      <c r="B382" s="84"/>
      <c r="C382" s="85"/>
      <c r="D382" s="86"/>
      <c r="E382" s="87"/>
      <c r="G382" s="89"/>
      <c r="H382" s="87"/>
      <c r="I382" s="87"/>
      <c r="J382" s="88"/>
      <c r="K382" s="87"/>
      <c r="L382" s="90"/>
      <c r="M382" s="90"/>
      <c r="N382" s="87" t="str">
        <f t="shared" ca="1" si="5"/>
        <v/>
      </c>
      <c r="O382" s="87"/>
      <c r="P382" s="89"/>
      <c r="Q382" s="87"/>
      <c r="R382" s="87"/>
      <c r="S382" s="87"/>
      <c r="T382" s="89"/>
      <c r="U382" s="89"/>
      <c r="V382" s="87"/>
      <c r="W382" s="87"/>
    </row>
    <row r="383" spans="1:23">
      <c r="A383" s="83"/>
      <c r="B383" s="84"/>
      <c r="C383" s="85"/>
      <c r="D383" s="86"/>
      <c r="E383" s="87"/>
      <c r="G383" s="89"/>
      <c r="H383" s="87"/>
      <c r="I383" s="87"/>
      <c r="J383" s="88"/>
      <c r="K383" s="87"/>
      <c r="L383" s="90"/>
      <c r="M383" s="90"/>
      <c r="N383" s="87" t="str">
        <f t="shared" ca="1" si="5"/>
        <v/>
      </c>
      <c r="O383" s="87"/>
      <c r="P383" s="89"/>
      <c r="Q383" s="87"/>
      <c r="R383" s="87"/>
      <c r="S383" s="87"/>
      <c r="T383" s="89"/>
      <c r="U383" s="89"/>
      <c r="V383" s="87"/>
      <c r="W383" s="87"/>
    </row>
    <row r="384" spans="1:23">
      <c r="A384" s="83"/>
      <c r="B384" s="84"/>
      <c r="C384" s="85"/>
      <c r="D384" s="86"/>
      <c r="E384" s="87"/>
      <c r="G384" s="89"/>
      <c r="H384" s="87"/>
      <c r="I384" s="87"/>
      <c r="J384" s="88"/>
      <c r="K384" s="87"/>
      <c r="L384" s="90"/>
      <c r="M384" s="90"/>
      <c r="N384" s="87" t="str">
        <f t="shared" ca="1" si="5"/>
        <v/>
      </c>
      <c r="O384" s="87"/>
      <c r="P384" s="89"/>
      <c r="Q384" s="87"/>
      <c r="R384" s="87"/>
      <c r="S384" s="87"/>
      <c r="T384" s="89"/>
      <c r="U384" s="89"/>
      <c r="V384" s="87"/>
      <c r="W384" s="87"/>
    </row>
    <row r="385" spans="1:23">
      <c r="A385" s="83"/>
      <c r="B385" s="84"/>
      <c r="C385" s="85"/>
      <c r="D385" s="86"/>
      <c r="E385" s="87"/>
      <c r="G385" s="89"/>
      <c r="H385" s="87"/>
      <c r="I385" s="87"/>
      <c r="J385" s="88"/>
      <c r="K385" s="87"/>
      <c r="L385" s="90"/>
      <c r="M385" s="90"/>
      <c r="N385" s="87" t="str">
        <f t="shared" ca="1" si="5"/>
        <v/>
      </c>
      <c r="O385" s="87"/>
      <c r="P385" s="89"/>
      <c r="Q385" s="87"/>
      <c r="R385" s="87"/>
      <c r="S385" s="87"/>
      <c r="T385" s="89"/>
      <c r="U385" s="89"/>
      <c r="V385" s="87"/>
      <c r="W385" s="87"/>
    </row>
    <row r="386" spans="1:23">
      <c r="A386" s="83"/>
      <c r="B386" s="84"/>
      <c r="C386" s="85"/>
      <c r="D386" s="86"/>
      <c r="E386" s="87"/>
      <c r="G386" s="89"/>
      <c r="H386" s="87"/>
      <c r="I386" s="87"/>
      <c r="J386" s="88"/>
      <c r="K386" s="87"/>
      <c r="L386" s="90"/>
      <c r="M386" s="90"/>
      <c r="N386" s="87" t="str">
        <f t="shared" ca="1" si="5"/>
        <v/>
      </c>
      <c r="O386" s="87"/>
      <c r="P386" s="89"/>
      <c r="Q386" s="87"/>
      <c r="R386" s="87"/>
      <c r="S386" s="87"/>
      <c r="T386" s="89"/>
      <c r="U386" s="89"/>
      <c r="V386" s="87"/>
      <c r="W386" s="87"/>
    </row>
    <row r="387" spans="1:23">
      <c r="A387" s="83"/>
      <c r="B387" s="84"/>
      <c r="C387" s="85"/>
      <c r="D387" s="86"/>
      <c r="E387" s="87"/>
      <c r="G387" s="89"/>
      <c r="H387" s="87"/>
      <c r="I387" s="87"/>
      <c r="J387" s="88"/>
      <c r="K387" s="87"/>
      <c r="L387" s="90"/>
      <c r="M387" s="90"/>
      <c r="N387" s="87" t="str">
        <f t="shared" ca="1" si="5"/>
        <v/>
      </c>
      <c r="O387" s="87"/>
      <c r="P387" s="89"/>
      <c r="Q387" s="87"/>
      <c r="R387" s="87"/>
      <c r="S387" s="87"/>
      <c r="T387" s="89"/>
      <c r="U387" s="89"/>
      <c r="V387" s="87"/>
      <c r="W387" s="87"/>
    </row>
    <row r="388" spans="1:23">
      <c r="A388" s="83"/>
      <c r="B388" s="84"/>
      <c r="C388" s="85"/>
      <c r="D388" s="86"/>
      <c r="E388" s="87"/>
      <c r="G388" s="89"/>
      <c r="H388" s="87"/>
      <c r="I388" s="87"/>
      <c r="J388" s="88"/>
      <c r="K388" s="87"/>
      <c r="L388" s="90"/>
      <c r="M388" s="90"/>
      <c r="N388" s="87" t="str">
        <f t="shared" ca="1" si="5"/>
        <v/>
      </c>
      <c r="O388" s="87"/>
      <c r="P388" s="89"/>
      <c r="Q388" s="87"/>
      <c r="R388" s="87"/>
      <c r="S388" s="87"/>
      <c r="T388" s="89"/>
      <c r="U388" s="89"/>
      <c r="V388" s="87"/>
      <c r="W388" s="87"/>
    </row>
    <row r="389" spans="1:23">
      <c r="A389" s="83"/>
      <c r="B389" s="84"/>
      <c r="C389" s="85"/>
      <c r="D389" s="86"/>
      <c r="E389" s="87"/>
      <c r="G389" s="89"/>
      <c r="H389" s="87"/>
      <c r="I389" s="87"/>
      <c r="J389" s="88"/>
      <c r="K389" s="87"/>
      <c r="L389" s="90"/>
      <c r="M389" s="90"/>
      <c r="N389" s="87" t="str">
        <f t="shared" ref="N389:N452" ca="1" si="6">+IFERROR(MATCH("X",OFFSET(STR,N388,0),0)+N388,"")</f>
        <v/>
      </c>
      <c r="O389" s="87"/>
      <c r="P389" s="89"/>
      <c r="Q389" s="87"/>
      <c r="R389" s="87"/>
      <c r="S389" s="87"/>
      <c r="T389" s="89"/>
      <c r="U389" s="89"/>
      <c r="V389" s="87"/>
      <c r="W389" s="87"/>
    </row>
    <row r="390" spans="1:23">
      <c r="A390" s="83"/>
      <c r="B390" s="84"/>
      <c r="C390" s="85"/>
      <c r="D390" s="86"/>
      <c r="E390" s="87"/>
      <c r="G390" s="89"/>
      <c r="H390" s="87"/>
      <c r="I390" s="87"/>
      <c r="J390" s="88"/>
      <c r="K390" s="87"/>
      <c r="L390" s="90"/>
      <c r="M390" s="90"/>
      <c r="N390" s="87" t="str">
        <f t="shared" ca="1" si="6"/>
        <v/>
      </c>
      <c r="O390" s="87"/>
      <c r="P390" s="89"/>
      <c r="Q390" s="87"/>
      <c r="R390" s="87"/>
      <c r="S390" s="87"/>
      <c r="T390" s="89"/>
      <c r="U390" s="89"/>
      <c r="V390" s="87"/>
      <c r="W390" s="87"/>
    </row>
    <row r="391" spans="1:23">
      <c r="A391" s="83"/>
      <c r="B391" s="84"/>
      <c r="C391" s="85"/>
      <c r="D391" s="86"/>
      <c r="E391" s="87"/>
      <c r="G391" s="89"/>
      <c r="H391" s="87"/>
      <c r="I391" s="87"/>
      <c r="J391" s="88"/>
      <c r="K391" s="87"/>
      <c r="L391" s="90"/>
      <c r="M391" s="90"/>
      <c r="N391" s="87" t="str">
        <f t="shared" ca="1" si="6"/>
        <v/>
      </c>
      <c r="O391" s="87"/>
      <c r="P391" s="89"/>
      <c r="Q391" s="87"/>
      <c r="R391" s="87"/>
      <c r="S391" s="87"/>
      <c r="T391" s="89"/>
      <c r="U391" s="89"/>
      <c r="V391" s="87"/>
      <c r="W391" s="87"/>
    </row>
    <row r="392" spans="1:23">
      <c r="A392" s="83"/>
      <c r="B392" s="84"/>
      <c r="C392" s="85"/>
      <c r="D392" s="86"/>
      <c r="E392" s="87"/>
      <c r="G392" s="89"/>
      <c r="H392" s="87"/>
      <c r="I392" s="87"/>
      <c r="J392" s="88"/>
      <c r="K392" s="87"/>
      <c r="L392" s="90"/>
      <c r="M392" s="90"/>
      <c r="N392" s="87" t="str">
        <f t="shared" ca="1" si="6"/>
        <v/>
      </c>
      <c r="O392" s="87"/>
      <c r="P392" s="89"/>
      <c r="Q392" s="87"/>
      <c r="R392" s="87"/>
      <c r="S392" s="87"/>
      <c r="T392" s="89"/>
      <c r="U392" s="89"/>
      <c r="V392" s="87"/>
      <c r="W392" s="87"/>
    </row>
    <row r="393" spans="1:23">
      <c r="A393" s="83"/>
      <c r="B393" s="84"/>
      <c r="C393" s="85"/>
      <c r="D393" s="86"/>
      <c r="E393" s="87"/>
      <c r="G393" s="89"/>
      <c r="H393" s="87"/>
      <c r="I393" s="87"/>
      <c r="J393" s="88"/>
      <c r="K393" s="87"/>
      <c r="L393" s="90"/>
      <c r="M393" s="90"/>
      <c r="N393" s="87" t="str">
        <f t="shared" ca="1" si="6"/>
        <v/>
      </c>
      <c r="O393" s="87"/>
      <c r="P393" s="89"/>
      <c r="Q393" s="87"/>
      <c r="R393" s="87"/>
      <c r="S393" s="87"/>
      <c r="T393" s="89"/>
      <c r="U393" s="89"/>
      <c r="V393" s="87"/>
      <c r="W393" s="87"/>
    </row>
    <row r="394" spans="1:23">
      <c r="A394" s="83"/>
      <c r="B394" s="84"/>
      <c r="C394" s="85"/>
      <c r="D394" s="86"/>
      <c r="E394" s="87"/>
      <c r="G394" s="89"/>
      <c r="H394" s="87"/>
      <c r="I394" s="87"/>
      <c r="J394" s="88"/>
      <c r="K394" s="87"/>
      <c r="L394" s="90"/>
      <c r="M394" s="90"/>
      <c r="N394" s="87" t="str">
        <f t="shared" ca="1" si="6"/>
        <v/>
      </c>
      <c r="O394" s="87"/>
      <c r="P394" s="89"/>
      <c r="Q394" s="87"/>
      <c r="R394" s="87"/>
      <c r="S394" s="87"/>
      <c r="T394" s="89"/>
      <c r="U394" s="89"/>
      <c r="V394" s="87"/>
      <c r="W394" s="87"/>
    </row>
    <row r="395" spans="1:23">
      <c r="A395" s="83"/>
      <c r="B395" s="84"/>
      <c r="C395" s="85"/>
      <c r="D395" s="86"/>
      <c r="E395" s="87"/>
      <c r="G395" s="89"/>
      <c r="H395" s="87"/>
      <c r="I395" s="87"/>
      <c r="J395" s="88"/>
      <c r="K395" s="87"/>
      <c r="L395" s="90"/>
      <c r="M395" s="90"/>
      <c r="N395" s="87" t="str">
        <f t="shared" ca="1" si="6"/>
        <v/>
      </c>
      <c r="O395" s="87"/>
      <c r="P395" s="89"/>
      <c r="Q395" s="87"/>
      <c r="R395" s="87"/>
      <c r="S395" s="87"/>
      <c r="T395" s="89"/>
      <c r="U395" s="89"/>
      <c r="V395" s="87"/>
      <c r="W395" s="87"/>
    </row>
    <row r="396" spans="1:23">
      <c r="A396" s="83"/>
      <c r="B396" s="84"/>
      <c r="C396" s="85"/>
      <c r="D396" s="86"/>
      <c r="E396" s="87"/>
      <c r="G396" s="89"/>
      <c r="H396" s="87"/>
      <c r="I396" s="87"/>
      <c r="J396" s="88"/>
      <c r="K396" s="87"/>
      <c r="L396" s="90"/>
      <c r="M396" s="90"/>
      <c r="N396" s="87" t="str">
        <f t="shared" ca="1" si="6"/>
        <v/>
      </c>
      <c r="O396" s="87"/>
      <c r="P396" s="89"/>
      <c r="Q396" s="87"/>
      <c r="R396" s="87"/>
      <c r="S396" s="87"/>
      <c r="T396" s="89"/>
      <c r="U396" s="89"/>
      <c r="V396" s="87"/>
      <c r="W396" s="87"/>
    </row>
    <row r="397" spans="1:23">
      <c r="A397" s="83"/>
      <c r="B397" s="84"/>
      <c r="C397" s="85"/>
      <c r="D397" s="86"/>
      <c r="E397" s="87"/>
      <c r="G397" s="89"/>
      <c r="H397" s="87"/>
      <c r="I397" s="87"/>
      <c r="J397" s="88"/>
      <c r="K397" s="87"/>
      <c r="L397" s="90"/>
      <c r="M397" s="90"/>
      <c r="N397" s="87" t="str">
        <f t="shared" ca="1" si="6"/>
        <v/>
      </c>
      <c r="O397" s="87"/>
      <c r="P397" s="89"/>
      <c r="Q397" s="87"/>
      <c r="R397" s="87"/>
      <c r="S397" s="87"/>
      <c r="T397" s="89"/>
      <c r="U397" s="89"/>
      <c r="V397" s="87"/>
      <c r="W397" s="87"/>
    </row>
    <row r="398" spans="1:23">
      <c r="A398" s="83"/>
      <c r="B398" s="84"/>
      <c r="C398" s="85"/>
      <c r="D398" s="86"/>
      <c r="E398" s="87"/>
      <c r="G398" s="89"/>
      <c r="H398" s="87"/>
      <c r="I398" s="87"/>
      <c r="J398" s="88"/>
      <c r="K398" s="87"/>
      <c r="L398" s="90"/>
      <c r="M398" s="90"/>
      <c r="N398" s="87" t="str">
        <f t="shared" ca="1" si="6"/>
        <v/>
      </c>
      <c r="O398" s="87"/>
      <c r="P398" s="89"/>
      <c r="Q398" s="87"/>
      <c r="R398" s="87"/>
      <c r="S398" s="87"/>
      <c r="T398" s="89"/>
      <c r="U398" s="89"/>
      <c r="V398" s="87"/>
      <c r="W398" s="87"/>
    </row>
    <row r="399" spans="1:23">
      <c r="A399" s="83"/>
      <c r="B399" s="84"/>
      <c r="C399" s="85"/>
      <c r="D399" s="86"/>
      <c r="E399" s="87"/>
      <c r="G399" s="89"/>
      <c r="H399" s="87"/>
      <c r="I399" s="87"/>
      <c r="J399" s="88"/>
      <c r="K399" s="87"/>
      <c r="L399" s="90"/>
      <c r="M399" s="90"/>
      <c r="N399" s="87" t="str">
        <f t="shared" ca="1" si="6"/>
        <v/>
      </c>
      <c r="O399" s="87"/>
      <c r="P399" s="89"/>
      <c r="Q399" s="87"/>
      <c r="R399" s="87"/>
      <c r="S399" s="87"/>
      <c r="T399" s="89"/>
      <c r="U399" s="89"/>
      <c r="V399" s="87"/>
      <c r="W399" s="87"/>
    </row>
    <row r="400" spans="1:23">
      <c r="A400" s="83"/>
      <c r="B400" s="84"/>
      <c r="C400" s="85"/>
      <c r="D400" s="86"/>
      <c r="E400" s="87"/>
      <c r="G400" s="89"/>
      <c r="H400" s="87"/>
      <c r="I400" s="87"/>
      <c r="J400" s="88"/>
      <c r="K400" s="87"/>
      <c r="L400" s="90"/>
      <c r="M400" s="90"/>
      <c r="N400" s="87" t="str">
        <f t="shared" ca="1" si="6"/>
        <v/>
      </c>
      <c r="O400" s="87"/>
      <c r="P400" s="89"/>
      <c r="Q400" s="87"/>
      <c r="R400" s="87"/>
      <c r="S400" s="87"/>
      <c r="T400" s="89"/>
      <c r="U400" s="89"/>
      <c r="V400" s="87"/>
      <c r="W400" s="87"/>
    </row>
    <row r="401" spans="1:23">
      <c r="A401" s="83"/>
      <c r="B401" s="84"/>
      <c r="C401" s="85"/>
      <c r="D401" s="86"/>
      <c r="E401" s="87"/>
      <c r="G401" s="89"/>
      <c r="H401" s="87"/>
      <c r="I401" s="87"/>
      <c r="J401" s="88"/>
      <c r="K401" s="87"/>
      <c r="L401" s="90"/>
      <c r="M401" s="90"/>
      <c r="N401" s="87" t="str">
        <f t="shared" ca="1" si="6"/>
        <v/>
      </c>
      <c r="O401" s="87"/>
      <c r="P401" s="89"/>
      <c r="Q401" s="87"/>
      <c r="R401" s="87"/>
      <c r="S401" s="87"/>
      <c r="T401" s="89"/>
      <c r="U401" s="89"/>
      <c r="V401" s="87"/>
      <c r="W401" s="87"/>
    </row>
    <row r="402" spans="1:23">
      <c r="A402" s="83"/>
      <c r="B402" s="84"/>
      <c r="C402" s="85"/>
      <c r="D402" s="86"/>
      <c r="E402" s="87"/>
      <c r="G402" s="89"/>
      <c r="H402" s="87"/>
      <c r="I402" s="87"/>
      <c r="J402" s="88"/>
      <c r="K402" s="87"/>
      <c r="L402" s="90"/>
      <c r="M402" s="90"/>
      <c r="N402" s="87" t="str">
        <f t="shared" ca="1" si="6"/>
        <v/>
      </c>
      <c r="O402" s="87"/>
      <c r="P402" s="89"/>
      <c r="Q402" s="87"/>
      <c r="R402" s="87"/>
      <c r="S402" s="87"/>
      <c r="T402" s="89"/>
      <c r="U402" s="89"/>
      <c r="V402" s="87"/>
      <c r="W402" s="87"/>
    </row>
    <row r="403" spans="1:23">
      <c r="A403" s="83"/>
      <c r="B403" s="84"/>
      <c r="C403" s="85"/>
      <c r="D403" s="86"/>
      <c r="E403" s="87"/>
      <c r="G403" s="89"/>
      <c r="H403" s="87"/>
      <c r="I403" s="87"/>
      <c r="J403" s="88"/>
      <c r="K403" s="87"/>
      <c r="L403" s="90"/>
      <c r="M403" s="90"/>
      <c r="N403" s="87" t="str">
        <f t="shared" ca="1" si="6"/>
        <v/>
      </c>
      <c r="O403" s="87"/>
      <c r="P403" s="89"/>
      <c r="Q403" s="87"/>
      <c r="R403" s="87"/>
      <c r="S403" s="87"/>
      <c r="T403" s="89"/>
      <c r="U403" s="89"/>
      <c r="V403" s="87"/>
      <c r="W403" s="87"/>
    </row>
    <row r="404" spans="1:23">
      <c r="A404" s="83"/>
      <c r="B404" s="84"/>
      <c r="C404" s="85"/>
      <c r="D404" s="86"/>
      <c r="E404" s="87"/>
      <c r="G404" s="89"/>
      <c r="H404" s="87"/>
      <c r="I404" s="87"/>
      <c r="J404" s="88"/>
      <c r="K404" s="87"/>
      <c r="L404" s="90"/>
      <c r="M404" s="90"/>
      <c r="N404" s="87" t="str">
        <f t="shared" ca="1" si="6"/>
        <v/>
      </c>
      <c r="O404" s="87"/>
      <c r="P404" s="89"/>
      <c r="Q404" s="87"/>
      <c r="R404" s="87"/>
      <c r="S404" s="87"/>
      <c r="T404" s="89"/>
      <c r="U404" s="89"/>
      <c r="V404" s="87"/>
      <c r="W404" s="87"/>
    </row>
    <row r="405" spans="1:23">
      <c r="A405" s="83"/>
      <c r="B405" s="84"/>
      <c r="C405" s="85"/>
      <c r="D405" s="86"/>
      <c r="E405" s="87"/>
      <c r="G405" s="89"/>
      <c r="H405" s="87"/>
      <c r="I405" s="87"/>
      <c r="J405" s="88"/>
      <c r="K405" s="87"/>
      <c r="L405" s="90"/>
      <c r="M405" s="90"/>
      <c r="N405" s="87" t="str">
        <f t="shared" ca="1" si="6"/>
        <v/>
      </c>
      <c r="O405" s="87"/>
      <c r="P405" s="89"/>
      <c r="Q405" s="87"/>
      <c r="R405" s="87"/>
      <c r="S405" s="87"/>
      <c r="T405" s="89"/>
      <c r="U405" s="89"/>
      <c r="V405" s="87"/>
      <c r="W405" s="87"/>
    </row>
    <row r="406" spans="1:23">
      <c r="A406" s="83"/>
      <c r="B406" s="84"/>
      <c r="C406" s="85"/>
      <c r="D406" s="86"/>
      <c r="E406" s="87"/>
      <c r="G406" s="89"/>
      <c r="H406" s="87"/>
      <c r="I406" s="87"/>
      <c r="J406" s="88"/>
      <c r="K406" s="87"/>
      <c r="L406" s="90"/>
      <c r="M406" s="90"/>
      <c r="N406" s="87" t="str">
        <f t="shared" ca="1" si="6"/>
        <v/>
      </c>
      <c r="O406" s="87"/>
      <c r="P406" s="89"/>
      <c r="Q406" s="87"/>
      <c r="R406" s="87"/>
      <c r="S406" s="87"/>
      <c r="T406" s="89"/>
      <c r="U406" s="89"/>
      <c r="V406" s="87"/>
      <c r="W406" s="87"/>
    </row>
    <row r="407" spans="1:23">
      <c r="A407" s="83"/>
      <c r="B407" s="84"/>
      <c r="C407" s="85"/>
      <c r="D407" s="86"/>
      <c r="E407" s="87"/>
      <c r="G407" s="89"/>
      <c r="H407" s="87"/>
      <c r="I407" s="87"/>
      <c r="J407" s="88"/>
      <c r="K407" s="87"/>
      <c r="L407" s="90"/>
      <c r="M407" s="90"/>
      <c r="N407" s="87" t="str">
        <f t="shared" ca="1" si="6"/>
        <v/>
      </c>
      <c r="O407" s="87"/>
      <c r="P407" s="89"/>
      <c r="Q407" s="87"/>
      <c r="R407" s="87"/>
      <c r="S407" s="87"/>
      <c r="T407" s="89"/>
      <c r="U407" s="89"/>
      <c r="V407" s="87"/>
      <c r="W407" s="87"/>
    </row>
    <row r="408" spans="1:23">
      <c r="A408" s="83"/>
      <c r="B408" s="84"/>
      <c r="C408" s="85"/>
      <c r="D408" s="86"/>
      <c r="E408" s="87"/>
      <c r="G408" s="89"/>
      <c r="H408" s="87"/>
      <c r="I408" s="87"/>
      <c r="J408" s="88"/>
      <c r="K408" s="87"/>
      <c r="L408" s="90"/>
      <c r="M408" s="90"/>
      <c r="N408" s="87" t="str">
        <f t="shared" ca="1" si="6"/>
        <v/>
      </c>
      <c r="O408" s="87"/>
      <c r="P408" s="89"/>
      <c r="Q408" s="87"/>
      <c r="R408" s="87"/>
      <c r="S408" s="87"/>
      <c r="T408" s="89"/>
      <c r="U408" s="89"/>
      <c r="V408" s="87"/>
      <c r="W408" s="87"/>
    </row>
    <row r="409" spans="1:23">
      <c r="A409" s="83"/>
      <c r="B409" s="84"/>
      <c r="C409" s="85"/>
      <c r="D409" s="86"/>
      <c r="E409" s="87"/>
      <c r="G409" s="89"/>
      <c r="H409" s="87"/>
      <c r="I409" s="87"/>
      <c r="J409" s="88"/>
      <c r="K409" s="87"/>
      <c r="L409" s="90"/>
      <c r="M409" s="90"/>
      <c r="N409" s="87" t="str">
        <f t="shared" ca="1" si="6"/>
        <v/>
      </c>
      <c r="O409" s="87"/>
      <c r="P409" s="89"/>
      <c r="Q409" s="87"/>
      <c r="R409" s="87"/>
      <c r="S409" s="87"/>
      <c r="T409" s="89"/>
      <c r="U409" s="89"/>
      <c r="V409" s="87"/>
      <c r="W409" s="87"/>
    </row>
    <row r="410" spans="1:23">
      <c r="A410" s="83"/>
      <c r="B410" s="84"/>
      <c r="C410" s="85"/>
      <c r="D410" s="86"/>
      <c r="E410" s="87"/>
      <c r="G410" s="89"/>
      <c r="H410" s="87"/>
      <c r="I410" s="87"/>
      <c r="J410" s="88"/>
      <c r="K410" s="87"/>
      <c r="L410" s="90"/>
      <c r="M410" s="90"/>
      <c r="N410" s="87" t="str">
        <f t="shared" ca="1" si="6"/>
        <v/>
      </c>
      <c r="O410" s="87"/>
      <c r="P410" s="89"/>
      <c r="Q410" s="87"/>
      <c r="R410" s="87"/>
      <c r="S410" s="87"/>
      <c r="T410" s="89"/>
      <c r="U410" s="89"/>
      <c r="V410" s="87"/>
      <c r="W410" s="87"/>
    </row>
    <row r="411" spans="1:23">
      <c r="A411" s="83"/>
      <c r="B411" s="84"/>
      <c r="C411" s="85"/>
      <c r="D411" s="86"/>
      <c r="E411" s="87"/>
      <c r="G411" s="89"/>
      <c r="H411" s="87"/>
      <c r="I411" s="87"/>
      <c r="J411" s="88"/>
      <c r="K411" s="87"/>
      <c r="L411" s="90"/>
      <c r="M411" s="90"/>
      <c r="N411" s="87" t="str">
        <f t="shared" ca="1" si="6"/>
        <v/>
      </c>
      <c r="O411" s="87"/>
      <c r="P411" s="89"/>
      <c r="Q411" s="87"/>
      <c r="R411" s="87"/>
      <c r="S411" s="87"/>
      <c r="T411" s="89"/>
      <c r="U411" s="89"/>
      <c r="V411" s="87"/>
      <c r="W411" s="87"/>
    </row>
    <row r="412" spans="1:23">
      <c r="A412" s="83"/>
      <c r="B412" s="84"/>
      <c r="C412" s="85"/>
      <c r="D412" s="86"/>
      <c r="E412" s="87"/>
      <c r="G412" s="89"/>
      <c r="H412" s="87"/>
      <c r="I412" s="87"/>
      <c r="J412" s="88"/>
      <c r="K412" s="87"/>
      <c r="L412" s="90"/>
      <c r="M412" s="90"/>
      <c r="N412" s="87" t="str">
        <f t="shared" ca="1" si="6"/>
        <v/>
      </c>
      <c r="O412" s="87"/>
      <c r="P412" s="89"/>
      <c r="Q412" s="87"/>
      <c r="R412" s="87"/>
      <c r="S412" s="87"/>
      <c r="T412" s="89"/>
      <c r="U412" s="89"/>
      <c r="V412" s="87"/>
      <c r="W412" s="87"/>
    </row>
    <row r="413" spans="1:23">
      <c r="A413" s="83"/>
      <c r="B413" s="84"/>
      <c r="C413" s="85"/>
      <c r="D413" s="86"/>
      <c r="E413" s="87"/>
      <c r="G413" s="89"/>
      <c r="H413" s="87"/>
      <c r="I413" s="87"/>
      <c r="J413" s="88"/>
      <c r="K413" s="87"/>
      <c r="L413" s="90"/>
      <c r="M413" s="90"/>
      <c r="N413" s="87" t="str">
        <f t="shared" ca="1" si="6"/>
        <v/>
      </c>
      <c r="O413" s="87"/>
      <c r="P413" s="89"/>
      <c r="Q413" s="87"/>
      <c r="R413" s="87"/>
      <c r="S413" s="87"/>
      <c r="T413" s="89"/>
      <c r="U413" s="89"/>
      <c r="V413" s="87"/>
      <c r="W413" s="87"/>
    </row>
    <row r="414" spans="1:23">
      <c r="A414" s="83"/>
      <c r="B414" s="84"/>
      <c r="C414" s="85"/>
      <c r="D414" s="86"/>
      <c r="E414" s="87"/>
      <c r="G414" s="89"/>
      <c r="H414" s="87"/>
      <c r="I414" s="87"/>
      <c r="J414" s="88"/>
      <c r="K414" s="87"/>
      <c r="L414" s="90"/>
      <c r="M414" s="90"/>
      <c r="N414" s="87" t="str">
        <f t="shared" ca="1" si="6"/>
        <v/>
      </c>
      <c r="O414" s="87"/>
      <c r="P414" s="89"/>
      <c r="Q414" s="87"/>
      <c r="R414" s="87"/>
      <c r="S414" s="87"/>
      <c r="T414" s="89"/>
      <c r="U414" s="89"/>
      <c r="V414" s="87"/>
      <c r="W414" s="87"/>
    </row>
    <row r="415" spans="1:23">
      <c r="A415" s="83"/>
      <c r="B415" s="84"/>
      <c r="C415" s="85"/>
      <c r="D415" s="86"/>
      <c r="E415" s="87"/>
      <c r="G415" s="89"/>
      <c r="H415" s="87"/>
      <c r="I415" s="87"/>
      <c r="J415" s="88"/>
      <c r="K415" s="87"/>
      <c r="L415" s="90"/>
      <c r="M415" s="90"/>
      <c r="N415" s="87" t="str">
        <f t="shared" ca="1" si="6"/>
        <v/>
      </c>
      <c r="O415" s="87"/>
      <c r="P415" s="89"/>
      <c r="Q415" s="87"/>
      <c r="R415" s="87"/>
      <c r="S415" s="87"/>
      <c r="T415" s="89"/>
      <c r="U415" s="89"/>
      <c r="V415" s="87"/>
      <c r="W415" s="87"/>
    </row>
    <row r="416" spans="1:23">
      <c r="A416" s="83"/>
      <c r="B416" s="84"/>
      <c r="C416" s="85"/>
      <c r="D416" s="86"/>
      <c r="E416" s="87"/>
      <c r="G416" s="89"/>
      <c r="H416" s="87"/>
      <c r="I416" s="87"/>
      <c r="J416" s="88"/>
      <c r="K416" s="87"/>
      <c r="L416" s="90"/>
      <c r="M416" s="90"/>
      <c r="N416" s="87" t="str">
        <f t="shared" ca="1" si="6"/>
        <v/>
      </c>
      <c r="O416" s="87"/>
      <c r="P416" s="89"/>
      <c r="Q416" s="87"/>
      <c r="R416" s="87"/>
      <c r="S416" s="87"/>
      <c r="T416" s="89"/>
      <c r="U416" s="89"/>
      <c r="V416" s="87"/>
      <c r="W416" s="87"/>
    </row>
    <row r="417" spans="1:23">
      <c r="A417" s="83"/>
      <c r="B417" s="84"/>
      <c r="C417" s="85"/>
      <c r="D417" s="86"/>
      <c r="E417" s="87"/>
      <c r="G417" s="89"/>
      <c r="H417" s="87"/>
      <c r="I417" s="87"/>
      <c r="J417" s="88"/>
      <c r="K417" s="87"/>
      <c r="L417" s="90"/>
      <c r="M417" s="90"/>
      <c r="N417" s="87" t="str">
        <f t="shared" ca="1" si="6"/>
        <v/>
      </c>
      <c r="O417" s="87"/>
      <c r="P417" s="89"/>
      <c r="Q417" s="87"/>
      <c r="R417" s="87"/>
      <c r="S417" s="87"/>
      <c r="T417" s="89"/>
      <c r="U417" s="89"/>
      <c r="V417" s="87"/>
      <c r="W417" s="87"/>
    </row>
    <row r="418" spans="1:23">
      <c r="A418" s="83"/>
      <c r="B418" s="84"/>
      <c r="C418" s="85"/>
      <c r="D418" s="86"/>
      <c r="E418" s="87"/>
      <c r="G418" s="89"/>
      <c r="H418" s="87"/>
      <c r="I418" s="87"/>
      <c r="J418" s="88"/>
      <c r="K418" s="87"/>
      <c r="L418" s="90"/>
      <c r="M418" s="90"/>
      <c r="N418" s="87" t="str">
        <f t="shared" ca="1" si="6"/>
        <v/>
      </c>
      <c r="O418" s="87"/>
      <c r="P418" s="89"/>
      <c r="Q418" s="87"/>
      <c r="R418" s="87"/>
      <c r="S418" s="87"/>
      <c r="T418" s="89"/>
      <c r="U418" s="89"/>
      <c r="V418" s="87"/>
      <c r="W418" s="87"/>
    </row>
    <row r="419" spans="1:23">
      <c r="A419" s="83"/>
      <c r="B419" s="84"/>
      <c r="C419" s="85"/>
      <c r="D419" s="86"/>
      <c r="E419" s="87"/>
      <c r="G419" s="89"/>
      <c r="H419" s="87"/>
      <c r="I419" s="87"/>
      <c r="J419" s="88"/>
      <c r="K419" s="87"/>
      <c r="L419" s="90"/>
      <c r="M419" s="90"/>
      <c r="N419" s="87" t="str">
        <f t="shared" ca="1" si="6"/>
        <v/>
      </c>
      <c r="O419" s="87"/>
      <c r="P419" s="89"/>
      <c r="Q419" s="87"/>
      <c r="R419" s="87"/>
      <c r="S419" s="87"/>
      <c r="T419" s="89"/>
      <c r="U419" s="89"/>
      <c r="V419" s="87"/>
      <c r="W419" s="87"/>
    </row>
    <row r="420" spans="1:23">
      <c r="A420" s="83"/>
      <c r="B420" s="84"/>
      <c r="C420" s="85"/>
      <c r="D420" s="86"/>
      <c r="E420" s="87"/>
      <c r="G420" s="89"/>
      <c r="H420" s="87"/>
      <c r="I420" s="87"/>
      <c r="J420" s="88"/>
      <c r="K420" s="87"/>
      <c r="L420" s="90"/>
      <c r="M420" s="90"/>
      <c r="N420" s="87" t="str">
        <f t="shared" ca="1" si="6"/>
        <v/>
      </c>
      <c r="O420" s="87"/>
      <c r="P420" s="89"/>
      <c r="Q420" s="87"/>
      <c r="R420" s="87"/>
      <c r="S420" s="87"/>
      <c r="T420" s="89"/>
      <c r="U420" s="89"/>
      <c r="V420" s="87"/>
      <c r="W420" s="87"/>
    </row>
    <row r="421" spans="1:23">
      <c r="A421" s="83"/>
      <c r="B421" s="84"/>
      <c r="C421" s="85"/>
      <c r="D421" s="86"/>
      <c r="E421" s="87"/>
      <c r="G421" s="89"/>
      <c r="H421" s="87"/>
      <c r="I421" s="87"/>
      <c r="J421" s="88"/>
      <c r="K421" s="87"/>
      <c r="L421" s="90"/>
      <c r="M421" s="90"/>
      <c r="N421" s="87" t="str">
        <f t="shared" ca="1" si="6"/>
        <v/>
      </c>
      <c r="O421" s="87"/>
      <c r="P421" s="89"/>
      <c r="Q421" s="87"/>
      <c r="R421" s="87"/>
      <c r="S421" s="87"/>
      <c r="T421" s="89"/>
      <c r="U421" s="89"/>
      <c r="V421" s="87"/>
      <c r="W421" s="87"/>
    </row>
    <row r="422" spans="1:23">
      <c r="A422" s="83"/>
      <c r="B422" s="84"/>
      <c r="C422" s="85"/>
      <c r="D422" s="86"/>
      <c r="E422" s="87"/>
      <c r="G422" s="89"/>
      <c r="H422" s="87"/>
      <c r="I422" s="87"/>
      <c r="J422" s="88"/>
      <c r="K422" s="87"/>
      <c r="L422" s="90"/>
      <c r="M422" s="90"/>
      <c r="N422" s="87" t="str">
        <f t="shared" ca="1" si="6"/>
        <v/>
      </c>
      <c r="O422" s="87"/>
      <c r="P422" s="89"/>
      <c r="Q422" s="87"/>
      <c r="R422" s="87"/>
      <c r="S422" s="87"/>
      <c r="T422" s="89"/>
      <c r="U422" s="89"/>
      <c r="V422" s="87"/>
      <c r="W422" s="87"/>
    </row>
    <row r="423" spans="1:23">
      <c r="A423" s="83"/>
      <c r="B423" s="84"/>
      <c r="C423" s="85"/>
      <c r="D423" s="86"/>
      <c r="E423" s="87"/>
      <c r="G423" s="89"/>
      <c r="H423" s="87"/>
      <c r="I423" s="87"/>
      <c r="J423" s="88"/>
      <c r="K423" s="87"/>
      <c r="L423" s="90"/>
      <c r="M423" s="90"/>
      <c r="N423" s="87" t="str">
        <f t="shared" ca="1" si="6"/>
        <v/>
      </c>
      <c r="O423" s="87"/>
      <c r="P423" s="89"/>
      <c r="Q423" s="87"/>
      <c r="R423" s="87"/>
      <c r="S423" s="87"/>
      <c r="T423" s="89"/>
      <c r="U423" s="89"/>
      <c r="V423" s="87"/>
      <c r="W423" s="87"/>
    </row>
    <row r="424" spans="1:23">
      <c r="A424" s="83"/>
      <c r="B424" s="84"/>
      <c r="C424" s="85"/>
      <c r="D424" s="86"/>
      <c r="E424" s="87"/>
      <c r="G424" s="89"/>
      <c r="H424" s="87"/>
      <c r="I424" s="87"/>
      <c r="J424" s="88"/>
      <c r="K424" s="87"/>
      <c r="L424" s="90"/>
      <c r="M424" s="90"/>
      <c r="N424" s="87" t="str">
        <f t="shared" ca="1" si="6"/>
        <v/>
      </c>
      <c r="O424" s="87"/>
      <c r="P424" s="89"/>
      <c r="Q424" s="87"/>
      <c r="R424" s="87"/>
      <c r="S424" s="87"/>
      <c r="T424" s="89"/>
      <c r="U424" s="89"/>
      <c r="V424" s="87"/>
      <c r="W424" s="87"/>
    </row>
    <row r="425" spans="1:23">
      <c r="A425" s="83"/>
      <c r="B425" s="84"/>
      <c r="C425" s="85"/>
      <c r="D425" s="86"/>
      <c r="E425" s="87"/>
      <c r="G425" s="89"/>
      <c r="H425" s="87"/>
      <c r="I425" s="87"/>
      <c r="J425" s="88"/>
      <c r="K425" s="87"/>
      <c r="L425" s="90"/>
      <c r="M425" s="90"/>
      <c r="N425" s="87" t="str">
        <f t="shared" ca="1" si="6"/>
        <v/>
      </c>
      <c r="O425" s="87"/>
      <c r="P425" s="89"/>
      <c r="Q425" s="87"/>
      <c r="R425" s="87"/>
      <c r="S425" s="87"/>
      <c r="T425" s="89"/>
      <c r="U425" s="89"/>
      <c r="V425" s="87"/>
      <c r="W425" s="87"/>
    </row>
    <row r="426" spans="1:23">
      <c r="A426" s="83"/>
      <c r="B426" s="84"/>
      <c r="C426" s="85"/>
      <c r="D426" s="86"/>
      <c r="E426" s="87"/>
      <c r="G426" s="89"/>
      <c r="H426" s="87"/>
      <c r="I426" s="87"/>
      <c r="J426" s="88"/>
      <c r="K426" s="87"/>
      <c r="L426" s="90"/>
      <c r="M426" s="90"/>
      <c r="N426" s="87" t="str">
        <f t="shared" ca="1" si="6"/>
        <v/>
      </c>
      <c r="O426" s="87"/>
      <c r="P426" s="89"/>
      <c r="Q426" s="87"/>
      <c r="R426" s="87"/>
      <c r="S426" s="87"/>
      <c r="T426" s="89"/>
      <c r="U426" s="89"/>
      <c r="V426" s="87"/>
      <c r="W426" s="87"/>
    </row>
    <row r="427" spans="1:23">
      <c r="A427" s="83"/>
      <c r="B427" s="84"/>
      <c r="C427" s="85"/>
      <c r="D427" s="86"/>
      <c r="E427" s="87"/>
      <c r="G427" s="89"/>
      <c r="H427" s="87"/>
      <c r="I427" s="87"/>
      <c r="J427" s="88"/>
      <c r="K427" s="87"/>
      <c r="L427" s="90"/>
      <c r="M427" s="90"/>
      <c r="N427" s="87" t="str">
        <f t="shared" ca="1" si="6"/>
        <v/>
      </c>
      <c r="O427" s="87"/>
      <c r="P427" s="89"/>
      <c r="Q427" s="87"/>
      <c r="R427" s="87"/>
      <c r="S427" s="87"/>
      <c r="T427" s="89"/>
      <c r="U427" s="89"/>
      <c r="V427" s="87"/>
      <c r="W427" s="87"/>
    </row>
    <row r="428" spans="1:23">
      <c r="A428" s="83"/>
      <c r="B428" s="84"/>
      <c r="C428" s="85"/>
      <c r="D428" s="86"/>
      <c r="E428" s="87"/>
      <c r="G428" s="89"/>
      <c r="H428" s="87"/>
      <c r="I428" s="87"/>
      <c r="J428" s="88"/>
      <c r="K428" s="87"/>
      <c r="L428" s="90"/>
      <c r="M428" s="90"/>
      <c r="N428" s="87" t="str">
        <f t="shared" ca="1" si="6"/>
        <v/>
      </c>
      <c r="O428" s="87"/>
      <c r="P428" s="89"/>
      <c r="Q428" s="87"/>
      <c r="R428" s="87"/>
      <c r="S428" s="87"/>
      <c r="T428" s="89"/>
      <c r="U428" s="89"/>
      <c r="V428" s="87"/>
      <c r="W428" s="87"/>
    </row>
    <row r="429" spans="1:23">
      <c r="A429" s="83"/>
      <c r="B429" s="84"/>
      <c r="C429" s="85"/>
      <c r="D429" s="86"/>
      <c r="E429" s="87"/>
      <c r="G429" s="89"/>
      <c r="H429" s="87"/>
      <c r="I429" s="87"/>
      <c r="J429" s="88"/>
      <c r="K429" s="87"/>
      <c r="L429" s="90"/>
      <c r="M429" s="90"/>
      <c r="N429" s="87" t="str">
        <f t="shared" ca="1" si="6"/>
        <v/>
      </c>
      <c r="O429" s="87"/>
      <c r="P429" s="89"/>
      <c r="Q429" s="87"/>
      <c r="R429" s="87"/>
      <c r="S429" s="87"/>
      <c r="T429" s="89"/>
      <c r="U429" s="89"/>
      <c r="V429" s="87"/>
      <c r="W429" s="87"/>
    </row>
    <row r="430" spans="1:23">
      <c r="A430" s="83"/>
      <c r="B430" s="84"/>
      <c r="C430" s="85"/>
      <c r="D430" s="86"/>
      <c r="E430" s="87"/>
      <c r="G430" s="89"/>
      <c r="H430" s="87"/>
      <c r="I430" s="87"/>
      <c r="J430" s="88"/>
      <c r="K430" s="87"/>
      <c r="L430" s="90"/>
      <c r="M430" s="90"/>
      <c r="N430" s="87" t="str">
        <f t="shared" ca="1" si="6"/>
        <v/>
      </c>
      <c r="O430" s="87"/>
      <c r="P430" s="89"/>
      <c r="Q430" s="87"/>
      <c r="R430" s="87"/>
      <c r="S430" s="87"/>
      <c r="T430" s="89"/>
      <c r="U430" s="89"/>
      <c r="V430" s="87"/>
      <c r="W430" s="87"/>
    </row>
    <row r="431" spans="1:23">
      <c r="A431" s="83"/>
      <c r="B431" s="84"/>
      <c r="C431" s="85"/>
      <c r="D431" s="86"/>
      <c r="E431" s="87"/>
      <c r="G431" s="89"/>
      <c r="H431" s="87"/>
      <c r="I431" s="87"/>
      <c r="J431" s="88"/>
      <c r="K431" s="87"/>
      <c r="L431" s="90"/>
      <c r="M431" s="90"/>
      <c r="N431" s="87" t="str">
        <f t="shared" ca="1" si="6"/>
        <v/>
      </c>
      <c r="O431" s="87"/>
      <c r="P431" s="89"/>
      <c r="Q431" s="87"/>
      <c r="R431" s="87"/>
      <c r="S431" s="87"/>
      <c r="T431" s="89"/>
      <c r="U431" s="89"/>
      <c r="V431" s="87"/>
      <c r="W431" s="87"/>
    </row>
    <row r="432" spans="1:23">
      <c r="A432" s="83"/>
      <c r="B432" s="84"/>
      <c r="C432" s="85"/>
      <c r="D432" s="86"/>
      <c r="E432" s="87"/>
      <c r="G432" s="89"/>
      <c r="H432" s="87"/>
      <c r="I432" s="87"/>
      <c r="J432" s="88"/>
      <c r="K432" s="87"/>
      <c r="L432" s="90"/>
      <c r="M432" s="90"/>
      <c r="N432" s="87" t="str">
        <f t="shared" ca="1" si="6"/>
        <v/>
      </c>
      <c r="O432" s="87"/>
      <c r="P432" s="89"/>
      <c r="Q432" s="87"/>
      <c r="R432" s="87"/>
      <c r="S432" s="87"/>
      <c r="T432" s="89"/>
      <c r="U432" s="89"/>
      <c r="V432" s="87"/>
      <c r="W432" s="87"/>
    </row>
    <row r="433" spans="1:23">
      <c r="A433" s="83"/>
      <c r="B433" s="84"/>
      <c r="C433" s="85"/>
      <c r="D433" s="86"/>
      <c r="E433" s="87"/>
      <c r="G433" s="89"/>
      <c r="H433" s="87"/>
      <c r="I433" s="87"/>
      <c r="J433" s="88"/>
      <c r="K433" s="87"/>
      <c r="L433" s="90"/>
      <c r="M433" s="90"/>
      <c r="N433" s="87" t="str">
        <f t="shared" ca="1" si="6"/>
        <v/>
      </c>
      <c r="O433" s="87"/>
      <c r="P433" s="89"/>
      <c r="Q433" s="87"/>
      <c r="R433" s="87"/>
      <c r="S433" s="87"/>
      <c r="T433" s="89"/>
      <c r="U433" s="89"/>
      <c r="V433" s="87"/>
      <c r="W433" s="87"/>
    </row>
    <row r="434" spans="1:23">
      <c r="A434" s="83"/>
      <c r="B434" s="84"/>
      <c r="C434" s="85"/>
      <c r="D434" s="86"/>
      <c r="E434" s="87"/>
      <c r="G434" s="89"/>
      <c r="H434" s="87"/>
      <c r="I434" s="87"/>
      <c r="J434" s="88"/>
      <c r="K434" s="87"/>
      <c r="L434" s="90"/>
      <c r="M434" s="90"/>
      <c r="N434" s="87" t="str">
        <f t="shared" ca="1" si="6"/>
        <v/>
      </c>
      <c r="O434" s="87"/>
      <c r="P434" s="89"/>
      <c r="Q434" s="87"/>
      <c r="R434" s="87"/>
      <c r="S434" s="87"/>
      <c r="T434" s="89"/>
      <c r="U434" s="89"/>
      <c r="V434" s="87"/>
      <c r="W434" s="87"/>
    </row>
    <row r="435" spans="1:23">
      <c r="A435" s="83"/>
      <c r="B435" s="84"/>
      <c r="C435" s="85"/>
      <c r="D435" s="86"/>
      <c r="E435" s="87"/>
      <c r="G435" s="89"/>
      <c r="H435" s="87"/>
      <c r="I435" s="87"/>
      <c r="J435" s="88"/>
      <c r="K435" s="87"/>
      <c r="L435" s="90"/>
      <c r="M435" s="90"/>
      <c r="N435" s="87" t="str">
        <f t="shared" ca="1" si="6"/>
        <v/>
      </c>
      <c r="O435" s="87"/>
      <c r="P435" s="89"/>
      <c r="Q435" s="87"/>
      <c r="R435" s="87"/>
      <c r="S435" s="87"/>
      <c r="T435" s="89"/>
      <c r="U435" s="89"/>
      <c r="V435" s="87"/>
      <c r="W435" s="87"/>
    </row>
    <row r="436" spans="1:23">
      <c r="A436" s="83"/>
      <c r="B436" s="84"/>
      <c r="C436" s="85"/>
      <c r="D436" s="86"/>
      <c r="E436" s="87"/>
      <c r="G436" s="89"/>
      <c r="H436" s="87"/>
      <c r="I436" s="87"/>
      <c r="J436" s="88"/>
      <c r="K436" s="87"/>
      <c r="L436" s="90"/>
      <c r="M436" s="90"/>
      <c r="N436" s="87" t="str">
        <f t="shared" ca="1" si="6"/>
        <v/>
      </c>
      <c r="O436" s="87"/>
      <c r="P436" s="89"/>
      <c r="Q436" s="87"/>
      <c r="R436" s="87"/>
      <c r="S436" s="87"/>
      <c r="T436" s="89"/>
      <c r="U436" s="89"/>
      <c r="V436" s="87"/>
      <c r="W436" s="87"/>
    </row>
    <row r="437" spans="1:23">
      <c r="A437" s="83"/>
      <c r="B437" s="84"/>
      <c r="C437" s="85"/>
      <c r="D437" s="86"/>
      <c r="E437" s="87"/>
      <c r="G437" s="89"/>
      <c r="H437" s="87"/>
      <c r="I437" s="87"/>
      <c r="J437" s="88"/>
      <c r="K437" s="87"/>
      <c r="L437" s="90"/>
      <c r="M437" s="90"/>
      <c r="N437" s="87" t="str">
        <f t="shared" ca="1" si="6"/>
        <v/>
      </c>
      <c r="O437" s="87"/>
      <c r="P437" s="89"/>
      <c r="Q437" s="87"/>
      <c r="R437" s="87"/>
      <c r="S437" s="87"/>
      <c r="T437" s="89"/>
      <c r="U437" s="89"/>
      <c r="V437" s="87"/>
      <c r="W437" s="87"/>
    </row>
    <row r="438" spans="1:23">
      <c r="A438" s="83"/>
      <c r="B438" s="84"/>
      <c r="C438" s="85"/>
      <c r="D438" s="86"/>
      <c r="E438" s="87"/>
      <c r="G438" s="89"/>
      <c r="H438" s="87"/>
      <c r="I438" s="87"/>
      <c r="J438" s="88"/>
      <c r="K438" s="87"/>
      <c r="L438" s="90"/>
      <c r="M438" s="90"/>
      <c r="N438" s="87" t="str">
        <f t="shared" ca="1" si="6"/>
        <v/>
      </c>
      <c r="O438" s="87"/>
      <c r="P438" s="89"/>
      <c r="Q438" s="87"/>
      <c r="R438" s="87"/>
      <c r="S438" s="87"/>
      <c r="T438" s="89"/>
      <c r="U438" s="89"/>
      <c r="V438" s="87"/>
      <c r="W438" s="87"/>
    </row>
    <row r="439" spans="1:23">
      <c r="A439" s="83"/>
      <c r="B439" s="84"/>
      <c r="C439" s="85"/>
      <c r="D439" s="86"/>
      <c r="E439" s="87"/>
      <c r="G439" s="89"/>
      <c r="H439" s="87"/>
      <c r="I439" s="87"/>
      <c r="J439" s="88"/>
      <c r="K439" s="87"/>
      <c r="L439" s="90"/>
      <c r="M439" s="90"/>
      <c r="N439" s="87" t="str">
        <f t="shared" ca="1" si="6"/>
        <v/>
      </c>
      <c r="O439" s="87"/>
      <c r="P439" s="89"/>
      <c r="Q439" s="87"/>
      <c r="R439" s="87"/>
      <c r="S439" s="87"/>
      <c r="T439" s="89"/>
      <c r="U439" s="89"/>
      <c r="V439" s="87"/>
      <c r="W439" s="87"/>
    </row>
    <row r="440" spans="1:23">
      <c r="A440" s="83"/>
      <c r="B440" s="84"/>
      <c r="C440" s="85"/>
      <c r="D440" s="86"/>
      <c r="E440" s="87"/>
      <c r="G440" s="89"/>
      <c r="H440" s="87"/>
      <c r="I440" s="87"/>
      <c r="J440" s="88"/>
      <c r="K440" s="87"/>
      <c r="L440" s="90"/>
      <c r="M440" s="90"/>
      <c r="N440" s="87" t="str">
        <f t="shared" ca="1" si="6"/>
        <v/>
      </c>
      <c r="O440" s="87"/>
      <c r="P440" s="89"/>
      <c r="Q440" s="87"/>
      <c r="R440" s="87"/>
      <c r="S440" s="87"/>
      <c r="T440" s="89"/>
      <c r="U440" s="89"/>
      <c r="V440" s="87"/>
      <c r="W440" s="87"/>
    </row>
    <row r="441" spans="1:23">
      <c r="A441" s="83"/>
      <c r="B441" s="84"/>
      <c r="C441" s="85"/>
      <c r="D441" s="86"/>
      <c r="E441" s="87"/>
      <c r="G441" s="89"/>
      <c r="H441" s="87"/>
      <c r="I441" s="87"/>
      <c r="J441" s="88"/>
      <c r="K441" s="87"/>
      <c r="L441" s="90"/>
      <c r="M441" s="90"/>
      <c r="N441" s="87" t="str">
        <f t="shared" ca="1" si="6"/>
        <v/>
      </c>
      <c r="O441" s="87"/>
      <c r="P441" s="89"/>
      <c r="Q441" s="87"/>
      <c r="R441" s="87"/>
      <c r="S441" s="87"/>
      <c r="T441" s="89"/>
      <c r="U441" s="89"/>
      <c r="V441" s="87"/>
      <c r="W441" s="87"/>
    </row>
    <row r="442" spans="1:23">
      <c r="A442" s="83"/>
      <c r="B442" s="84"/>
      <c r="C442" s="85"/>
      <c r="D442" s="86"/>
      <c r="E442" s="87"/>
      <c r="G442" s="89"/>
      <c r="H442" s="87"/>
      <c r="I442" s="87"/>
      <c r="J442" s="88"/>
      <c r="K442" s="87"/>
      <c r="L442" s="90"/>
      <c r="M442" s="90"/>
      <c r="N442" s="87" t="str">
        <f t="shared" ca="1" si="6"/>
        <v/>
      </c>
      <c r="O442" s="87"/>
      <c r="P442" s="89"/>
      <c r="Q442" s="87"/>
      <c r="R442" s="87"/>
      <c r="S442" s="87"/>
      <c r="T442" s="89"/>
      <c r="U442" s="89"/>
      <c r="V442" s="87"/>
      <c r="W442" s="87"/>
    </row>
    <row r="443" spans="1:23">
      <c r="A443" s="83"/>
      <c r="B443" s="84"/>
      <c r="C443" s="85"/>
      <c r="D443" s="86"/>
      <c r="E443" s="87"/>
      <c r="G443" s="89"/>
      <c r="H443" s="87"/>
      <c r="I443" s="87"/>
      <c r="J443" s="88"/>
      <c r="K443" s="87"/>
      <c r="L443" s="90"/>
      <c r="M443" s="90"/>
      <c r="N443" s="87" t="str">
        <f t="shared" ca="1" si="6"/>
        <v/>
      </c>
      <c r="O443" s="87"/>
      <c r="P443" s="89"/>
      <c r="Q443" s="87"/>
      <c r="R443" s="87"/>
      <c r="S443" s="87"/>
      <c r="T443" s="89"/>
      <c r="U443" s="89"/>
      <c r="V443" s="87"/>
      <c r="W443" s="87"/>
    </row>
    <row r="444" spans="1:23">
      <c r="A444" s="83"/>
      <c r="B444" s="84"/>
      <c r="C444" s="85"/>
      <c r="D444" s="86"/>
      <c r="E444" s="87"/>
      <c r="G444" s="89"/>
      <c r="H444" s="87"/>
      <c r="I444" s="87"/>
      <c r="J444" s="88"/>
      <c r="K444" s="87"/>
      <c r="L444" s="90"/>
      <c r="M444" s="90"/>
      <c r="N444" s="87" t="str">
        <f t="shared" ca="1" si="6"/>
        <v/>
      </c>
      <c r="O444" s="87"/>
      <c r="P444" s="89"/>
      <c r="Q444" s="87"/>
      <c r="R444" s="87"/>
      <c r="S444" s="87"/>
      <c r="T444" s="89"/>
      <c r="U444" s="89"/>
      <c r="V444" s="87"/>
      <c r="W444" s="87"/>
    </row>
    <row r="445" spans="1:23">
      <c r="A445" s="83"/>
      <c r="B445" s="84"/>
      <c r="C445" s="85"/>
      <c r="D445" s="86"/>
      <c r="E445" s="87"/>
      <c r="G445" s="89"/>
      <c r="H445" s="87"/>
      <c r="I445" s="87"/>
      <c r="J445" s="88"/>
      <c r="K445" s="87"/>
      <c r="L445" s="90"/>
      <c r="M445" s="90"/>
      <c r="N445" s="87" t="str">
        <f t="shared" ca="1" si="6"/>
        <v/>
      </c>
      <c r="O445" s="87"/>
      <c r="P445" s="89"/>
      <c r="Q445" s="87"/>
      <c r="R445" s="87"/>
      <c r="S445" s="87"/>
      <c r="T445" s="89"/>
      <c r="U445" s="89"/>
      <c r="V445" s="87"/>
      <c r="W445" s="87"/>
    </row>
    <row r="446" spans="1:23">
      <c r="A446" s="83"/>
      <c r="B446" s="84"/>
      <c r="C446" s="85"/>
      <c r="D446" s="86"/>
      <c r="E446" s="87"/>
      <c r="G446" s="89"/>
      <c r="H446" s="87"/>
      <c r="I446" s="87"/>
      <c r="J446" s="88"/>
      <c r="K446" s="87"/>
      <c r="L446" s="90"/>
      <c r="M446" s="90"/>
      <c r="N446" s="87" t="str">
        <f t="shared" ca="1" si="6"/>
        <v/>
      </c>
      <c r="O446" s="87"/>
      <c r="P446" s="89"/>
      <c r="Q446" s="87"/>
      <c r="R446" s="87"/>
      <c r="S446" s="87"/>
      <c r="T446" s="89"/>
      <c r="U446" s="89"/>
      <c r="V446" s="87"/>
      <c r="W446" s="87"/>
    </row>
    <row r="447" spans="1:23">
      <c r="A447" s="83"/>
      <c r="B447" s="84"/>
      <c r="C447" s="85"/>
      <c r="D447" s="86"/>
      <c r="E447" s="87"/>
      <c r="G447" s="89"/>
      <c r="H447" s="87"/>
      <c r="I447" s="87"/>
      <c r="J447" s="88"/>
      <c r="K447" s="87"/>
      <c r="L447" s="90"/>
      <c r="M447" s="90"/>
      <c r="N447" s="87" t="str">
        <f t="shared" ca="1" si="6"/>
        <v/>
      </c>
      <c r="O447" s="87"/>
      <c r="P447" s="89"/>
      <c r="Q447" s="87"/>
      <c r="R447" s="87"/>
      <c r="S447" s="87"/>
      <c r="T447" s="89"/>
      <c r="U447" s="89"/>
      <c r="V447" s="87"/>
      <c r="W447" s="87"/>
    </row>
    <row r="448" spans="1:23">
      <c r="A448" s="83"/>
      <c r="B448" s="84"/>
      <c r="C448" s="85"/>
      <c r="D448" s="86"/>
      <c r="E448" s="87"/>
      <c r="G448" s="89"/>
      <c r="H448" s="87"/>
      <c r="I448" s="87"/>
      <c r="J448" s="88"/>
      <c r="K448" s="87"/>
      <c r="L448" s="90"/>
      <c r="M448" s="90"/>
      <c r="N448" s="87" t="str">
        <f t="shared" ca="1" si="6"/>
        <v/>
      </c>
      <c r="O448" s="87"/>
      <c r="P448" s="89"/>
      <c r="Q448" s="87"/>
      <c r="R448" s="87"/>
      <c r="S448" s="87"/>
      <c r="T448" s="89"/>
      <c r="U448" s="89"/>
      <c r="V448" s="87"/>
      <c r="W448" s="87"/>
    </row>
    <row r="449" spans="1:23">
      <c r="A449" s="83"/>
      <c r="B449" s="84"/>
      <c r="C449" s="85"/>
      <c r="D449" s="86"/>
      <c r="E449" s="87"/>
      <c r="G449" s="89"/>
      <c r="H449" s="87"/>
      <c r="I449" s="87"/>
      <c r="J449" s="88"/>
      <c r="K449" s="87"/>
      <c r="L449" s="90"/>
      <c r="M449" s="90"/>
      <c r="N449" s="87" t="str">
        <f t="shared" ca="1" si="6"/>
        <v/>
      </c>
      <c r="O449" s="87"/>
      <c r="P449" s="89"/>
      <c r="Q449" s="87"/>
      <c r="R449" s="87"/>
      <c r="S449" s="87"/>
      <c r="T449" s="89"/>
      <c r="U449" s="89"/>
      <c r="V449" s="87"/>
      <c r="W449" s="87"/>
    </row>
    <row r="450" spans="1:23">
      <c r="A450" s="83"/>
      <c r="B450" s="84"/>
      <c r="C450" s="85"/>
      <c r="D450" s="86"/>
      <c r="E450" s="87"/>
      <c r="G450" s="89"/>
      <c r="H450" s="87"/>
      <c r="I450" s="87"/>
      <c r="J450" s="88"/>
      <c r="K450" s="87"/>
      <c r="L450" s="90"/>
      <c r="M450" s="90"/>
      <c r="N450" s="87" t="str">
        <f t="shared" ca="1" si="6"/>
        <v/>
      </c>
      <c r="O450" s="87"/>
      <c r="P450" s="89"/>
      <c r="Q450" s="87"/>
      <c r="R450" s="87"/>
      <c r="S450" s="87"/>
      <c r="T450" s="89"/>
      <c r="U450" s="89"/>
      <c r="V450" s="87"/>
      <c r="W450" s="87"/>
    </row>
    <row r="451" spans="1:23">
      <c r="A451" s="83"/>
      <c r="B451" s="84"/>
      <c r="C451" s="85"/>
      <c r="D451" s="86"/>
      <c r="E451" s="87"/>
      <c r="G451" s="89"/>
      <c r="H451" s="87"/>
      <c r="I451" s="87"/>
      <c r="J451" s="88"/>
      <c r="K451" s="87"/>
      <c r="L451" s="90"/>
      <c r="M451" s="90"/>
      <c r="N451" s="87" t="str">
        <f t="shared" ca="1" si="6"/>
        <v/>
      </c>
      <c r="O451" s="87"/>
      <c r="P451" s="89"/>
      <c r="Q451" s="87"/>
      <c r="R451" s="87"/>
      <c r="S451" s="87"/>
      <c r="T451" s="89"/>
      <c r="U451" s="89"/>
      <c r="V451" s="87"/>
      <c r="W451" s="87"/>
    </row>
    <row r="452" spans="1:23">
      <c r="A452" s="83"/>
      <c r="B452" s="84"/>
      <c r="C452" s="85"/>
      <c r="D452" s="86"/>
      <c r="E452" s="87"/>
      <c r="G452" s="89"/>
      <c r="H452" s="87"/>
      <c r="I452" s="87"/>
      <c r="J452" s="88"/>
      <c r="K452" s="87"/>
      <c r="L452" s="90"/>
      <c r="M452" s="90"/>
      <c r="N452" s="87" t="str">
        <f t="shared" ca="1" si="6"/>
        <v/>
      </c>
      <c r="O452" s="87"/>
      <c r="P452" s="89"/>
      <c r="Q452" s="87"/>
      <c r="R452" s="87"/>
      <c r="S452" s="87"/>
      <c r="T452" s="89"/>
      <c r="U452" s="89"/>
      <c r="V452" s="87"/>
      <c r="W452" s="87"/>
    </row>
    <row r="453" spans="1:23">
      <c r="A453" s="83"/>
      <c r="B453" s="84"/>
      <c r="C453" s="85"/>
      <c r="D453" s="86"/>
      <c r="E453" s="87"/>
      <c r="G453" s="89"/>
      <c r="H453" s="87"/>
      <c r="I453" s="87"/>
      <c r="J453" s="88"/>
      <c r="K453" s="87"/>
      <c r="L453" s="90"/>
      <c r="M453" s="90"/>
      <c r="N453" s="87" t="str">
        <f t="shared" ref="N453:N516" ca="1" si="7">+IFERROR(MATCH("X",OFFSET(STR,N452,0),0)+N452,"")</f>
        <v/>
      </c>
      <c r="O453" s="87"/>
      <c r="P453" s="89"/>
      <c r="Q453" s="87"/>
      <c r="R453" s="87"/>
      <c r="S453" s="87"/>
      <c r="T453" s="89"/>
      <c r="U453" s="89"/>
      <c r="V453" s="87"/>
      <c r="W453" s="87"/>
    </row>
    <row r="454" spans="1:23">
      <c r="A454" s="83"/>
      <c r="B454" s="84"/>
      <c r="C454" s="85"/>
      <c r="D454" s="86"/>
      <c r="E454" s="87"/>
      <c r="G454" s="89"/>
      <c r="H454" s="87"/>
      <c r="I454" s="87"/>
      <c r="J454" s="88"/>
      <c r="K454" s="87"/>
      <c r="L454" s="90"/>
      <c r="M454" s="90"/>
      <c r="N454" s="87" t="str">
        <f t="shared" ca="1" si="7"/>
        <v/>
      </c>
      <c r="O454" s="87"/>
      <c r="P454" s="89"/>
      <c r="Q454" s="87"/>
      <c r="R454" s="87"/>
      <c r="S454" s="87"/>
      <c r="T454" s="89"/>
      <c r="U454" s="89"/>
      <c r="V454" s="87"/>
      <c r="W454" s="87"/>
    </row>
    <row r="455" spans="1:23">
      <c r="A455" s="83"/>
      <c r="B455" s="84"/>
      <c r="C455" s="85"/>
      <c r="D455" s="86"/>
      <c r="E455" s="87"/>
      <c r="G455" s="89"/>
      <c r="H455" s="87"/>
      <c r="I455" s="87"/>
      <c r="J455" s="88"/>
      <c r="K455" s="87"/>
      <c r="L455" s="90"/>
      <c r="M455" s="90"/>
      <c r="N455" s="87" t="str">
        <f t="shared" ca="1" si="7"/>
        <v/>
      </c>
      <c r="O455" s="87"/>
      <c r="P455" s="89"/>
      <c r="Q455" s="87"/>
      <c r="R455" s="87"/>
      <c r="S455" s="87"/>
      <c r="T455" s="89"/>
      <c r="U455" s="89"/>
      <c r="V455" s="87"/>
      <c r="W455" s="87"/>
    </row>
    <row r="456" spans="1:23">
      <c r="A456" s="83"/>
      <c r="B456" s="84"/>
      <c r="C456" s="85"/>
      <c r="D456" s="86"/>
      <c r="E456" s="87"/>
      <c r="G456" s="89"/>
      <c r="H456" s="87"/>
      <c r="I456" s="87"/>
      <c r="J456" s="88"/>
      <c r="K456" s="87"/>
      <c r="L456" s="90"/>
      <c r="M456" s="90"/>
      <c r="N456" s="87" t="str">
        <f t="shared" ca="1" si="7"/>
        <v/>
      </c>
      <c r="O456" s="87"/>
      <c r="P456" s="89"/>
      <c r="Q456" s="87"/>
      <c r="R456" s="87"/>
      <c r="S456" s="87"/>
      <c r="T456" s="89"/>
      <c r="U456" s="89"/>
      <c r="V456" s="87"/>
      <c r="W456" s="87"/>
    </row>
    <row r="457" spans="1:23">
      <c r="A457" s="83"/>
      <c r="B457" s="84"/>
      <c r="C457" s="85"/>
      <c r="D457" s="86"/>
      <c r="E457" s="87"/>
      <c r="G457" s="89"/>
      <c r="H457" s="87"/>
      <c r="I457" s="87"/>
      <c r="J457" s="88"/>
      <c r="K457" s="87"/>
      <c r="L457" s="90"/>
      <c r="M457" s="90"/>
      <c r="N457" s="87" t="str">
        <f t="shared" ca="1" si="7"/>
        <v/>
      </c>
      <c r="O457" s="87"/>
      <c r="P457" s="89"/>
      <c r="Q457" s="87"/>
      <c r="R457" s="87"/>
      <c r="S457" s="87"/>
      <c r="T457" s="89"/>
      <c r="U457" s="89"/>
      <c r="V457" s="87"/>
      <c r="W457" s="87"/>
    </row>
    <row r="458" spans="1:23">
      <c r="A458" s="83"/>
      <c r="B458" s="84"/>
      <c r="C458" s="85"/>
      <c r="D458" s="86"/>
      <c r="E458" s="87"/>
      <c r="G458" s="89"/>
      <c r="H458" s="87"/>
      <c r="I458" s="87"/>
      <c r="J458" s="88"/>
      <c r="K458" s="87"/>
      <c r="L458" s="90"/>
      <c r="M458" s="90"/>
      <c r="N458" s="87" t="str">
        <f t="shared" ca="1" si="7"/>
        <v/>
      </c>
      <c r="O458" s="87"/>
      <c r="P458" s="89"/>
      <c r="Q458" s="87"/>
      <c r="R458" s="87"/>
      <c r="S458" s="87"/>
      <c r="T458" s="89"/>
      <c r="U458" s="89"/>
      <c r="V458" s="87"/>
      <c r="W458" s="87"/>
    </row>
    <row r="459" spans="1:23">
      <c r="A459" s="83"/>
      <c r="B459" s="84"/>
      <c r="C459" s="85"/>
      <c r="D459" s="86"/>
      <c r="E459" s="87"/>
      <c r="G459" s="89"/>
      <c r="H459" s="87"/>
      <c r="I459" s="87"/>
      <c r="J459" s="88"/>
      <c r="K459" s="87"/>
      <c r="L459" s="90"/>
      <c r="M459" s="90"/>
      <c r="N459" s="87" t="str">
        <f t="shared" ca="1" si="7"/>
        <v/>
      </c>
      <c r="O459" s="87"/>
      <c r="P459" s="89"/>
      <c r="Q459" s="87"/>
      <c r="R459" s="87"/>
      <c r="S459" s="87"/>
      <c r="T459" s="89"/>
      <c r="U459" s="89"/>
      <c r="V459" s="87"/>
      <c r="W459" s="87"/>
    </row>
    <row r="460" spans="1:23">
      <c r="A460" s="83"/>
      <c r="B460" s="84"/>
      <c r="C460" s="85"/>
      <c r="D460" s="86"/>
      <c r="E460" s="87"/>
      <c r="G460" s="89"/>
      <c r="H460" s="87"/>
      <c r="I460" s="87"/>
      <c r="J460" s="88"/>
      <c r="K460" s="87"/>
      <c r="L460" s="90"/>
      <c r="M460" s="90"/>
      <c r="N460" s="87" t="str">
        <f t="shared" ca="1" si="7"/>
        <v/>
      </c>
      <c r="O460" s="87"/>
      <c r="P460" s="89"/>
      <c r="Q460" s="87"/>
      <c r="R460" s="87"/>
      <c r="S460" s="87"/>
      <c r="T460" s="89"/>
      <c r="U460" s="89"/>
      <c r="V460" s="87"/>
      <c r="W460" s="87"/>
    </row>
    <row r="461" spans="1:23">
      <c r="A461" s="83"/>
      <c r="B461" s="92"/>
      <c r="C461" s="93"/>
      <c r="D461" s="86"/>
      <c r="E461" s="87"/>
      <c r="G461" s="89"/>
      <c r="H461" s="87"/>
      <c r="I461" s="87"/>
      <c r="J461" s="88"/>
      <c r="K461" s="87"/>
      <c r="L461" s="90"/>
      <c r="M461" s="90"/>
      <c r="N461" s="87" t="str">
        <f t="shared" ca="1" si="7"/>
        <v/>
      </c>
      <c r="O461" s="87"/>
      <c r="P461" s="89"/>
      <c r="Q461" s="87"/>
      <c r="R461" s="87"/>
      <c r="S461" s="87"/>
      <c r="T461" s="89"/>
      <c r="U461" s="89"/>
      <c r="V461" s="87"/>
      <c r="W461" s="87"/>
    </row>
    <row r="462" spans="1:23">
      <c r="A462" s="83"/>
      <c r="B462" s="92"/>
      <c r="C462" s="93"/>
      <c r="D462" s="86"/>
      <c r="E462" s="87"/>
      <c r="G462" s="89"/>
      <c r="H462" s="87"/>
      <c r="I462" s="87"/>
      <c r="J462" s="88"/>
      <c r="K462" s="87"/>
      <c r="L462" s="90"/>
      <c r="M462" s="90"/>
      <c r="N462" s="87" t="str">
        <f t="shared" ca="1" si="7"/>
        <v/>
      </c>
      <c r="O462" s="87"/>
      <c r="P462" s="89"/>
      <c r="Q462" s="87"/>
      <c r="R462" s="87"/>
      <c r="S462" s="87"/>
      <c r="T462" s="89"/>
      <c r="U462" s="89"/>
      <c r="V462" s="87"/>
      <c r="W462" s="87"/>
    </row>
    <row r="463" spans="1:23">
      <c r="A463" s="83"/>
      <c r="B463" s="92"/>
      <c r="C463" s="93"/>
      <c r="D463" s="86"/>
      <c r="E463" s="87"/>
      <c r="G463" s="89"/>
      <c r="H463" s="87"/>
      <c r="I463" s="87"/>
      <c r="J463" s="88"/>
      <c r="K463" s="87"/>
      <c r="L463" s="90"/>
      <c r="M463" s="90"/>
      <c r="N463" s="87" t="str">
        <f t="shared" ca="1" si="7"/>
        <v/>
      </c>
      <c r="O463" s="87"/>
      <c r="P463" s="89"/>
      <c r="Q463" s="87"/>
      <c r="R463" s="87"/>
      <c r="S463" s="87"/>
      <c r="T463" s="89"/>
      <c r="U463" s="89"/>
      <c r="V463" s="87"/>
      <c r="W463" s="87"/>
    </row>
    <row r="464" spans="1:23">
      <c r="A464" s="83"/>
      <c r="B464" s="92"/>
      <c r="C464" s="93"/>
      <c r="D464" s="86"/>
      <c r="E464" s="87"/>
      <c r="G464" s="89"/>
      <c r="H464" s="87"/>
      <c r="I464" s="87"/>
      <c r="J464" s="88"/>
      <c r="K464" s="87"/>
      <c r="L464" s="90"/>
      <c r="M464" s="90"/>
      <c r="N464" s="87" t="str">
        <f t="shared" ca="1" si="7"/>
        <v/>
      </c>
      <c r="O464" s="87"/>
      <c r="P464" s="89"/>
      <c r="Q464" s="87"/>
      <c r="R464" s="87"/>
      <c r="S464" s="87"/>
      <c r="T464" s="89"/>
      <c r="U464" s="89"/>
      <c r="V464" s="87"/>
      <c r="W464" s="87"/>
    </row>
    <row r="465" spans="1:23">
      <c r="A465" s="83"/>
      <c r="B465" s="92"/>
      <c r="C465" s="93"/>
      <c r="D465" s="86"/>
      <c r="E465" s="87"/>
      <c r="G465" s="89"/>
      <c r="H465" s="87"/>
      <c r="I465" s="87"/>
      <c r="J465" s="88"/>
      <c r="K465" s="87"/>
      <c r="L465" s="90"/>
      <c r="M465" s="90"/>
      <c r="N465" s="87" t="str">
        <f t="shared" ca="1" si="7"/>
        <v/>
      </c>
      <c r="O465" s="87"/>
      <c r="P465" s="89"/>
      <c r="Q465" s="87"/>
      <c r="R465" s="87"/>
      <c r="S465" s="87"/>
      <c r="T465" s="89"/>
      <c r="U465" s="89"/>
      <c r="V465" s="87"/>
      <c r="W465" s="87"/>
    </row>
    <row r="466" spans="1:23">
      <c r="A466" s="83"/>
      <c r="B466" s="92"/>
      <c r="C466" s="93"/>
      <c r="D466" s="86"/>
      <c r="E466" s="87"/>
      <c r="G466" s="89"/>
      <c r="H466" s="87"/>
      <c r="I466" s="87"/>
      <c r="J466" s="88"/>
      <c r="K466" s="87"/>
      <c r="L466" s="90"/>
      <c r="M466" s="90"/>
      <c r="N466" s="87" t="str">
        <f t="shared" ca="1" si="7"/>
        <v/>
      </c>
      <c r="O466" s="87"/>
      <c r="P466" s="89"/>
      <c r="Q466" s="87"/>
      <c r="R466" s="87"/>
      <c r="S466" s="87"/>
      <c r="T466" s="89"/>
      <c r="U466" s="89"/>
      <c r="V466" s="87"/>
      <c r="W466" s="87"/>
    </row>
    <row r="467" spans="1:23">
      <c r="A467" s="83"/>
      <c r="B467" s="92"/>
      <c r="C467" s="93"/>
      <c r="D467" s="86"/>
      <c r="E467" s="87"/>
      <c r="G467" s="89"/>
      <c r="H467" s="87"/>
      <c r="I467" s="87"/>
      <c r="J467" s="88"/>
      <c r="K467" s="87"/>
      <c r="L467" s="90"/>
      <c r="M467" s="90"/>
      <c r="N467" s="87" t="str">
        <f t="shared" ca="1" si="7"/>
        <v/>
      </c>
      <c r="O467" s="87"/>
      <c r="P467" s="89"/>
      <c r="Q467" s="87"/>
      <c r="R467" s="87"/>
      <c r="S467" s="87"/>
      <c r="T467" s="89"/>
      <c r="U467" s="89"/>
      <c r="V467" s="87"/>
      <c r="W467" s="87"/>
    </row>
    <row r="468" spans="1:23">
      <c r="A468" s="83"/>
      <c r="B468" s="92"/>
      <c r="C468" s="93"/>
      <c r="D468" s="86"/>
      <c r="E468" s="87"/>
      <c r="G468" s="89"/>
      <c r="H468" s="87"/>
      <c r="I468" s="87"/>
      <c r="J468" s="88"/>
      <c r="K468" s="87"/>
      <c r="L468" s="90"/>
      <c r="M468" s="90"/>
      <c r="N468" s="87" t="str">
        <f t="shared" ca="1" si="7"/>
        <v/>
      </c>
      <c r="O468" s="87"/>
      <c r="P468" s="89"/>
      <c r="Q468" s="87"/>
      <c r="R468" s="87"/>
      <c r="S468" s="87"/>
      <c r="T468" s="89"/>
      <c r="U468" s="89"/>
      <c r="V468" s="87"/>
      <c r="W468" s="87"/>
    </row>
    <row r="469" spans="1:23">
      <c r="A469" s="83"/>
      <c r="B469" s="92"/>
      <c r="C469" s="93"/>
      <c r="D469" s="86"/>
      <c r="E469" s="87"/>
      <c r="G469" s="89"/>
      <c r="H469" s="87"/>
      <c r="I469" s="87"/>
      <c r="J469" s="88"/>
      <c r="K469" s="87"/>
      <c r="L469" s="90"/>
      <c r="M469" s="90"/>
      <c r="N469" s="87" t="str">
        <f t="shared" ca="1" si="7"/>
        <v/>
      </c>
      <c r="O469" s="87"/>
      <c r="P469" s="89"/>
      <c r="Q469" s="87"/>
      <c r="R469" s="87"/>
      <c r="S469" s="87"/>
      <c r="T469" s="89"/>
      <c r="U469" s="89"/>
      <c r="V469" s="87"/>
      <c r="W469" s="87"/>
    </row>
    <row r="470" spans="1:23">
      <c r="A470" s="83"/>
      <c r="B470" s="92"/>
      <c r="C470" s="93"/>
      <c r="D470" s="86"/>
      <c r="E470" s="87"/>
      <c r="G470" s="89"/>
      <c r="H470" s="87"/>
      <c r="I470" s="87"/>
      <c r="J470" s="88"/>
      <c r="K470" s="87"/>
      <c r="L470" s="90"/>
      <c r="M470" s="90"/>
      <c r="N470" s="87" t="str">
        <f t="shared" ca="1" si="7"/>
        <v/>
      </c>
      <c r="O470" s="87"/>
      <c r="P470" s="89"/>
      <c r="Q470" s="87"/>
      <c r="R470" s="87"/>
      <c r="S470" s="87"/>
      <c r="T470" s="89"/>
      <c r="U470" s="89"/>
      <c r="V470" s="87"/>
      <c r="W470" s="87"/>
    </row>
    <row r="471" spans="1:23">
      <c r="A471" s="83"/>
      <c r="B471" s="92"/>
      <c r="C471" s="93"/>
      <c r="D471" s="86"/>
      <c r="E471" s="87"/>
      <c r="G471" s="89"/>
      <c r="H471" s="87"/>
      <c r="I471" s="87"/>
      <c r="J471" s="88"/>
      <c r="K471" s="87"/>
      <c r="L471" s="90"/>
      <c r="M471" s="90"/>
      <c r="N471" s="87" t="str">
        <f t="shared" ca="1" si="7"/>
        <v/>
      </c>
      <c r="O471" s="87"/>
      <c r="P471" s="89"/>
      <c r="Q471" s="87"/>
      <c r="R471" s="87"/>
      <c r="S471" s="87"/>
      <c r="T471" s="89"/>
      <c r="U471" s="89"/>
      <c r="V471" s="87"/>
      <c r="W471" s="87"/>
    </row>
    <row r="472" spans="1:23">
      <c r="A472" s="83"/>
      <c r="B472" s="92"/>
      <c r="C472" s="93"/>
      <c r="D472" s="86"/>
      <c r="E472" s="87"/>
      <c r="G472" s="89"/>
      <c r="H472" s="87"/>
      <c r="I472" s="87"/>
      <c r="J472" s="88"/>
      <c r="K472" s="87"/>
      <c r="L472" s="90"/>
      <c r="M472" s="90"/>
      <c r="N472" s="87" t="str">
        <f t="shared" ca="1" si="7"/>
        <v/>
      </c>
      <c r="O472" s="87"/>
      <c r="P472" s="89"/>
      <c r="Q472" s="87"/>
      <c r="R472" s="87"/>
      <c r="S472" s="87"/>
      <c r="T472" s="89"/>
      <c r="U472" s="89"/>
      <c r="V472" s="87"/>
      <c r="W472" s="87"/>
    </row>
    <row r="473" spans="1:23">
      <c r="A473" s="83"/>
      <c r="B473" s="92"/>
      <c r="C473" s="93"/>
      <c r="D473" s="86"/>
      <c r="E473" s="87"/>
      <c r="G473" s="89"/>
      <c r="H473" s="87"/>
      <c r="I473" s="87"/>
      <c r="J473" s="88"/>
      <c r="K473" s="87"/>
      <c r="L473" s="90"/>
      <c r="M473" s="90"/>
      <c r="N473" s="87" t="str">
        <f t="shared" ca="1" si="7"/>
        <v/>
      </c>
      <c r="O473" s="87"/>
      <c r="P473" s="89"/>
      <c r="Q473" s="87"/>
      <c r="R473" s="87"/>
      <c r="S473" s="87"/>
      <c r="T473" s="89"/>
      <c r="U473" s="89"/>
      <c r="V473" s="87"/>
      <c r="W473" s="87"/>
    </row>
    <row r="474" spans="1:23">
      <c r="A474" s="83"/>
      <c r="B474" s="92"/>
      <c r="C474" s="93"/>
      <c r="D474" s="86"/>
      <c r="E474" s="87"/>
      <c r="G474" s="89"/>
      <c r="H474" s="87"/>
      <c r="I474" s="87"/>
      <c r="J474" s="88"/>
      <c r="K474" s="87"/>
      <c r="L474" s="90"/>
      <c r="M474" s="90"/>
      <c r="N474" s="87" t="str">
        <f t="shared" ca="1" si="7"/>
        <v/>
      </c>
      <c r="O474" s="87"/>
      <c r="P474" s="89"/>
      <c r="Q474" s="87"/>
      <c r="R474" s="87"/>
      <c r="S474" s="87"/>
      <c r="T474" s="89"/>
      <c r="U474" s="89"/>
      <c r="V474" s="87"/>
      <c r="W474" s="87"/>
    </row>
    <row r="475" spans="1:23">
      <c r="A475" s="83"/>
      <c r="B475" s="92"/>
      <c r="C475" s="93"/>
      <c r="D475" s="86"/>
      <c r="E475" s="87"/>
      <c r="G475" s="89"/>
      <c r="H475" s="87"/>
      <c r="I475" s="87"/>
      <c r="J475" s="88"/>
      <c r="K475" s="87"/>
      <c r="L475" s="90"/>
      <c r="M475" s="90"/>
      <c r="N475" s="87" t="str">
        <f t="shared" ca="1" si="7"/>
        <v/>
      </c>
      <c r="O475" s="87"/>
      <c r="P475" s="89"/>
      <c r="Q475" s="87"/>
      <c r="R475" s="87"/>
      <c r="S475" s="87"/>
      <c r="T475" s="89"/>
      <c r="U475" s="89"/>
      <c r="V475" s="87"/>
      <c r="W475" s="87"/>
    </row>
    <row r="476" spans="1:23">
      <c r="A476" s="83"/>
      <c r="B476" s="92"/>
      <c r="C476" s="93"/>
      <c r="D476" s="86"/>
      <c r="E476" s="87"/>
      <c r="G476" s="89"/>
      <c r="H476" s="87"/>
      <c r="I476" s="87"/>
      <c r="J476" s="88"/>
      <c r="K476" s="87"/>
      <c r="L476" s="90"/>
      <c r="M476" s="90"/>
      <c r="N476" s="87" t="str">
        <f t="shared" ca="1" si="7"/>
        <v/>
      </c>
      <c r="O476" s="87"/>
      <c r="P476" s="89"/>
      <c r="Q476" s="87"/>
      <c r="R476" s="87"/>
      <c r="S476" s="87"/>
      <c r="T476" s="89"/>
      <c r="U476" s="89"/>
      <c r="V476" s="87"/>
      <c r="W476" s="87"/>
    </row>
    <row r="477" spans="1:23">
      <c r="A477" s="83"/>
      <c r="B477" s="92"/>
      <c r="C477" s="93"/>
      <c r="D477" s="86"/>
      <c r="E477" s="87"/>
      <c r="G477" s="89"/>
      <c r="H477" s="87"/>
      <c r="I477" s="87"/>
      <c r="J477" s="88"/>
      <c r="K477" s="87"/>
      <c r="L477" s="90"/>
      <c r="M477" s="90"/>
      <c r="N477" s="87" t="str">
        <f t="shared" ca="1" si="7"/>
        <v/>
      </c>
      <c r="O477" s="87"/>
      <c r="P477" s="89"/>
      <c r="Q477" s="87"/>
      <c r="R477" s="87"/>
      <c r="S477" s="87"/>
      <c r="T477" s="89"/>
      <c r="U477" s="89"/>
      <c r="V477" s="87"/>
      <c r="W477" s="87"/>
    </row>
    <row r="478" spans="1:23">
      <c r="A478" s="83"/>
      <c r="B478" s="92"/>
      <c r="C478" s="93"/>
      <c r="D478" s="86"/>
      <c r="E478" s="87"/>
      <c r="G478" s="89"/>
      <c r="H478" s="87"/>
      <c r="I478" s="87"/>
      <c r="J478" s="88"/>
      <c r="K478" s="87"/>
      <c r="L478" s="90"/>
      <c r="M478" s="90"/>
      <c r="N478" s="87" t="str">
        <f t="shared" ca="1" si="7"/>
        <v/>
      </c>
      <c r="O478" s="87"/>
      <c r="P478" s="89"/>
      <c r="Q478" s="87"/>
      <c r="R478" s="87"/>
      <c r="S478" s="87"/>
      <c r="T478" s="89"/>
      <c r="U478" s="89"/>
      <c r="V478" s="87"/>
      <c r="W478" s="87"/>
    </row>
    <row r="479" spans="1:23">
      <c r="A479" s="83"/>
      <c r="B479" s="92"/>
      <c r="C479" s="93"/>
      <c r="D479" s="86"/>
      <c r="E479" s="87"/>
      <c r="G479" s="89"/>
      <c r="H479" s="87"/>
      <c r="I479" s="87"/>
      <c r="J479" s="88"/>
      <c r="K479" s="87"/>
      <c r="L479" s="90"/>
      <c r="M479" s="90"/>
      <c r="N479" s="87" t="str">
        <f t="shared" ca="1" si="7"/>
        <v/>
      </c>
      <c r="O479" s="87"/>
      <c r="P479" s="89"/>
      <c r="Q479" s="87"/>
      <c r="R479" s="87"/>
      <c r="S479" s="87"/>
      <c r="T479" s="89"/>
      <c r="U479" s="89"/>
      <c r="V479" s="87"/>
      <c r="W479" s="87"/>
    </row>
    <row r="480" spans="1:23">
      <c r="A480" s="83"/>
      <c r="B480" s="92"/>
      <c r="C480" s="93"/>
      <c r="D480" s="86"/>
      <c r="E480" s="87"/>
      <c r="G480" s="89"/>
      <c r="H480" s="87"/>
      <c r="I480" s="87"/>
      <c r="J480" s="88"/>
      <c r="K480" s="87"/>
      <c r="L480" s="90"/>
      <c r="M480" s="90"/>
      <c r="N480" s="87" t="str">
        <f t="shared" ca="1" si="7"/>
        <v/>
      </c>
      <c r="O480" s="87"/>
      <c r="P480" s="89"/>
      <c r="Q480" s="87"/>
      <c r="R480" s="87"/>
      <c r="S480" s="87"/>
      <c r="T480" s="89"/>
      <c r="U480" s="89"/>
      <c r="V480" s="87"/>
      <c r="W480" s="87"/>
    </row>
    <row r="481" spans="1:23">
      <c r="A481" s="83"/>
      <c r="B481" s="92"/>
      <c r="C481" s="93"/>
      <c r="D481" s="86"/>
      <c r="E481" s="87"/>
      <c r="G481" s="89"/>
      <c r="H481" s="87"/>
      <c r="I481" s="87"/>
      <c r="J481" s="88"/>
      <c r="K481" s="87"/>
      <c r="L481" s="90"/>
      <c r="M481" s="90"/>
      <c r="N481" s="87" t="str">
        <f t="shared" ca="1" si="7"/>
        <v/>
      </c>
      <c r="O481" s="87"/>
      <c r="P481" s="89"/>
      <c r="Q481" s="87"/>
      <c r="R481" s="87"/>
      <c r="S481" s="87"/>
      <c r="T481" s="89"/>
      <c r="U481" s="89"/>
      <c r="V481" s="87"/>
      <c r="W481" s="87"/>
    </row>
    <row r="482" spans="1:23">
      <c r="A482" s="83"/>
      <c r="B482" s="92"/>
      <c r="C482" s="93"/>
      <c r="D482" s="86"/>
      <c r="E482" s="87"/>
      <c r="G482" s="89"/>
      <c r="H482" s="87"/>
      <c r="I482" s="87"/>
      <c r="J482" s="88"/>
      <c r="K482" s="87"/>
      <c r="L482" s="90"/>
      <c r="M482" s="90"/>
      <c r="N482" s="87" t="str">
        <f t="shared" ca="1" si="7"/>
        <v/>
      </c>
      <c r="O482" s="87"/>
      <c r="P482" s="89"/>
      <c r="Q482" s="87"/>
      <c r="R482" s="87"/>
      <c r="S482" s="87"/>
      <c r="T482" s="89"/>
      <c r="U482" s="89"/>
      <c r="V482" s="87"/>
      <c r="W482" s="87"/>
    </row>
    <row r="483" spans="1:23">
      <c r="A483" s="83"/>
      <c r="B483" s="92"/>
      <c r="C483" s="93"/>
      <c r="D483" s="86"/>
      <c r="E483" s="87"/>
      <c r="G483" s="89"/>
      <c r="H483" s="87"/>
      <c r="I483" s="87"/>
      <c r="J483" s="88"/>
      <c r="K483" s="87"/>
      <c r="L483" s="90"/>
      <c r="M483" s="90"/>
      <c r="N483" s="87" t="str">
        <f t="shared" ca="1" si="7"/>
        <v/>
      </c>
      <c r="O483" s="87"/>
      <c r="P483" s="89"/>
      <c r="Q483" s="87"/>
      <c r="R483" s="87"/>
      <c r="S483" s="87"/>
      <c r="T483" s="89"/>
      <c r="U483" s="89"/>
      <c r="V483" s="87"/>
      <c r="W483" s="87"/>
    </row>
    <row r="484" spans="1:23">
      <c r="A484" s="83"/>
      <c r="B484" s="92"/>
      <c r="C484" s="93"/>
      <c r="D484" s="86"/>
      <c r="E484" s="87"/>
      <c r="G484" s="89"/>
      <c r="H484" s="87"/>
      <c r="I484" s="87"/>
      <c r="J484" s="88"/>
      <c r="K484" s="87"/>
      <c r="L484" s="90"/>
      <c r="M484" s="90"/>
      <c r="N484" s="87" t="str">
        <f t="shared" ca="1" si="7"/>
        <v/>
      </c>
      <c r="O484" s="87"/>
      <c r="P484" s="89"/>
      <c r="Q484" s="87"/>
      <c r="R484" s="87"/>
      <c r="S484" s="87"/>
      <c r="T484" s="89"/>
      <c r="U484" s="89"/>
      <c r="V484" s="87"/>
      <c r="W484" s="87"/>
    </row>
    <row r="485" spans="1:23">
      <c r="A485" s="83"/>
      <c r="B485" s="92"/>
      <c r="C485" s="93"/>
      <c r="D485" s="86"/>
      <c r="E485" s="87"/>
      <c r="G485" s="89"/>
      <c r="H485" s="87"/>
      <c r="I485" s="87"/>
      <c r="J485" s="88"/>
      <c r="K485" s="87"/>
      <c r="L485" s="90"/>
      <c r="M485" s="90"/>
      <c r="N485" s="87" t="str">
        <f t="shared" ca="1" si="7"/>
        <v/>
      </c>
      <c r="O485" s="87"/>
      <c r="P485" s="89"/>
      <c r="Q485" s="87"/>
      <c r="R485" s="87"/>
      <c r="S485" s="87"/>
      <c r="T485" s="89"/>
      <c r="U485" s="89"/>
      <c r="V485" s="87"/>
      <c r="W485" s="87"/>
    </row>
    <row r="486" spans="1:23">
      <c r="A486" s="83"/>
      <c r="B486" s="92"/>
      <c r="C486" s="93"/>
      <c r="D486" s="86"/>
      <c r="E486" s="87"/>
      <c r="G486" s="89"/>
      <c r="H486" s="87"/>
      <c r="I486" s="87"/>
      <c r="J486" s="88"/>
      <c r="K486" s="87"/>
      <c r="L486" s="90"/>
      <c r="M486" s="90"/>
      <c r="N486" s="87" t="str">
        <f t="shared" ca="1" si="7"/>
        <v/>
      </c>
      <c r="O486" s="87"/>
      <c r="P486" s="89"/>
      <c r="Q486" s="87"/>
      <c r="R486" s="87"/>
      <c r="S486" s="87"/>
      <c r="T486" s="89"/>
      <c r="U486" s="89"/>
      <c r="V486" s="87"/>
      <c r="W486" s="87"/>
    </row>
    <row r="487" spans="1:23">
      <c r="A487" s="83"/>
      <c r="B487" s="92"/>
      <c r="C487" s="93"/>
      <c r="D487" s="86"/>
      <c r="E487" s="87"/>
      <c r="G487" s="89"/>
      <c r="H487" s="87"/>
      <c r="I487" s="87"/>
      <c r="J487" s="88"/>
      <c r="K487" s="87"/>
      <c r="L487" s="90"/>
      <c r="M487" s="90"/>
      <c r="N487" s="87" t="str">
        <f t="shared" ca="1" si="7"/>
        <v/>
      </c>
      <c r="O487" s="87"/>
      <c r="P487" s="89"/>
      <c r="Q487" s="87"/>
      <c r="R487" s="87"/>
      <c r="S487" s="87"/>
      <c r="T487" s="89"/>
      <c r="U487" s="89"/>
      <c r="V487" s="87"/>
      <c r="W487" s="87"/>
    </row>
    <row r="488" spans="1:23">
      <c r="A488" s="83"/>
      <c r="B488" s="92"/>
      <c r="C488" s="93"/>
      <c r="D488" s="86"/>
      <c r="E488" s="87"/>
      <c r="G488" s="89"/>
      <c r="H488" s="87"/>
      <c r="I488" s="87"/>
      <c r="J488" s="88"/>
      <c r="K488" s="87"/>
      <c r="L488" s="90"/>
      <c r="M488" s="90"/>
      <c r="N488" s="87" t="str">
        <f t="shared" ca="1" si="7"/>
        <v/>
      </c>
      <c r="O488" s="87"/>
      <c r="P488" s="89"/>
      <c r="Q488" s="87"/>
      <c r="R488" s="87"/>
      <c r="S488" s="87"/>
      <c r="T488" s="89"/>
      <c r="U488" s="89"/>
      <c r="V488" s="87"/>
      <c r="W488" s="87"/>
    </row>
    <row r="489" spans="1:23">
      <c r="A489" s="83"/>
      <c r="B489" s="92"/>
      <c r="C489" s="93"/>
      <c r="D489" s="86"/>
      <c r="E489" s="87"/>
      <c r="G489" s="89"/>
      <c r="H489" s="87"/>
      <c r="I489" s="87"/>
      <c r="J489" s="88"/>
      <c r="K489" s="87"/>
      <c r="L489" s="90"/>
      <c r="M489" s="90"/>
      <c r="N489" s="87" t="str">
        <f t="shared" ca="1" si="7"/>
        <v/>
      </c>
      <c r="O489" s="87"/>
      <c r="P489" s="89"/>
      <c r="Q489" s="87"/>
      <c r="R489" s="87"/>
      <c r="S489" s="87"/>
      <c r="T489" s="89"/>
      <c r="U489" s="89"/>
      <c r="V489" s="87"/>
      <c r="W489" s="87"/>
    </row>
    <row r="490" spans="1:23">
      <c r="A490" s="83"/>
      <c r="B490" s="92"/>
      <c r="C490" s="93"/>
      <c r="D490" s="86"/>
      <c r="E490" s="87"/>
      <c r="G490" s="89"/>
      <c r="H490" s="87"/>
      <c r="I490" s="87"/>
      <c r="J490" s="88"/>
      <c r="K490" s="87"/>
      <c r="L490" s="90"/>
      <c r="M490" s="90"/>
      <c r="N490" s="87" t="str">
        <f t="shared" ca="1" si="7"/>
        <v/>
      </c>
      <c r="O490" s="87"/>
      <c r="P490" s="89"/>
      <c r="Q490" s="87"/>
      <c r="R490" s="87"/>
      <c r="S490" s="87"/>
      <c r="T490" s="89"/>
      <c r="U490" s="89"/>
      <c r="V490" s="87"/>
      <c r="W490" s="87"/>
    </row>
    <row r="491" spans="1:23">
      <c r="A491" s="83"/>
      <c r="B491" s="92"/>
      <c r="C491" s="93"/>
      <c r="D491" s="86"/>
      <c r="E491" s="87"/>
      <c r="G491" s="89"/>
      <c r="H491" s="87"/>
      <c r="I491" s="87"/>
      <c r="J491" s="88"/>
      <c r="K491" s="87"/>
      <c r="L491" s="90"/>
      <c r="M491" s="90"/>
      <c r="N491" s="87" t="str">
        <f t="shared" ca="1" si="7"/>
        <v/>
      </c>
      <c r="O491" s="87"/>
      <c r="P491" s="89"/>
      <c r="Q491" s="87"/>
      <c r="R491" s="87"/>
      <c r="S491" s="87"/>
      <c r="T491" s="89"/>
      <c r="U491" s="89"/>
      <c r="V491" s="87"/>
      <c r="W491" s="87"/>
    </row>
    <row r="492" spans="1:23">
      <c r="A492" s="83"/>
      <c r="B492" s="92"/>
      <c r="C492" s="93"/>
      <c r="D492" s="86"/>
      <c r="E492" s="87"/>
      <c r="G492" s="89"/>
      <c r="H492" s="87"/>
      <c r="I492" s="87"/>
      <c r="J492" s="88"/>
      <c r="K492" s="87"/>
      <c r="L492" s="90"/>
      <c r="M492" s="90"/>
      <c r="N492" s="87" t="str">
        <f t="shared" ca="1" si="7"/>
        <v/>
      </c>
      <c r="O492" s="87"/>
      <c r="P492" s="89"/>
      <c r="Q492" s="87"/>
      <c r="R492" s="87"/>
      <c r="S492" s="87"/>
      <c r="T492" s="89"/>
      <c r="U492" s="89"/>
      <c r="V492" s="87"/>
      <c r="W492" s="87"/>
    </row>
    <row r="493" spans="1:23">
      <c r="A493" s="83"/>
      <c r="B493" s="92"/>
      <c r="C493" s="93"/>
      <c r="D493" s="86"/>
      <c r="E493" s="87"/>
      <c r="G493" s="89"/>
      <c r="H493" s="87"/>
      <c r="I493" s="87"/>
      <c r="J493" s="88"/>
      <c r="K493" s="87"/>
      <c r="L493" s="90"/>
      <c r="M493" s="90"/>
      <c r="N493" s="87" t="str">
        <f t="shared" ca="1" si="7"/>
        <v/>
      </c>
      <c r="O493" s="87"/>
      <c r="P493" s="89"/>
      <c r="Q493" s="87"/>
      <c r="R493" s="87"/>
      <c r="S493" s="87"/>
      <c r="T493" s="89"/>
      <c r="U493" s="89"/>
      <c r="V493" s="87"/>
      <c r="W493" s="87"/>
    </row>
    <row r="494" spans="1:23">
      <c r="A494" s="83"/>
      <c r="B494" s="92"/>
      <c r="C494" s="93"/>
      <c r="D494" s="86"/>
      <c r="E494" s="87"/>
      <c r="G494" s="89"/>
      <c r="H494" s="87"/>
      <c r="I494" s="87"/>
      <c r="J494" s="88"/>
      <c r="K494" s="87"/>
      <c r="L494" s="90"/>
      <c r="M494" s="90"/>
      <c r="N494" s="87" t="str">
        <f t="shared" ca="1" si="7"/>
        <v/>
      </c>
      <c r="O494" s="87"/>
      <c r="P494" s="89"/>
      <c r="Q494" s="87"/>
      <c r="R494" s="87"/>
      <c r="S494" s="87"/>
      <c r="T494" s="89"/>
      <c r="U494" s="89"/>
      <c r="V494" s="87"/>
      <c r="W494" s="87"/>
    </row>
    <row r="495" spans="1:23">
      <c r="A495" s="83"/>
      <c r="B495" s="92"/>
      <c r="C495" s="93"/>
      <c r="D495" s="86"/>
      <c r="E495" s="87"/>
      <c r="G495" s="89"/>
      <c r="H495" s="87"/>
      <c r="I495" s="87"/>
      <c r="J495" s="88"/>
      <c r="K495" s="87"/>
      <c r="L495" s="90"/>
      <c r="M495" s="90"/>
      <c r="N495" s="87" t="str">
        <f t="shared" ca="1" si="7"/>
        <v/>
      </c>
      <c r="O495" s="87"/>
      <c r="P495" s="89"/>
      <c r="Q495" s="87"/>
      <c r="R495" s="87"/>
      <c r="S495" s="87"/>
      <c r="T495" s="89"/>
      <c r="U495" s="89"/>
      <c r="V495" s="87"/>
      <c r="W495" s="87"/>
    </row>
    <row r="496" spans="1:23">
      <c r="A496" s="83"/>
      <c r="B496" s="92"/>
      <c r="C496" s="93"/>
      <c r="D496" s="86"/>
      <c r="E496" s="87"/>
      <c r="G496" s="89"/>
      <c r="H496" s="87"/>
      <c r="I496" s="87"/>
      <c r="J496" s="88"/>
      <c r="K496" s="87"/>
      <c r="L496" s="90"/>
      <c r="M496" s="90"/>
      <c r="N496" s="87" t="str">
        <f t="shared" ca="1" si="7"/>
        <v/>
      </c>
      <c r="O496" s="87"/>
      <c r="P496" s="89"/>
      <c r="Q496" s="87"/>
      <c r="R496" s="87"/>
      <c r="S496" s="87"/>
      <c r="T496" s="89"/>
      <c r="U496" s="89"/>
      <c r="V496" s="87"/>
      <c r="W496" s="87"/>
    </row>
    <row r="497" spans="1:23">
      <c r="A497" s="83"/>
      <c r="B497" s="92"/>
      <c r="C497" s="93"/>
      <c r="D497" s="86"/>
      <c r="E497" s="87"/>
      <c r="G497" s="89"/>
      <c r="H497" s="87"/>
      <c r="I497" s="87"/>
      <c r="J497" s="88"/>
      <c r="K497" s="87"/>
      <c r="L497" s="90"/>
      <c r="M497" s="90"/>
      <c r="N497" s="87" t="str">
        <f t="shared" ca="1" si="7"/>
        <v/>
      </c>
      <c r="O497" s="87"/>
      <c r="P497" s="89"/>
      <c r="Q497" s="87"/>
      <c r="R497" s="87"/>
      <c r="S497" s="87"/>
      <c r="T497" s="89"/>
      <c r="U497" s="89"/>
      <c r="V497" s="87"/>
      <c r="W497" s="87"/>
    </row>
    <row r="498" spans="1:23">
      <c r="A498" s="83"/>
      <c r="B498" s="92"/>
      <c r="C498" s="93"/>
      <c r="D498" s="86"/>
      <c r="E498" s="87"/>
      <c r="G498" s="89"/>
      <c r="H498" s="87"/>
      <c r="I498" s="87"/>
      <c r="J498" s="88"/>
      <c r="K498" s="87"/>
      <c r="L498" s="90"/>
      <c r="M498" s="90"/>
      <c r="N498" s="87" t="str">
        <f t="shared" ca="1" si="7"/>
        <v/>
      </c>
      <c r="O498" s="87"/>
      <c r="P498" s="89"/>
      <c r="Q498" s="87"/>
      <c r="R498" s="87"/>
      <c r="S498" s="87"/>
      <c r="T498" s="89"/>
      <c r="U498" s="89"/>
      <c r="V498" s="87"/>
      <c r="W498" s="87"/>
    </row>
    <row r="499" spans="1:23">
      <c r="A499" s="83"/>
      <c r="B499" s="92"/>
      <c r="C499" s="93"/>
      <c r="D499" s="86"/>
      <c r="E499" s="87"/>
      <c r="G499" s="89"/>
      <c r="H499" s="87"/>
      <c r="I499" s="87"/>
      <c r="J499" s="88"/>
      <c r="K499" s="87"/>
      <c r="L499" s="90"/>
      <c r="M499" s="90"/>
      <c r="N499" s="87" t="str">
        <f t="shared" ca="1" si="7"/>
        <v/>
      </c>
      <c r="O499" s="87"/>
      <c r="P499" s="89"/>
      <c r="Q499" s="87"/>
      <c r="R499" s="87"/>
      <c r="S499" s="87"/>
      <c r="T499" s="89"/>
      <c r="U499" s="89"/>
      <c r="V499" s="87"/>
      <c r="W499" s="87"/>
    </row>
    <row r="500" spans="1:23">
      <c r="A500" s="83"/>
      <c r="B500" s="92"/>
      <c r="C500" s="93"/>
      <c r="D500" s="86"/>
      <c r="E500" s="87"/>
      <c r="G500" s="89"/>
      <c r="H500" s="87"/>
      <c r="I500" s="87"/>
      <c r="J500" s="88"/>
      <c r="K500" s="87"/>
      <c r="L500" s="90"/>
      <c r="M500" s="90"/>
      <c r="N500" s="87" t="str">
        <f t="shared" ca="1" si="7"/>
        <v/>
      </c>
      <c r="O500" s="87"/>
      <c r="P500" s="89"/>
      <c r="Q500" s="87"/>
      <c r="R500" s="87"/>
      <c r="S500" s="87"/>
      <c r="T500" s="89"/>
      <c r="U500" s="89"/>
      <c r="V500" s="87"/>
      <c r="W500" s="87"/>
    </row>
    <row r="501" spans="1:23">
      <c r="A501" s="83"/>
      <c r="B501" s="92"/>
      <c r="C501" s="93"/>
      <c r="D501" s="86"/>
      <c r="E501" s="87"/>
      <c r="G501" s="89"/>
      <c r="H501" s="87"/>
      <c r="I501" s="87"/>
      <c r="J501" s="88"/>
      <c r="K501" s="87"/>
      <c r="L501" s="90"/>
      <c r="M501" s="90"/>
      <c r="N501" s="87" t="str">
        <f t="shared" ca="1" si="7"/>
        <v/>
      </c>
      <c r="O501" s="87"/>
      <c r="P501" s="89"/>
      <c r="Q501" s="87"/>
      <c r="R501" s="87"/>
      <c r="S501" s="87"/>
      <c r="T501" s="89"/>
      <c r="U501" s="89"/>
      <c r="V501" s="87"/>
      <c r="W501" s="87"/>
    </row>
    <row r="502" spans="1:23">
      <c r="A502" s="83"/>
      <c r="B502" s="92"/>
      <c r="C502" s="93"/>
      <c r="D502" s="86"/>
      <c r="E502" s="87"/>
      <c r="G502" s="89"/>
      <c r="H502" s="87"/>
      <c r="I502" s="87"/>
      <c r="J502" s="88"/>
      <c r="K502" s="87"/>
      <c r="L502" s="90"/>
      <c r="M502" s="90"/>
      <c r="N502" s="87" t="str">
        <f t="shared" ca="1" si="7"/>
        <v/>
      </c>
      <c r="O502" s="87"/>
      <c r="P502" s="89"/>
      <c r="Q502" s="87"/>
      <c r="R502" s="87"/>
      <c r="S502" s="87"/>
      <c r="T502" s="89"/>
      <c r="U502" s="89"/>
      <c r="V502" s="87"/>
      <c r="W502" s="87"/>
    </row>
    <row r="503" spans="1:23">
      <c r="A503" s="83"/>
      <c r="B503" s="92"/>
      <c r="C503" s="93"/>
      <c r="D503" s="86"/>
      <c r="E503" s="87"/>
      <c r="G503" s="89"/>
      <c r="H503" s="87"/>
      <c r="I503" s="87"/>
      <c r="J503" s="88"/>
      <c r="K503" s="87"/>
      <c r="L503" s="90"/>
      <c r="M503" s="90"/>
      <c r="N503" s="87" t="str">
        <f t="shared" ca="1" si="7"/>
        <v/>
      </c>
      <c r="O503" s="87"/>
      <c r="P503" s="89"/>
      <c r="Q503" s="87"/>
      <c r="R503" s="87"/>
      <c r="S503" s="87"/>
      <c r="T503" s="89"/>
      <c r="U503" s="89"/>
      <c r="V503" s="87"/>
      <c r="W503" s="87"/>
    </row>
    <row r="504" spans="1:23">
      <c r="A504" s="83"/>
      <c r="B504" s="92"/>
      <c r="C504" s="93"/>
      <c r="D504" s="86"/>
      <c r="E504" s="87"/>
      <c r="G504" s="89"/>
      <c r="H504" s="87"/>
      <c r="I504" s="87"/>
      <c r="J504" s="88"/>
      <c r="K504" s="87"/>
      <c r="L504" s="90"/>
      <c r="M504" s="90"/>
      <c r="N504" s="87" t="str">
        <f t="shared" ca="1" si="7"/>
        <v/>
      </c>
      <c r="O504" s="87"/>
      <c r="P504" s="89"/>
      <c r="Q504" s="87"/>
      <c r="R504" s="87"/>
      <c r="S504" s="87"/>
      <c r="T504" s="89"/>
      <c r="U504" s="89"/>
      <c r="V504" s="87"/>
      <c r="W504" s="87"/>
    </row>
    <row r="505" spans="1:23">
      <c r="A505" s="83"/>
      <c r="B505" s="92"/>
      <c r="C505" s="93"/>
      <c r="D505" s="86"/>
      <c r="E505" s="87"/>
      <c r="G505" s="89"/>
      <c r="H505" s="87"/>
      <c r="I505" s="87"/>
      <c r="J505" s="88"/>
      <c r="K505" s="87"/>
      <c r="L505" s="90"/>
      <c r="M505" s="90"/>
      <c r="N505" s="87" t="str">
        <f t="shared" ca="1" si="7"/>
        <v/>
      </c>
      <c r="O505" s="87"/>
      <c r="P505" s="89"/>
      <c r="Q505" s="87"/>
      <c r="R505" s="87"/>
      <c r="S505" s="87"/>
      <c r="T505" s="89"/>
      <c r="U505" s="89"/>
      <c r="V505" s="87"/>
      <c r="W505" s="87"/>
    </row>
    <row r="506" spans="1:23">
      <c r="A506" s="83"/>
      <c r="B506" s="92"/>
      <c r="C506" s="93"/>
      <c r="D506" s="86"/>
      <c r="E506" s="87"/>
      <c r="G506" s="89"/>
      <c r="H506" s="87"/>
      <c r="I506" s="87"/>
      <c r="J506" s="88"/>
      <c r="K506" s="87"/>
      <c r="L506" s="90"/>
      <c r="M506" s="90"/>
      <c r="N506" s="87" t="str">
        <f t="shared" ca="1" si="7"/>
        <v/>
      </c>
      <c r="O506" s="87"/>
      <c r="P506" s="89"/>
      <c r="Q506" s="87"/>
      <c r="R506" s="87"/>
      <c r="S506" s="87"/>
      <c r="T506" s="89"/>
      <c r="U506" s="89"/>
      <c r="V506" s="87"/>
      <c r="W506" s="87"/>
    </row>
    <row r="507" spans="1:23">
      <c r="A507" s="83"/>
      <c r="B507" s="92"/>
      <c r="C507" s="93"/>
      <c r="D507" s="86"/>
      <c r="E507" s="87"/>
      <c r="G507" s="89"/>
      <c r="H507" s="87"/>
      <c r="I507" s="87"/>
      <c r="J507" s="88"/>
      <c r="K507" s="87"/>
      <c r="L507" s="90"/>
      <c r="M507" s="90"/>
      <c r="N507" s="87" t="str">
        <f t="shared" ca="1" si="7"/>
        <v/>
      </c>
      <c r="O507" s="87"/>
      <c r="P507" s="89"/>
      <c r="Q507" s="87"/>
      <c r="R507" s="87"/>
      <c r="S507" s="87"/>
      <c r="T507" s="89"/>
      <c r="U507" s="89"/>
      <c r="V507" s="87"/>
      <c r="W507" s="87"/>
    </row>
    <row r="508" spans="1:23">
      <c r="A508" s="83"/>
      <c r="B508" s="92"/>
      <c r="C508" s="93"/>
      <c r="D508" s="86"/>
      <c r="E508" s="87"/>
      <c r="G508" s="89"/>
      <c r="H508" s="87"/>
      <c r="I508" s="87"/>
      <c r="J508" s="88"/>
      <c r="K508" s="87"/>
      <c r="L508" s="90"/>
      <c r="M508" s="90"/>
      <c r="N508" s="87" t="str">
        <f t="shared" ca="1" si="7"/>
        <v/>
      </c>
      <c r="O508" s="87"/>
      <c r="P508" s="89"/>
      <c r="Q508" s="87"/>
      <c r="R508" s="87"/>
      <c r="S508" s="87"/>
      <c r="T508" s="89"/>
      <c r="U508" s="89"/>
      <c r="V508" s="87"/>
      <c r="W508" s="87"/>
    </row>
    <row r="509" spans="1:23">
      <c r="A509" s="83"/>
      <c r="B509" s="92"/>
      <c r="C509" s="93"/>
      <c r="D509" s="86"/>
      <c r="E509" s="87"/>
      <c r="G509" s="89"/>
      <c r="H509" s="87"/>
      <c r="I509" s="87"/>
      <c r="J509" s="88"/>
      <c r="K509" s="87"/>
      <c r="L509" s="90"/>
      <c r="M509" s="90"/>
      <c r="N509" s="87" t="str">
        <f t="shared" ca="1" si="7"/>
        <v/>
      </c>
      <c r="O509" s="87"/>
      <c r="P509" s="89"/>
      <c r="Q509" s="87"/>
      <c r="R509" s="87"/>
      <c r="S509" s="87"/>
      <c r="T509" s="89"/>
      <c r="U509" s="89"/>
      <c r="V509" s="87"/>
      <c r="W509" s="87"/>
    </row>
    <row r="510" spans="1:23">
      <c r="A510" s="83"/>
      <c r="B510" s="92"/>
      <c r="C510" s="93"/>
      <c r="D510" s="86"/>
      <c r="E510" s="87"/>
      <c r="G510" s="89"/>
      <c r="H510" s="87"/>
      <c r="I510" s="87"/>
      <c r="J510" s="88"/>
      <c r="K510" s="87"/>
      <c r="L510" s="90"/>
      <c r="M510" s="90"/>
      <c r="N510" s="87" t="str">
        <f t="shared" ca="1" si="7"/>
        <v/>
      </c>
      <c r="O510" s="87"/>
      <c r="P510" s="89"/>
      <c r="Q510" s="87"/>
      <c r="R510" s="87"/>
      <c r="S510" s="87"/>
      <c r="T510" s="89"/>
      <c r="U510" s="89"/>
      <c r="V510" s="87"/>
      <c r="W510" s="87"/>
    </row>
    <row r="511" spans="1:23">
      <c r="A511" s="83"/>
      <c r="B511" s="92"/>
      <c r="C511" s="93"/>
      <c r="D511" s="86"/>
      <c r="E511" s="87"/>
      <c r="G511" s="89"/>
      <c r="H511" s="87"/>
      <c r="I511" s="87"/>
      <c r="J511" s="88"/>
      <c r="K511" s="87"/>
      <c r="L511" s="90"/>
      <c r="M511" s="90"/>
      <c r="N511" s="87" t="str">
        <f t="shared" ca="1" si="7"/>
        <v/>
      </c>
      <c r="O511" s="87"/>
      <c r="P511" s="89"/>
      <c r="Q511" s="87"/>
      <c r="R511" s="87"/>
      <c r="S511" s="87"/>
      <c r="T511" s="89"/>
      <c r="U511" s="89"/>
      <c r="V511" s="87"/>
      <c r="W511" s="87"/>
    </row>
    <row r="512" spans="1:23">
      <c r="A512" s="83"/>
      <c r="B512" s="92"/>
      <c r="C512" s="93"/>
      <c r="D512" s="86"/>
      <c r="E512" s="87"/>
      <c r="G512" s="89"/>
      <c r="H512" s="87"/>
      <c r="I512" s="87"/>
      <c r="J512" s="88"/>
      <c r="K512" s="87"/>
      <c r="L512" s="90"/>
      <c r="M512" s="90"/>
      <c r="N512" s="87" t="str">
        <f t="shared" ca="1" si="7"/>
        <v/>
      </c>
      <c r="O512" s="87"/>
      <c r="P512" s="89"/>
      <c r="Q512" s="87"/>
      <c r="R512" s="87"/>
      <c r="S512" s="87"/>
      <c r="T512" s="89"/>
      <c r="U512" s="89"/>
      <c r="V512" s="87"/>
      <c r="W512" s="87"/>
    </row>
    <row r="513" spans="1:23">
      <c r="A513" s="83"/>
      <c r="B513" s="92"/>
      <c r="C513" s="93"/>
      <c r="D513" s="86"/>
      <c r="E513" s="87"/>
      <c r="G513" s="89"/>
      <c r="H513" s="87"/>
      <c r="I513" s="87"/>
      <c r="J513" s="88"/>
      <c r="K513" s="87"/>
      <c r="L513" s="90"/>
      <c r="M513" s="90"/>
      <c r="N513" s="87" t="str">
        <f t="shared" ca="1" si="7"/>
        <v/>
      </c>
      <c r="O513" s="87"/>
      <c r="P513" s="89"/>
      <c r="Q513" s="87"/>
      <c r="R513" s="87"/>
      <c r="S513" s="87"/>
      <c r="T513" s="89"/>
      <c r="U513" s="89"/>
      <c r="V513" s="87"/>
      <c r="W513" s="87"/>
    </row>
    <row r="514" spans="1:23">
      <c r="A514" s="83"/>
      <c r="B514" s="92"/>
      <c r="C514" s="93"/>
      <c r="D514" s="86"/>
      <c r="E514" s="87"/>
      <c r="G514" s="89"/>
      <c r="H514" s="87"/>
      <c r="I514" s="87"/>
      <c r="J514" s="88"/>
      <c r="K514" s="87"/>
      <c r="L514" s="90"/>
      <c r="M514" s="90"/>
      <c r="N514" s="87" t="str">
        <f t="shared" ca="1" si="7"/>
        <v/>
      </c>
      <c r="O514" s="87"/>
      <c r="P514" s="89"/>
      <c r="Q514" s="87"/>
      <c r="R514" s="87"/>
      <c r="S514" s="87"/>
      <c r="T514" s="89"/>
      <c r="U514" s="89"/>
      <c r="V514" s="87"/>
      <c r="W514" s="87"/>
    </row>
    <row r="515" spans="1:23">
      <c r="A515" s="83"/>
      <c r="B515" s="92"/>
      <c r="C515" s="93"/>
      <c r="D515" s="86"/>
      <c r="E515" s="87"/>
      <c r="G515" s="89"/>
      <c r="H515" s="87"/>
      <c r="I515" s="87"/>
      <c r="J515" s="88"/>
      <c r="K515" s="87"/>
      <c r="L515" s="90"/>
      <c r="M515" s="90"/>
      <c r="N515" s="87" t="str">
        <f t="shared" ca="1" si="7"/>
        <v/>
      </c>
      <c r="O515" s="87"/>
      <c r="P515" s="89"/>
      <c r="Q515" s="87"/>
      <c r="R515" s="87"/>
      <c r="S515" s="87"/>
      <c r="T515" s="89"/>
      <c r="U515" s="89"/>
      <c r="V515" s="87"/>
      <c r="W515" s="87"/>
    </row>
    <row r="516" spans="1:23">
      <c r="A516" s="83"/>
      <c r="B516" s="92"/>
      <c r="C516" s="93"/>
      <c r="D516" s="86"/>
      <c r="E516" s="87"/>
      <c r="G516" s="89"/>
      <c r="H516" s="87"/>
      <c r="I516" s="87"/>
      <c r="J516" s="88"/>
      <c r="K516" s="87"/>
      <c r="L516" s="90"/>
      <c r="M516" s="90"/>
      <c r="N516" s="87" t="str">
        <f t="shared" ca="1" si="7"/>
        <v/>
      </c>
      <c r="O516" s="87"/>
      <c r="P516" s="89"/>
      <c r="Q516" s="87"/>
      <c r="R516" s="87"/>
      <c r="S516" s="87"/>
      <c r="T516" s="89"/>
      <c r="U516" s="89"/>
      <c r="V516" s="87"/>
      <c r="W516" s="87"/>
    </row>
    <row r="517" spans="1:23">
      <c r="A517" s="83"/>
      <c r="B517" s="92"/>
      <c r="C517" s="93"/>
      <c r="D517" s="86"/>
      <c r="E517" s="87"/>
      <c r="G517" s="89"/>
      <c r="H517" s="87"/>
      <c r="I517" s="87"/>
      <c r="J517" s="88"/>
      <c r="K517" s="87"/>
      <c r="L517" s="90"/>
      <c r="M517" s="90"/>
      <c r="N517" s="87" t="str">
        <f t="shared" ref="N517:N580" ca="1" si="8">+IFERROR(MATCH("X",OFFSET(STR,N516,0),0)+N516,"")</f>
        <v/>
      </c>
      <c r="O517" s="87"/>
      <c r="P517" s="89"/>
      <c r="Q517" s="87"/>
      <c r="R517" s="87"/>
      <c r="S517" s="87"/>
      <c r="T517" s="89"/>
      <c r="U517" s="89"/>
      <c r="V517" s="87"/>
      <c r="W517" s="87"/>
    </row>
    <row r="518" spans="1:23">
      <c r="A518" s="83"/>
      <c r="B518" s="92"/>
      <c r="C518" s="93"/>
      <c r="D518" s="86"/>
      <c r="E518" s="87"/>
      <c r="G518" s="89"/>
      <c r="H518" s="87"/>
      <c r="I518" s="87"/>
      <c r="J518" s="88"/>
      <c r="K518" s="87"/>
      <c r="L518" s="90"/>
      <c r="M518" s="90"/>
      <c r="N518" s="87" t="str">
        <f t="shared" ca="1" si="8"/>
        <v/>
      </c>
      <c r="O518" s="87"/>
      <c r="P518" s="89"/>
      <c r="Q518" s="87"/>
      <c r="R518" s="87"/>
      <c r="S518" s="87"/>
      <c r="T518" s="89"/>
      <c r="U518" s="89"/>
      <c r="V518" s="87"/>
      <c r="W518" s="87"/>
    </row>
    <row r="519" spans="1:23">
      <c r="A519" s="83"/>
      <c r="B519" s="92"/>
      <c r="C519" s="93"/>
      <c r="D519" s="86"/>
      <c r="E519" s="87"/>
      <c r="G519" s="89"/>
      <c r="H519" s="87"/>
      <c r="I519" s="87"/>
      <c r="J519" s="88"/>
      <c r="K519" s="87"/>
      <c r="L519" s="90"/>
      <c r="M519" s="90"/>
      <c r="N519" s="87" t="str">
        <f t="shared" ca="1" si="8"/>
        <v/>
      </c>
      <c r="O519" s="87"/>
      <c r="P519" s="89"/>
      <c r="Q519" s="87"/>
      <c r="R519" s="87"/>
      <c r="S519" s="87"/>
      <c r="T519" s="89"/>
      <c r="U519" s="89"/>
      <c r="V519" s="87"/>
      <c r="W519" s="87"/>
    </row>
    <row r="520" spans="1:23">
      <c r="A520" s="83"/>
      <c r="B520" s="92"/>
      <c r="C520" s="93"/>
      <c r="D520" s="86"/>
      <c r="E520" s="87"/>
      <c r="G520" s="89"/>
      <c r="H520" s="87"/>
      <c r="I520" s="87"/>
      <c r="J520" s="88"/>
      <c r="K520" s="87"/>
      <c r="L520" s="90"/>
      <c r="M520" s="90"/>
      <c r="N520" s="87" t="str">
        <f t="shared" ca="1" si="8"/>
        <v/>
      </c>
      <c r="O520" s="87"/>
      <c r="P520" s="89"/>
      <c r="Q520" s="87"/>
      <c r="R520" s="87"/>
      <c r="S520" s="87"/>
      <c r="T520" s="89"/>
      <c r="U520" s="89"/>
      <c r="V520" s="87"/>
      <c r="W520" s="87"/>
    </row>
    <row r="521" spans="1:23">
      <c r="A521" s="83"/>
      <c r="B521" s="92"/>
      <c r="C521" s="93"/>
      <c r="D521" s="86"/>
      <c r="E521" s="87"/>
      <c r="G521" s="89"/>
      <c r="H521" s="87"/>
      <c r="I521" s="87"/>
      <c r="J521" s="88"/>
      <c r="K521" s="87"/>
      <c r="L521" s="90"/>
      <c r="M521" s="90"/>
      <c r="N521" s="87" t="str">
        <f t="shared" ca="1" si="8"/>
        <v/>
      </c>
      <c r="O521" s="87"/>
      <c r="P521" s="89"/>
      <c r="Q521" s="87"/>
      <c r="R521" s="87"/>
      <c r="S521" s="87"/>
      <c r="T521" s="89"/>
      <c r="U521" s="89"/>
      <c r="V521" s="87"/>
      <c r="W521" s="87"/>
    </row>
    <row r="522" spans="1:23">
      <c r="A522" s="83"/>
      <c r="B522" s="92"/>
      <c r="C522" s="93"/>
      <c r="D522" s="86"/>
      <c r="E522" s="87"/>
      <c r="G522" s="89"/>
      <c r="H522" s="87"/>
      <c r="I522" s="87"/>
      <c r="J522" s="88"/>
      <c r="K522" s="87"/>
      <c r="L522" s="90"/>
      <c r="M522" s="90"/>
      <c r="N522" s="87" t="str">
        <f t="shared" ca="1" si="8"/>
        <v/>
      </c>
      <c r="O522" s="87"/>
      <c r="P522" s="89"/>
      <c r="Q522" s="87"/>
      <c r="R522" s="87"/>
      <c r="S522" s="87"/>
      <c r="T522" s="89"/>
      <c r="U522" s="89"/>
      <c r="V522" s="87"/>
      <c r="W522" s="87"/>
    </row>
    <row r="523" spans="1:23">
      <c r="A523" s="83"/>
      <c r="B523" s="92"/>
      <c r="C523" s="93"/>
      <c r="D523" s="86"/>
      <c r="E523" s="87"/>
      <c r="G523" s="89"/>
      <c r="H523" s="87"/>
      <c r="I523" s="87"/>
      <c r="J523" s="88"/>
      <c r="K523" s="87"/>
      <c r="L523" s="90"/>
      <c r="M523" s="90"/>
      <c r="N523" s="87" t="str">
        <f t="shared" ca="1" si="8"/>
        <v/>
      </c>
      <c r="O523" s="87"/>
      <c r="P523" s="89"/>
      <c r="Q523" s="87"/>
      <c r="R523" s="87"/>
      <c r="S523" s="87"/>
      <c r="T523" s="89"/>
      <c r="U523" s="89"/>
      <c r="V523" s="87"/>
      <c r="W523" s="87"/>
    </row>
    <row r="524" spans="1:23">
      <c r="A524" s="83"/>
      <c r="B524" s="92"/>
      <c r="C524" s="93"/>
      <c r="D524" s="86"/>
      <c r="E524" s="87"/>
      <c r="G524" s="89"/>
      <c r="H524" s="87"/>
      <c r="I524" s="87"/>
      <c r="J524" s="88"/>
      <c r="K524" s="87"/>
      <c r="L524" s="90"/>
      <c r="M524" s="90"/>
      <c r="N524" s="87" t="str">
        <f t="shared" ca="1" si="8"/>
        <v/>
      </c>
      <c r="O524" s="87"/>
      <c r="P524" s="89"/>
      <c r="Q524" s="87"/>
      <c r="R524" s="87"/>
      <c r="S524" s="87"/>
      <c r="T524" s="89"/>
      <c r="U524" s="89"/>
      <c r="V524" s="87"/>
      <c r="W524" s="87"/>
    </row>
    <row r="525" spans="1:23">
      <c r="A525" s="83"/>
      <c r="B525" s="92"/>
      <c r="C525" s="93"/>
      <c r="D525" s="86"/>
      <c r="E525" s="87"/>
      <c r="G525" s="89"/>
      <c r="H525" s="87"/>
      <c r="I525" s="87"/>
      <c r="J525" s="88"/>
      <c r="K525" s="87"/>
      <c r="L525" s="90"/>
      <c r="M525" s="90"/>
      <c r="N525" s="87" t="str">
        <f t="shared" ca="1" si="8"/>
        <v/>
      </c>
      <c r="O525" s="87"/>
      <c r="P525" s="89"/>
      <c r="Q525" s="87"/>
      <c r="R525" s="87"/>
      <c r="S525" s="87"/>
      <c r="T525" s="89"/>
      <c r="U525" s="89"/>
      <c r="V525" s="87"/>
      <c r="W525" s="87"/>
    </row>
    <row r="526" spans="1:23">
      <c r="A526" s="83"/>
      <c r="B526" s="92"/>
      <c r="C526" s="93"/>
      <c r="D526" s="86"/>
      <c r="E526" s="87"/>
      <c r="G526" s="89"/>
      <c r="H526" s="87"/>
      <c r="I526" s="87"/>
      <c r="J526" s="88"/>
      <c r="K526" s="87"/>
      <c r="L526" s="90"/>
      <c r="M526" s="90"/>
      <c r="N526" s="87" t="str">
        <f t="shared" ca="1" si="8"/>
        <v/>
      </c>
      <c r="O526" s="87"/>
      <c r="P526" s="89"/>
      <c r="Q526" s="87"/>
      <c r="R526" s="87"/>
      <c r="S526" s="87"/>
      <c r="T526" s="89"/>
      <c r="U526" s="89"/>
      <c r="V526" s="87"/>
      <c r="W526" s="87"/>
    </row>
    <row r="527" spans="1:23">
      <c r="A527" s="83"/>
      <c r="B527" s="92"/>
      <c r="C527" s="93"/>
      <c r="D527" s="86"/>
      <c r="E527" s="87"/>
      <c r="G527" s="89"/>
      <c r="H527" s="87"/>
      <c r="I527" s="87"/>
      <c r="J527" s="88"/>
      <c r="K527" s="87"/>
      <c r="L527" s="90"/>
      <c r="M527" s="90"/>
      <c r="N527" s="87" t="str">
        <f t="shared" ca="1" si="8"/>
        <v/>
      </c>
      <c r="O527" s="87"/>
      <c r="P527" s="89"/>
      <c r="Q527" s="87"/>
      <c r="R527" s="87"/>
      <c r="S527" s="87"/>
      <c r="T527" s="89"/>
      <c r="U527" s="89"/>
      <c r="V527" s="87"/>
      <c r="W527" s="87"/>
    </row>
    <row r="528" spans="1:23">
      <c r="A528" s="83"/>
      <c r="B528" s="92"/>
      <c r="C528" s="93"/>
      <c r="D528" s="86"/>
      <c r="E528" s="87"/>
      <c r="G528" s="89"/>
      <c r="H528" s="87"/>
      <c r="I528" s="87"/>
      <c r="J528" s="88"/>
      <c r="K528" s="87"/>
      <c r="L528" s="90"/>
      <c r="M528" s="90"/>
      <c r="N528" s="87" t="str">
        <f t="shared" ca="1" si="8"/>
        <v/>
      </c>
      <c r="O528" s="87"/>
      <c r="P528" s="89"/>
      <c r="Q528" s="87"/>
      <c r="R528" s="87"/>
      <c r="S528" s="87"/>
      <c r="T528" s="89"/>
      <c r="U528" s="89"/>
      <c r="V528" s="87"/>
      <c r="W528" s="87"/>
    </row>
    <row r="529" spans="1:23">
      <c r="A529" s="83"/>
      <c r="B529" s="92"/>
      <c r="C529" s="93"/>
      <c r="D529" s="86"/>
      <c r="E529" s="87"/>
      <c r="G529" s="89"/>
      <c r="H529" s="87"/>
      <c r="I529" s="87"/>
      <c r="J529" s="88"/>
      <c r="K529" s="87"/>
      <c r="L529" s="90"/>
      <c r="M529" s="90"/>
      <c r="N529" s="87" t="str">
        <f t="shared" ca="1" si="8"/>
        <v/>
      </c>
      <c r="O529" s="87"/>
      <c r="P529" s="89"/>
      <c r="Q529" s="87"/>
      <c r="R529" s="87"/>
      <c r="S529" s="87"/>
      <c r="T529" s="89"/>
      <c r="U529" s="89"/>
      <c r="V529" s="87"/>
      <c r="W529" s="87"/>
    </row>
    <row r="530" spans="1:23">
      <c r="A530" s="83"/>
      <c r="B530" s="92"/>
      <c r="C530" s="93"/>
      <c r="D530" s="86"/>
      <c r="E530" s="87"/>
      <c r="G530" s="89"/>
      <c r="H530" s="87"/>
      <c r="I530" s="87"/>
      <c r="J530" s="88"/>
      <c r="K530" s="87"/>
      <c r="L530" s="90"/>
      <c r="M530" s="90"/>
      <c r="N530" s="87" t="str">
        <f t="shared" ca="1" si="8"/>
        <v/>
      </c>
      <c r="O530" s="87"/>
      <c r="P530" s="89"/>
      <c r="Q530" s="87"/>
      <c r="R530" s="87"/>
      <c r="S530" s="87"/>
      <c r="T530" s="89"/>
      <c r="U530" s="89"/>
      <c r="V530" s="87"/>
      <c r="W530" s="87"/>
    </row>
    <row r="531" spans="1:23">
      <c r="A531" s="83"/>
      <c r="B531" s="92"/>
      <c r="C531" s="93"/>
      <c r="D531" s="86"/>
      <c r="E531" s="87"/>
      <c r="G531" s="89"/>
      <c r="H531" s="87"/>
      <c r="I531" s="87"/>
      <c r="J531" s="88"/>
      <c r="K531" s="87"/>
      <c r="L531" s="90"/>
      <c r="M531" s="90"/>
      <c r="N531" s="87" t="str">
        <f t="shared" ca="1" si="8"/>
        <v/>
      </c>
      <c r="O531" s="87"/>
      <c r="P531" s="89"/>
      <c r="Q531" s="87"/>
      <c r="R531" s="87"/>
      <c r="S531" s="87"/>
      <c r="T531" s="89"/>
      <c r="U531" s="89"/>
      <c r="V531" s="87"/>
      <c r="W531" s="87"/>
    </row>
    <row r="532" spans="1:23">
      <c r="A532" s="83"/>
      <c r="B532" s="92"/>
      <c r="C532" s="93"/>
      <c r="D532" s="86"/>
      <c r="E532" s="87"/>
      <c r="G532" s="89"/>
      <c r="H532" s="87"/>
      <c r="I532" s="87"/>
      <c r="J532" s="88"/>
      <c r="K532" s="87"/>
      <c r="L532" s="90"/>
      <c r="M532" s="90"/>
      <c r="N532" s="87" t="str">
        <f t="shared" ca="1" si="8"/>
        <v/>
      </c>
      <c r="O532" s="87"/>
      <c r="P532" s="89"/>
      <c r="Q532" s="87"/>
      <c r="R532" s="87"/>
      <c r="S532" s="87"/>
      <c r="T532" s="89"/>
      <c r="U532" s="89"/>
      <c r="V532" s="87"/>
      <c r="W532" s="87"/>
    </row>
    <row r="533" spans="1:23">
      <c r="A533" s="83"/>
      <c r="B533" s="92"/>
      <c r="C533" s="93"/>
      <c r="D533" s="86"/>
      <c r="E533" s="87"/>
      <c r="G533" s="89"/>
      <c r="H533" s="87"/>
      <c r="I533" s="87"/>
      <c r="J533" s="88"/>
      <c r="K533" s="87"/>
      <c r="L533" s="90"/>
      <c r="M533" s="90"/>
      <c r="N533" s="87" t="str">
        <f t="shared" ca="1" si="8"/>
        <v/>
      </c>
      <c r="O533" s="87"/>
      <c r="P533" s="89"/>
      <c r="Q533" s="87"/>
      <c r="R533" s="87"/>
      <c r="S533" s="87"/>
      <c r="T533" s="89"/>
      <c r="U533" s="89"/>
      <c r="V533" s="87"/>
      <c r="W533" s="87"/>
    </row>
    <row r="534" spans="1:23">
      <c r="A534" s="83"/>
      <c r="B534" s="92"/>
      <c r="C534" s="93"/>
      <c r="D534" s="86"/>
      <c r="E534" s="87"/>
      <c r="G534" s="89"/>
      <c r="H534" s="87"/>
      <c r="I534" s="87"/>
      <c r="J534" s="88"/>
      <c r="K534" s="87"/>
      <c r="L534" s="90"/>
      <c r="M534" s="90"/>
      <c r="N534" s="87" t="str">
        <f t="shared" ca="1" si="8"/>
        <v/>
      </c>
      <c r="O534" s="87"/>
      <c r="P534" s="89"/>
      <c r="Q534" s="87"/>
      <c r="R534" s="87"/>
      <c r="S534" s="87"/>
      <c r="T534" s="89"/>
      <c r="U534" s="89"/>
      <c r="V534" s="87"/>
      <c r="W534" s="87"/>
    </row>
    <row r="535" spans="1:23">
      <c r="A535" s="83"/>
      <c r="B535" s="92"/>
      <c r="C535" s="93"/>
      <c r="D535" s="86"/>
      <c r="E535" s="87"/>
      <c r="G535" s="89"/>
      <c r="H535" s="87"/>
      <c r="I535" s="87"/>
      <c r="J535" s="88"/>
      <c r="K535" s="87"/>
      <c r="L535" s="90"/>
      <c r="M535" s="90"/>
      <c r="N535" s="87" t="str">
        <f t="shared" ca="1" si="8"/>
        <v/>
      </c>
      <c r="O535" s="87"/>
      <c r="P535" s="89"/>
      <c r="Q535" s="87"/>
      <c r="R535" s="87"/>
      <c r="S535" s="87"/>
      <c r="T535" s="89"/>
      <c r="U535" s="89"/>
      <c r="V535" s="87"/>
      <c r="W535" s="87"/>
    </row>
    <row r="536" spans="1:23">
      <c r="A536" s="83"/>
      <c r="B536" s="92"/>
      <c r="C536" s="93"/>
      <c r="D536" s="86"/>
      <c r="E536" s="87"/>
      <c r="G536" s="89"/>
      <c r="H536" s="87"/>
      <c r="I536" s="87"/>
      <c r="J536" s="88"/>
      <c r="K536" s="87"/>
      <c r="L536" s="90"/>
      <c r="M536" s="90"/>
      <c r="N536" s="87" t="str">
        <f t="shared" ca="1" si="8"/>
        <v/>
      </c>
      <c r="O536" s="87"/>
      <c r="P536" s="89"/>
      <c r="Q536" s="87"/>
      <c r="R536" s="87"/>
      <c r="S536" s="87"/>
      <c r="T536" s="89"/>
      <c r="U536" s="89"/>
      <c r="V536" s="87"/>
      <c r="W536" s="87"/>
    </row>
    <row r="537" spans="1:23">
      <c r="A537" s="83"/>
      <c r="B537" s="92"/>
      <c r="C537" s="93"/>
      <c r="D537" s="86"/>
      <c r="E537" s="87"/>
      <c r="G537" s="89"/>
      <c r="H537" s="87"/>
      <c r="I537" s="87"/>
      <c r="J537" s="88"/>
      <c r="K537" s="87"/>
      <c r="L537" s="90"/>
      <c r="M537" s="90"/>
      <c r="N537" s="87" t="str">
        <f t="shared" ca="1" si="8"/>
        <v/>
      </c>
      <c r="O537" s="87"/>
      <c r="P537" s="89"/>
      <c r="Q537" s="87"/>
      <c r="R537" s="87"/>
      <c r="S537" s="87"/>
      <c r="T537" s="89"/>
      <c r="U537" s="89"/>
      <c r="V537" s="87"/>
      <c r="W537" s="87"/>
    </row>
    <row r="538" spans="1:23">
      <c r="A538" s="83"/>
      <c r="B538" s="92"/>
      <c r="C538" s="93"/>
      <c r="D538" s="86"/>
      <c r="E538" s="87"/>
      <c r="G538" s="89"/>
      <c r="H538" s="87"/>
      <c r="I538" s="87"/>
      <c r="J538" s="88"/>
      <c r="K538" s="87"/>
      <c r="L538" s="90"/>
      <c r="M538" s="90"/>
      <c r="N538" s="87" t="str">
        <f t="shared" ca="1" si="8"/>
        <v/>
      </c>
      <c r="O538" s="87"/>
      <c r="P538" s="89"/>
      <c r="Q538" s="87"/>
      <c r="R538" s="87"/>
      <c r="S538" s="87"/>
      <c r="T538" s="89"/>
      <c r="U538" s="89"/>
      <c r="V538" s="87"/>
      <c r="W538" s="87"/>
    </row>
    <row r="539" spans="1:23">
      <c r="A539" s="83"/>
      <c r="B539" s="92"/>
      <c r="C539" s="93"/>
      <c r="D539" s="86"/>
      <c r="E539" s="87"/>
      <c r="G539" s="89"/>
      <c r="H539" s="87"/>
      <c r="I539" s="87"/>
      <c r="J539" s="88"/>
      <c r="K539" s="87"/>
      <c r="L539" s="90"/>
      <c r="M539" s="90"/>
      <c r="N539" s="87" t="str">
        <f t="shared" ca="1" si="8"/>
        <v/>
      </c>
      <c r="O539" s="87"/>
      <c r="P539" s="89"/>
      <c r="Q539" s="87"/>
      <c r="R539" s="87"/>
      <c r="S539" s="87"/>
      <c r="T539" s="89"/>
      <c r="U539" s="89"/>
      <c r="V539" s="87"/>
      <c r="W539" s="87"/>
    </row>
    <row r="540" spans="1:23">
      <c r="A540" s="83"/>
      <c r="B540" s="92"/>
      <c r="C540" s="93"/>
      <c r="D540" s="86"/>
      <c r="E540" s="87"/>
      <c r="G540" s="89"/>
      <c r="H540" s="87"/>
      <c r="I540" s="87"/>
      <c r="J540" s="88"/>
      <c r="K540" s="87"/>
      <c r="L540" s="90"/>
      <c r="M540" s="90"/>
      <c r="N540" s="87" t="str">
        <f t="shared" ca="1" si="8"/>
        <v/>
      </c>
      <c r="O540" s="87"/>
      <c r="P540" s="89"/>
      <c r="Q540" s="87"/>
      <c r="R540" s="87"/>
      <c r="S540" s="87"/>
      <c r="T540" s="89"/>
      <c r="U540" s="89"/>
      <c r="V540" s="87"/>
      <c r="W540" s="87"/>
    </row>
    <row r="541" spans="1:23">
      <c r="A541" s="83"/>
      <c r="B541" s="92"/>
      <c r="C541" s="93"/>
      <c r="D541" s="86"/>
      <c r="E541" s="87"/>
      <c r="G541" s="89"/>
      <c r="H541" s="87"/>
      <c r="I541" s="87"/>
      <c r="J541" s="88"/>
      <c r="K541" s="87"/>
      <c r="L541" s="90"/>
      <c r="M541" s="90"/>
      <c r="N541" s="87" t="str">
        <f t="shared" ca="1" si="8"/>
        <v/>
      </c>
      <c r="O541" s="87"/>
      <c r="P541" s="89"/>
      <c r="Q541" s="87"/>
      <c r="R541" s="87"/>
      <c r="S541" s="87"/>
      <c r="T541" s="89"/>
      <c r="U541" s="89"/>
      <c r="V541" s="87"/>
      <c r="W541" s="87"/>
    </row>
    <row r="542" spans="1:23">
      <c r="A542" s="83"/>
      <c r="B542" s="92"/>
      <c r="C542" s="93"/>
      <c r="D542" s="86"/>
      <c r="E542" s="87"/>
      <c r="G542" s="89"/>
      <c r="H542" s="87"/>
      <c r="I542" s="87"/>
      <c r="J542" s="88"/>
      <c r="K542" s="87"/>
      <c r="L542" s="90"/>
      <c r="M542" s="90"/>
      <c r="N542" s="87" t="str">
        <f t="shared" ca="1" si="8"/>
        <v/>
      </c>
      <c r="O542" s="87"/>
      <c r="P542" s="89"/>
      <c r="Q542" s="87"/>
      <c r="R542" s="87"/>
      <c r="S542" s="87"/>
      <c r="T542" s="89"/>
      <c r="U542" s="89"/>
      <c r="V542" s="87"/>
      <c r="W542" s="87"/>
    </row>
    <row r="543" spans="1:23">
      <c r="A543" s="83"/>
      <c r="B543" s="92"/>
      <c r="C543" s="93"/>
      <c r="D543" s="86"/>
      <c r="E543" s="87"/>
      <c r="G543" s="89"/>
      <c r="H543" s="87"/>
      <c r="I543" s="87"/>
      <c r="J543" s="88"/>
      <c r="K543" s="87"/>
      <c r="L543" s="90"/>
      <c r="M543" s="90"/>
      <c r="N543" s="87" t="str">
        <f t="shared" ca="1" si="8"/>
        <v/>
      </c>
      <c r="O543" s="87"/>
      <c r="P543" s="89"/>
      <c r="Q543" s="87"/>
      <c r="R543" s="87"/>
      <c r="S543" s="87"/>
      <c r="T543" s="89"/>
      <c r="U543" s="89"/>
      <c r="V543" s="87"/>
      <c r="W543" s="87"/>
    </row>
    <row r="544" spans="1:23">
      <c r="A544" s="83"/>
      <c r="B544" s="92"/>
      <c r="C544" s="93"/>
      <c r="D544" s="86"/>
      <c r="E544" s="87"/>
      <c r="G544" s="89"/>
      <c r="H544" s="87"/>
      <c r="I544" s="87"/>
      <c r="J544" s="88"/>
      <c r="K544" s="87"/>
      <c r="L544" s="90"/>
      <c r="M544" s="90"/>
      <c r="N544" s="87" t="str">
        <f t="shared" ca="1" si="8"/>
        <v/>
      </c>
      <c r="O544" s="87"/>
      <c r="P544" s="89"/>
      <c r="Q544" s="87"/>
      <c r="R544" s="87"/>
      <c r="S544" s="87"/>
      <c r="T544" s="89"/>
      <c r="U544" s="89"/>
      <c r="V544" s="87"/>
      <c r="W544" s="87"/>
    </row>
    <row r="545" spans="1:23">
      <c r="A545" s="83"/>
      <c r="B545" s="94"/>
      <c r="C545" s="93"/>
      <c r="D545" s="86"/>
      <c r="E545" s="87"/>
      <c r="G545" s="89"/>
      <c r="H545" s="87"/>
      <c r="I545" s="87"/>
      <c r="J545" s="88"/>
      <c r="K545" s="87"/>
      <c r="L545" s="90"/>
      <c r="M545" s="90"/>
      <c r="N545" s="87" t="str">
        <f t="shared" ca="1" si="8"/>
        <v/>
      </c>
      <c r="O545" s="87"/>
      <c r="P545" s="89"/>
      <c r="Q545" s="87"/>
      <c r="R545" s="87"/>
      <c r="S545" s="87"/>
      <c r="T545" s="89"/>
      <c r="U545" s="89"/>
      <c r="V545" s="87"/>
      <c r="W545" s="87"/>
    </row>
    <row r="546" spans="1:23">
      <c r="A546" s="83"/>
      <c r="B546" s="94"/>
      <c r="C546" s="93"/>
      <c r="D546" s="86"/>
      <c r="E546" s="87"/>
      <c r="G546" s="89"/>
      <c r="H546" s="87"/>
      <c r="I546" s="87"/>
      <c r="J546" s="88"/>
      <c r="K546" s="87"/>
      <c r="L546" s="90"/>
      <c r="M546" s="90"/>
      <c r="N546" s="87" t="str">
        <f t="shared" ca="1" si="8"/>
        <v/>
      </c>
      <c r="O546" s="87"/>
      <c r="P546" s="89"/>
      <c r="Q546" s="87"/>
      <c r="R546" s="87"/>
      <c r="S546" s="87"/>
      <c r="T546" s="89"/>
      <c r="U546" s="89"/>
      <c r="V546" s="87"/>
      <c r="W546" s="87"/>
    </row>
    <row r="547" spans="1:23">
      <c r="A547" s="83"/>
      <c r="B547" s="94"/>
      <c r="C547" s="93"/>
      <c r="D547" s="86"/>
      <c r="E547" s="87"/>
      <c r="G547" s="89"/>
      <c r="H547" s="87"/>
      <c r="I547" s="87"/>
      <c r="J547" s="88"/>
      <c r="K547" s="87"/>
      <c r="L547" s="90"/>
      <c r="M547" s="90"/>
      <c r="N547" s="87" t="str">
        <f t="shared" ca="1" si="8"/>
        <v/>
      </c>
      <c r="O547" s="87"/>
      <c r="P547" s="89"/>
      <c r="Q547" s="87"/>
      <c r="R547" s="87"/>
      <c r="S547" s="87"/>
      <c r="T547" s="89"/>
      <c r="U547" s="89"/>
      <c r="V547" s="87"/>
      <c r="W547" s="87"/>
    </row>
    <row r="548" spans="1:23">
      <c r="A548" s="83"/>
      <c r="B548" s="94"/>
      <c r="C548" s="93"/>
      <c r="D548" s="86"/>
      <c r="E548" s="87"/>
      <c r="G548" s="89"/>
      <c r="H548" s="87"/>
      <c r="I548" s="87"/>
      <c r="J548" s="88"/>
      <c r="K548" s="87"/>
      <c r="L548" s="90"/>
      <c r="M548" s="90"/>
      <c r="N548" s="87" t="str">
        <f t="shared" ca="1" si="8"/>
        <v/>
      </c>
      <c r="O548" s="87"/>
      <c r="P548" s="89"/>
      <c r="Q548" s="87"/>
      <c r="R548" s="87"/>
      <c r="S548" s="87"/>
      <c r="T548" s="89"/>
      <c r="U548" s="89"/>
      <c r="V548" s="87"/>
      <c r="W548" s="87"/>
    </row>
    <row r="549" spans="1:23">
      <c r="A549" s="83"/>
      <c r="B549" s="94"/>
      <c r="C549" s="93"/>
      <c r="D549" s="86"/>
      <c r="E549" s="87"/>
      <c r="G549" s="89"/>
      <c r="H549" s="87"/>
      <c r="I549" s="87"/>
      <c r="J549" s="88"/>
      <c r="K549" s="87"/>
      <c r="L549" s="90"/>
      <c r="M549" s="90"/>
      <c r="N549" s="87" t="str">
        <f t="shared" ca="1" si="8"/>
        <v/>
      </c>
      <c r="O549" s="87"/>
      <c r="P549" s="89"/>
      <c r="Q549" s="87"/>
      <c r="R549" s="87"/>
      <c r="S549" s="87"/>
      <c r="T549" s="89"/>
      <c r="U549" s="89"/>
      <c r="V549" s="87"/>
      <c r="W549" s="87"/>
    </row>
    <row r="550" spans="1:23">
      <c r="A550" s="83"/>
      <c r="B550" s="94"/>
      <c r="C550" s="93"/>
      <c r="D550" s="86"/>
      <c r="E550" s="87"/>
      <c r="G550" s="89"/>
      <c r="H550" s="87"/>
      <c r="I550" s="87"/>
      <c r="J550" s="88"/>
      <c r="K550" s="87"/>
      <c r="L550" s="90"/>
      <c r="M550" s="90"/>
      <c r="N550" s="87" t="str">
        <f t="shared" ca="1" si="8"/>
        <v/>
      </c>
      <c r="O550" s="87"/>
      <c r="P550" s="89"/>
      <c r="Q550" s="87"/>
      <c r="R550" s="87"/>
      <c r="S550" s="87"/>
      <c r="T550" s="89"/>
      <c r="U550" s="89"/>
      <c r="V550" s="87"/>
      <c r="W550" s="87"/>
    </row>
    <row r="551" spans="1:23">
      <c r="A551" s="83"/>
      <c r="B551" s="94"/>
      <c r="C551" s="93"/>
      <c r="D551" s="86"/>
      <c r="E551" s="87"/>
      <c r="G551" s="89"/>
      <c r="H551" s="87"/>
      <c r="I551" s="87"/>
      <c r="J551" s="88"/>
      <c r="K551" s="87"/>
      <c r="L551" s="90"/>
      <c r="M551" s="90"/>
      <c r="N551" s="87" t="str">
        <f t="shared" ca="1" si="8"/>
        <v/>
      </c>
      <c r="O551" s="87"/>
      <c r="P551" s="89"/>
      <c r="Q551" s="87"/>
      <c r="R551" s="87"/>
      <c r="S551" s="87"/>
      <c r="T551" s="89"/>
      <c r="U551" s="89"/>
      <c r="V551" s="87"/>
      <c r="W551" s="87"/>
    </row>
    <row r="552" spans="1:23">
      <c r="A552" s="83"/>
      <c r="B552" s="94"/>
      <c r="C552" s="93"/>
      <c r="D552" s="86"/>
      <c r="E552" s="87"/>
      <c r="G552" s="89"/>
      <c r="H552" s="87"/>
      <c r="I552" s="87"/>
      <c r="J552" s="88"/>
      <c r="K552" s="87"/>
      <c r="L552" s="90"/>
      <c r="M552" s="90"/>
      <c r="N552" s="87" t="str">
        <f t="shared" ca="1" si="8"/>
        <v/>
      </c>
      <c r="O552" s="87"/>
      <c r="P552" s="89"/>
      <c r="Q552" s="87"/>
      <c r="R552" s="87"/>
      <c r="S552" s="87"/>
      <c r="T552" s="89"/>
      <c r="U552" s="89"/>
      <c r="V552" s="87"/>
      <c r="W552" s="87"/>
    </row>
    <row r="553" spans="1:23">
      <c r="A553" s="83"/>
      <c r="B553" s="94"/>
      <c r="C553" s="93"/>
      <c r="D553" s="86"/>
      <c r="E553" s="87"/>
      <c r="G553" s="89"/>
      <c r="H553" s="87"/>
      <c r="I553" s="87"/>
      <c r="J553" s="88"/>
      <c r="K553" s="87"/>
      <c r="L553" s="90"/>
      <c r="M553" s="90"/>
      <c r="N553" s="87" t="str">
        <f t="shared" ca="1" si="8"/>
        <v/>
      </c>
      <c r="O553" s="87"/>
      <c r="P553" s="89"/>
      <c r="Q553" s="87"/>
      <c r="R553" s="87"/>
      <c r="S553" s="87"/>
      <c r="T553" s="89"/>
      <c r="U553" s="89"/>
      <c r="V553" s="87"/>
      <c r="W553" s="87"/>
    </row>
    <row r="554" spans="1:23">
      <c r="A554" s="83"/>
      <c r="B554" s="94"/>
      <c r="C554" s="93"/>
      <c r="D554" s="86"/>
      <c r="E554" s="87"/>
      <c r="G554" s="89"/>
      <c r="H554" s="87"/>
      <c r="I554" s="87"/>
      <c r="J554" s="88"/>
      <c r="K554" s="87"/>
      <c r="L554" s="90"/>
      <c r="M554" s="90"/>
      <c r="N554" s="87" t="str">
        <f t="shared" ca="1" si="8"/>
        <v/>
      </c>
      <c r="O554" s="87"/>
      <c r="P554" s="89"/>
      <c r="Q554" s="87"/>
      <c r="R554" s="87"/>
      <c r="S554" s="87"/>
      <c r="T554" s="89"/>
      <c r="U554" s="89"/>
      <c r="V554" s="87"/>
      <c r="W554" s="87"/>
    </row>
    <row r="555" spans="1:23">
      <c r="A555" s="83"/>
      <c r="B555" s="94"/>
      <c r="C555" s="93"/>
      <c r="D555" s="86"/>
      <c r="E555" s="87"/>
      <c r="G555" s="89"/>
      <c r="H555" s="87"/>
      <c r="I555" s="87"/>
      <c r="J555" s="88"/>
      <c r="K555" s="87"/>
      <c r="L555" s="90"/>
      <c r="M555" s="90"/>
      <c r="N555" s="87" t="str">
        <f t="shared" ca="1" si="8"/>
        <v/>
      </c>
      <c r="O555" s="87"/>
      <c r="P555" s="89"/>
      <c r="Q555" s="87"/>
      <c r="R555" s="87"/>
      <c r="S555" s="87"/>
      <c r="T555" s="89"/>
      <c r="U555" s="89"/>
      <c r="V555" s="87"/>
      <c r="W555" s="87"/>
    </row>
    <row r="556" spans="1:23">
      <c r="A556" s="83"/>
      <c r="B556" s="94"/>
      <c r="C556" s="93"/>
      <c r="D556" s="86"/>
      <c r="E556" s="87"/>
      <c r="G556" s="89"/>
      <c r="H556" s="87"/>
      <c r="I556" s="87"/>
      <c r="J556" s="88"/>
      <c r="K556" s="87"/>
      <c r="L556" s="90"/>
      <c r="M556" s="90"/>
      <c r="N556" s="87" t="str">
        <f t="shared" ca="1" si="8"/>
        <v/>
      </c>
      <c r="O556" s="87"/>
      <c r="P556" s="89"/>
      <c r="Q556" s="87"/>
      <c r="R556" s="87"/>
      <c r="S556" s="87"/>
      <c r="T556" s="89"/>
      <c r="U556" s="89"/>
      <c r="V556" s="87"/>
      <c r="W556" s="87"/>
    </row>
    <row r="557" spans="1:23">
      <c r="A557" s="83"/>
      <c r="B557" s="94"/>
      <c r="C557" s="93"/>
      <c r="D557" s="86"/>
      <c r="E557" s="87"/>
      <c r="G557" s="89"/>
      <c r="H557" s="87"/>
      <c r="I557" s="87"/>
      <c r="J557" s="88"/>
      <c r="K557" s="87"/>
      <c r="L557" s="90"/>
      <c r="M557" s="90"/>
      <c r="N557" s="87" t="str">
        <f t="shared" ca="1" si="8"/>
        <v/>
      </c>
      <c r="O557" s="87"/>
      <c r="P557" s="89"/>
      <c r="Q557" s="87"/>
      <c r="R557" s="87"/>
      <c r="S557" s="87"/>
      <c r="T557" s="89"/>
      <c r="U557" s="89"/>
      <c r="V557" s="87"/>
      <c r="W557" s="87"/>
    </row>
    <row r="558" spans="1:23">
      <c r="A558" s="83"/>
      <c r="B558" s="94"/>
      <c r="C558" s="93"/>
      <c r="D558" s="86"/>
      <c r="E558" s="87"/>
      <c r="G558" s="89"/>
      <c r="H558" s="87"/>
      <c r="I558" s="87"/>
      <c r="J558" s="88"/>
      <c r="K558" s="87"/>
      <c r="L558" s="90"/>
      <c r="M558" s="90"/>
      <c r="N558" s="87" t="str">
        <f t="shared" ca="1" si="8"/>
        <v/>
      </c>
      <c r="O558" s="87"/>
      <c r="P558" s="89"/>
      <c r="Q558" s="87"/>
      <c r="R558" s="87"/>
      <c r="S558" s="87"/>
      <c r="T558" s="89"/>
      <c r="U558" s="89"/>
      <c r="V558" s="87"/>
      <c r="W558" s="87"/>
    </row>
    <row r="559" spans="1:23">
      <c r="A559" s="83"/>
      <c r="B559" s="94"/>
      <c r="C559" s="93"/>
      <c r="D559" s="86"/>
      <c r="E559" s="87"/>
      <c r="G559" s="89"/>
      <c r="H559" s="87"/>
      <c r="I559" s="87"/>
      <c r="J559" s="88"/>
      <c r="K559" s="87"/>
      <c r="L559" s="90"/>
      <c r="M559" s="90"/>
      <c r="N559" s="87" t="str">
        <f t="shared" ca="1" si="8"/>
        <v/>
      </c>
      <c r="O559" s="87"/>
      <c r="P559" s="89"/>
      <c r="Q559" s="87"/>
      <c r="R559" s="87"/>
      <c r="S559" s="87"/>
      <c r="T559" s="89"/>
      <c r="U559" s="89"/>
      <c r="V559" s="87"/>
      <c r="W559" s="87"/>
    </row>
    <row r="560" spans="1:23">
      <c r="A560" s="83"/>
      <c r="B560" s="94"/>
      <c r="C560" s="93"/>
      <c r="D560" s="86"/>
      <c r="E560" s="87"/>
      <c r="G560" s="89"/>
      <c r="H560" s="87"/>
      <c r="I560" s="87"/>
      <c r="J560" s="88"/>
      <c r="K560" s="87"/>
      <c r="L560" s="90"/>
      <c r="M560" s="90"/>
      <c r="N560" s="87" t="str">
        <f t="shared" ca="1" si="8"/>
        <v/>
      </c>
      <c r="O560" s="87"/>
      <c r="P560" s="89"/>
      <c r="Q560" s="87"/>
      <c r="R560" s="87"/>
      <c r="S560" s="87"/>
      <c r="T560" s="89"/>
      <c r="U560" s="89"/>
      <c r="V560" s="87"/>
      <c r="W560" s="87"/>
    </row>
    <row r="561" spans="1:23">
      <c r="A561" s="83"/>
      <c r="B561" s="94"/>
      <c r="C561" s="93"/>
      <c r="D561" s="86"/>
      <c r="E561" s="87"/>
      <c r="G561" s="89"/>
      <c r="H561" s="87"/>
      <c r="I561" s="87"/>
      <c r="J561" s="88"/>
      <c r="K561" s="87"/>
      <c r="L561" s="90"/>
      <c r="M561" s="90"/>
      <c r="N561" s="87" t="str">
        <f t="shared" ca="1" si="8"/>
        <v/>
      </c>
      <c r="O561" s="87"/>
      <c r="P561" s="89"/>
      <c r="Q561" s="87"/>
      <c r="R561" s="87"/>
      <c r="S561" s="87"/>
      <c r="T561" s="89"/>
      <c r="U561" s="89"/>
      <c r="V561" s="87"/>
      <c r="W561" s="87"/>
    </row>
    <row r="562" spans="1:23">
      <c r="A562" s="83"/>
      <c r="B562" s="94"/>
      <c r="C562" s="93"/>
      <c r="D562" s="86"/>
      <c r="E562" s="87"/>
      <c r="G562" s="89"/>
      <c r="H562" s="87"/>
      <c r="I562" s="87"/>
      <c r="J562" s="88"/>
      <c r="K562" s="87"/>
      <c r="L562" s="90"/>
      <c r="M562" s="90"/>
      <c r="N562" s="87" t="str">
        <f t="shared" ca="1" si="8"/>
        <v/>
      </c>
      <c r="O562" s="87"/>
      <c r="P562" s="89"/>
      <c r="Q562" s="87"/>
      <c r="R562" s="87"/>
      <c r="S562" s="87"/>
      <c r="T562" s="89"/>
      <c r="U562" s="89"/>
      <c r="V562" s="87"/>
      <c r="W562" s="87"/>
    </row>
    <row r="563" spans="1:23">
      <c r="A563" s="83"/>
      <c r="B563" s="94"/>
      <c r="C563" s="93"/>
      <c r="D563" s="86"/>
      <c r="E563" s="87"/>
      <c r="G563" s="89"/>
      <c r="H563" s="87"/>
      <c r="I563" s="87"/>
      <c r="J563" s="88"/>
      <c r="K563" s="87"/>
      <c r="L563" s="90"/>
      <c r="M563" s="90"/>
      <c r="N563" s="87" t="str">
        <f t="shared" ca="1" si="8"/>
        <v/>
      </c>
      <c r="O563" s="87"/>
      <c r="P563" s="89"/>
      <c r="Q563" s="87"/>
      <c r="R563" s="87"/>
      <c r="S563" s="87"/>
      <c r="T563" s="89"/>
      <c r="U563" s="89"/>
      <c r="V563" s="87"/>
      <c r="W563" s="87"/>
    </row>
    <row r="564" spans="1:23">
      <c r="A564" s="83"/>
      <c r="B564" s="94"/>
      <c r="C564" s="93"/>
      <c r="D564" s="86"/>
      <c r="E564" s="87"/>
      <c r="G564" s="89"/>
      <c r="H564" s="87"/>
      <c r="I564" s="87"/>
      <c r="J564" s="88"/>
      <c r="K564" s="87"/>
      <c r="L564" s="90"/>
      <c r="M564" s="90"/>
      <c r="N564" s="87" t="str">
        <f t="shared" ca="1" si="8"/>
        <v/>
      </c>
      <c r="O564" s="87"/>
      <c r="P564" s="89"/>
      <c r="Q564" s="87"/>
      <c r="R564" s="87"/>
      <c r="S564" s="87"/>
      <c r="T564" s="89"/>
      <c r="U564" s="89"/>
      <c r="V564" s="87"/>
      <c r="W564" s="87"/>
    </row>
    <row r="565" spans="1:23">
      <c r="A565" s="83"/>
      <c r="B565" s="94"/>
      <c r="C565" s="93"/>
      <c r="D565" s="86"/>
      <c r="E565" s="87"/>
      <c r="G565" s="89"/>
      <c r="H565" s="87"/>
      <c r="I565" s="87"/>
      <c r="J565" s="88"/>
      <c r="K565" s="87"/>
      <c r="L565" s="90"/>
      <c r="M565" s="90"/>
      <c r="N565" s="87" t="str">
        <f t="shared" ca="1" si="8"/>
        <v/>
      </c>
      <c r="O565" s="87"/>
      <c r="P565" s="89"/>
      <c r="Q565" s="87"/>
      <c r="R565" s="87"/>
      <c r="S565" s="87"/>
      <c r="T565" s="89"/>
      <c r="U565" s="89"/>
      <c r="V565" s="87"/>
      <c r="W565" s="87"/>
    </row>
    <row r="566" spans="1:23">
      <c r="A566" s="83"/>
      <c r="B566" s="94"/>
      <c r="C566" s="93"/>
      <c r="D566" s="86"/>
      <c r="E566" s="87"/>
      <c r="G566" s="89"/>
      <c r="H566" s="87"/>
      <c r="I566" s="87"/>
      <c r="J566" s="88"/>
      <c r="K566" s="87"/>
      <c r="L566" s="90"/>
      <c r="M566" s="90"/>
      <c r="N566" s="87" t="str">
        <f t="shared" ca="1" si="8"/>
        <v/>
      </c>
      <c r="O566" s="87"/>
      <c r="P566" s="89"/>
      <c r="Q566" s="87"/>
      <c r="R566" s="87"/>
      <c r="S566" s="87"/>
      <c r="T566" s="89"/>
      <c r="U566" s="89"/>
      <c r="V566" s="87"/>
      <c r="W566" s="87"/>
    </row>
    <row r="567" spans="1:23">
      <c r="A567" s="83"/>
      <c r="B567" s="94"/>
      <c r="C567" s="93"/>
      <c r="D567" s="86"/>
      <c r="E567" s="87"/>
      <c r="G567" s="89"/>
      <c r="H567" s="87"/>
      <c r="I567" s="87"/>
      <c r="J567" s="88"/>
      <c r="K567" s="87"/>
      <c r="L567" s="90"/>
      <c r="M567" s="90"/>
      <c r="N567" s="87" t="str">
        <f t="shared" ca="1" si="8"/>
        <v/>
      </c>
      <c r="O567" s="87"/>
      <c r="P567" s="89"/>
      <c r="Q567" s="87"/>
      <c r="R567" s="87"/>
      <c r="S567" s="87"/>
      <c r="T567" s="89"/>
      <c r="U567" s="89"/>
      <c r="V567" s="87"/>
      <c r="W567" s="87"/>
    </row>
    <row r="568" spans="1:23">
      <c r="A568" s="83"/>
      <c r="B568" s="94"/>
      <c r="C568" s="93"/>
      <c r="D568" s="86"/>
      <c r="E568" s="87"/>
      <c r="G568" s="89"/>
      <c r="H568" s="87"/>
      <c r="I568" s="87"/>
      <c r="J568" s="88"/>
      <c r="K568" s="87"/>
      <c r="L568" s="90"/>
      <c r="M568" s="90"/>
      <c r="N568" s="87" t="str">
        <f t="shared" ca="1" si="8"/>
        <v/>
      </c>
      <c r="O568" s="87"/>
      <c r="P568" s="89"/>
      <c r="Q568" s="87"/>
      <c r="R568" s="87"/>
      <c r="S568" s="87"/>
      <c r="T568" s="89"/>
      <c r="U568" s="89"/>
      <c r="V568" s="87"/>
      <c r="W568" s="87"/>
    </row>
    <row r="569" spans="1:23">
      <c r="A569" s="83"/>
      <c r="B569" s="94"/>
      <c r="C569" s="93"/>
      <c r="D569" s="86"/>
      <c r="E569" s="87"/>
      <c r="G569" s="89"/>
      <c r="H569" s="87"/>
      <c r="I569" s="87"/>
      <c r="J569" s="88"/>
      <c r="K569" s="87"/>
      <c r="L569" s="90"/>
      <c r="M569" s="90"/>
      <c r="N569" s="87" t="str">
        <f t="shared" ca="1" si="8"/>
        <v/>
      </c>
      <c r="O569" s="87"/>
      <c r="P569" s="89"/>
      <c r="Q569" s="87"/>
      <c r="R569" s="87"/>
      <c r="S569" s="87"/>
      <c r="T569" s="89"/>
      <c r="U569" s="89"/>
      <c r="V569" s="87"/>
      <c r="W569" s="87"/>
    </row>
    <row r="570" spans="1:23">
      <c r="A570" s="83"/>
      <c r="B570" s="94"/>
      <c r="C570" s="93"/>
      <c r="D570" s="86"/>
      <c r="E570" s="87"/>
      <c r="G570" s="89"/>
      <c r="H570" s="87"/>
      <c r="I570" s="87"/>
      <c r="J570" s="88"/>
      <c r="K570" s="87"/>
      <c r="L570" s="90"/>
      <c r="M570" s="90"/>
      <c r="N570" s="87" t="str">
        <f t="shared" ca="1" si="8"/>
        <v/>
      </c>
      <c r="O570" s="87"/>
      <c r="P570" s="89"/>
      <c r="Q570" s="87"/>
      <c r="R570" s="87"/>
      <c r="S570" s="87"/>
      <c r="T570" s="89"/>
      <c r="U570" s="89"/>
      <c r="V570" s="87"/>
      <c r="W570" s="87"/>
    </row>
    <row r="571" spans="1:23">
      <c r="A571" s="83"/>
      <c r="B571" s="94"/>
      <c r="C571" s="93"/>
      <c r="D571" s="86"/>
      <c r="E571" s="87"/>
      <c r="G571" s="89"/>
      <c r="H571" s="87"/>
      <c r="I571" s="87"/>
      <c r="J571" s="88"/>
      <c r="K571" s="87"/>
      <c r="L571" s="90"/>
      <c r="M571" s="90"/>
      <c r="N571" s="87" t="str">
        <f t="shared" ca="1" si="8"/>
        <v/>
      </c>
      <c r="O571" s="87"/>
      <c r="P571" s="89"/>
      <c r="Q571" s="87"/>
      <c r="R571" s="87"/>
      <c r="S571" s="87"/>
      <c r="T571" s="89"/>
      <c r="U571" s="89"/>
      <c r="V571" s="87"/>
      <c r="W571" s="87"/>
    </row>
    <row r="572" spans="1:23">
      <c r="A572" s="83"/>
      <c r="B572" s="94"/>
      <c r="C572" s="93"/>
      <c r="D572" s="86"/>
      <c r="E572" s="87"/>
      <c r="G572" s="89"/>
      <c r="H572" s="87"/>
      <c r="I572" s="87"/>
      <c r="J572" s="88"/>
      <c r="K572" s="87"/>
      <c r="L572" s="90"/>
      <c r="M572" s="90"/>
      <c r="N572" s="87" t="str">
        <f t="shared" ca="1" si="8"/>
        <v/>
      </c>
      <c r="O572" s="87"/>
      <c r="P572" s="89"/>
      <c r="Q572" s="87"/>
      <c r="R572" s="87"/>
      <c r="S572" s="87"/>
      <c r="T572" s="89"/>
      <c r="U572" s="89"/>
      <c r="V572" s="87"/>
      <c r="W572" s="87"/>
    </row>
    <row r="573" spans="1:23">
      <c r="A573" s="83"/>
      <c r="B573" s="94"/>
      <c r="C573" s="93"/>
      <c r="D573" s="86"/>
      <c r="E573" s="87"/>
      <c r="G573" s="89"/>
      <c r="H573" s="87"/>
      <c r="I573" s="87"/>
      <c r="J573" s="88"/>
      <c r="K573" s="87"/>
      <c r="L573" s="90"/>
      <c r="M573" s="90"/>
      <c r="N573" s="87" t="str">
        <f t="shared" ca="1" si="8"/>
        <v/>
      </c>
      <c r="O573" s="87"/>
      <c r="P573" s="89"/>
      <c r="Q573" s="87"/>
      <c r="R573" s="87"/>
      <c r="S573" s="87"/>
      <c r="T573" s="89"/>
      <c r="U573" s="89"/>
      <c r="V573" s="87"/>
      <c r="W573" s="87"/>
    </row>
    <row r="574" spans="1:23">
      <c r="A574" s="83"/>
      <c r="B574" s="94"/>
      <c r="C574" s="93"/>
      <c r="D574" s="86"/>
      <c r="E574" s="87"/>
      <c r="G574" s="89"/>
      <c r="H574" s="87"/>
      <c r="I574" s="87"/>
      <c r="J574" s="88"/>
      <c r="K574" s="87"/>
      <c r="L574" s="90"/>
      <c r="M574" s="90"/>
      <c r="N574" s="87" t="str">
        <f t="shared" ca="1" si="8"/>
        <v/>
      </c>
      <c r="O574" s="87"/>
      <c r="P574" s="89"/>
      <c r="Q574" s="87"/>
      <c r="R574" s="87"/>
      <c r="S574" s="87"/>
      <c r="T574" s="89"/>
      <c r="U574" s="89"/>
      <c r="V574" s="87"/>
      <c r="W574" s="87"/>
    </row>
    <row r="575" spans="1:23">
      <c r="A575" s="83"/>
      <c r="B575" s="94"/>
      <c r="C575" s="93"/>
      <c r="D575" s="86"/>
      <c r="E575" s="87"/>
      <c r="G575" s="89"/>
      <c r="H575" s="87"/>
      <c r="I575" s="87"/>
      <c r="J575" s="88"/>
      <c r="K575" s="87"/>
      <c r="L575" s="90"/>
      <c r="M575" s="90"/>
      <c r="N575" s="87" t="str">
        <f t="shared" ca="1" si="8"/>
        <v/>
      </c>
      <c r="O575" s="87"/>
      <c r="P575" s="89"/>
      <c r="Q575" s="87"/>
      <c r="R575" s="87"/>
      <c r="S575" s="87"/>
      <c r="T575" s="89"/>
      <c r="U575" s="89"/>
      <c r="V575" s="87"/>
      <c r="W575" s="87"/>
    </row>
    <row r="576" spans="1:23">
      <c r="A576" s="83"/>
      <c r="B576" s="94"/>
      <c r="C576" s="93"/>
      <c r="D576" s="86"/>
      <c r="E576" s="87"/>
      <c r="G576" s="89"/>
      <c r="H576" s="87"/>
      <c r="I576" s="87"/>
      <c r="J576" s="88"/>
      <c r="K576" s="87"/>
      <c r="L576" s="90"/>
      <c r="M576" s="90"/>
      <c r="N576" s="87" t="str">
        <f t="shared" ca="1" si="8"/>
        <v/>
      </c>
      <c r="O576" s="87"/>
      <c r="P576" s="89"/>
      <c r="Q576" s="87"/>
      <c r="R576" s="87"/>
      <c r="S576" s="87"/>
      <c r="T576" s="89"/>
      <c r="U576" s="89"/>
      <c r="V576" s="87"/>
      <c r="W576" s="87"/>
    </row>
    <row r="577" spans="1:23">
      <c r="A577" s="83"/>
      <c r="B577" s="94"/>
      <c r="C577" s="93"/>
      <c r="D577" s="86"/>
      <c r="E577" s="87"/>
      <c r="G577" s="89"/>
      <c r="H577" s="87"/>
      <c r="I577" s="87"/>
      <c r="J577" s="88"/>
      <c r="K577" s="87"/>
      <c r="L577" s="90"/>
      <c r="M577" s="90"/>
      <c r="N577" s="87" t="str">
        <f t="shared" ca="1" si="8"/>
        <v/>
      </c>
      <c r="O577" s="87"/>
      <c r="P577" s="89"/>
      <c r="Q577" s="87"/>
      <c r="R577" s="87"/>
      <c r="S577" s="87"/>
      <c r="T577" s="89"/>
      <c r="U577" s="89"/>
      <c r="V577" s="87"/>
      <c r="W577" s="87"/>
    </row>
    <row r="578" spans="1:23">
      <c r="A578" s="83"/>
      <c r="B578" s="94"/>
      <c r="C578" s="93"/>
      <c r="D578" s="86"/>
      <c r="E578" s="87"/>
      <c r="G578" s="89"/>
      <c r="H578" s="87"/>
      <c r="I578" s="87"/>
      <c r="J578" s="88"/>
      <c r="K578" s="87"/>
      <c r="L578" s="90"/>
      <c r="M578" s="90"/>
      <c r="N578" s="87" t="str">
        <f t="shared" ca="1" si="8"/>
        <v/>
      </c>
      <c r="O578" s="87"/>
      <c r="P578" s="89"/>
      <c r="Q578" s="87"/>
      <c r="R578" s="87"/>
      <c r="S578" s="87"/>
      <c r="T578" s="89"/>
      <c r="U578" s="89"/>
      <c r="V578" s="87"/>
      <c r="W578" s="87"/>
    </row>
    <row r="579" spans="1:23">
      <c r="A579" s="83"/>
      <c r="B579" s="94"/>
      <c r="C579" s="93"/>
      <c r="D579" s="86"/>
      <c r="E579" s="87"/>
      <c r="G579" s="89"/>
      <c r="H579" s="87"/>
      <c r="I579" s="87"/>
      <c r="J579" s="88"/>
      <c r="K579" s="87"/>
      <c r="L579" s="90"/>
      <c r="M579" s="90"/>
      <c r="N579" s="87" t="str">
        <f t="shared" ca="1" si="8"/>
        <v/>
      </c>
      <c r="O579" s="87"/>
      <c r="P579" s="89"/>
      <c r="Q579" s="87"/>
      <c r="R579" s="87"/>
      <c r="S579" s="87"/>
      <c r="T579" s="89"/>
      <c r="U579" s="89"/>
      <c r="V579" s="87"/>
      <c r="W579" s="87"/>
    </row>
    <row r="580" spans="1:23">
      <c r="A580" s="83"/>
      <c r="B580" s="94"/>
      <c r="C580" s="93"/>
      <c r="D580" s="86"/>
      <c r="E580" s="87"/>
      <c r="G580" s="89"/>
      <c r="H580" s="87"/>
      <c r="I580" s="87"/>
      <c r="J580" s="88"/>
      <c r="K580" s="87"/>
      <c r="L580" s="90"/>
      <c r="M580" s="90"/>
      <c r="N580" s="87" t="str">
        <f t="shared" ca="1" si="8"/>
        <v/>
      </c>
      <c r="O580" s="87"/>
      <c r="P580" s="89"/>
      <c r="Q580" s="87"/>
      <c r="R580" s="87"/>
      <c r="S580" s="87"/>
      <c r="T580" s="89"/>
      <c r="U580" s="89"/>
      <c r="V580" s="87"/>
      <c r="W580" s="87"/>
    </row>
    <row r="581" spans="1:23">
      <c r="A581" s="83"/>
      <c r="B581" s="94"/>
      <c r="C581" s="93"/>
      <c r="D581" s="86"/>
      <c r="E581" s="87"/>
      <c r="G581" s="89"/>
      <c r="H581" s="87"/>
      <c r="I581" s="87"/>
      <c r="J581" s="88"/>
      <c r="K581" s="87"/>
      <c r="L581" s="90"/>
      <c r="M581" s="90"/>
      <c r="N581" s="87" t="str">
        <f t="shared" ref="N581:N644" ca="1" si="9">+IFERROR(MATCH("X",OFFSET(STR,N580,0),0)+N580,"")</f>
        <v/>
      </c>
      <c r="O581" s="87"/>
      <c r="P581" s="89"/>
      <c r="Q581" s="87"/>
      <c r="R581" s="87"/>
      <c r="S581" s="87"/>
      <c r="T581" s="89"/>
      <c r="U581" s="89"/>
      <c r="V581" s="87"/>
      <c r="W581" s="87"/>
    </row>
    <row r="582" spans="1:23">
      <c r="A582" s="83"/>
      <c r="B582" s="94"/>
      <c r="C582" s="93"/>
      <c r="D582" s="86"/>
      <c r="E582" s="87"/>
      <c r="G582" s="89"/>
      <c r="H582" s="87"/>
      <c r="I582" s="87"/>
      <c r="J582" s="88"/>
      <c r="K582" s="87"/>
      <c r="L582" s="90"/>
      <c r="M582" s="90"/>
      <c r="N582" s="87" t="str">
        <f t="shared" ca="1" si="9"/>
        <v/>
      </c>
      <c r="O582" s="87"/>
      <c r="P582" s="89"/>
      <c r="Q582" s="87"/>
      <c r="R582" s="87"/>
      <c r="S582" s="87"/>
      <c r="T582" s="89"/>
      <c r="U582" s="89"/>
      <c r="V582" s="87"/>
      <c r="W582" s="87"/>
    </row>
    <row r="583" spans="1:23">
      <c r="A583" s="83"/>
      <c r="B583" s="94"/>
      <c r="C583" s="93"/>
      <c r="D583" s="86"/>
      <c r="E583" s="87"/>
      <c r="G583" s="89"/>
      <c r="H583" s="87"/>
      <c r="I583" s="87"/>
      <c r="J583" s="88"/>
      <c r="K583" s="87"/>
      <c r="L583" s="90"/>
      <c r="M583" s="90"/>
      <c r="N583" s="87" t="str">
        <f t="shared" ca="1" si="9"/>
        <v/>
      </c>
      <c r="O583" s="87"/>
      <c r="P583" s="89"/>
      <c r="Q583" s="87"/>
      <c r="R583" s="87"/>
      <c r="S583" s="87"/>
      <c r="T583" s="89"/>
      <c r="U583" s="89"/>
      <c r="V583" s="87"/>
      <c r="W583" s="87"/>
    </row>
    <row r="584" spans="1:23">
      <c r="A584" s="83"/>
      <c r="B584" s="94"/>
      <c r="C584" s="93"/>
      <c r="D584" s="86"/>
      <c r="E584" s="87"/>
      <c r="G584" s="89"/>
      <c r="H584" s="87"/>
      <c r="I584" s="87"/>
      <c r="J584" s="88"/>
      <c r="K584" s="87"/>
      <c r="L584" s="90"/>
      <c r="M584" s="90"/>
      <c r="N584" s="87" t="str">
        <f t="shared" ca="1" si="9"/>
        <v/>
      </c>
      <c r="O584" s="87"/>
      <c r="P584" s="89"/>
      <c r="Q584" s="87"/>
      <c r="R584" s="87"/>
      <c r="S584" s="87"/>
      <c r="T584" s="89"/>
      <c r="U584" s="89"/>
      <c r="V584" s="87"/>
      <c r="W584" s="87"/>
    </row>
    <row r="585" spans="1:23">
      <c r="A585" s="83"/>
      <c r="B585" s="94"/>
      <c r="C585" s="93"/>
      <c r="D585" s="86"/>
      <c r="E585" s="87"/>
      <c r="G585" s="89"/>
      <c r="H585" s="87"/>
      <c r="I585" s="87"/>
      <c r="J585" s="88"/>
      <c r="K585" s="87"/>
      <c r="L585" s="90"/>
      <c r="M585" s="90"/>
      <c r="N585" s="87" t="str">
        <f t="shared" ca="1" si="9"/>
        <v/>
      </c>
      <c r="O585" s="87"/>
      <c r="P585" s="89"/>
      <c r="Q585" s="87"/>
      <c r="R585" s="87"/>
      <c r="S585" s="87"/>
      <c r="T585" s="89"/>
      <c r="U585" s="89"/>
      <c r="V585" s="87"/>
      <c r="W585" s="87"/>
    </row>
    <row r="586" spans="1:23">
      <c r="A586" s="83"/>
      <c r="B586" s="94"/>
      <c r="C586" s="93"/>
      <c r="D586" s="86"/>
      <c r="E586" s="87"/>
      <c r="G586" s="89"/>
      <c r="H586" s="87"/>
      <c r="I586" s="87"/>
      <c r="J586" s="88"/>
      <c r="K586" s="87"/>
      <c r="L586" s="90"/>
      <c r="M586" s="90"/>
      <c r="N586" s="87" t="str">
        <f t="shared" ca="1" si="9"/>
        <v/>
      </c>
      <c r="O586" s="87"/>
      <c r="P586" s="89"/>
      <c r="Q586" s="87"/>
      <c r="R586" s="87"/>
      <c r="S586" s="87"/>
      <c r="T586" s="89"/>
      <c r="U586" s="89"/>
      <c r="V586" s="87"/>
      <c r="W586" s="87"/>
    </row>
    <row r="587" spans="1:23">
      <c r="A587" s="83"/>
      <c r="B587" s="94"/>
      <c r="C587" s="93"/>
      <c r="D587" s="86"/>
      <c r="E587" s="87"/>
      <c r="G587" s="89"/>
      <c r="H587" s="87"/>
      <c r="I587" s="87"/>
      <c r="J587" s="88"/>
      <c r="K587" s="87"/>
      <c r="L587" s="90"/>
      <c r="M587" s="90"/>
      <c r="N587" s="87" t="str">
        <f t="shared" ca="1" si="9"/>
        <v/>
      </c>
      <c r="O587" s="87"/>
      <c r="P587" s="89"/>
      <c r="Q587" s="87"/>
      <c r="R587" s="87"/>
      <c r="S587" s="87"/>
      <c r="T587" s="89"/>
      <c r="U587" s="89"/>
      <c r="V587" s="87"/>
      <c r="W587" s="87"/>
    </row>
    <row r="588" spans="1:23">
      <c r="A588" s="83"/>
      <c r="B588" s="94"/>
      <c r="C588" s="93"/>
      <c r="D588" s="86"/>
      <c r="E588" s="87"/>
      <c r="G588" s="89"/>
      <c r="H588" s="87"/>
      <c r="I588" s="87"/>
      <c r="J588" s="88"/>
      <c r="K588" s="87"/>
      <c r="L588" s="90"/>
      <c r="M588" s="90"/>
      <c r="N588" s="87" t="str">
        <f t="shared" ca="1" si="9"/>
        <v/>
      </c>
      <c r="O588" s="87"/>
      <c r="P588" s="89"/>
      <c r="Q588" s="87"/>
      <c r="R588" s="87"/>
      <c r="S588" s="87"/>
      <c r="T588" s="89"/>
      <c r="U588" s="89"/>
      <c r="V588" s="87"/>
      <c r="W588" s="87"/>
    </row>
    <row r="589" spans="1:23">
      <c r="A589" s="83"/>
      <c r="B589" s="94"/>
      <c r="C589" s="93"/>
      <c r="D589" s="86"/>
      <c r="E589" s="87"/>
      <c r="G589" s="89"/>
      <c r="H589" s="87"/>
      <c r="I589" s="87"/>
      <c r="J589" s="88"/>
      <c r="K589" s="87"/>
      <c r="L589" s="90"/>
      <c r="M589" s="90"/>
      <c r="N589" s="87" t="str">
        <f t="shared" ca="1" si="9"/>
        <v/>
      </c>
      <c r="O589" s="87"/>
      <c r="P589" s="89"/>
      <c r="Q589" s="87"/>
      <c r="R589" s="87"/>
      <c r="S589" s="87"/>
      <c r="T589" s="89"/>
      <c r="U589" s="89"/>
      <c r="V589" s="87"/>
      <c r="W589" s="87"/>
    </row>
    <row r="590" spans="1:23">
      <c r="A590" s="83"/>
      <c r="B590" s="94"/>
      <c r="C590" s="93"/>
      <c r="D590" s="86"/>
      <c r="E590" s="87"/>
      <c r="G590" s="89"/>
      <c r="H590" s="87"/>
      <c r="I590" s="87"/>
      <c r="J590" s="88"/>
      <c r="K590" s="87"/>
      <c r="L590" s="90"/>
      <c r="M590" s="90"/>
      <c r="N590" s="87" t="str">
        <f t="shared" ca="1" si="9"/>
        <v/>
      </c>
      <c r="O590" s="87"/>
      <c r="P590" s="89"/>
      <c r="Q590" s="87"/>
      <c r="R590" s="87"/>
      <c r="S590" s="87"/>
      <c r="T590" s="89"/>
      <c r="U590" s="89"/>
      <c r="V590" s="87"/>
      <c r="W590" s="87"/>
    </row>
    <row r="591" spans="1:23">
      <c r="A591" s="83"/>
      <c r="B591" s="94"/>
      <c r="C591" s="93"/>
      <c r="D591" s="86"/>
      <c r="E591" s="87"/>
      <c r="G591" s="89"/>
      <c r="H591" s="87"/>
      <c r="I591" s="87"/>
      <c r="J591" s="88"/>
      <c r="K591" s="87"/>
      <c r="L591" s="90"/>
      <c r="M591" s="90"/>
      <c r="N591" s="87" t="str">
        <f t="shared" ca="1" si="9"/>
        <v/>
      </c>
      <c r="O591" s="87"/>
      <c r="P591" s="89"/>
      <c r="Q591" s="87"/>
      <c r="R591" s="87"/>
      <c r="S591" s="87"/>
      <c r="T591" s="89"/>
      <c r="U591" s="89"/>
      <c r="V591" s="87"/>
      <c r="W591" s="87"/>
    </row>
    <row r="592" spans="1:23">
      <c r="A592" s="83"/>
      <c r="B592" s="94"/>
      <c r="C592" s="93"/>
      <c r="D592" s="86"/>
      <c r="E592" s="87"/>
      <c r="G592" s="89"/>
      <c r="H592" s="87"/>
      <c r="I592" s="87"/>
      <c r="J592" s="88"/>
      <c r="K592" s="87"/>
      <c r="L592" s="90"/>
      <c r="M592" s="90"/>
      <c r="N592" s="87" t="str">
        <f t="shared" ca="1" si="9"/>
        <v/>
      </c>
      <c r="O592" s="87"/>
      <c r="P592" s="89"/>
      <c r="Q592" s="87"/>
      <c r="R592" s="87"/>
      <c r="S592" s="87"/>
      <c r="T592" s="89"/>
      <c r="U592" s="89"/>
      <c r="V592" s="87"/>
      <c r="W592" s="87"/>
    </row>
    <row r="593" spans="1:23">
      <c r="A593" s="83"/>
      <c r="B593" s="94"/>
      <c r="C593" s="93"/>
      <c r="D593" s="86"/>
      <c r="E593" s="87"/>
      <c r="G593" s="89"/>
      <c r="H593" s="87"/>
      <c r="I593" s="87"/>
      <c r="J593" s="88"/>
      <c r="K593" s="87"/>
      <c r="L593" s="90"/>
      <c r="M593" s="90"/>
      <c r="N593" s="87" t="str">
        <f t="shared" ca="1" si="9"/>
        <v/>
      </c>
      <c r="O593" s="87"/>
      <c r="P593" s="89"/>
      <c r="Q593" s="87"/>
      <c r="R593" s="87"/>
      <c r="S593" s="87"/>
      <c r="T593" s="89"/>
      <c r="U593" s="89"/>
      <c r="V593" s="87"/>
      <c r="W593" s="87"/>
    </row>
    <row r="594" spans="1:23">
      <c r="A594" s="83"/>
      <c r="B594" s="94"/>
      <c r="C594" s="93"/>
      <c r="D594" s="86"/>
      <c r="E594" s="87"/>
      <c r="G594" s="89"/>
      <c r="H594" s="87"/>
      <c r="I594" s="87"/>
      <c r="J594" s="88"/>
      <c r="K594" s="87"/>
      <c r="L594" s="90"/>
      <c r="M594" s="90"/>
      <c r="N594" s="87" t="str">
        <f t="shared" ca="1" si="9"/>
        <v/>
      </c>
      <c r="O594" s="87"/>
      <c r="P594" s="89"/>
      <c r="Q594" s="87"/>
      <c r="R594" s="87"/>
      <c r="S594" s="87"/>
      <c r="T594" s="89"/>
      <c r="U594" s="89"/>
      <c r="V594" s="87"/>
      <c r="W594" s="87"/>
    </row>
    <row r="595" spans="1:23">
      <c r="A595" s="83"/>
      <c r="B595" s="94"/>
      <c r="C595" s="93"/>
      <c r="D595" s="86"/>
      <c r="E595" s="87"/>
      <c r="G595" s="89"/>
      <c r="H595" s="87"/>
      <c r="I595" s="87"/>
      <c r="J595" s="88"/>
      <c r="K595" s="87"/>
      <c r="L595" s="90"/>
      <c r="M595" s="90"/>
      <c r="N595" s="87" t="str">
        <f t="shared" ca="1" si="9"/>
        <v/>
      </c>
      <c r="O595" s="87"/>
      <c r="P595" s="89"/>
      <c r="Q595" s="87"/>
      <c r="R595" s="87"/>
      <c r="S595" s="87"/>
      <c r="T595" s="89"/>
      <c r="U595" s="89"/>
      <c r="V595" s="87"/>
      <c r="W595" s="87"/>
    </row>
    <row r="596" spans="1:23">
      <c r="A596" s="83"/>
      <c r="B596" s="94"/>
      <c r="C596" s="93"/>
      <c r="D596" s="86"/>
      <c r="E596" s="87"/>
      <c r="G596" s="89"/>
      <c r="H596" s="87"/>
      <c r="I596" s="87"/>
      <c r="J596" s="88"/>
      <c r="K596" s="87"/>
      <c r="L596" s="90"/>
      <c r="M596" s="90"/>
      <c r="N596" s="87" t="str">
        <f t="shared" ca="1" si="9"/>
        <v/>
      </c>
      <c r="O596" s="87"/>
      <c r="P596" s="89"/>
      <c r="Q596" s="87"/>
      <c r="R596" s="87"/>
      <c r="S596" s="87"/>
      <c r="T596" s="89"/>
      <c r="U596" s="89"/>
      <c r="V596" s="87"/>
      <c r="W596" s="87"/>
    </row>
    <row r="597" spans="1:23">
      <c r="A597" s="83"/>
      <c r="B597" s="94"/>
      <c r="C597" s="93"/>
      <c r="D597" s="86"/>
      <c r="E597" s="87"/>
      <c r="G597" s="89"/>
      <c r="H597" s="87"/>
      <c r="I597" s="87"/>
      <c r="J597" s="88"/>
      <c r="K597" s="87"/>
      <c r="L597" s="90"/>
      <c r="M597" s="90"/>
      <c r="N597" s="87" t="str">
        <f t="shared" ca="1" si="9"/>
        <v/>
      </c>
      <c r="O597" s="87"/>
      <c r="P597" s="89"/>
      <c r="Q597" s="87"/>
      <c r="R597" s="87"/>
      <c r="S597" s="87"/>
      <c r="T597" s="89"/>
      <c r="U597" s="89"/>
      <c r="V597" s="87"/>
      <c r="W597" s="87"/>
    </row>
    <row r="598" spans="1:23">
      <c r="A598" s="83"/>
      <c r="B598" s="94"/>
      <c r="C598" s="93"/>
      <c r="D598" s="86"/>
      <c r="E598" s="87"/>
      <c r="G598" s="89"/>
      <c r="H598" s="87"/>
      <c r="I598" s="87"/>
      <c r="J598" s="88"/>
      <c r="K598" s="87"/>
      <c r="L598" s="90"/>
      <c r="M598" s="90"/>
      <c r="N598" s="87" t="str">
        <f t="shared" ca="1" si="9"/>
        <v/>
      </c>
      <c r="O598" s="87"/>
      <c r="P598" s="89"/>
      <c r="Q598" s="87"/>
      <c r="R598" s="87"/>
      <c r="S598" s="87"/>
      <c r="T598" s="89"/>
      <c r="U598" s="89"/>
      <c r="V598" s="87"/>
      <c r="W598" s="87"/>
    </row>
    <row r="599" spans="1:23">
      <c r="A599" s="83"/>
      <c r="B599" s="94"/>
      <c r="C599" s="93"/>
      <c r="D599" s="86"/>
      <c r="E599" s="87"/>
      <c r="G599" s="89"/>
      <c r="H599" s="87"/>
      <c r="I599" s="87"/>
      <c r="J599" s="88"/>
      <c r="K599" s="87"/>
      <c r="L599" s="90"/>
      <c r="M599" s="90"/>
      <c r="N599" s="87" t="str">
        <f t="shared" ca="1" si="9"/>
        <v/>
      </c>
      <c r="O599" s="87"/>
      <c r="P599" s="89"/>
      <c r="Q599" s="87"/>
      <c r="R599" s="87"/>
      <c r="S599" s="87"/>
      <c r="T599" s="89"/>
      <c r="U599" s="89"/>
      <c r="V599" s="87"/>
      <c r="W599" s="87"/>
    </row>
    <row r="600" spans="1:23">
      <c r="A600" s="83"/>
      <c r="B600" s="94"/>
      <c r="C600" s="93"/>
      <c r="D600" s="86"/>
      <c r="E600" s="87"/>
      <c r="G600" s="89"/>
      <c r="H600" s="87"/>
      <c r="I600" s="87"/>
      <c r="J600" s="88"/>
      <c r="K600" s="87"/>
      <c r="L600" s="90"/>
      <c r="M600" s="90"/>
      <c r="N600" s="87" t="str">
        <f t="shared" ca="1" si="9"/>
        <v/>
      </c>
      <c r="O600" s="87"/>
      <c r="P600" s="89"/>
      <c r="Q600" s="87"/>
      <c r="R600" s="87"/>
      <c r="S600" s="87"/>
      <c r="T600" s="89"/>
      <c r="U600" s="89"/>
      <c r="V600" s="87"/>
      <c r="W600" s="87"/>
    </row>
    <row r="601" spans="1:23">
      <c r="A601" s="83"/>
      <c r="B601" s="94"/>
      <c r="C601" s="93"/>
      <c r="D601" s="86"/>
      <c r="E601" s="87"/>
      <c r="G601" s="89"/>
      <c r="H601" s="87"/>
      <c r="I601" s="87"/>
      <c r="J601" s="88"/>
      <c r="K601" s="87"/>
      <c r="L601" s="90"/>
      <c r="M601" s="90"/>
      <c r="N601" s="87" t="str">
        <f t="shared" ca="1" si="9"/>
        <v/>
      </c>
      <c r="O601" s="87"/>
      <c r="P601" s="89"/>
      <c r="Q601" s="87"/>
      <c r="R601" s="87"/>
      <c r="S601" s="87"/>
      <c r="T601" s="89"/>
      <c r="U601" s="89"/>
      <c r="V601" s="87"/>
      <c r="W601" s="87"/>
    </row>
    <row r="602" spans="1:23">
      <c r="A602" s="83"/>
      <c r="B602" s="94"/>
      <c r="C602" s="93"/>
      <c r="D602" s="86"/>
      <c r="E602" s="87"/>
      <c r="G602" s="89"/>
      <c r="H602" s="87"/>
      <c r="I602" s="87"/>
      <c r="J602" s="88"/>
      <c r="K602" s="87"/>
      <c r="L602" s="90"/>
      <c r="M602" s="90"/>
      <c r="N602" s="87" t="str">
        <f t="shared" ca="1" si="9"/>
        <v/>
      </c>
      <c r="O602" s="87"/>
      <c r="P602" s="89"/>
      <c r="Q602" s="87"/>
      <c r="R602" s="87"/>
      <c r="S602" s="87"/>
      <c r="T602" s="89"/>
      <c r="U602" s="89"/>
      <c r="V602" s="87"/>
      <c r="W602" s="87"/>
    </row>
    <row r="603" spans="1:23">
      <c r="A603" s="83"/>
      <c r="B603" s="94"/>
      <c r="C603" s="93"/>
      <c r="D603" s="86"/>
      <c r="E603" s="87"/>
      <c r="G603" s="89"/>
      <c r="H603" s="87"/>
      <c r="I603" s="87"/>
      <c r="J603" s="88"/>
      <c r="K603" s="87"/>
      <c r="L603" s="90"/>
      <c r="M603" s="90"/>
      <c r="N603" s="87" t="str">
        <f t="shared" ca="1" si="9"/>
        <v/>
      </c>
      <c r="O603" s="87"/>
      <c r="P603" s="89"/>
      <c r="Q603" s="87"/>
      <c r="R603" s="87"/>
      <c r="S603" s="87"/>
      <c r="T603" s="89"/>
      <c r="U603" s="89"/>
      <c r="V603" s="87"/>
      <c r="W603" s="87"/>
    </row>
    <row r="604" spans="1:23">
      <c r="A604" s="83"/>
      <c r="B604" s="94"/>
      <c r="C604" s="93"/>
      <c r="D604" s="86"/>
      <c r="E604" s="87"/>
      <c r="G604" s="89"/>
      <c r="H604" s="87"/>
      <c r="I604" s="87"/>
      <c r="J604" s="88"/>
      <c r="K604" s="87"/>
      <c r="L604" s="90"/>
      <c r="M604" s="90"/>
      <c r="N604" s="87" t="str">
        <f t="shared" ca="1" si="9"/>
        <v/>
      </c>
      <c r="O604" s="87"/>
      <c r="P604" s="89"/>
      <c r="Q604" s="87"/>
      <c r="R604" s="87"/>
      <c r="S604" s="87"/>
      <c r="T604" s="89"/>
      <c r="U604" s="89"/>
      <c r="V604" s="87"/>
      <c r="W604" s="87"/>
    </row>
    <row r="605" spans="1:23">
      <c r="A605" s="83"/>
      <c r="B605" s="94"/>
      <c r="C605" s="93"/>
      <c r="D605" s="86"/>
      <c r="E605" s="87"/>
      <c r="G605" s="89"/>
      <c r="H605" s="87"/>
      <c r="I605" s="87"/>
      <c r="J605" s="88"/>
      <c r="K605" s="87"/>
      <c r="L605" s="90"/>
      <c r="M605" s="90"/>
      <c r="N605" s="87" t="str">
        <f t="shared" ca="1" si="9"/>
        <v/>
      </c>
      <c r="O605" s="87"/>
      <c r="P605" s="89"/>
      <c r="Q605" s="87"/>
      <c r="R605" s="87"/>
      <c r="S605" s="87"/>
      <c r="T605" s="89"/>
      <c r="U605" s="89"/>
      <c r="V605" s="87"/>
      <c r="W605" s="87"/>
    </row>
    <row r="606" spans="1:23">
      <c r="A606" s="83"/>
      <c r="B606" s="94"/>
      <c r="C606" s="93"/>
      <c r="D606" s="86"/>
      <c r="E606" s="87"/>
      <c r="G606" s="89"/>
      <c r="H606" s="87"/>
      <c r="I606" s="87"/>
      <c r="J606" s="88"/>
      <c r="K606" s="87"/>
      <c r="L606" s="90"/>
      <c r="M606" s="90"/>
      <c r="N606" s="87" t="str">
        <f t="shared" ca="1" si="9"/>
        <v/>
      </c>
      <c r="O606" s="87"/>
      <c r="P606" s="89"/>
      <c r="Q606" s="87"/>
      <c r="R606" s="87"/>
      <c r="S606" s="87"/>
      <c r="T606" s="89"/>
      <c r="U606" s="89"/>
      <c r="V606" s="87"/>
      <c r="W606" s="87"/>
    </row>
    <row r="607" spans="1:23">
      <c r="A607" s="83"/>
      <c r="B607" s="94"/>
      <c r="C607" s="93"/>
      <c r="D607" s="86"/>
      <c r="E607" s="87"/>
      <c r="G607" s="89"/>
      <c r="H607" s="87"/>
      <c r="I607" s="87"/>
      <c r="J607" s="88"/>
      <c r="K607" s="87"/>
      <c r="L607" s="90"/>
      <c r="M607" s="90"/>
      <c r="N607" s="87" t="str">
        <f t="shared" ca="1" si="9"/>
        <v/>
      </c>
      <c r="O607" s="87"/>
      <c r="P607" s="89"/>
      <c r="Q607" s="87"/>
      <c r="R607" s="87"/>
      <c r="S607" s="87"/>
      <c r="T607" s="89"/>
      <c r="U607" s="89"/>
      <c r="V607" s="87"/>
      <c r="W607" s="87"/>
    </row>
    <row r="608" spans="1:23">
      <c r="A608" s="83"/>
      <c r="B608" s="94"/>
      <c r="C608" s="93"/>
      <c r="D608" s="86"/>
      <c r="E608" s="87"/>
      <c r="G608" s="89"/>
      <c r="H608" s="87"/>
      <c r="I608" s="87"/>
      <c r="J608" s="88"/>
      <c r="K608" s="87"/>
      <c r="L608" s="90"/>
      <c r="M608" s="90"/>
      <c r="N608" s="87" t="str">
        <f t="shared" ca="1" si="9"/>
        <v/>
      </c>
      <c r="O608" s="87"/>
      <c r="P608" s="89"/>
      <c r="Q608" s="87"/>
      <c r="R608" s="87"/>
      <c r="S608" s="87"/>
      <c r="T608" s="89"/>
      <c r="U608" s="89"/>
      <c r="V608" s="87"/>
      <c r="W608" s="87"/>
    </row>
    <row r="609" spans="1:23">
      <c r="A609" s="83"/>
      <c r="B609" s="94"/>
      <c r="C609" s="93"/>
      <c r="D609" s="86"/>
      <c r="E609" s="87"/>
      <c r="G609" s="89"/>
      <c r="H609" s="87"/>
      <c r="I609" s="87"/>
      <c r="J609" s="88"/>
      <c r="K609" s="87"/>
      <c r="L609" s="90"/>
      <c r="M609" s="90"/>
      <c r="N609" s="87" t="str">
        <f t="shared" ca="1" si="9"/>
        <v/>
      </c>
      <c r="O609" s="87"/>
      <c r="P609" s="89"/>
      <c r="Q609" s="87"/>
      <c r="R609" s="87"/>
      <c r="S609" s="87"/>
      <c r="T609" s="89"/>
      <c r="U609" s="89"/>
      <c r="V609" s="87"/>
      <c r="W609" s="87"/>
    </row>
    <row r="610" spans="1:23">
      <c r="A610" s="83"/>
      <c r="B610" s="94"/>
      <c r="C610" s="93"/>
      <c r="D610" s="86"/>
      <c r="E610" s="87"/>
      <c r="G610" s="89"/>
      <c r="H610" s="87"/>
      <c r="I610" s="87"/>
      <c r="J610" s="88"/>
      <c r="K610" s="87"/>
      <c r="L610" s="90"/>
      <c r="M610" s="90"/>
      <c r="N610" s="87" t="str">
        <f t="shared" ca="1" si="9"/>
        <v/>
      </c>
      <c r="O610" s="87"/>
      <c r="P610" s="89"/>
      <c r="Q610" s="87"/>
      <c r="R610" s="87"/>
      <c r="S610" s="87"/>
      <c r="T610" s="89"/>
      <c r="U610" s="89"/>
      <c r="V610" s="87"/>
      <c r="W610" s="87"/>
    </row>
    <row r="611" spans="1:23">
      <c r="A611" s="83"/>
      <c r="B611" s="94"/>
      <c r="C611" s="93"/>
      <c r="D611" s="86"/>
      <c r="E611" s="87"/>
      <c r="G611" s="89"/>
      <c r="H611" s="87"/>
      <c r="I611" s="87"/>
      <c r="J611" s="88"/>
      <c r="K611" s="87"/>
      <c r="L611" s="90"/>
      <c r="M611" s="90"/>
      <c r="N611" s="87" t="str">
        <f t="shared" ca="1" si="9"/>
        <v/>
      </c>
      <c r="O611" s="87"/>
      <c r="P611" s="89"/>
      <c r="Q611" s="87"/>
      <c r="R611" s="87"/>
      <c r="S611" s="87"/>
      <c r="T611" s="89"/>
      <c r="U611" s="89"/>
      <c r="V611" s="87"/>
      <c r="W611" s="87"/>
    </row>
    <row r="612" spans="1:23">
      <c r="A612" s="83"/>
      <c r="B612" s="94"/>
      <c r="C612" s="93"/>
      <c r="D612" s="86"/>
      <c r="E612" s="87"/>
      <c r="G612" s="89"/>
      <c r="H612" s="87"/>
      <c r="I612" s="87"/>
      <c r="J612" s="88"/>
      <c r="K612" s="87"/>
      <c r="L612" s="90"/>
      <c r="M612" s="90"/>
      <c r="N612" s="87" t="str">
        <f t="shared" ca="1" si="9"/>
        <v/>
      </c>
      <c r="O612" s="87"/>
      <c r="P612" s="89"/>
      <c r="Q612" s="87"/>
      <c r="R612" s="87"/>
      <c r="S612" s="87"/>
      <c r="T612" s="89"/>
      <c r="U612" s="89"/>
      <c r="V612" s="87"/>
      <c r="W612" s="87"/>
    </row>
    <row r="613" spans="1:23">
      <c r="A613" s="83"/>
      <c r="B613" s="94"/>
      <c r="C613" s="93"/>
      <c r="D613" s="86"/>
      <c r="E613" s="87"/>
      <c r="G613" s="89"/>
      <c r="H613" s="87"/>
      <c r="I613" s="87"/>
      <c r="J613" s="88"/>
      <c r="K613" s="87"/>
      <c r="L613" s="90"/>
      <c r="M613" s="90"/>
      <c r="N613" s="87" t="str">
        <f t="shared" ca="1" si="9"/>
        <v/>
      </c>
      <c r="O613" s="87"/>
      <c r="P613" s="89"/>
      <c r="Q613" s="87"/>
      <c r="R613" s="87"/>
      <c r="S613" s="87"/>
      <c r="T613" s="89"/>
      <c r="U613" s="89"/>
      <c r="V613" s="87"/>
      <c r="W613" s="87"/>
    </row>
    <row r="614" spans="1:23">
      <c r="A614" s="83"/>
      <c r="B614" s="94"/>
      <c r="C614" s="93"/>
      <c r="D614" s="86"/>
      <c r="E614" s="87"/>
      <c r="G614" s="89"/>
      <c r="H614" s="87"/>
      <c r="I614" s="87"/>
      <c r="J614" s="88"/>
      <c r="K614" s="87"/>
      <c r="L614" s="90"/>
      <c r="M614" s="90"/>
      <c r="N614" s="87" t="str">
        <f t="shared" ca="1" si="9"/>
        <v/>
      </c>
      <c r="O614" s="87"/>
      <c r="P614" s="89"/>
      <c r="Q614" s="87"/>
      <c r="R614" s="87"/>
      <c r="S614" s="87"/>
      <c r="T614" s="89"/>
      <c r="U614" s="89"/>
      <c r="V614" s="87"/>
      <c r="W614" s="87"/>
    </row>
    <row r="615" spans="1:23">
      <c r="A615" s="83"/>
      <c r="B615" s="94"/>
      <c r="C615" s="93"/>
      <c r="D615" s="86"/>
      <c r="E615" s="87"/>
      <c r="G615" s="89"/>
      <c r="H615" s="87"/>
      <c r="I615" s="87"/>
      <c r="J615" s="88"/>
      <c r="K615" s="87"/>
      <c r="L615" s="90"/>
      <c r="M615" s="90"/>
      <c r="N615" s="87" t="str">
        <f t="shared" ca="1" si="9"/>
        <v/>
      </c>
      <c r="O615" s="87"/>
      <c r="P615" s="89"/>
      <c r="Q615" s="87"/>
      <c r="R615" s="87"/>
      <c r="S615" s="87"/>
      <c r="T615" s="89"/>
      <c r="U615" s="89"/>
      <c r="V615" s="87"/>
      <c r="W615" s="87"/>
    </row>
    <row r="616" spans="1:23">
      <c r="A616" s="83"/>
      <c r="B616" s="94"/>
      <c r="C616" s="93"/>
      <c r="D616" s="86"/>
      <c r="E616" s="87"/>
      <c r="G616" s="89"/>
      <c r="H616" s="87"/>
      <c r="I616" s="87"/>
      <c r="J616" s="88"/>
      <c r="K616" s="87"/>
      <c r="L616" s="90"/>
      <c r="M616" s="90"/>
      <c r="N616" s="87" t="str">
        <f t="shared" ca="1" si="9"/>
        <v/>
      </c>
      <c r="O616" s="87"/>
      <c r="P616" s="89"/>
      <c r="Q616" s="87"/>
      <c r="R616" s="87"/>
      <c r="S616" s="87"/>
      <c r="T616" s="89"/>
      <c r="U616" s="89"/>
      <c r="V616" s="87"/>
      <c r="W616" s="87"/>
    </row>
    <row r="617" spans="1:23">
      <c r="A617" s="83"/>
      <c r="B617" s="94"/>
      <c r="C617" s="93"/>
      <c r="D617" s="86"/>
      <c r="E617" s="87"/>
      <c r="G617" s="89"/>
      <c r="H617" s="87"/>
      <c r="I617" s="87"/>
      <c r="J617" s="88"/>
      <c r="K617" s="87"/>
      <c r="L617" s="90"/>
      <c r="M617" s="90"/>
      <c r="N617" s="87" t="str">
        <f t="shared" ca="1" si="9"/>
        <v/>
      </c>
      <c r="O617" s="87"/>
      <c r="P617" s="89"/>
      <c r="Q617" s="87"/>
      <c r="R617" s="87"/>
      <c r="S617" s="87"/>
      <c r="T617" s="89"/>
      <c r="U617" s="89"/>
      <c r="V617" s="87"/>
      <c r="W617" s="87"/>
    </row>
    <row r="618" spans="1:23">
      <c r="A618" s="83"/>
      <c r="B618" s="94"/>
      <c r="C618" s="93"/>
      <c r="D618" s="86"/>
      <c r="E618" s="87"/>
      <c r="G618" s="89"/>
      <c r="H618" s="87"/>
      <c r="I618" s="87"/>
      <c r="J618" s="88"/>
      <c r="K618" s="87"/>
      <c r="L618" s="90"/>
      <c r="M618" s="90"/>
      <c r="N618" s="87" t="str">
        <f t="shared" ca="1" si="9"/>
        <v/>
      </c>
      <c r="O618" s="87"/>
      <c r="P618" s="89"/>
      <c r="Q618" s="87"/>
      <c r="R618" s="87"/>
      <c r="S618" s="87"/>
      <c r="T618" s="89"/>
      <c r="U618" s="89"/>
      <c r="V618" s="87"/>
      <c r="W618" s="87"/>
    </row>
    <row r="619" spans="1:23">
      <c r="A619" s="83"/>
      <c r="B619" s="94"/>
      <c r="C619" s="93"/>
      <c r="D619" s="86"/>
      <c r="E619" s="87"/>
      <c r="G619" s="89"/>
      <c r="H619" s="87"/>
      <c r="I619" s="87"/>
      <c r="J619" s="88"/>
      <c r="K619" s="87"/>
      <c r="L619" s="90"/>
      <c r="M619" s="90"/>
      <c r="N619" s="87" t="str">
        <f t="shared" ca="1" si="9"/>
        <v/>
      </c>
      <c r="O619" s="87"/>
      <c r="P619" s="89"/>
      <c r="Q619" s="87"/>
      <c r="R619" s="87"/>
      <c r="S619" s="87"/>
      <c r="T619" s="89"/>
      <c r="U619" s="89"/>
      <c r="V619" s="87"/>
      <c r="W619" s="87"/>
    </row>
    <row r="620" spans="1:23">
      <c r="A620" s="83"/>
      <c r="B620" s="94"/>
      <c r="C620" s="93"/>
      <c r="D620" s="86"/>
      <c r="E620" s="87"/>
      <c r="G620" s="89"/>
      <c r="H620" s="87"/>
      <c r="I620" s="87"/>
      <c r="J620" s="88"/>
      <c r="K620" s="87"/>
      <c r="L620" s="90"/>
      <c r="M620" s="90"/>
      <c r="N620" s="87" t="str">
        <f t="shared" ca="1" si="9"/>
        <v/>
      </c>
      <c r="O620" s="87"/>
      <c r="P620" s="89"/>
      <c r="Q620" s="87"/>
      <c r="R620" s="87"/>
      <c r="S620" s="87"/>
      <c r="T620" s="89"/>
      <c r="U620" s="89"/>
      <c r="V620" s="87"/>
      <c r="W620" s="87"/>
    </row>
    <row r="621" spans="1:23">
      <c r="A621" s="83"/>
      <c r="B621" s="94"/>
      <c r="C621" s="93"/>
      <c r="D621" s="86"/>
      <c r="E621" s="87"/>
      <c r="G621" s="89"/>
      <c r="H621" s="87"/>
      <c r="I621" s="87"/>
      <c r="J621" s="88"/>
      <c r="K621" s="87"/>
      <c r="L621" s="90"/>
      <c r="M621" s="90"/>
      <c r="N621" s="87" t="str">
        <f t="shared" ca="1" si="9"/>
        <v/>
      </c>
      <c r="O621" s="87"/>
      <c r="P621" s="89"/>
      <c r="Q621" s="87"/>
      <c r="R621" s="87"/>
      <c r="S621" s="87"/>
      <c r="T621" s="89"/>
      <c r="U621" s="89"/>
      <c r="V621" s="87"/>
      <c r="W621" s="87"/>
    </row>
    <row r="622" spans="1:23">
      <c r="A622" s="83"/>
      <c r="B622" s="94"/>
      <c r="C622" s="93"/>
      <c r="D622" s="86"/>
      <c r="E622" s="87"/>
      <c r="G622" s="89"/>
      <c r="H622" s="87"/>
      <c r="I622" s="87"/>
      <c r="J622" s="88"/>
      <c r="K622" s="87"/>
      <c r="L622" s="90"/>
      <c r="M622" s="90"/>
      <c r="N622" s="87" t="str">
        <f t="shared" ca="1" si="9"/>
        <v/>
      </c>
      <c r="O622" s="87"/>
      <c r="P622" s="89"/>
      <c r="Q622" s="87"/>
      <c r="R622" s="87"/>
      <c r="S622" s="87"/>
      <c r="T622" s="89"/>
      <c r="U622" s="89"/>
      <c r="V622" s="87"/>
      <c r="W622" s="87"/>
    </row>
    <row r="623" spans="1:23">
      <c r="A623" s="83"/>
      <c r="B623" s="94"/>
      <c r="C623" s="93"/>
      <c r="D623" s="86"/>
      <c r="E623" s="87"/>
      <c r="G623" s="89"/>
      <c r="H623" s="87"/>
      <c r="I623" s="87"/>
      <c r="J623" s="88"/>
      <c r="K623" s="87"/>
      <c r="L623" s="90"/>
      <c r="M623" s="90"/>
      <c r="N623" s="87" t="str">
        <f t="shared" ca="1" si="9"/>
        <v/>
      </c>
      <c r="O623" s="87"/>
      <c r="P623" s="89"/>
      <c r="Q623" s="87"/>
      <c r="R623" s="87"/>
      <c r="S623" s="87"/>
      <c r="T623" s="89"/>
      <c r="U623" s="89"/>
      <c r="V623" s="87"/>
      <c r="W623" s="87"/>
    </row>
    <row r="624" spans="1:23">
      <c r="A624" s="83"/>
      <c r="B624" s="94"/>
      <c r="C624" s="93"/>
      <c r="D624" s="86"/>
      <c r="E624" s="87"/>
      <c r="G624" s="89"/>
      <c r="H624" s="87"/>
      <c r="I624" s="87"/>
      <c r="J624" s="88"/>
      <c r="K624" s="87"/>
      <c r="L624" s="90"/>
      <c r="M624" s="90"/>
      <c r="N624" s="87" t="str">
        <f t="shared" ca="1" si="9"/>
        <v/>
      </c>
      <c r="O624" s="87"/>
      <c r="P624" s="89"/>
      <c r="Q624" s="87"/>
      <c r="R624" s="87"/>
      <c r="S624" s="87"/>
      <c r="T624" s="89"/>
      <c r="U624" s="89"/>
      <c r="V624" s="87"/>
      <c r="W624" s="87"/>
    </row>
    <row r="625" spans="1:23">
      <c r="A625" s="83"/>
      <c r="B625" s="94"/>
      <c r="C625" s="93"/>
      <c r="D625" s="86"/>
      <c r="E625" s="87"/>
      <c r="G625" s="89"/>
      <c r="H625" s="87"/>
      <c r="I625" s="87"/>
      <c r="J625" s="88"/>
      <c r="K625" s="87"/>
      <c r="L625" s="90"/>
      <c r="M625" s="90"/>
      <c r="N625" s="87" t="str">
        <f t="shared" ca="1" si="9"/>
        <v/>
      </c>
      <c r="O625" s="87"/>
      <c r="P625" s="89"/>
      <c r="Q625" s="87"/>
      <c r="R625" s="87"/>
      <c r="S625" s="87"/>
      <c r="T625" s="89"/>
      <c r="U625" s="89"/>
      <c r="V625" s="87"/>
      <c r="W625" s="87"/>
    </row>
    <row r="626" spans="1:23">
      <c r="A626" s="83"/>
      <c r="B626" s="94"/>
      <c r="C626" s="93"/>
      <c r="D626" s="86"/>
      <c r="E626" s="87"/>
      <c r="G626" s="89"/>
      <c r="H626" s="87"/>
      <c r="I626" s="87"/>
      <c r="J626" s="88"/>
      <c r="K626" s="87"/>
      <c r="L626" s="90"/>
      <c r="M626" s="90"/>
      <c r="N626" s="87" t="str">
        <f t="shared" ca="1" si="9"/>
        <v/>
      </c>
      <c r="O626" s="87"/>
      <c r="P626" s="89"/>
      <c r="Q626" s="87"/>
      <c r="R626" s="87"/>
      <c r="S626" s="87"/>
      <c r="T626" s="89"/>
      <c r="U626" s="89"/>
      <c r="V626" s="87"/>
      <c r="W626" s="87"/>
    </row>
    <row r="627" spans="1:23">
      <c r="A627" s="83"/>
      <c r="B627" s="94"/>
      <c r="C627" s="93"/>
      <c r="D627" s="86"/>
      <c r="E627" s="87"/>
      <c r="G627" s="89"/>
      <c r="H627" s="87"/>
      <c r="I627" s="87"/>
      <c r="J627" s="88"/>
      <c r="K627" s="87"/>
      <c r="L627" s="90"/>
      <c r="M627" s="90"/>
      <c r="N627" s="87" t="str">
        <f t="shared" ca="1" si="9"/>
        <v/>
      </c>
      <c r="O627" s="87"/>
      <c r="P627" s="89"/>
      <c r="Q627" s="87"/>
      <c r="R627" s="87"/>
      <c r="S627" s="87"/>
      <c r="T627" s="89"/>
      <c r="U627" s="89"/>
      <c r="V627" s="87"/>
      <c r="W627" s="87"/>
    </row>
    <row r="628" spans="1:23">
      <c r="A628" s="83"/>
      <c r="B628" s="94"/>
      <c r="C628" s="93"/>
      <c r="D628" s="86"/>
      <c r="E628" s="87"/>
      <c r="G628" s="89"/>
      <c r="H628" s="87"/>
      <c r="I628" s="87"/>
      <c r="J628" s="88"/>
      <c r="K628" s="87"/>
      <c r="L628" s="90"/>
      <c r="M628" s="90"/>
      <c r="N628" s="87" t="str">
        <f t="shared" ca="1" si="9"/>
        <v/>
      </c>
      <c r="O628" s="87"/>
      <c r="P628" s="89"/>
      <c r="Q628" s="87"/>
      <c r="R628" s="87"/>
      <c r="S628" s="87"/>
      <c r="T628" s="89"/>
      <c r="V628" s="87"/>
      <c r="W628" s="87"/>
    </row>
    <row r="629" spans="1:23">
      <c r="A629" s="83"/>
      <c r="B629" s="94"/>
      <c r="C629" s="93"/>
      <c r="D629" s="86"/>
      <c r="E629" s="87"/>
      <c r="G629" s="89"/>
      <c r="H629" s="87"/>
      <c r="I629" s="87"/>
      <c r="J629" s="88"/>
      <c r="K629" s="87"/>
      <c r="L629" s="90"/>
      <c r="M629" s="90"/>
      <c r="N629" s="87" t="str">
        <f t="shared" ca="1" si="9"/>
        <v/>
      </c>
      <c r="O629" s="87"/>
      <c r="P629" s="89"/>
      <c r="Q629" s="87"/>
      <c r="R629" s="87"/>
      <c r="S629" s="87"/>
      <c r="T629" s="89"/>
      <c r="V629" s="87"/>
      <c r="W629" s="87"/>
    </row>
    <row r="630" spans="1:23">
      <c r="A630" s="83"/>
      <c r="B630" s="94"/>
      <c r="C630" s="93"/>
      <c r="D630" s="86"/>
      <c r="E630" s="87"/>
      <c r="G630" s="89"/>
      <c r="H630" s="87"/>
      <c r="I630" s="87"/>
      <c r="J630" s="88"/>
      <c r="K630" s="87"/>
      <c r="L630" s="90"/>
      <c r="M630" s="90"/>
      <c r="N630" s="87" t="str">
        <f t="shared" ca="1" si="9"/>
        <v/>
      </c>
      <c r="O630" s="87"/>
      <c r="P630" s="89"/>
      <c r="Q630" s="87"/>
      <c r="R630" s="87"/>
      <c r="S630" s="87"/>
      <c r="T630" s="89"/>
      <c r="V630" s="87"/>
      <c r="W630" s="87"/>
    </row>
    <row r="631" spans="1:23">
      <c r="A631" s="83"/>
      <c r="B631" s="94"/>
      <c r="C631" s="93"/>
      <c r="D631" s="86"/>
      <c r="E631" s="87"/>
      <c r="G631" s="89"/>
      <c r="H631" s="87"/>
      <c r="I631" s="87"/>
      <c r="J631" s="88"/>
      <c r="K631" s="87"/>
      <c r="L631" s="90"/>
      <c r="M631" s="90"/>
      <c r="N631" s="87" t="str">
        <f t="shared" ca="1" si="9"/>
        <v/>
      </c>
      <c r="O631" s="87"/>
      <c r="P631" s="89"/>
      <c r="Q631" s="87"/>
      <c r="R631" s="87"/>
      <c r="S631" s="87"/>
      <c r="T631" s="89"/>
      <c r="V631" s="87"/>
      <c r="W631" s="87"/>
    </row>
    <row r="632" spans="1:23">
      <c r="A632" s="83"/>
      <c r="B632" s="94"/>
      <c r="C632" s="93"/>
      <c r="D632" s="86"/>
      <c r="E632" s="87"/>
      <c r="G632" s="89"/>
      <c r="H632" s="87"/>
      <c r="I632" s="87"/>
      <c r="J632" s="88"/>
      <c r="K632" s="87"/>
      <c r="L632" s="90"/>
      <c r="M632" s="90"/>
      <c r="N632" s="87" t="str">
        <f t="shared" ca="1" si="9"/>
        <v/>
      </c>
      <c r="O632" s="87"/>
      <c r="P632" s="89"/>
      <c r="Q632" s="87"/>
      <c r="R632" s="87"/>
      <c r="S632" s="87"/>
      <c r="T632" s="89"/>
      <c r="V632" s="87"/>
      <c r="W632" s="87"/>
    </row>
    <row r="633" spans="1:23">
      <c r="A633" s="83"/>
      <c r="B633" s="94"/>
      <c r="C633" s="93"/>
      <c r="D633" s="86"/>
      <c r="E633" s="87"/>
      <c r="G633" s="89"/>
      <c r="H633" s="87"/>
      <c r="I633" s="87"/>
      <c r="J633" s="88"/>
      <c r="K633" s="87"/>
      <c r="L633" s="90"/>
      <c r="M633" s="90"/>
      <c r="N633" s="87" t="str">
        <f t="shared" ca="1" si="9"/>
        <v/>
      </c>
      <c r="O633" s="87"/>
      <c r="P633" s="89"/>
      <c r="Q633" s="87"/>
      <c r="R633" s="87"/>
      <c r="S633" s="87"/>
      <c r="T633" s="89"/>
      <c r="V633" s="87"/>
      <c r="W633" s="87"/>
    </row>
    <row r="634" spans="1:23">
      <c r="A634" s="83"/>
      <c r="B634" s="94"/>
      <c r="C634" s="93"/>
      <c r="D634" s="86"/>
      <c r="E634" s="87"/>
      <c r="G634" s="89"/>
      <c r="H634" s="87"/>
      <c r="I634" s="87"/>
      <c r="J634" s="88"/>
      <c r="K634" s="87"/>
      <c r="L634" s="90"/>
      <c r="M634" s="90"/>
      <c r="N634" s="87" t="str">
        <f t="shared" ca="1" si="9"/>
        <v/>
      </c>
      <c r="O634" s="87"/>
      <c r="P634" s="89"/>
      <c r="Q634" s="87"/>
      <c r="R634" s="87"/>
      <c r="S634" s="87"/>
      <c r="T634" s="89"/>
      <c r="V634" s="87"/>
      <c r="W634" s="87"/>
    </row>
    <row r="635" spans="1:23">
      <c r="A635" s="83"/>
      <c r="B635" s="94"/>
      <c r="C635" s="93"/>
      <c r="D635" s="86"/>
      <c r="E635" s="87"/>
      <c r="G635" s="89"/>
      <c r="H635" s="87"/>
      <c r="I635" s="87"/>
      <c r="J635" s="88"/>
      <c r="K635" s="87"/>
      <c r="L635" s="90"/>
      <c r="M635" s="90"/>
      <c r="N635" s="87" t="str">
        <f t="shared" ca="1" si="9"/>
        <v/>
      </c>
      <c r="O635" s="87"/>
      <c r="P635" s="89"/>
      <c r="Q635" s="87"/>
      <c r="R635" s="87"/>
      <c r="S635" s="87"/>
      <c r="T635" s="89"/>
      <c r="V635" s="87"/>
      <c r="W635" s="87"/>
    </row>
    <row r="636" spans="1:23">
      <c r="A636" s="83"/>
      <c r="B636" s="94"/>
      <c r="C636" s="93"/>
      <c r="D636" s="86"/>
      <c r="E636" s="87"/>
      <c r="G636" s="89"/>
      <c r="H636" s="87"/>
      <c r="I636" s="87"/>
      <c r="J636" s="88"/>
      <c r="K636" s="87"/>
      <c r="L636" s="90"/>
      <c r="M636" s="90"/>
      <c r="N636" s="87" t="str">
        <f t="shared" ca="1" si="9"/>
        <v/>
      </c>
      <c r="O636" s="87"/>
      <c r="P636" s="89"/>
      <c r="Q636" s="87"/>
      <c r="R636" s="87"/>
      <c r="S636" s="87"/>
      <c r="T636" s="89"/>
      <c r="V636" s="87"/>
      <c r="W636" s="87"/>
    </row>
    <row r="637" spans="1:23">
      <c r="A637" s="83"/>
      <c r="B637" s="94"/>
      <c r="C637" s="93"/>
      <c r="D637" s="86"/>
      <c r="E637" s="87"/>
      <c r="G637" s="89"/>
      <c r="H637" s="87"/>
      <c r="I637" s="87"/>
      <c r="J637" s="88"/>
      <c r="K637" s="87"/>
      <c r="L637" s="90"/>
      <c r="M637" s="90"/>
      <c r="N637" s="87" t="str">
        <f t="shared" ca="1" si="9"/>
        <v/>
      </c>
      <c r="O637" s="87"/>
      <c r="P637" s="89"/>
      <c r="Q637" s="87"/>
      <c r="R637" s="87"/>
      <c r="S637" s="87"/>
      <c r="T637" s="89"/>
      <c r="V637" s="87"/>
      <c r="W637" s="87"/>
    </row>
    <row r="638" spans="1:23">
      <c r="A638" s="83"/>
      <c r="B638" s="94"/>
      <c r="C638" s="93"/>
      <c r="D638" s="86"/>
      <c r="E638" s="87"/>
      <c r="G638" s="89"/>
      <c r="H638" s="87"/>
      <c r="I638" s="87"/>
      <c r="J638" s="88"/>
      <c r="K638" s="87"/>
      <c r="L638" s="90"/>
      <c r="M638" s="90"/>
      <c r="N638" s="87" t="str">
        <f t="shared" ca="1" si="9"/>
        <v/>
      </c>
      <c r="O638" s="87"/>
      <c r="P638" s="89"/>
      <c r="Q638" s="87"/>
      <c r="R638" s="87"/>
      <c r="S638" s="87"/>
      <c r="T638" s="89"/>
      <c r="V638" s="87"/>
      <c r="W638" s="87"/>
    </row>
    <row r="639" spans="1:23">
      <c r="A639" s="83"/>
      <c r="B639" s="94"/>
      <c r="C639" s="93"/>
      <c r="D639" s="86"/>
      <c r="E639" s="87"/>
      <c r="G639" s="89"/>
      <c r="H639" s="87"/>
      <c r="I639" s="87"/>
      <c r="J639" s="88"/>
      <c r="K639" s="87"/>
      <c r="L639" s="90"/>
      <c r="M639" s="90"/>
      <c r="N639" s="87" t="str">
        <f t="shared" ca="1" si="9"/>
        <v/>
      </c>
      <c r="O639" s="87"/>
      <c r="P639" s="89"/>
      <c r="Q639" s="87"/>
      <c r="R639" s="87"/>
      <c r="S639" s="87"/>
      <c r="T639" s="89"/>
      <c r="V639" s="87"/>
      <c r="W639" s="87"/>
    </row>
    <row r="640" spans="1:23">
      <c r="A640" s="83"/>
      <c r="B640" s="94"/>
      <c r="C640" s="93"/>
      <c r="D640" s="86"/>
      <c r="E640" s="87"/>
      <c r="G640" s="89"/>
      <c r="H640" s="87"/>
      <c r="I640" s="87"/>
      <c r="J640" s="88"/>
      <c r="K640" s="87"/>
      <c r="L640" s="90"/>
      <c r="M640" s="90"/>
      <c r="N640" s="87" t="str">
        <f t="shared" ca="1" si="9"/>
        <v/>
      </c>
      <c r="O640" s="87"/>
      <c r="P640" s="89"/>
      <c r="Q640" s="87"/>
      <c r="R640" s="87"/>
      <c r="S640" s="87"/>
      <c r="T640" s="89"/>
      <c r="V640" s="87"/>
      <c r="W640" s="87"/>
    </row>
    <row r="641" spans="1:23">
      <c r="A641" s="83"/>
      <c r="B641" s="94"/>
      <c r="C641" s="93"/>
      <c r="D641" s="86"/>
      <c r="E641" s="87"/>
      <c r="G641" s="89"/>
      <c r="H641" s="87"/>
      <c r="I641" s="87"/>
      <c r="J641" s="88"/>
      <c r="K641" s="87"/>
      <c r="L641" s="90"/>
      <c r="M641" s="90"/>
      <c r="N641" s="87" t="str">
        <f t="shared" ca="1" si="9"/>
        <v/>
      </c>
      <c r="O641" s="87"/>
      <c r="P641" s="89"/>
      <c r="Q641" s="87"/>
      <c r="R641" s="87"/>
      <c r="S641" s="87"/>
      <c r="T641" s="89"/>
      <c r="V641" s="87"/>
      <c r="W641" s="87"/>
    </row>
    <row r="642" spans="1:23">
      <c r="A642" s="83"/>
      <c r="B642" s="94"/>
      <c r="C642" s="93"/>
      <c r="D642" s="86"/>
      <c r="E642" s="87"/>
      <c r="G642" s="89"/>
      <c r="H642" s="87"/>
      <c r="I642" s="87"/>
      <c r="J642" s="88"/>
      <c r="K642" s="87"/>
      <c r="L642" s="90"/>
      <c r="M642" s="90"/>
      <c r="N642" s="87" t="str">
        <f t="shared" ca="1" si="9"/>
        <v/>
      </c>
      <c r="O642" s="87"/>
      <c r="P642" s="89"/>
      <c r="Q642" s="87"/>
      <c r="R642" s="87"/>
      <c r="S642" s="87"/>
      <c r="T642" s="89"/>
      <c r="V642" s="87"/>
      <c r="W642" s="87"/>
    </row>
    <row r="643" spans="1:23">
      <c r="A643" s="83"/>
      <c r="B643" s="94"/>
      <c r="C643" s="93"/>
      <c r="D643" s="86"/>
      <c r="E643" s="87"/>
      <c r="G643" s="89"/>
      <c r="H643" s="87"/>
      <c r="I643" s="87"/>
      <c r="J643" s="88"/>
      <c r="K643" s="87"/>
      <c r="L643" s="90"/>
      <c r="M643" s="90"/>
      <c r="N643" s="87" t="str">
        <f t="shared" ca="1" si="9"/>
        <v/>
      </c>
      <c r="O643" s="87"/>
      <c r="P643" s="89"/>
      <c r="Q643" s="87"/>
      <c r="R643" s="87"/>
      <c r="S643" s="87"/>
      <c r="T643" s="89"/>
      <c r="V643" s="87"/>
      <c r="W643" s="87"/>
    </row>
    <row r="644" spans="1:23">
      <c r="A644" s="83"/>
      <c r="B644" s="94"/>
      <c r="C644" s="93"/>
      <c r="D644" s="86"/>
      <c r="E644" s="87"/>
      <c r="G644" s="89"/>
      <c r="H644" s="87"/>
      <c r="I644" s="87"/>
      <c r="J644" s="88"/>
      <c r="K644" s="87"/>
      <c r="L644" s="90"/>
      <c r="M644" s="90"/>
      <c r="N644" s="87" t="str">
        <f t="shared" ca="1" si="9"/>
        <v/>
      </c>
      <c r="O644" s="87"/>
      <c r="P644" s="89"/>
      <c r="Q644" s="87"/>
      <c r="R644" s="87"/>
      <c r="S644" s="87"/>
      <c r="T644" s="89"/>
      <c r="V644" s="87"/>
      <c r="W644" s="87"/>
    </row>
    <row r="645" spans="1:23">
      <c r="A645" s="83"/>
      <c r="B645" s="94"/>
      <c r="C645" s="93"/>
      <c r="D645" s="86"/>
      <c r="E645" s="87"/>
      <c r="G645" s="89"/>
      <c r="H645" s="87"/>
      <c r="I645" s="87"/>
      <c r="J645" s="88"/>
      <c r="K645" s="87"/>
      <c r="L645" s="90"/>
      <c r="M645" s="90"/>
      <c r="N645" s="87" t="str">
        <f t="shared" ref="N645:N708" ca="1" si="10">+IFERROR(MATCH("X",OFFSET(STR,N644,0),0)+N644,"")</f>
        <v/>
      </c>
      <c r="O645" s="87"/>
      <c r="P645" s="89"/>
      <c r="Q645" s="87"/>
      <c r="R645" s="87"/>
      <c r="S645" s="87"/>
      <c r="T645" s="89"/>
      <c r="V645" s="87"/>
      <c r="W645" s="87"/>
    </row>
    <row r="646" spans="1:23">
      <c r="A646" s="83"/>
      <c r="B646" s="94"/>
      <c r="C646" s="93"/>
      <c r="D646" s="86"/>
      <c r="E646" s="87"/>
      <c r="G646" s="89"/>
      <c r="H646" s="87"/>
      <c r="I646" s="87"/>
      <c r="J646" s="88"/>
      <c r="K646" s="87"/>
      <c r="L646" s="90"/>
      <c r="M646" s="90"/>
      <c r="N646" s="87" t="str">
        <f t="shared" ca="1" si="10"/>
        <v/>
      </c>
      <c r="O646" s="87"/>
      <c r="P646" s="89"/>
      <c r="Q646" s="87"/>
      <c r="R646" s="87"/>
      <c r="S646" s="87"/>
      <c r="T646" s="89"/>
      <c r="V646" s="87"/>
      <c r="W646" s="87"/>
    </row>
    <row r="647" spans="1:23">
      <c r="A647" s="83"/>
      <c r="B647" s="94"/>
      <c r="C647" s="93"/>
      <c r="D647" s="86"/>
      <c r="E647" s="87"/>
      <c r="G647" s="89"/>
      <c r="H647" s="87"/>
      <c r="I647" s="87"/>
      <c r="J647" s="88"/>
      <c r="K647" s="87"/>
      <c r="L647" s="90"/>
      <c r="M647" s="90"/>
      <c r="N647" s="87" t="str">
        <f t="shared" ca="1" si="10"/>
        <v/>
      </c>
      <c r="O647" s="87"/>
      <c r="P647" s="89"/>
      <c r="Q647" s="87"/>
      <c r="R647" s="87"/>
      <c r="S647" s="87"/>
      <c r="T647" s="89"/>
      <c r="V647" s="87"/>
      <c r="W647" s="87"/>
    </row>
    <row r="648" spans="1:23">
      <c r="A648" s="83"/>
      <c r="B648" s="94"/>
      <c r="C648" s="93"/>
      <c r="D648" s="86"/>
      <c r="E648" s="87"/>
      <c r="G648" s="89"/>
      <c r="H648" s="87"/>
      <c r="I648" s="87"/>
      <c r="J648" s="88"/>
      <c r="K648" s="87"/>
      <c r="L648" s="90"/>
      <c r="M648" s="90"/>
      <c r="N648" s="87" t="str">
        <f t="shared" ca="1" si="10"/>
        <v/>
      </c>
      <c r="O648" s="87"/>
      <c r="P648" s="89"/>
      <c r="Q648" s="87"/>
      <c r="R648" s="87"/>
      <c r="S648" s="87"/>
      <c r="T648" s="89"/>
      <c r="V648" s="87"/>
      <c r="W648" s="87"/>
    </row>
    <row r="649" spans="1:23">
      <c r="A649" s="83"/>
      <c r="B649" s="94"/>
      <c r="C649" s="93"/>
      <c r="D649" s="86"/>
      <c r="E649" s="87"/>
      <c r="G649" s="89"/>
      <c r="H649" s="87"/>
      <c r="I649" s="87"/>
      <c r="J649" s="88"/>
      <c r="K649" s="87"/>
      <c r="L649" s="90"/>
      <c r="M649" s="90"/>
      <c r="N649" s="87" t="str">
        <f t="shared" ca="1" si="10"/>
        <v/>
      </c>
      <c r="O649" s="87"/>
      <c r="P649" s="89"/>
      <c r="Q649" s="87"/>
      <c r="R649" s="87"/>
      <c r="S649" s="87"/>
      <c r="T649" s="89"/>
      <c r="V649" s="87"/>
      <c r="W649" s="87"/>
    </row>
    <row r="650" spans="1:23">
      <c r="A650" s="83"/>
      <c r="B650" s="94"/>
      <c r="C650" s="93"/>
      <c r="D650" s="86"/>
      <c r="E650" s="87"/>
      <c r="G650" s="89"/>
      <c r="H650" s="87"/>
      <c r="I650" s="87"/>
      <c r="J650" s="88"/>
      <c r="K650" s="87"/>
      <c r="L650" s="90"/>
      <c r="M650" s="90"/>
      <c r="N650" s="87" t="str">
        <f t="shared" ca="1" si="10"/>
        <v/>
      </c>
      <c r="O650" s="87"/>
      <c r="P650" s="89"/>
      <c r="Q650" s="87"/>
      <c r="R650" s="87"/>
      <c r="S650" s="87"/>
      <c r="T650" s="89"/>
      <c r="V650" s="87"/>
      <c r="W650" s="87"/>
    </row>
    <row r="651" spans="1:23">
      <c r="A651" s="83"/>
      <c r="B651" s="94"/>
      <c r="C651" s="93"/>
      <c r="D651" s="86"/>
      <c r="E651" s="87"/>
      <c r="G651" s="89"/>
      <c r="H651" s="87"/>
      <c r="I651" s="87"/>
      <c r="J651" s="88"/>
      <c r="K651" s="87"/>
      <c r="L651" s="90"/>
      <c r="M651" s="90"/>
      <c r="N651" s="87" t="str">
        <f t="shared" ca="1" si="10"/>
        <v/>
      </c>
      <c r="O651" s="87"/>
      <c r="P651" s="89"/>
      <c r="Q651" s="87"/>
      <c r="R651" s="87"/>
      <c r="S651" s="87"/>
      <c r="T651" s="89"/>
      <c r="V651" s="87"/>
      <c r="W651" s="87"/>
    </row>
    <row r="652" spans="1:23">
      <c r="A652" s="83"/>
      <c r="B652" s="94"/>
      <c r="C652" s="93"/>
      <c r="D652" s="86"/>
      <c r="E652" s="87"/>
      <c r="G652" s="89"/>
      <c r="H652" s="87"/>
      <c r="I652" s="87"/>
      <c r="J652" s="88"/>
      <c r="K652" s="87"/>
      <c r="L652" s="90"/>
      <c r="M652" s="90"/>
      <c r="N652" s="87" t="str">
        <f t="shared" ca="1" si="10"/>
        <v/>
      </c>
      <c r="O652" s="87"/>
      <c r="P652" s="89"/>
      <c r="Q652" s="87"/>
      <c r="R652" s="87"/>
      <c r="S652" s="87"/>
      <c r="T652" s="89"/>
      <c r="V652" s="87"/>
      <c r="W652" s="87"/>
    </row>
    <row r="653" spans="1:23">
      <c r="A653" s="83"/>
      <c r="B653" s="94"/>
      <c r="C653" s="93"/>
      <c r="D653" s="86"/>
      <c r="E653" s="87"/>
      <c r="G653" s="89"/>
      <c r="H653" s="87"/>
      <c r="I653" s="87"/>
      <c r="J653" s="88"/>
      <c r="K653" s="87"/>
      <c r="L653" s="90"/>
      <c r="M653" s="90"/>
      <c r="N653" s="87" t="str">
        <f t="shared" ca="1" si="10"/>
        <v/>
      </c>
      <c r="O653" s="87"/>
      <c r="P653" s="89"/>
      <c r="Q653" s="87"/>
      <c r="R653" s="87"/>
      <c r="S653" s="87"/>
      <c r="T653" s="89"/>
      <c r="V653" s="87"/>
      <c r="W653" s="87"/>
    </row>
    <row r="654" spans="1:23">
      <c r="A654" s="83"/>
      <c r="B654" s="94"/>
      <c r="C654" s="93"/>
      <c r="D654" s="86"/>
      <c r="E654" s="87"/>
      <c r="G654" s="89"/>
      <c r="H654" s="87"/>
      <c r="I654" s="87"/>
      <c r="J654" s="88"/>
      <c r="K654" s="87"/>
      <c r="L654" s="90"/>
      <c r="M654" s="90"/>
      <c r="N654" s="87" t="str">
        <f t="shared" ca="1" si="10"/>
        <v/>
      </c>
      <c r="O654" s="87"/>
      <c r="P654" s="89"/>
      <c r="Q654" s="87"/>
      <c r="R654" s="87"/>
      <c r="S654" s="87"/>
      <c r="T654" s="89"/>
      <c r="V654" s="87"/>
      <c r="W654" s="87"/>
    </row>
    <row r="655" spans="1:23">
      <c r="A655" s="83"/>
      <c r="B655" s="94"/>
      <c r="C655" s="93"/>
      <c r="D655" s="86"/>
      <c r="E655" s="87"/>
      <c r="G655" s="89"/>
      <c r="H655" s="87"/>
      <c r="I655" s="87"/>
      <c r="J655" s="88"/>
      <c r="K655" s="87"/>
      <c r="L655" s="90"/>
      <c r="M655" s="90"/>
      <c r="N655" s="87" t="str">
        <f t="shared" ca="1" si="10"/>
        <v/>
      </c>
      <c r="O655" s="87"/>
      <c r="P655" s="89"/>
      <c r="Q655" s="87"/>
      <c r="R655" s="87"/>
      <c r="S655" s="87"/>
      <c r="T655" s="89"/>
      <c r="V655" s="87"/>
      <c r="W655" s="87"/>
    </row>
    <row r="656" spans="1:23">
      <c r="A656" s="83"/>
      <c r="B656" s="94"/>
      <c r="C656" s="93"/>
      <c r="D656" s="86"/>
      <c r="E656" s="87"/>
      <c r="G656" s="89"/>
      <c r="H656" s="87"/>
      <c r="I656" s="87"/>
      <c r="J656" s="88"/>
      <c r="K656" s="87"/>
      <c r="L656" s="90"/>
      <c r="M656" s="90"/>
      <c r="N656" s="87" t="str">
        <f t="shared" ca="1" si="10"/>
        <v/>
      </c>
      <c r="O656" s="87"/>
      <c r="P656" s="89"/>
      <c r="Q656" s="87"/>
      <c r="R656" s="87"/>
      <c r="S656" s="87"/>
      <c r="T656" s="89"/>
      <c r="V656" s="87"/>
      <c r="W656" s="87"/>
    </row>
    <row r="657" spans="1:23">
      <c r="A657" s="83"/>
      <c r="B657" s="94"/>
      <c r="C657" s="93"/>
      <c r="D657" s="86"/>
      <c r="E657" s="87"/>
      <c r="G657" s="89"/>
      <c r="H657" s="87"/>
      <c r="I657" s="87"/>
      <c r="J657" s="88"/>
      <c r="K657" s="87"/>
      <c r="L657" s="90"/>
      <c r="M657" s="90"/>
      <c r="N657" s="87" t="str">
        <f t="shared" ca="1" si="10"/>
        <v/>
      </c>
      <c r="O657" s="87"/>
      <c r="P657" s="89"/>
      <c r="Q657" s="87"/>
      <c r="R657" s="87"/>
      <c r="S657" s="87"/>
      <c r="T657" s="89"/>
      <c r="V657" s="87"/>
      <c r="W657" s="87"/>
    </row>
    <row r="658" spans="1:23">
      <c r="A658" s="83"/>
      <c r="B658" s="94"/>
      <c r="C658" s="93"/>
      <c r="D658" s="86"/>
      <c r="E658" s="87"/>
      <c r="G658" s="89"/>
      <c r="H658" s="87"/>
      <c r="I658" s="87"/>
      <c r="J658" s="88"/>
      <c r="K658" s="87"/>
      <c r="L658" s="90"/>
      <c r="M658" s="90"/>
      <c r="N658" s="87" t="str">
        <f t="shared" ca="1" si="10"/>
        <v/>
      </c>
      <c r="O658" s="87"/>
      <c r="P658" s="89"/>
      <c r="Q658" s="87"/>
      <c r="R658" s="87"/>
      <c r="S658" s="87"/>
      <c r="T658" s="89"/>
      <c r="V658" s="87"/>
      <c r="W658" s="87"/>
    </row>
    <row r="659" spans="1:23">
      <c r="A659" s="83"/>
      <c r="B659" s="94"/>
      <c r="C659" s="93"/>
      <c r="D659" s="86"/>
      <c r="E659" s="87"/>
      <c r="G659" s="89"/>
      <c r="H659" s="87"/>
      <c r="I659" s="87"/>
      <c r="J659" s="88"/>
      <c r="K659" s="87"/>
      <c r="L659" s="90"/>
      <c r="M659" s="90"/>
      <c r="N659" s="87" t="str">
        <f t="shared" ca="1" si="10"/>
        <v/>
      </c>
      <c r="O659" s="87"/>
      <c r="P659" s="89"/>
      <c r="Q659" s="87"/>
      <c r="R659" s="87"/>
      <c r="S659" s="87"/>
      <c r="T659" s="89"/>
      <c r="V659" s="87"/>
      <c r="W659" s="87"/>
    </row>
    <row r="660" spans="1:23">
      <c r="A660" s="83"/>
      <c r="B660" s="94"/>
      <c r="C660" s="93"/>
      <c r="D660" s="86"/>
      <c r="E660" s="87"/>
      <c r="G660" s="89"/>
      <c r="H660" s="87"/>
      <c r="I660" s="87"/>
      <c r="J660" s="88"/>
      <c r="K660" s="87"/>
      <c r="L660" s="90"/>
      <c r="M660" s="90"/>
      <c r="N660" s="87" t="str">
        <f t="shared" ca="1" si="10"/>
        <v/>
      </c>
      <c r="O660" s="87"/>
      <c r="P660" s="89"/>
      <c r="Q660" s="87"/>
      <c r="R660" s="87"/>
      <c r="S660" s="87"/>
      <c r="T660" s="89"/>
      <c r="V660" s="87"/>
      <c r="W660" s="87"/>
    </row>
    <row r="661" spans="1:23">
      <c r="A661" s="83"/>
      <c r="B661" s="94"/>
      <c r="C661" s="93"/>
      <c r="D661" s="86"/>
      <c r="E661" s="87"/>
      <c r="G661" s="89"/>
      <c r="H661" s="87"/>
      <c r="I661" s="87"/>
      <c r="J661" s="88"/>
      <c r="K661" s="87"/>
      <c r="L661" s="90"/>
      <c r="M661" s="90"/>
      <c r="N661" s="87" t="str">
        <f t="shared" ca="1" si="10"/>
        <v/>
      </c>
      <c r="O661" s="87"/>
      <c r="P661" s="89"/>
      <c r="Q661" s="87"/>
      <c r="R661" s="87"/>
      <c r="S661" s="87"/>
      <c r="T661" s="89"/>
      <c r="V661" s="87"/>
      <c r="W661" s="87"/>
    </row>
    <row r="662" spans="1:23">
      <c r="A662" s="83"/>
      <c r="B662" s="94"/>
      <c r="C662" s="93"/>
      <c r="D662" s="86"/>
      <c r="E662" s="87"/>
      <c r="G662" s="89"/>
      <c r="H662" s="87"/>
      <c r="I662" s="87"/>
      <c r="J662" s="88"/>
      <c r="K662" s="87"/>
      <c r="L662" s="90"/>
      <c r="M662" s="90"/>
      <c r="N662" s="87" t="str">
        <f t="shared" ca="1" si="10"/>
        <v/>
      </c>
      <c r="O662" s="87"/>
      <c r="P662" s="89"/>
      <c r="Q662" s="87"/>
      <c r="R662" s="87"/>
      <c r="S662" s="87"/>
      <c r="T662" s="89"/>
      <c r="V662" s="87"/>
      <c r="W662" s="87"/>
    </row>
    <row r="663" spans="1:23">
      <c r="A663" s="83"/>
      <c r="B663" s="94"/>
      <c r="C663" s="93"/>
      <c r="D663" s="86"/>
      <c r="E663" s="87"/>
      <c r="G663" s="89"/>
      <c r="H663" s="87"/>
      <c r="I663" s="87"/>
      <c r="J663" s="88"/>
      <c r="K663" s="87"/>
      <c r="L663" s="90"/>
      <c r="M663" s="90"/>
      <c r="N663" s="87" t="str">
        <f t="shared" ca="1" si="10"/>
        <v/>
      </c>
      <c r="O663" s="87"/>
      <c r="P663" s="89"/>
      <c r="Q663" s="87"/>
      <c r="R663" s="87"/>
      <c r="S663" s="87"/>
      <c r="T663" s="89"/>
      <c r="V663" s="87"/>
      <c r="W663" s="87"/>
    </row>
    <row r="664" spans="1:23">
      <c r="A664" s="83"/>
      <c r="B664" s="94"/>
      <c r="C664" s="93"/>
      <c r="D664" s="86"/>
      <c r="E664" s="87"/>
      <c r="G664" s="89"/>
      <c r="H664" s="87"/>
      <c r="I664" s="87"/>
      <c r="J664" s="88"/>
      <c r="K664" s="87"/>
      <c r="L664" s="90"/>
      <c r="M664" s="90"/>
      <c r="N664" s="87" t="str">
        <f t="shared" ca="1" si="10"/>
        <v/>
      </c>
      <c r="O664" s="87"/>
      <c r="P664" s="89"/>
      <c r="Q664" s="87"/>
      <c r="R664" s="87"/>
      <c r="S664" s="87"/>
      <c r="T664" s="89"/>
      <c r="V664" s="87"/>
      <c r="W664" s="87"/>
    </row>
    <row r="665" spans="1:23">
      <c r="A665" s="83"/>
      <c r="B665" s="94"/>
      <c r="C665" s="93"/>
      <c r="D665" s="86"/>
      <c r="E665" s="87"/>
      <c r="G665" s="89"/>
      <c r="H665" s="87"/>
      <c r="I665" s="87"/>
      <c r="J665" s="88"/>
      <c r="K665" s="87"/>
      <c r="L665" s="90"/>
      <c r="M665" s="90"/>
      <c r="N665" s="87" t="str">
        <f t="shared" ca="1" si="10"/>
        <v/>
      </c>
      <c r="O665" s="87"/>
      <c r="P665" s="89"/>
      <c r="Q665" s="87"/>
      <c r="R665" s="87"/>
      <c r="S665" s="87"/>
      <c r="T665" s="89"/>
      <c r="V665" s="87"/>
      <c r="W665" s="87"/>
    </row>
    <row r="666" spans="1:23">
      <c r="A666" s="83"/>
      <c r="B666" s="94"/>
      <c r="C666" s="93"/>
      <c r="D666" s="86"/>
      <c r="E666" s="87"/>
      <c r="G666" s="89"/>
      <c r="H666" s="87"/>
      <c r="I666" s="87"/>
      <c r="J666" s="88"/>
      <c r="K666" s="87"/>
      <c r="L666" s="90"/>
      <c r="M666" s="90"/>
      <c r="N666" s="87" t="str">
        <f t="shared" ca="1" si="10"/>
        <v/>
      </c>
      <c r="O666" s="87"/>
      <c r="P666" s="89"/>
      <c r="Q666" s="87"/>
      <c r="R666" s="87"/>
      <c r="S666" s="87"/>
      <c r="T666" s="89"/>
      <c r="V666" s="87"/>
      <c r="W666" s="87"/>
    </row>
    <row r="667" spans="1:23">
      <c r="A667" s="83"/>
      <c r="B667" s="94"/>
      <c r="C667" s="93"/>
      <c r="D667" s="86"/>
      <c r="E667" s="87"/>
      <c r="G667" s="89"/>
      <c r="H667" s="87"/>
      <c r="I667" s="87"/>
      <c r="J667" s="88"/>
      <c r="K667" s="87"/>
      <c r="L667" s="90"/>
      <c r="M667" s="90"/>
      <c r="N667" s="87" t="str">
        <f t="shared" ca="1" si="10"/>
        <v/>
      </c>
      <c r="O667" s="87"/>
      <c r="P667" s="89"/>
      <c r="Q667" s="87"/>
      <c r="R667" s="87"/>
      <c r="S667" s="87"/>
      <c r="T667" s="89"/>
      <c r="V667" s="87"/>
      <c r="W667" s="87"/>
    </row>
    <row r="668" spans="1:23">
      <c r="A668" s="83"/>
      <c r="B668" s="94"/>
      <c r="C668" s="93"/>
      <c r="D668" s="86"/>
      <c r="E668" s="87"/>
      <c r="G668" s="89"/>
      <c r="H668" s="87"/>
      <c r="I668" s="87"/>
      <c r="J668" s="88"/>
      <c r="K668" s="87"/>
      <c r="L668" s="90"/>
      <c r="M668" s="90"/>
      <c r="N668" s="87" t="str">
        <f t="shared" ca="1" si="10"/>
        <v/>
      </c>
      <c r="O668" s="87"/>
      <c r="P668" s="89"/>
      <c r="Q668" s="87"/>
      <c r="R668" s="87"/>
      <c r="S668" s="87"/>
      <c r="T668" s="89"/>
      <c r="V668" s="87"/>
      <c r="W668" s="87"/>
    </row>
    <row r="669" spans="1:23">
      <c r="A669" s="83"/>
      <c r="B669" s="94"/>
      <c r="C669" s="93"/>
      <c r="D669" s="86"/>
      <c r="E669" s="87"/>
      <c r="G669" s="89"/>
      <c r="H669" s="87"/>
      <c r="I669" s="87"/>
      <c r="J669" s="88"/>
      <c r="K669" s="87"/>
      <c r="L669" s="90"/>
      <c r="M669" s="90"/>
      <c r="N669" s="87" t="str">
        <f t="shared" ca="1" si="10"/>
        <v/>
      </c>
      <c r="O669" s="87"/>
      <c r="P669" s="89"/>
      <c r="Q669" s="87"/>
      <c r="R669" s="87"/>
      <c r="S669" s="87"/>
      <c r="T669" s="89"/>
      <c r="V669" s="87"/>
      <c r="W669" s="87"/>
    </row>
    <row r="670" spans="1:23">
      <c r="A670" s="83"/>
      <c r="B670" s="94"/>
      <c r="C670" s="93"/>
      <c r="D670" s="86"/>
      <c r="E670" s="87"/>
      <c r="G670" s="89"/>
      <c r="H670" s="87"/>
      <c r="I670" s="87"/>
      <c r="J670" s="88"/>
      <c r="K670" s="87"/>
      <c r="L670" s="90"/>
      <c r="M670" s="90"/>
      <c r="N670" s="87" t="str">
        <f t="shared" ca="1" si="10"/>
        <v/>
      </c>
      <c r="O670" s="87"/>
      <c r="P670" s="89"/>
      <c r="Q670" s="87"/>
      <c r="R670" s="87"/>
      <c r="S670" s="87"/>
      <c r="T670" s="89"/>
      <c r="V670" s="87"/>
      <c r="W670" s="87"/>
    </row>
    <row r="671" spans="1:23">
      <c r="A671" s="83"/>
      <c r="B671" s="94"/>
      <c r="C671" s="93"/>
      <c r="D671" s="86"/>
      <c r="E671" s="87"/>
      <c r="G671" s="89"/>
      <c r="H671" s="87"/>
      <c r="I671" s="87"/>
      <c r="J671" s="88"/>
      <c r="K671" s="87"/>
      <c r="L671" s="90"/>
      <c r="M671" s="90"/>
      <c r="N671" s="87" t="str">
        <f t="shared" ca="1" si="10"/>
        <v/>
      </c>
      <c r="O671" s="87"/>
      <c r="P671" s="89"/>
      <c r="Q671" s="87"/>
      <c r="R671" s="87"/>
      <c r="S671" s="87"/>
      <c r="T671" s="89"/>
      <c r="V671" s="87"/>
      <c r="W671" s="87"/>
    </row>
    <row r="672" spans="1:23">
      <c r="A672" s="83"/>
      <c r="B672" s="94"/>
      <c r="C672" s="93"/>
      <c r="D672" s="86"/>
      <c r="E672" s="87"/>
      <c r="G672" s="89"/>
      <c r="H672" s="87"/>
      <c r="I672" s="87"/>
      <c r="J672" s="88"/>
      <c r="K672" s="87"/>
      <c r="L672" s="90"/>
      <c r="M672" s="90"/>
      <c r="N672" s="87" t="str">
        <f t="shared" ca="1" si="10"/>
        <v/>
      </c>
      <c r="O672" s="87"/>
      <c r="P672" s="89"/>
      <c r="Q672" s="87"/>
      <c r="R672" s="87"/>
      <c r="S672" s="87"/>
      <c r="T672" s="89"/>
      <c r="V672" s="87"/>
      <c r="W672" s="87"/>
    </row>
    <row r="673" spans="1:23">
      <c r="A673" s="83"/>
      <c r="B673" s="94"/>
      <c r="C673" s="93"/>
      <c r="D673" s="86"/>
      <c r="E673" s="87"/>
      <c r="G673" s="89"/>
      <c r="H673" s="87"/>
      <c r="I673" s="87"/>
      <c r="J673" s="88"/>
      <c r="K673" s="87"/>
      <c r="L673" s="90"/>
      <c r="M673" s="90"/>
      <c r="N673" s="87" t="str">
        <f t="shared" ca="1" si="10"/>
        <v/>
      </c>
      <c r="O673" s="87"/>
      <c r="P673" s="89"/>
      <c r="Q673" s="87"/>
      <c r="R673" s="87"/>
      <c r="S673" s="87"/>
      <c r="T673" s="89"/>
      <c r="V673" s="87"/>
      <c r="W673" s="87"/>
    </row>
    <row r="674" spans="1:23">
      <c r="A674" s="83"/>
      <c r="B674" s="94"/>
      <c r="C674" s="93"/>
      <c r="D674" s="86"/>
      <c r="E674" s="87"/>
      <c r="G674" s="89"/>
      <c r="H674" s="87"/>
      <c r="I674" s="87"/>
      <c r="J674" s="88"/>
      <c r="K674" s="87"/>
      <c r="L674" s="90"/>
      <c r="M674" s="90"/>
      <c r="N674" s="87" t="str">
        <f t="shared" ca="1" si="10"/>
        <v/>
      </c>
      <c r="O674" s="87"/>
      <c r="P674" s="89"/>
      <c r="Q674" s="87"/>
      <c r="R674" s="87"/>
      <c r="S674" s="87"/>
      <c r="T674" s="89"/>
      <c r="V674" s="87"/>
      <c r="W674" s="87"/>
    </row>
    <row r="675" spans="1:23">
      <c r="A675" s="83"/>
      <c r="B675" s="94"/>
      <c r="C675" s="93"/>
      <c r="D675" s="86"/>
      <c r="E675" s="87"/>
      <c r="G675" s="89"/>
      <c r="H675" s="87"/>
      <c r="I675" s="87"/>
      <c r="J675" s="88"/>
      <c r="K675" s="87"/>
      <c r="L675" s="90"/>
      <c r="M675" s="90"/>
      <c r="N675" s="87" t="str">
        <f t="shared" ca="1" si="10"/>
        <v/>
      </c>
      <c r="O675" s="87"/>
      <c r="P675" s="89"/>
      <c r="Q675" s="87"/>
      <c r="R675" s="87"/>
      <c r="S675" s="87"/>
      <c r="T675" s="89"/>
      <c r="V675" s="87"/>
      <c r="W675" s="87"/>
    </row>
    <row r="676" spans="1:23">
      <c r="A676" s="83"/>
      <c r="B676" s="94"/>
      <c r="C676" s="93"/>
      <c r="D676" s="86"/>
      <c r="E676" s="87"/>
      <c r="G676" s="89"/>
      <c r="H676" s="87"/>
      <c r="I676" s="87"/>
      <c r="J676" s="88"/>
      <c r="K676" s="87"/>
      <c r="L676" s="90"/>
      <c r="M676" s="90"/>
      <c r="N676" s="87" t="str">
        <f t="shared" ca="1" si="10"/>
        <v/>
      </c>
      <c r="O676" s="87"/>
      <c r="P676" s="89"/>
      <c r="Q676" s="87"/>
      <c r="R676" s="87"/>
      <c r="S676" s="87"/>
      <c r="T676" s="89"/>
      <c r="V676" s="87"/>
      <c r="W676" s="87"/>
    </row>
    <row r="677" spans="1:23">
      <c r="A677" s="83"/>
      <c r="B677" s="94"/>
      <c r="C677" s="93"/>
      <c r="D677" s="86"/>
      <c r="E677" s="87"/>
      <c r="G677" s="89"/>
      <c r="H677" s="87"/>
      <c r="I677" s="87"/>
      <c r="J677" s="88"/>
      <c r="K677" s="87"/>
      <c r="L677" s="90"/>
      <c r="M677" s="90"/>
      <c r="N677" s="87" t="str">
        <f t="shared" ca="1" si="10"/>
        <v/>
      </c>
      <c r="O677" s="87"/>
      <c r="P677" s="89"/>
      <c r="Q677" s="87"/>
      <c r="R677" s="87"/>
      <c r="S677" s="87"/>
      <c r="T677" s="89"/>
      <c r="V677" s="87"/>
      <c r="W677" s="87"/>
    </row>
    <row r="678" spans="1:23">
      <c r="A678" s="83"/>
      <c r="B678" s="94"/>
      <c r="C678" s="93"/>
      <c r="D678" s="86"/>
      <c r="E678" s="87"/>
      <c r="G678" s="89"/>
      <c r="H678" s="87"/>
      <c r="I678" s="87"/>
      <c r="J678" s="88"/>
      <c r="K678" s="87"/>
      <c r="L678" s="90"/>
      <c r="M678" s="90"/>
      <c r="N678" s="87" t="str">
        <f t="shared" ca="1" si="10"/>
        <v/>
      </c>
      <c r="O678" s="87"/>
      <c r="P678" s="89"/>
      <c r="Q678" s="87"/>
      <c r="R678" s="87"/>
      <c r="S678" s="87"/>
      <c r="T678" s="89"/>
      <c r="V678" s="87"/>
      <c r="W678" s="87"/>
    </row>
    <row r="679" spans="1:23">
      <c r="A679" s="83"/>
      <c r="B679" s="94"/>
      <c r="C679" s="93"/>
      <c r="D679" s="86"/>
      <c r="E679" s="87"/>
      <c r="G679" s="89"/>
      <c r="H679" s="87"/>
      <c r="I679" s="87"/>
      <c r="J679" s="88"/>
      <c r="K679" s="87"/>
      <c r="L679" s="90"/>
      <c r="M679" s="90"/>
      <c r="N679" s="87" t="str">
        <f t="shared" ca="1" si="10"/>
        <v/>
      </c>
      <c r="O679" s="87"/>
      <c r="P679" s="89"/>
      <c r="Q679" s="87"/>
      <c r="R679" s="87"/>
      <c r="S679" s="87"/>
      <c r="T679" s="89"/>
      <c r="V679" s="87"/>
      <c r="W679" s="87"/>
    </row>
    <row r="680" spans="1:23">
      <c r="A680" s="83"/>
      <c r="B680" s="94"/>
      <c r="C680" s="93"/>
      <c r="D680" s="86"/>
      <c r="E680" s="87"/>
      <c r="G680" s="89"/>
      <c r="H680" s="87"/>
      <c r="I680" s="87"/>
      <c r="J680" s="88"/>
      <c r="K680" s="87"/>
      <c r="L680" s="90"/>
      <c r="M680" s="90"/>
      <c r="N680" s="87" t="str">
        <f t="shared" ca="1" si="10"/>
        <v/>
      </c>
      <c r="O680" s="87"/>
      <c r="P680" s="89"/>
      <c r="Q680" s="87"/>
      <c r="R680" s="87"/>
      <c r="S680" s="87"/>
      <c r="T680" s="89"/>
      <c r="V680" s="87"/>
      <c r="W680" s="87"/>
    </row>
    <row r="681" spans="1:23">
      <c r="A681" s="83"/>
      <c r="B681" s="94"/>
      <c r="C681" s="93"/>
      <c r="D681" s="86"/>
      <c r="E681" s="87"/>
      <c r="G681" s="89"/>
      <c r="H681" s="87"/>
      <c r="I681" s="87"/>
      <c r="J681" s="88"/>
      <c r="K681" s="87"/>
      <c r="L681" s="90"/>
      <c r="M681" s="90"/>
      <c r="N681" s="87" t="str">
        <f t="shared" ca="1" si="10"/>
        <v/>
      </c>
      <c r="O681" s="87"/>
      <c r="P681" s="89"/>
      <c r="Q681" s="87"/>
      <c r="R681" s="87"/>
      <c r="S681" s="87"/>
      <c r="T681" s="89"/>
      <c r="V681" s="87"/>
      <c r="W681" s="87"/>
    </row>
    <row r="682" spans="1:23">
      <c r="A682" s="83"/>
      <c r="B682" s="94"/>
      <c r="C682" s="93"/>
      <c r="D682" s="86"/>
      <c r="E682" s="87"/>
      <c r="G682" s="89"/>
      <c r="H682" s="87"/>
      <c r="I682" s="87"/>
      <c r="J682" s="88"/>
      <c r="K682" s="87"/>
      <c r="L682" s="90"/>
      <c r="M682" s="90"/>
      <c r="N682" s="87" t="str">
        <f t="shared" ca="1" si="10"/>
        <v/>
      </c>
      <c r="O682" s="87"/>
      <c r="P682" s="89"/>
      <c r="Q682" s="87"/>
      <c r="R682" s="87"/>
      <c r="S682" s="87"/>
      <c r="T682" s="89"/>
      <c r="V682" s="87"/>
      <c r="W682" s="87"/>
    </row>
    <row r="683" spans="1:23">
      <c r="A683" s="83"/>
      <c r="B683" s="94"/>
      <c r="C683" s="93"/>
      <c r="D683" s="86"/>
      <c r="E683" s="87"/>
      <c r="G683" s="89"/>
      <c r="H683" s="87"/>
      <c r="I683" s="87"/>
      <c r="J683" s="88"/>
      <c r="K683" s="87"/>
      <c r="L683" s="90"/>
      <c r="M683" s="90"/>
      <c r="N683" s="87" t="str">
        <f t="shared" ca="1" si="10"/>
        <v/>
      </c>
      <c r="O683" s="87"/>
      <c r="P683" s="89"/>
      <c r="Q683" s="87"/>
      <c r="R683" s="87"/>
      <c r="S683" s="87"/>
      <c r="T683" s="89"/>
      <c r="V683" s="87"/>
      <c r="W683" s="87"/>
    </row>
    <row r="684" spans="1:23">
      <c r="A684" s="83"/>
      <c r="B684" s="94"/>
      <c r="C684" s="93"/>
      <c r="D684" s="86"/>
      <c r="E684" s="87"/>
      <c r="G684" s="89"/>
      <c r="H684" s="87"/>
      <c r="I684" s="87"/>
      <c r="J684" s="88"/>
      <c r="K684" s="87"/>
      <c r="L684" s="90"/>
      <c r="M684" s="90"/>
      <c r="N684" s="87" t="str">
        <f t="shared" ca="1" si="10"/>
        <v/>
      </c>
      <c r="O684" s="87"/>
      <c r="P684" s="89"/>
      <c r="Q684" s="87"/>
      <c r="R684" s="87"/>
      <c r="S684" s="87"/>
      <c r="T684" s="89"/>
      <c r="V684" s="87"/>
      <c r="W684" s="87"/>
    </row>
    <row r="685" spans="1:23">
      <c r="A685" s="83"/>
      <c r="B685" s="94"/>
      <c r="C685" s="93"/>
      <c r="D685" s="86"/>
      <c r="E685" s="87"/>
      <c r="G685" s="89"/>
      <c r="H685" s="87"/>
      <c r="I685" s="87"/>
      <c r="J685" s="88"/>
      <c r="K685" s="87"/>
      <c r="L685" s="90"/>
      <c r="M685" s="90"/>
      <c r="N685" s="87" t="str">
        <f t="shared" ca="1" si="10"/>
        <v/>
      </c>
      <c r="O685" s="87"/>
      <c r="P685" s="89"/>
      <c r="Q685" s="87"/>
      <c r="R685" s="87"/>
      <c r="S685" s="87"/>
      <c r="T685" s="89"/>
      <c r="V685" s="87"/>
      <c r="W685" s="87"/>
    </row>
    <row r="686" spans="1:23">
      <c r="A686" s="83"/>
      <c r="B686" s="94"/>
      <c r="C686" s="93"/>
      <c r="D686" s="86"/>
      <c r="E686" s="87"/>
      <c r="G686" s="89"/>
      <c r="H686" s="87"/>
      <c r="I686" s="87"/>
      <c r="J686" s="88"/>
      <c r="K686" s="87"/>
      <c r="L686" s="90"/>
      <c r="M686" s="90"/>
      <c r="N686" s="87" t="str">
        <f t="shared" ca="1" si="10"/>
        <v/>
      </c>
      <c r="O686" s="87"/>
      <c r="P686" s="89"/>
      <c r="Q686" s="87"/>
      <c r="R686" s="87"/>
      <c r="S686" s="87"/>
      <c r="T686" s="89"/>
      <c r="V686" s="87"/>
      <c r="W686" s="87"/>
    </row>
    <row r="687" spans="1:23">
      <c r="A687" s="83"/>
      <c r="B687" s="94"/>
      <c r="C687" s="93"/>
      <c r="D687" s="86"/>
      <c r="E687" s="87"/>
      <c r="G687" s="89"/>
      <c r="H687" s="87"/>
      <c r="I687" s="87"/>
      <c r="J687" s="88"/>
      <c r="K687" s="87"/>
      <c r="L687" s="90"/>
      <c r="M687" s="90"/>
      <c r="N687" s="87" t="str">
        <f t="shared" ca="1" si="10"/>
        <v/>
      </c>
      <c r="O687" s="87"/>
      <c r="P687" s="89"/>
      <c r="Q687" s="87"/>
      <c r="R687" s="87"/>
      <c r="S687" s="87"/>
      <c r="T687" s="89"/>
      <c r="V687" s="87"/>
      <c r="W687" s="87"/>
    </row>
    <row r="688" spans="1:23">
      <c r="A688" s="83"/>
      <c r="B688" s="94"/>
      <c r="C688" s="93"/>
      <c r="D688" s="86"/>
      <c r="E688" s="87"/>
      <c r="G688" s="89"/>
      <c r="H688" s="87"/>
      <c r="I688" s="87"/>
      <c r="J688" s="88"/>
      <c r="K688" s="87"/>
      <c r="L688" s="90"/>
      <c r="M688" s="90"/>
      <c r="N688" s="87" t="str">
        <f t="shared" ca="1" si="10"/>
        <v/>
      </c>
      <c r="O688" s="87"/>
      <c r="P688" s="89"/>
      <c r="Q688" s="87"/>
      <c r="R688" s="87"/>
      <c r="S688" s="87"/>
      <c r="T688" s="89"/>
      <c r="V688" s="87"/>
      <c r="W688" s="87"/>
    </row>
    <row r="689" spans="1:23">
      <c r="A689" s="83"/>
      <c r="B689" s="94"/>
      <c r="C689" s="93"/>
      <c r="D689" s="86"/>
      <c r="E689" s="87"/>
      <c r="G689" s="89"/>
      <c r="H689" s="87"/>
      <c r="I689" s="87"/>
      <c r="J689" s="88"/>
      <c r="K689" s="87"/>
      <c r="L689" s="90"/>
      <c r="M689" s="90"/>
      <c r="N689" s="87" t="str">
        <f t="shared" ca="1" si="10"/>
        <v/>
      </c>
      <c r="O689" s="87"/>
      <c r="P689" s="89"/>
      <c r="Q689" s="87"/>
      <c r="R689" s="87"/>
      <c r="S689" s="87"/>
      <c r="T689" s="89"/>
      <c r="V689" s="87"/>
      <c r="W689" s="87"/>
    </row>
    <row r="690" spans="1:23">
      <c r="A690" s="83"/>
      <c r="B690" s="94"/>
      <c r="C690" s="93"/>
      <c r="D690" s="86"/>
      <c r="E690" s="96"/>
      <c r="G690" s="89"/>
      <c r="H690" s="87"/>
      <c r="I690" s="87"/>
      <c r="J690" s="88"/>
      <c r="K690" s="87"/>
      <c r="L690" s="90"/>
      <c r="M690" s="90"/>
      <c r="N690" s="87" t="str">
        <f t="shared" ca="1" si="10"/>
        <v/>
      </c>
      <c r="O690" s="87"/>
      <c r="P690" s="89"/>
      <c r="Q690" s="87"/>
      <c r="R690" s="87"/>
      <c r="S690" s="87"/>
      <c r="T690" s="89"/>
      <c r="V690" s="87"/>
      <c r="W690" s="87"/>
    </row>
    <row r="691" spans="1:23">
      <c r="A691" s="83"/>
      <c r="B691" s="94"/>
      <c r="C691" s="97"/>
      <c r="D691" s="86"/>
      <c r="E691" s="87"/>
      <c r="G691" s="89"/>
      <c r="H691" s="87"/>
      <c r="I691" s="87"/>
      <c r="J691" s="88"/>
      <c r="K691" s="87"/>
      <c r="L691" s="90"/>
      <c r="M691" s="90"/>
      <c r="N691" s="87" t="str">
        <f t="shared" ca="1" si="10"/>
        <v/>
      </c>
      <c r="O691" s="87"/>
      <c r="P691" s="89"/>
      <c r="Q691" s="87"/>
      <c r="R691" s="87"/>
      <c r="S691" s="87"/>
      <c r="T691" s="89"/>
      <c r="V691" s="87"/>
      <c r="W691" s="87"/>
    </row>
    <row r="692" spans="1:23">
      <c r="A692" s="83"/>
      <c r="B692" s="94"/>
      <c r="C692" s="97"/>
      <c r="D692" s="86"/>
      <c r="E692" s="87"/>
      <c r="G692" s="89"/>
      <c r="H692" s="87"/>
      <c r="I692" s="87"/>
      <c r="J692" s="88"/>
      <c r="K692" s="87"/>
      <c r="L692" s="90"/>
      <c r="M692" s="90"/>
      <c r="N692" s="87" t="str">
        <f t="shared" ca="1" si="10"/>
        <v/>
      </c>
      <c r="O692" s="87"/>
      <c r="P692" s="89"/>
      <c r="Q692" s="87"/>
      <c r="R692" s="87"/>
      <c r="S692" s="87"/>
      <c r="T692" s="89"/>
      <c r="V692" s="87"/>
      <c r="W692" s="87"/>
    </row>
    <row r="693" spans="1:23">
      <c r="A693" s="83"/>
      <c r="B693" s="94"/>
      <c r="C693" s="97"/>
      <c r="D693" s="86"/>
      <c r="E693" s="87"/>
      <c r="G693" s="89"/>
      <c r="H693" s="87"/>
      <c r="I693" s="87"/>
      <c r="J693" s="88"/>
      <c r="K693" s="87"/>
      <c r="L693" s="90"/>
      <c r="M693" s="90"/>
      <c r="N693" s="87" t="str">
        <f t="shared" ca="1" si="10"/>
        <v/>
      </c>
      <c r="O693" s="87"/>
      <c r="P693" s="89"/>
      <c r="Q693" s="87"/>
      <c r="R693" s="87"/>
      <c r="S693" s="87"/>
      <c r="T693" s="89"/>
      <c r="V693" s="87"/>
      <c r="W693" s="87"/>
    </row>
    <row r="694" spans="1:23">
      <c r="A694" s="83"/>
      <c r="B694" s="94"/>
      <c r="C694" s="97"/>
      <c r="D694" s="86"/>
      <c r="E694" s="87"/>
      <c r="G694" s="89"/>
      <c r="H694" s="87"/>
      <c r="I694" s="87"/>
      <c r="J694" s="88"/>
      <c r="K694" s="87"/>
      <c r="L694" s="90"/>
      <c r="M694" s="90"/>
      <c r="N694" s="87" t="str">
        <f t="shared" ca="1" si="10"/>
        <v/>
      </c>
      <c r="O694" s="87"/>
      <c r="P694" s="89"/>
      <c r="Q694" s="87"/>
      <c r="R694" s="87"/>
      <c r="S694" s="87"/>
      <c r="T694" s="89"/>
      <c r="V694" s="87"/>
      <c r="W694" s="87"/>
    </row>
    <row r="695" spans="1:23">
      <c r="A695" s="83"/>
      <c r="B695" s="94"/>
      <c r="C695" s="97"/>
      <c r="D695" s="86"/>
      <c r="E695" s="87"/>
      <c r="G695" s="89"/>
      <c r="H695" s="87"/>
      <c r="I695" s="87"/>
      <c r="J695" s="88"/>
      <c r="K695" s="87"/>
      <c r="L695" s="90"/>
      <c r="M695" s="90"/>
      <c r="N695" s="87" t="str">
        <f t="shared" ca="1" si="10"/>
        <v/>
      </c>
      <c r="O695" s="87"/>
      <c r="P695" s="89"/>
      <c r="Q695" s="87"/>
      <c r="R695" s="87"/>
      <c r="S695" s="87"/>
      <c r="T695" s="89"/>
      <c r="V695" s="87"/>
      <c r="W695" s="87"/>
    </row>
    <row r="696" spans="1:23">
      <c r="A696" s="83"/>
      <c r="B696" s="94"/>
      <c r="C696" s="97"/>
      <c r="D696" s="86"/>
      <c r="E696" s="87"/>
      <c r="G696" s="89"/>
      <c r="H696" s="87"/>
      <c r="I696" s="87"/>
      <c r="J696" s="88"/>
      <c r="K696" s="87"/>
      <c r="L696" s="90"/>
      <c r="M696" s="90"/>
      <c r="N696" s="87" t="str">
        <f t="shared" ca="1" si="10"/>
        <v/>
      </c>
      <c r="O696" s="87"/>
      <c r="P696" s="89"/>
      <c r="Q696" s="87"/>
      <c r="R696" s="87"/>
      <c r="S696" s="87"/>
      <c r="T696" s="89"/>
      <c r="V696" s="87"/>
      <c r="W696" s="87"/>
    </row>
    <row r="697" spans="1:23">
      <c r="A697" s="83"/>
      <c r="B697" s="94"/>
      <c r="C697" s="97"/>
      <c r="D697" s="86"/>
      <c r="E697" s="87"/>
      <c r="G697" s="89"/>
      <c r="H697" s="87"/>
      <c r="I697" s="87"/>
      <c r="J697" s="88"/>
      <c r="K697" s="87"/>
      <c r="L697" s="90"/>
      <c r="M697" s="90"/>
      <c r="N697" s="87" t="str">
        <f t="shared" ca="1" si="10"/>
        <v/>
      </c>
      <c r="O697" s="87"/>
      <c r="P697" s="89"/>
      <c r="Q697" s="87"/>
      <c r="R697" s="87"/>
      <c r="S697" s="87"/>
      <c r="T697" s="89"/>
      <c r="V697" s="87"/>
      <c r="W697" s="87"/>
    </row>
    <row r="698" spans="1:23">
      <c r="A698" s="83"/>
      <c r="B698" s="94"/>
      <c r="C698" s="97"/>
      <c r="D698" s="86"/>
      <c r="E698" s="87"/>
      <c r="G698" s="89"/>
      <c r="H698" s="87"/>
      <c r="I698" s="87"/>
      <c r="J698" s="88"/>
      <c r="K698" s="87"/>
      <c r="L698" s="90"/>
      <c r="M698" s="90"/>
      <c r="N698" s="87" t="str">
        <f t="shared" ca="1" si="10"/>
        <v/>
      </c>
      <c r="O698" s="87"/>
      <c r="P698" s="89"/>
      <c r="Q698" s="87"/>
      <c r="R698" s="87"/>
      <c r="S698" s="87"/>
      <c r="T698" s="89"/>
      <c r="V698" s="87"/>
      <c r="W698" s="87"/>
    </row>
    <row r="699" spans="1:23">
      <c r="A699" s="83"/>
      <c r="B699" s="94"/>
      <c r="C699" s="97"/>
      <c r="D699" s="86"/>
      <c r="E699" s="87"/>
      <c r="G699" s="89"/>
      <c r="H699" s="87"/>
      <c r="I699" s="87"/>
      <c r="J699" s="88"/>
      <c r="K699" s="87"/>
      <c r="L699" s="90"/>
      <c r="M699" s="90"/>
      <c r="N699" s="87" t="str">
        <f t="shared" ca="1" si="10"/>
        <v/>
      </c>
      <c r="O699" s="87"/>
      <c r="P699" s="89"/>
      <c r="Q699" s="87"/>
      <c r="R699" s="87"/>
      <c r="S699" s="87"/>
      <c r="T699" s="89"/>
      <c r="V699" s="87"/>
      <c r="W699" s="87"/>
    </row>
    <row r="700" spans="1:23">
      <c r="A700" s="83"/>
      <c r="B700" s="94"/>
      <c r="C700" s="97"/>
      <c r="D700" s="86"/>
      <c r="E700" s="87"/>
      <c r="G700" s="89"/>
      <c r="H700" s="87"/>
      <c r="I700" s="87"/>
      <c r="J700" s="88"/>
      <c r="K700" s="87"/>
      <c r="L700" s="90"/>
      <c r="M700" s="90"/>
      <c r="N700" s="87" t="str">
        <f t="shared" ca="1" si="10"/>
        <v/>
      </c>
      <c r="O700" s="87"/>
      <c r="P700" s="89"/>
      <c r="Q700" s="87"/>
      <c r="R700" s="87"/>
      <c r="S700" s="87"/>
      <c r="T700" s="89"/>
      <c r="V700" s="87"/>
      <c r="W700" s="87"/>
    </row>
    <row r="701" spans="1:23">
      <c r="A701" s="83"/>
      <c r="B701" s="94"/>
      <c r="C701" s="97"/>
      <c r="D701" s="86"/>
      <c r="E701" s="87"/>
      <c r="G701" s="89"/>
      <c r="H701" s="87"/>
      <c r="I701" s="87"/>
      <c r="J701" s="88"/>
      <c r="K701" s="87"/>
      <c r="L701" s="90"/>
      <c r="M701" s="90"/>
      <c r="N701" s="87" t="str">
        <f t="shared" ca="1" si="10"/>
        <v/>
      </c>
      <c r="O701" s="87"/>
      <c r="P701" s="89"/>
      <c r="Q701" s="87"/>
      <c r="R701" s="87"/>
      <c r="S701" s="87"/>
      <c r="T701" s="89"/>
      <c r="V701" s="87"/>
      <c r="W701" s="87"/>
    </row>
    <row r="702" spans="1:23">
      <c r="A702" s="83"/>
      <c r="B702" s="94"/>
      <c r="C702" s="97"/>
      <c r="D702" s="86"/>
      <c r="E702" s="87"/>
      <c r="G702" s="89"/>
      <c r="H702" s="87"/>
      <c r="I702" s="87"/>
      <c r="J702" s="88"/>
      <c r="K702" s="87"/>
      <c r="L702" s="90"/>
      <c r="M702" s="90"/>
      <c r="N702" s="87" t="str">
        <f t="shared" ca="1" si="10"/>
        <v/>
      </c>
      <c r="O702" s="87"/>
      <c r="P702" s="89"/>
      <c r="Q702" s="87"/>
      <c r="R702" s="87"/>
      <c r="S702" s="87"/>
      <c r="T702" s="89"/>
      <c r="V702" s="87"/>
      <c r="W702" s="87"/>
    </row>
    <row r="703" spans="1:23">
      <c r="A703" s="83"/>
      <c r="B703" s="94"/>
      <c r="C703" s="97"/>
      <c r="D703" s="86"/>
      <c r="E703" s="87"/>
      <c r="G703" s="89"/>
      <c r="H703" s="87"/>
      <c r="I703" s="87"/>
      <c r="J703" s="88"/>
      <c r="K703" s="87"/>
      <c r="L703" s="90"/>
      <c r="M703" s="90"/>
      <c r="N703" s="87" t="str">
        <f t="shared" ca="1" si="10"/>
        <v/>
      </c>
      <c r="O703" s="87"/>
      <c r="P703" s="89"/>
      <c r="Q703" s="87"/>
      <c r="R703" s="87"/>
      <c r="S703" s="87"/>
      <c r="T703" s="89"/>
      <c r="V703" s="87"/>
      <c r="W703" s="87"/>
    </row>
    <row r="704" spans="1:23">
      <c r="A704" s="83"/>
      <c r="B704" s="94"/>
      <c r="C704" s="97"/>
      <c r="D704" s="86"/>
      <c r="E704" s="87"/>
      <c r="G704" s="89"/>
      <c r="H704" s="87"/>
      <c r="I704" s="87"/>
      <c r="J704" s="88"/>
      <c r="K704" s="87"/>
      <c r="L704" s="90"/>
      <c r="M704" s="90"/>
      <c r="N704" s="87" t="str">
        <f t="shared" ca="1" si="10"/>
        <v/>
      </c>
      <c r="O704" s="87"/>
      <c r="P704" s="89"/>
      <c r="Q704" s="87"/>
      <c r="R704" s="87"/>
      <c r="S704" s="87"/>
      <c r="T704" s="89"/>
      <c r="V704" s="87"/>
      <c r="W704" s="87"/>
    </row>
    <row r="705" spans="1:23">
      <c r="A705" s="83"/>
      <c r="B705" s="94"/>
      <c r="C705" s="97"/>
      <c r="D705" s="86"/>
      <c r="E705" s="87"/>
      <c r="G705" s="89"/>
      <c r="H705" s="87"/>
      <c r="I705" s="87"/>
      <c r="J705" s="88"/>
      <c r="K705" s="87"/>
      <c r="L705" s="90"/>
      <c r="M705" s="90"/>
      <c r="N705" s="87" t="str">
        <f t="shared" ca="1" si="10"/>
        <v/>
      </c>
      <c r="O705" s="87"/>
      <c r="P705" s="89"/>
      <c r="Q705" s="87"/>
      <c r="R705" s="87"/>
      <c r="S705" s="87"/>
      <c r="T705" s="89"/>
      <c r="V705" s="87"/>
      <c r="W705" s="87"/>
    </row>
    <row r="706" spans="1:23">
      <c r="A706" s="83"/>
      <c r="B706" s="94"/>
      <c r="C706" s="97"/>
      <c r="D706" s="86"/>
      <c r="E706" s="87"/>
      <c r="G706" s="89"/>
      <c r="H706" s="87"/>
      <c r="I706" s="87"/>
      <c r="J706" s="88"/>
      <c r="K706" s="87"/>
      <c r="L706" s="90"/>
      <c r="M706" s="90"/>
      <c r="N706" s="87" t="str">
        <f t="shared" ca="1" si="10"/>
        <v/>
      </c>
      <c r="O706" s="87"/>
      <c r="P706" s="89"/>
      <c r="Q706" s="87"/>
      <c r="R706" s="87"/>
      <c r="S706" s="87"/>
      <c r="T706" s="89"/>
      <c r="V706" s="87"/>
      <c r="W706" s="87"/>
    </row>
    <row r="707" spans="1:23">
      <c r="A707" s="83"/>
      <c r="B707" s="94"/>
      <c r="C707" s="97"/>
      <c r="D707" s="86"/>
      <c r="E707" s="87"/>
      <c r="G707" s="89"/>
      <c r="H707" s="87"/>
      <c r="I707" s="87"/>
      <c r="J707" s="88"/>
      <c r="K707" s="87"/>
      <c r="L707" s="90"/>
      <c r="M707" s="90"/>
      <c r="N707" s="87" t="str">
        <f t="shared" ca="1" si="10"/>
        <v/>
      </c>
      <c r="O707" s="87"/>
      <c r="P707" s="89"/>
      <c r="Q707" s="87"/>
      <c r="R707" s="87"/>
      <c r="S707" s="87"/>
      <c r="T707" s="89"/>
      <c r="V707" s="87"/>
      <c r="W707" s="87"/>
    </row>
    <row r="708" spans="1:23">
      <c r="A708" s="83"/>
      <c r="B708" s="94"/>
      <c r="C708" s="97"/>
      <c r="D708" s="86"/>
      <c r="E708" s="87"/>
      <c r="G708" s="89"/>
      <c r="H708" s="87"/>
      <c r="I708" s="87"/>
      <c r="J708" s="88"/>
      <c r="K708" s="87"/>
      <c r="L708" s="90"/>
      <c r="M708" s="90"/>
      <c r="N708" s="87" t="str">
        <f t="shared" ca="1" si="10"/>
        <v/>
      </c>
      <c r="O708" s="87"/>
      <c r="P708" s="89"/>
      <c r="Q708" s="87"/>
      <c r="R708" s="87"/>
      <c r="S708" s="87"/>
      <c r="T708" s="89"/>
      <c r="V708" s="87"/>
      <c r="W708" s="87"/>
    </row>
    <row r="709" spans="1:23">
      <c r="A709" s="83"/>
      <c r="B709" s="94"/>
      <c r="C709" s="97"/>
      <c r="D709" s="86"/>
      <c r="E709" s="87"/>
      <c r="G709" s="89"/>
      <c r="H709" s="87"/>
      <c r="I709" s="87"/>
      <c r="J709" s="88"/>
      <c r="K709" s="87"/>
      <c r="L709" s="90"/>
      <c r="M709" s="90"/>
      <c r="N709" s="87" t="str">
        <f t="shared" ref="N709:N772" ca="1" si="11">+IFERROR(MATCH("X",OFFSET(STR,N708,0),0)+N708,"")</f>
        <v/>
      </c>
      <c r="O709" s="87"/>
      <c r="P709" s="89"/>
      <c r="Q709" s="87"/>
      <c r="R709" s="87"/>
      <c r="S709" s="87"/>
      <c r="T709" s="89"/>
      <c r="V709" s="87"/>
      <c r="W709" s="87"/>
    </row>
    <row r="710" spans="1:23">
      <c r="A710" s="83"/>
      <c r="B710" s="94"/>
      <c r="C710" s="97"/>
      <c r="D710" s="86"/>
      <c r="E710" s="87"/>
      <c r="G710" s="89"/>
      <c r="H710" s="87"/>
      <c r="I710" s="87"/>
      <c r="J710" s="88"/>
      <c r="K710" s="87"/>
      <c r="L710" s="90"/>
      <c r="M710" s="90"/>
      <c r="N710" s="87" t="str">
        <f t="shared" ca="1" si="11"/>
        <v/>
      </c>
      <c r="O710" s="87"/>
      <c r="P710" s="89"/>
      <c r="Q710" s="87"/>
      <c r="R710" s="87"/>
      <c r="S710" s="87"/>
      <c r="T710" s="89"/>
      <c r="V710" s="87"/>
      <c r="W710" s="87"/>
    </row>
    <row r="711" spans="1:23">
      <c r="A711" s="83"/>
      <c r="B711" s="94"/>
      <c r="C711" s="97"/>
      <c r="D711" s="86"/>
      <c r="E711" s="87"/>
      <c r="G711" s="89"/>
      <c r="H711" s="87"/>
      <c r="I711" s="87"/>
      <c r="J711" s="88"/>
      <c r="K711" s="87"/>
      <c r="L711" s="90"/>
      <c r="M711" s="90"/>
      <c r="N711" s="87" t="str">
        <f t="shared" ca="1" si="11"/>
        <v/>
      </c>
      <c r="O711" s="87"/>
      <c r="P711" s="89"/>
      <c r="Q711" s="87"/>
      <c r="R711" s="87"/>
      <c r="S711" s="87"/>
      <c r="T711" s="89"/>
      <c r="V711" s="87"/>
      <c r="W711" s="87"/>
    </row>
    <row r="712" spans="1:23">
      <c r="A712" s="83"/>
      <c r="B712" s="94"/>
      <c r="C712" s="97"/>
      <c r="D712" s="86"/>
      <c r="E712" s="87"/>
      <c r="G712" s="89"/>
      <c r="H712" s="87"/>
      <c r="I712" s="87"/>
      <c r="J712" s="88"/>
      <c r="K712" s="87"/>
      <c r="L712" s="90"/>
      <c r="M712" s="90"/>
      <c r="N712" s="87" t="str">
        <f t="shared" ca="1" si="11"/>
        <v/>
      </c>
      <c r="O712" s="87"/>
      <c r="P712" s="89"/>
      <c r="Q712" s="87"/>
      <c r="R712" s="87"/>
      <c r="S712" s="87"/>
      <c r="T712" s="89"/>
      <c r="V712" s="87"/>
      <c r="W712" s="87"/>
    </row>
    <row r="713" spans="1:23">
      <c r="A713" s="83"/>
      <c r="B713" s="94"/>
      <c r="C713" s="97"/>
      <c r="D713" s="86"/>
      <c r="E713" s="87"/>
      <c r="G713" s="89"/>
      <c r="H713" s="87"/>
      <c r="I713" s="87"/>
      <c r="J713" s="88"/>
      <c r="K713" s="87"/>
      <c r="L713" s="90"/>
      <c r="M713" s="90"/>
      <c r="N713" s="87" t="str">
        <f t="shared" ca="1" si="11"/>
        <v/>
      </c>
      <c r="O713" s="87"/>
      <c r="P713" s="89"/>
      <c r="Q713" s="87"/>
      <c r="R713" s="87"/>
      <c r="S713" s="87"/>
      <c r="T713" s="89"/>
      <c r="V713" s="87"/>
      <c r="W713" s="87"/>
    </row>
    <row r="714" spans="1:23">
      <c r="A714" s="83"/>
      <c r="B714" s="94"/>
      <c r="C714" s="97"/>
      <c r="D714" s="86"/>
      <c r="E714" s="87"/>
      <c r="G714" s="89"/>
      <c r="H714" s="87"/>
      <c r="I714" s="87"/>
      <c r="J714" s="88"/>
      <c r="K714" s="87"/>
      <c r="L714" s="90"/>
      <c r="M714" s="90"/>
      <c r="N714" s="87" t="str">
        <f t="shared" ca="1" si="11"/>
        <v/>
      </c>
      <c r="O714" s="87"/>
      <c r="P714" s="89"/>
      <c r="Q714" s="87"/>
      <c r="R714" s="87"/>
      <c r="S714" s="87"/>
      <c r="T714" s="89"/>
      <c r="V714" s="87"/>
      <c r="W714" s="87"/>
    </row>
    <row r="715" spans="1:23">
      <c r="A715" s="83"/>
      <c r="B715" s="94"/>
      <c r="C715" s="97"/>
      <c r="D715" s="86"/>
      <c r="E715" s="87"/>
      <c r="G715" s="89"/>
      <c r="H715" s="87"/>
      <c r="I715" s="87"/>
      <c r="J715" s="88"/>
      <c r="K715" s="87"/>
      <c r="L715" s="90"/>
      <c r="M715" s="90"/>
      <c r="N715" s="87" t="str">
        <f t="shared" ca="1" si="11"/>
        <v/>
      </c>
      <c r="O715" s="87"/>
      <c r="P715" s="89"/>
      <c r="Q715" s="87"/>
      <c r="R715" s="87"/>
      <c r="S715" s="87"/>
      <c r="T715" s="89"/>
      <c r="V715" s="87"/>
      <c r="W715" s="87"/>
    </row>
    <row r="716" spans="1:23">
      <c r="A716" s="83"/>
      <c r="B716" s="94"/>
      <c r="C716" s="97"/>
      <c r="D716" s="86"/>
      <c r="E716" s="87"/>
      <c r="G716" s="89"/>
      <c r="H716" s="87"/>
      <c r="I716" s="87"/>
      <c r="J716" s="88"/>
      <c r="K716" s="87"/>
      <c r="L716" s="90"/>
      <c r="M716" s="90"/>
      <c r="N716" s="87" t="str">
        <f t="shared" ca="1" si="11"/>
        <v/>
      </c>
      <c r="O716" s="87"/>
      <c r="P716" s="89"/>
      <c r="Q716" s="87"/>
      <c r="R716" s="87"/>
      <c r="S716" s="87"/>
      <c r="T716" s="89"/>
      <c r="V716" s="87"/>
      <c r="W716" s="87"/>
    </row>
    <row r="717" spans="1:23">
      <c r="A717" s="83"/>
      <c r="B717" s="94"/>
      <c r="C717" s="97"/>
      <c r="D717" s="86"/>
      <c r="E717" s="87"/>
      <c r="G717" s="89"/>
      <c r="H717" s="87"/>
      <c r="I717" s="87"/>
      <c r="J717" s="88"/>
      <c r="K717" s="87"/>
      <c r="L717" s="90"/>
      <c r="M717" s="90"/>
      <c r="N717" s="87" t="str">
        <f t="shared" ca="1" si="11"/>
        <v/>
      </c>
      <c r="O717" s="87"/>
      <c r="P717" s="89"/>
      <c r="Q717" s="87"/>
      <c r="R717" s="87"/>
      <c r="S717" s="87"/>
      <c r="T717" s="89"/>
      <c r="V717" s="87"/>
      <c r="W717" s="87"/>
    </row>
    <row r="718" spans="1:23">
      <c r="A718" s="83"/>
      <c r="B718" s="94"/>
      <c r="C718" s="97"/>
      <c r="D718" s="86"/>
      <c r="E718" s="87"/>
      <c r="G718" s="89"/>
      <c r="H718" s="87"/>
      <c r="I718" s="87"/>
      <c r="J718" s="88"/>
      <c r="K718" s="87"/>
      <c r="L718" s="90"/>
      <c r="M718" s="90"/>
      <c r="N718" s="87" t="str">
        <f t="shared" ca="1" si="11"/>
        <v/>
      </c>
      <c r="O718" s="87"/>
      <c r="P718" s="89"/>
      <c r="Q718" s="87"/>
      <c r="R718" s="87"/>
      <c r="S718" s="87"/>
      <c r="T718" s="89"/>
      <c r="V718" s="87"/>
      <c r="W718" s="87"/>
    </row>
    <row r="719" spans="1:23">
      <c r="A719" s="83"/>
      <c r="B719" s="94"/>
      <c r="C719" s="97"/>
      <c r="D719" s="86"/>
      <c r="E719" s="87"/>
      <c r="G719" s="89"/>
      <c r="H719" s="87"/>
      <c r="I719" s="87"/>
      <c r="J719" s="88"/>
      <c r="K719" s="87"/>
      <c r="L719" s="90"/>
      <c r="M719" s="90"/>
      <c r="N719" s="87" t="str">
        <f t="shared" ca="1" si="11"/>
        <v/>
      </c>
      <c r="O719" s="87"/>
      <c r="P719" s="89"/>
      <c r="Q719" s="87"/>
      <c r="R719" s="87"/>
      <c r="S719" s="87"/>
      <c r="T719" s="89"/>
      <c r="V719" s="87"/>
      <c r="W719" s="87"/>
    </row>
    <row r="720" spans="1:23">
      <c r="A720" s="83"/>
      <c r="B720" s="94"/>
      <c r="C720" s="97"/>
      <c r="D720" s="86"/>
      <c r="E720" s="87"/>
      <c r="G720" s="89"/>
      <c r="H720" s="87"/>
      <c r="I720" s="87"/>
      <c r="J720" s="88"/>
      <c r="K720" s="87"/>
      <c r="L720" s="90"/>
      <c r="M720" s="90"/>
      <c r="N720" s="87" t="str">
        <f t="shared" ca="1" si="11"/>
        <v/>
      </c>
      <c r="O720" s="87"/>
      <c r="P720" s="89"/>
      <c r="Q720" s="87"/>
      <c r="R720" s="87"/>
      <c r="S720" s="87"/>
      <c r="T720" s="89"/>
      <c r="V720" s="87"/>
      <c r="W720" s="87"/>
    </row>
    <row r="721" spans="1:23">
      <c r="A721" s="83"/>
      <c r="B721" s="94"/>
      <c r="C721" s="97"/>
      <c r="D721" s="86"/>
      <c r="E721" s="87"/>
      <c r="G721" s="89"/>
      <c r="H721" s="87"/>
      <c r="I721" s="87"/>
      <c r="J721" s="88"/>
      <c r="K721" s="87"/>
      <c r="L721" s="90"/>
      <c r="M721" s="90"/>
      <c r="N721" s="87" t="str">
        <f t="shared" ca="1" si="11"/>
        <v/>
      </c>
      <c r="O721" s="87"/>
      <c r="P721" s="89"/>
      <c r="Q721" s="87"/>
      <c r="R721" s="87"/>
      <c r="S721" s="87"/>
      <c r="T721" s="89"/>
      <c r="V721" s="87"/>
      <c r="W721" s="87"/>
    </row>
    <row r="722" spans="1:23">
      <c r="A722" s="83"/>
      <c r="B722" s="94"/>
      <c r="C722" s="97"/>
      <c r="D722" s="86"/>
      <c r="E722" s="87"/>
      <c r="G722" s="89"/>
      <c r="H722" s="87"/>
      <c r="I722" s="87"/>
      <c r="J722" s="88"/>
      <c r="K722" s="87"/>
      <c r="L722" s="90"/>
      <c r="M722" s="90"/>
      <c r="N722" s="87" t="str">
        <f t="shared" ca="1" si="11"/>
        <v/>
      </c>
      <c r="O722" s="87"/>
      <c r="P722" s="89"/>
      <c r="Q722" s="87"/>
      <c r="R722" s="87"/>
      <c r="S722" s="87"/>
      <c r="T722" s="89"/>
      <c r="V722" s="87"/>
      <c r="W722" s="87"/>
    </row>
    <row r="723" spans="1:23">
      <c r="A723" s="83"/>
      <c r="B723" s="94"/>
      <c r="C723" s="97"/>
      <c r="D723" s="86"/>
      <c r="E723" s="87"/>
      <c r="G723" s="89"/>
      <c r="H723" s="87"/>
      <c r="I723" s="87"/>
      <c r="J723" s="88"/>
      <c r="K723" s="87"/>
      <c r="L723" s="90"/>
      <c r="M723" s="90"/>
      <c r="N723" s="87" t="str">
        <f t="shared" ca="1" si="11"/>
        <v/>
      </c>
      <c r="O723" s="87"/>
      <c r="P723" s="89"/>
      <c r="Q723" s="87"/>
      <c r="R723" s="87"/>
      <c r="S723" s="87"/>
      <c r="T723" s="89"/>
      <c r="V723" s="87"/>
      <c r="W723" s="87"/>
    </row>
    <row r="724" spans="1:23">
      <c r="A724" s="83"/>
      <c r="B724" s="94"/>
      <c r="C724" s="97"/>
      <c r="D724" s="86"/>
      <c r="E724" s="87"/>
      <c r="G724" s="89"/>
      <c r="H724" s="87"/>
      <c r="I724" s="87"/>
      <c r="J724" s="88"/>
      <c r="K724" s="87"/>
      <c r="L724" s="90"/>
      <c r="M724" s="90"/>
      <c r="N724" s="87" t="str">
        <f t="shared" ca="1" si="11"/>
        <v/>
      </c>
      <c r="O724" s="87"/>
      <c r="P724" s="89"/>
      <c r="Q724" s="87"/>
      <c r="R724" s="87"/>
      <c r="S724" s="87"/>
      <c r="T724" s="89"/>
      <c r="V724" s="87"/>
      <c r="W724" s="87"/>
    </row>
    <row r="725" spans="1:23">
      <c r="A725" s="83"/>
      <c r="B725" s="94"/>
      <c r="C725" s="97"/>
      <c r="D725" s="86"/>
      <c r="E725" s="87"/>
      <c r="G725" s="89"/>
      <c r="H725" s="87"/>
      <c r="I725" s="87"/>
      <c r="J725" s="88"/>
      <c r="K725" s="87"/>
      <c r="L725" s="90"/>
      <c r="M725" s="90"/>
      <c r="N725" s="87" t="str">
        <f t="shared" ca="1" si="11"/>
        <v/>
      </c>
      <c r="O725" s="87"/>
      <c r="P725" s="89"/>
      <c r="Q725" s="87"/>
      <c r="R725" s="87"/>
      <c r="S725" s="87"/>
      <c r="T725" s="89"/>
      <c r="V725" s="87"/>
      <c r="W725" s="87"/>
    </row>
    <row r="726" spans="1:23">
      <c r="A726" s="83"/>
      <c r="B726" s="94"/>
      <c r="C726" s="97"/>
      <c r="D726" s="86"/>
      <c r="E726" s="87"/>
      <c r="G726" s="89"/>
      <c r="H726" s="87"/>
      <c r="I726" s="87"/>
      <c r="J726" s="88"/>
      <c r="K726" s="87"/>
      <c r="L726" s="90"/>
      <c r="M726" s="90"/>
      <c r="N726" s="87" t="str">
        <f t="shared" ca="1" si="11"/>
        <v/>
      </c>
      <c r="O726" s="87"/>
      <c r="P726" s="89"/>
      <c r="Q726" s="87"/>
      <c r="R726" s="87"/>
      <c r="S726" s="87"/>
      <c r="T726" s="89"/>
      <c r="V726" s="87"/>
      <c r="W726" s="87"/>
    </row>
    <row r="727" spans="1:23">
      <c r="A727" s="83"/>
      <c r="B727" s="94"/>
      <c r="C727" s="97"/>
      <c r="D727" s="86"/>
      <c r="E727" s="87"/>
      <c r="G727" s="89"/>
      <c r="H727" s="87"/>
      <c r="I727" s="87"/>
      <c r="J727" s="88"/>
      <c r="K727" s="87"/>
      <c r="L727" s="90"/>
      <c r="M727" s="90"/>
      <c r="N727" s="87" t="str">
        <f t="shared" ca="1" si="11"/>
        <v/>
      </c>
      <c r="O727" s="87"/>
      <c r="P727" s="89"/>
      <c r="Q727" s="87"/>
      <c r="R727" s="87"/>
      <c r="S727" s="87"/>
      <c r="T727" s="89"/>
      <c r="V727" s="87"/>
      <c r="W727" s="87"/>
    </row>
    <row r="728" spans="1:23">
      <c r="A728" s="83"/>
      <c r="B728" s="94"/>
      <c r="C728" s="97"/>
      <c r="D728" s="86"/>
      <c r="E728" s="87"/>
      <c r="G728" s="89"/>
      <c r="H728" s="87"/>
      <c r="I728" s="87"/>
      <c r="J728" s="88"/>
      <c r="K728" s="87"/>
      <c r="L728" s="90"/>
      <c r="M728" s="90"/>
      <c r="N728" s="87" t="str">
        <f t="shared" ca="1" si="11"/>
        <v/>
      </c>
      <c r="O728" s="87"/>
      <c r="P728" s="89"/>
      <c r="Q728" s="87"/>
      <c r="R728" s="87"/>
      <c r="S728" s="87"/>
      <c r="T728" s="89"/>
      <c r="V728" s="87"/>
      <c r="W728" s="87"/>
    </row>
    <row r="729" spans="1:23">
      <c r="A729" s="83"/>
      <c r="B729" s="94"/>
      <c r="C729" s="97"/>
      <c r="D729" s="86"/>
      <c r="E729" s="87"/>
      <c r="G729" s="89"/>
      <c r="H729" s="87"/>
      <c r="I729" s="87"/>
      <c r="J729" s="88"/>
      <c r="K729" s="87"/>
      <c r="L729" s="90"/>
      <c r="M729" s="90"/>
      <c r="N729" s="87" t="str">
        <f t="shared" ca="1" si="11"/>
        <v/>
      </c>
      <c r="O729" s="87"/>
      <c r="P729" s="89"/>
      <c r="Q729" s="87"/>
      <c r="R729" s="87"/>
      <c r="S729" s="87"/>
      <c r="T729" s="89"/>
      <c r="V729" s="87"/>
      <c r="W729" s="87"/>
    </row>
    <row r="730" spans="1:23">
      <c r="A730" s="83"/>
      <c r="B730" s="94"/>
      <c r="C730" s="97"/>
      <c r="D730" s="86"/>
      <c r="E730" s="87"/>
      <c r="G730" s="89"/>
      <c r="H730" s="87"/>
      <c r="I730" s="87"/>
      <c r="J730" s="88"/>
      <c r="K730" s="87"/>
      <c r="L730" s="90"/>
      <c r="M730" s="90"/>
      <c r="N730" s="87" t="str">
        <f t="shared" ca="1" si="11"/>
        <v/>
      </c>
      <c r="O730" s="87"/>
      <c r="P730" s="89"/>
      <c r="Q730" s="87"/>
      <c r="R730" s="87"/>
      <c r="S730" s="87"/>
      <c r="T730" s="89"/>
      <c r="V730" s="87"/>
      <c r="W730" s="87"/>
    </row>
    <row r="731" spans="1:23">
      <c r="A731" s="83"/>
      <c r="B731" s="94"/>
      <c r="C731" s="97"/>
      <c r="D731" s="86"/>
      <c r="E731" s="87"/>
      <c r="G731" s="89"/>
      <c r="H731" s="87"/>
      <c r="I731" s="87"/>
      <c r="J731" s="88"/>
      <c r="K731" s="87"/>
      <c r="L731" s="90"/>
      <c r="M731" s="90"/>
      <c r="N731" s="87" t="str">
        <f t="shared" ca="1" si="11"/>
        <v/>
      </c>
      <c r="O731" s="87"/>
      <c r="P731" s="89"/>
      <c r="Q731" s="87"/>
      <c r="R731" s="87"/>
      <c r="S731" s="87"/>
      <c r="T731" s="89"/>
      <c r="V731" s="87"/>
      <c r="W731" s="87"/>
    </row>
    <row r="732" spans="1:23">
      <c r="A732" s="83"/>
      <c r="B732" s="94"/>
      <c r="C732" s="97"/>
      <c r="D732" s="86"/>
      <c r="E732" s="87"/>
      <c r="G732" s="89"/>
      <c r="H732" s="87"/>
      <c r="I732" s="87"/>
      <c r="J732" s="88"/>
      <c r="K732" s="87"/>
      <c r="L732" s="90"/>
      <c r="M732" s="90"/>
      <c r="N732" s="87" t="str">
        <f t="shared" ca="1" si="11"/>
        <v/>
      </c>
      <c r="O732" s="87"/>
      <c r="P732" s="89"/>
      <c r="Q732" s="87"/>
      <c r="R732" s="87"/>
      <c r="S732" s="87"/>
      <c r="T732" s="89"/>
      <c r="V732" s="87"/>
      <c r="W732" s="87"/>
    </row>
    <row r="733" spans="1:23">
      <c r="A733" s="83"/>
      <c r="B733" s="94"/>
      <c r="C733" s="97"/>
      <c r="D733" s="86"/>
      <c r="E733" s="87"/>
      <c r="G733" s="89"/>
      <c r="H733" s="87"/>
      <c r="I733" s="87"/>
      <c r="J733" s="88"/>
      <c r="K733" s="87"/>
      <c r="L733" s="90"/>
      <c r="M733" s="90"/>
      <c r="N733" s="87" t="str">
        <f t="shared" ca="1" si="11"/>
        <v/>
      </c>
      <c r="O733" s="87"/>
      <c r="P733" s="89"/>
      <c r="Q733" s="87"/>
      <c r="R733" s="87"/>
      <c r="S733" s="87"/>
      <c r="T733" s="89"/>
      <c r="V733" s="87"/>
      <c r="W733" s="87"/>
    </row>
    <row r="734" spans="1:23">
      <c r="A734" s="83"/>
      <c r="B734" s="94"/>
      <c r="C734" s="97"/>
      <c r="D734" s="86"/>
      <c r="E734" s="87"/>
      <c r="G734" s="89"/>
      <c r="H734" s="87"/>
      <c r="I734" s="87"/>
      <c r="J734" s="88"/>
      <c r="K734" s="87"/>
      <c r="L734" s="90"/>
      <c r="M734" s="90"/>
      <c r="N734" s="87" t="str">
        <f t="shared" ca="1" si="11"/>
        <v/>
      </c>
      <c r="O734" s="87"/>
      <c r="P734" s="89"/>
      <c r="Q734" s="87"/>
      <c r="R734" s="87"/>
      <c r="S734" s="87"/>
      <c r="T734" s="89"/>
      <c r="V734" s="87"/>
      <c r="W734" s="87"/>
    </row>
    <row r="735" spans="1:23">
      <c r="A735" s="83"/>
      <c r="B735" s="94"/>
      <c r="C735" s="97"/>
      <c r="D735" s="86"/>
      <c r="E735" s="87"/>
      <c r="G735" s="89"/>
      <c r="H735" s="87"/>
      <c r="I735" s="87"/>
      <c r="J735" s="88"/>
      <c r="K735" s="87"/>
      <c r="L735" s="90"/>
      <c r="M735" s="90"/>
      <c r="N735" s="87" t="str">
        <f t="shared" ca="1" si="11"/>
        <v/>
      </c>
      <c r="O735" s="87"/>
      <c r="P735" s="89"/>
      <c r="Q735" s="87"/>
      <c r="R735" s="87"/>
      <c r="S735" s="87"/>
      <c r="T735" s="89"/>
      <c r="V735" s="87"/>
      <c r="W735" s="87"/>
    </row>
    <row r="736" spans="1:23">
      <c r="A736" s="83"/>
      <c r="B736" s="94"/>
      <c r="C736" s="97"/>
      <c r="D736" s="86"/>
      <c r="E736" s="87"/>
      <c r="G736" s="89"/>
      <c r="H736" s="87"/>
      <c r="I736" s="87"/>
      <c r="J736" s="88"/>
      <c r="K736" s="87"/>
      <c r="L736" s="90"/>
      <c r="M736" s="90"/>
      <c r="N736" s="87" t="str">
        <f t="shared" ca="1" si="11"/>
        <v/>
      </c>
      <c r="O736" s="87"/>
      <c r="P736" s="89"/>
      <c r="Q736" s="87"/>
      <c r="R736" s="87"/>
      <c r="S736" s="87"/>
      <c r="T736" s="89"/>
      <c r="V736" s="87"/>
      <c r="W736" s="87"/>
    </row>
    <row r="737" spans="1:23">
      <c r="A737" s="83"/>
      <c r="B737" s="94"/>
      <c r="C737" s="97"/>
      <c r="D737" s="86"/>
      <c r="E737" s="87"/>
      <c r="G737" s="89"/>
      <c r="H737" s="87"/>
      <c r="I737" s="87"/>
      <c r="J737" s="88"/>
      <c r="K737" s="87"/>
      <c r="L737" s="90"/>
      <c r="M737" s="90"/>
      <c r="N737" s="87" t="str">
        <f t="shared" ca="1" si="11"/>
        <v/>
      </c>
      <c r="O737" s="87"/>
      <c r="P737" s="89"/>
      <c r="Q737" s="87"/>
      <c r="R737" s="87"/>
      <c r="S737" s="87"/>
      <c r="T737" s="89"/>
      <c r="V737" s="87"/>
      <c r="W737" s="87"/>
    </row>
    <row r="738" spans="1:23">
      <c r="A738" s="83"/>
      <c r="B738" s="94"/>
      <c r="C738" s="97"/>
      <c r="D738" s="86"/>
      <c r="E738" s="87"/>
      <c r="G738" s="89"/>
      <c r="H738" s="87"/>
      <c r="I738" s="87"/>
      <c r="J738" s="88"/>
      <c r="K738" s="87"/>
      <c r="L738" s="90"/>
      <c r="M738" s="90"/>
      <c r="N738" s="87" t="str">
        <f t="shared" ca="1" si="11"/>
        <v/>
      </c>
      <c r="O738" s="87"/>
      <c r="P738" s="89"/>
      <c r="Q738" s="87"/>
      <c r="R738" s="87"/>
      <c r="S738" s="87"/>
      <c r="T738" s="89"/>
      <c r="V738" s="87"/>
      <c r="W738" s="87"/>
    </row>
    <row r="739" spans="1:23">
      <c r="A739" s="83"/>
      <c r="B739" s="94"/>
      <c r="C739" s="97"/>
      <c r="D739" s="86"/>
      <c r="E739" s="87"/>
      <c r="G739" s="89"/>
      <c r="H739" s="87"/>
      <c r="I739" s="87"/>
      <c r="J739" s="88"/>
      <c r="K739" s="87"/>
      <c r="L739" s="90"/>
      <c r="M739" s="90"/>
      <c r="N739" s="87" t="str">
        <f t="shared" ca="1" si="11"/>
        <v/>
      </c>
      <c r="O739" s="87"/>
      <c r="P739" s="89"/>
      <c r="Q739" s="87"/>
      <c r="R739" s="87"/>
      <c r="S739" s="87"/>
      <c r="T739" s="89"/>
      <c r="V739" s="87"/>
      <c r="W739" s="87"/>
    </row>
    <row r="740" spans="1:23">
      <c r="A740" s="83"/>
      <c r="B740" s="94"/>
      <c r="C740" s="97"/>
      <c r="D740" s="86"/>
      <c r="E740" s="87"/>
      <c r="G740" s="89"/>
      <c r="H740" s="87"/>
      <c r="I740" s="87"/>
      <c r="J740" s="88"/>
      <c r="K740" s="87"/>
      <c r="L740" s="90"/>
      <c r="M740" s="90"/>
      <c r="N740" s="87" t="str">
        <f t="shared" ca="1" si="11"/>
        <v/>
      </c>
      <c r="O740" s="87"/>
      <c r="P740" s="89"/>
      <c r="Q740" s="87"/>
      <c r="R740" s="87"/>
      <c r="S740" s="87"/>
      <c r="T740" s="89"/>
      <c r="V740" s="87"/>
      <c r="W740" s="87"/>
    </row>
    <row r="741" spans="1:23">
      <c r="A741" s="83"/>
      <c r="B741" s="94"/>
      <c r="C741" s="97"/>
      <c r="D741" s="86"/>
      <c r="E741" s="87"/>
      <c r="G741" s="89"/>
      <c r="H741" s="87"/>
      <c r="I741" s="87"/>
      <c r="J741" s="88"/>
      <c r="K741" s="87"/>
      <c r="L741" s="90"/>
      <c r="M741" s="90"/>
      <c r="N741" s="87" t="str">
        <f t="shared" ca="1" si="11"/>
        <v/>
      </c>
      <c r="O741" s="87"/>
      <c r="P741" s="89"/>
      <c r="Q741" s="87"/>
      <c r="R741" s="87"/>
      <c r="S741" s="87"/>
      <c r="T741" s="89"/>
      <c r="V741" s="87"/>
      <c r="W741" s="87"/>
    </row>
    <row r="742" spans="1:23">
      <c r="A742" s="83"/>
      <c r="B742" s="94"/>
      <c r="C742" s="97"/>
      <c r="D742" s="86"/>
      <c r="E742" s="87"/>
      <c r="G742" s="89"/>
      <c r="H742" s="87"/>
      <c r="I742" s="87"/>
      <c r="J742" s="88"/>
      <c r="K742" s="87"/>
      <c r="L742" s="90"/>
      <c r="M742" s="90"/>
      <c r="N742" s="87" t="str">
        <f t="shared" ca="1" si="11"/>
        <v/>
      </c>
      <c r="O742" s="87"/>
      <c r="P742" s="89"/>
      <c r="Q742" s="87"/>
      <c r="R742" s="87"/>
      <c r="S742" s="87"/>
      <c r="T742" s="89"/>
      <c r="V742" s="87"/>
      <c r="W742" s="87"/>
    </row>
    <row r="743" spans="1:23">
      <c r="A743" s="83"/>
      <c r="B743" s="94"/>
      <c r="C743" s="97"/>
      <c r="D743" s="86"/>
      <c r="E743" s="87"/>
      <c r="G743" s="89"/>
      <c r="H743" s="87"/>
      <c r="I743" s="87"/>
      <c r="J743" s="88"/>
      <c r="K743" s="87"/>
      <c r="L743" s="90"/>
      <c r="M743" s="90"/>
      <c r="N743" s="87" t="str">
        <f t="shared" ca="1" si="11"/>
        <v/>
      </c>
      <c r="O743" s="87"/>
      <c r="P743" s="89"/>
      <c r="Q743" s="87"/>
      <c r="R743" s="87"/>
      <c r="S743" s="87"/>
      <c r="T743" s="89"/>
      <c r="V743" s="87"/>
      <c r="W743" s="87"/>
    </row>
    <row r="744" spans="1:23">
      <c r="A744" s="83"/>
      <c r="B744" s="94"/>
      <c r="C744" s="97"/>
      <c r="D744" s="86"/>
      <c r="E744" s="87"/>
      <c r="G744" s="89"/>
      <c r="H744" s="87"/>
      <c r="I744" s="87"/>
      <c r="J744" s="88"/>
      <c r="K744" s="87"/>
      <c r="L744" s="90"/>
      <c r="M744" s="90"/>
      <c r="N744" s="87" t="str">
        <f t="shared" ca="1" si="11"/>
        <v/>
      </c>
      <c r="O744" s="87"/>
      <c r="P744" s="89"/>
      <c r="Q744" s="87"/>
      <c r="R744" s="87"/>
      <c r="S744" s="87"/>
      <c r="T744" s="89"/>
      <c r="V744" s="87"/>
      <c r="W744" s="87"/>
    </row>
    <row r="745" spans="1:23">
      <c r="A745" s="83"/>
      <c r="B745" s="94"/>
      <c r="C745" s="97"/>
      <c r="D745" s="86"/>
      <c r="E745" s="87"/>
      <c r="G745" s="89"/>
      <c r="H745" s="87"/>
      <c r="I745" s="87"/>
      <c r="J745" s="88"/>
      <c r="K745" s="87"/>
      <c r="L745" s="90"/>
      <c r="M745" s="90"/>
      <c r="N745" s="87" t="str">
        <f t="shared" ca="1" si="11"/>
        <v/>
      </c>
      <c r="O745" s="87"/>
      <c r="P745" s="89"/>
      <c r="Q745" s="87"/>
      <c r="R745" s="87"/>
      <c r="S745" s="87"/>
      <c r="T745" s="89"/>
      <c r="V745" s="87"/>
      <c r="W745" s="87"/>
    </row>
    <row r="746" spans="1:23">
      <c r="A746" s="83"/>
      <c r="B746" s="94"/>
      <c r="C746" s="97"/>
      <c r="D746" s="86"/>
      <c r="E746" s="87"/>
      <c r="G746" s="89"/>
      <c r="H746" s="87"/>
      <c r="I746" s="87"/>
      <c r="J746" s="88"/>
      <c r="K746" s="87"/>
      <c r="L746" s="90"/>
      <c r="M746" s="90"/>
      <c r="N746" s="87" t="str">
        <f t="shared" ca="1" si="11"/>
        <v/>
      </c>
      <c r="O746" s="87"/>
      <c r="P746" s="89"/>
      <c r="Q746" s="87"/>
      <c r="R746" s="87"/>
      <c r="S746" s="87"/>
      <c r="T746" s="89"/>
      <c r="V746" s="87"/>
      <c r="W746" s="87"/>
    </row>
    <row r="747" spans="1:23">
      <c r="A747" s="83"/>
      <c r="B747" s="94"/>
      <c r="C747" s="97"/>
      <c r="D747" s="86"/>
      <c r="E747" s="87"/>
      <c r="G747" s="89"/>
      <c r="H747" s="87"/>
      <c r="I747" s="87"/>
      <c r="J747" s="88"/>
      <c r="K747" s="87"/>
      <c r="L747" s="90"/>
      <c r="M747" s="90"/>
      <c r="N747" s="87" t="str">
        <f t="shared" ca="1" si="11"/>
        <v/>
      </c>
      <c r="O747" s="87"/>
      <c r="P747" s="89"/>
      <c r="Q747" s="87"/>
      <c r="R747" s="87"/>
      <c r="S747" s="87"/>
      <c r="T747" s="89"/>
      <c r="V747" s="87"/>
      <c r="W747" s="87"/>
    </row>
    <row r="748" spans="1:23">
      <c r="A748" s="83"/>
      <c r="B748" s="94"/>
      <c r="C748" s="97"/>
      <c r="D748" s="86"/>
      <c r="E748" s="87"/>
      <c r="G748" s="89"/>
      <c r="H748" s="87"/>
      <c r="I748" s="87"/>
      <c r="J748" s="88"/>
      <c r="K748" s="87"/>
      <c r="L748" s="90"/>
      <c r="M748" s="90"/>
      <c r="N748" s="87" t="str">
        <f t="shared" ca="1" si="11"/>
        <v/>
      </c>
      <c r="O748" s="87"/>
      <c r="P748" s="89"/>
      <c r="Q748" s="87"/>
      <c r="R748" s="87"/>
      <c r="S748" s="87"/>
      <c r="T748" s="89"/>
      <c r="V748" s="87"/>
      <c r="W748" s="87"/>
    </row>
    <row r="749" spans="1:23">
      <c r="A749" s="83"/>
      <c r="B749" s="94"/>
      <c r="C749" s="97"/>
      <c r="D749" s="86"/>
      <c r="E749" s="87"/>
      <c r="G749" s="89"/>
      <c r="H749" s="87"/>
      <c r="I749" s="87"/>
      <c r="J749" s="88"/>
      <c r="K749" s="87"/>
      <c r="L749" s="90"/>
      <c r="M749" s="90"/>
      <c r="N749" s="87" t="str">
        <f t="shared" ca="1" si="11"/>
        <v/>
      </c>
      <c r="O749" s="87"/>
      <c r="P749" s="89"/>
      <c r="Q749" s="87"/>
      <c r="R749" s="87"/>
      <c r="S749" s="87"/>
      <c r="T749" s="89"/>
      <c r="V749" s="87"/>
      <c r="W749" s="87"/>
    </row>
    <row r="750" spans="1:23">
      <c r="A750" s="83"/>
      <c r="B750" s="94"/>
      <c r="C750" s="97"/>
      <c r="D750" s="86"/>
      <c r="E750" s="87"/>
      <c r="G750" s="89"/>
      <c r="H750" s="87"/>
      <c r="I750" s="87"/>
      <c r="J750" s="88"/>
      <c r="K750" s="87"/>
      <c r="L750" s="90"/>
      <c r="M750" s="90"/>
      <c r="N750" s="87" t="str">
        <f t="shared" ca="1" si="11"/>
        <v/>
      </c>
      <c r="O750" s="87"/>
      <c r="P750" s="89"/>
      <c r="Q750" s="87"/>
      <c r="R750" s="87"/>
      <c r="S750" s="87"/>
      <c r="T750" s="89"/>
      <c r="V750" s="87"/>
      <c r="W750" s="87"/>
    </row>
    <row r="751" spans="1:23">
      <c r="A751" s="83"/>
      <c r="B751" s="94"/>
      <c r="C751" s="97"/>
      <c r="D751" s="86"/>
      <c r="E751" s="87"/>
      <c r="G751" s="89"/>
      <c r="H751" s="87"/>
      <c r="I751" s="87"/>
      <c r="J751" s="88"/>
      <c r="K751" s="87"/>
      <c r="L751" s="90"/>
      <c r="M751" s="90"/>
      <c r="N751" s="87" t="str">
        <f t="shared" ca="1" si="11"/>
        <v/>
      </c>
      <c r="O751" s="87"/>
      <c r="P751" s="89"/>
      <c r="Q751" s="87"/>
      <c r="R751" s="87"/>
      <c r="S751" s="87"/>
      <c r="T751" s="89"/>
      <c r="V751" s="87"/>
      <c r="W751" s="87"/>
    </row>
    <row r="752" spans="1:23">
      <c r="A752" s="83"/>
      <c r="B752" s="94"/>
      <c r="C752" s="97"/>
      <c r="D752" s="86"/>
      <c r="E752" s="87"/>
      <c r="G752" s="89"/>
      <c r="H752" s="87"/>
      <c r="I752" s="87"/>
      <c r="J752" s="88"/>
      <c r="K752" s="87"/>
      <c r="L752" s="90"/>
      <c r="M752" s="90"/>
      <c r="N752" s="87" t="str">
        <f t="shared" ca="1" si="11"/>
        <v/>
      </c>
      <c r="O752" s="87"/>
      <c r="P752" s="89"/>
      <c r="Q752" s="87"/>
      <c r="R752" s="87"/>
      <c r="S752" s="87"/>
      <c r="T752" s="89"/>
      <c r="V752" s="87"/>
      <c r="W752" s="87"/>
    </row>
    <row r="753" spans="1:23">
      <c r="A753" s="83"/>
      <c r="B753" s="94"/>
      <c r="C753" s="97"/>
      <c r="D753" s="86"/>
      <c r="E753" s="87"/>
      <c r="G753" s="89"/>
      <c r="H753" s="87"/>
      <c r="I753" s="87"/>
      <c r="J753" s="88"/>
      <c r="K753" s="87"/>
      <c r="L753" s="90"/>
      <c r="M753" s="90"/>
      <c r="N753" s="87" t="str">
        <f t="shared" ca="1" si="11"/>
        <v/>
      </c>
      <c r="O753" s="87"/>
      <c r="P753" s="89"/>
      <c r="Q753" s="87"/>
      <c r="R753" s="87"/>
      <c r="S753" s="87"/>
      <c r="T753" s="89"/>
      <c r="V753" s="87"/>
      <c r="W753" s="87"/>
    </row>
    <row r="754" spans="1:23">
      <c r="A754" s="83"/>
      <c r="B754" s="94"/>
      <c r="C754" s="97"/>
      <c r="D754" s="86"/>
      <c r="E754" s="87"/>
      <c r="G754" s="89"/>
      <c r="H754" s="87"/>
      <c r="I754" s="87"/>
      <c r="J754" s="88"/>
      <c r="K754" s="87"/>
      <c r="L754" s="90"/>
      <c r="M754" s="90"/>
      <c r="N754" s="87" t="str">
        <f t="shared" ca="1" si="11"/>
        <v/>
      </c>
      <c r="O754" s="87"/>
      <c r="P754" s="89"/>
      <c r="Q754" s="87"/>
      <c r="R754" s="87"/>
      <c r="S754" s="87"/>
      <c r="T754" s="89"/>
      <c r="V754" s="87"/>
      <c r="W754" s="87"/>
    </row>
    <row r="755" spans="1:23">
      <c r="A755" s="83"/>
      <c r="B755" s="94"/>
      <c r="C755" s="97"/>
      <c r="D755" s="86"/>
      <c r="E755" s="87"/>
      <c r="G755" s="89"/>
      <c r="H755" s="87"/>
      <c r="I755" s="87"/>
      <c r="J755" s="88"/>
      <c r="K755" s="87"/>
      <c r="L755" s="90"/>
      <c r="M755" s="90"/>
      <c r="N755" s="87" t="str">
        <f t="shared" ca="1" si="11"/>
        <v/>
      </c>
      <c r="O755" s="87"/>
      <c r="P755" s="89"/>
      <c r="Q755" s="87"/>
      <c r="R755" s="87"/>
      <c r="S755" s="87"/>
      <c r="T755" s="89"/>
      <c r="V755" s="87"/>
      <c r="W755" s="87"/>
    </row>
    <row r="756" spans="1:23">
      <c r="A756" s="83"/>
      <c r="B756" s="94"/>
      <c r="C756" s="97"/>
      <c r="D756" s="86"/>
      <c r="E756" s="87"/>
      <c r="G756" s="89"/>
      <c r="H756" s="87"/>
      <c r="I756" s="87"/>
      <c r="J756" s="88"/>
      <c r="K756" s="87"/>
      <c r="L756" s="90"/>
      <c r="M756" s="90"/>
      <c r="N756" s="87" t="str">
        <f t="shared" ca="1" si="11"/>
        <v/>
      </c>
      <c r="O756" s="87"/>
      <c r="P756" s="89"/>
      <c r="Q756" s="87"/>
      <c r="R756" s="87"/>
      <c r="S756" s="87"/>
      <c r="T756" s="89"/>
      <c r="V756" s="87"/>
      <c r="W756" s="87"/>
    </row>
    <row r="757" spans="1:23">
      <c r="A757" s="83"/>
      <c r="B757" s="94"/>
      <c r="C757" s="97"/>
      <c r="D757" s="86"/>
      <c r="E757" s="87"/>
      <c r="G757" s="89"/>
      <c r="H757" s="87"/>
      <c r="I757" s="87"/>
      <c r="J757" s="88"/>
      <c r="K757" s="87"/>
      <c r="L757" s="90"/>
      <c r="M757" s="90"/>
      <c r="N757" s="87" t="str">
        <f t="shared" ca="1" si="11"/>
        <v/>
      </c>
      <c r="O757" s="87"/>
      <c r="P757" s="89"/>
      <c r="Q757" s="87"/>
      <c r="R757" s="87"/>
      <c r="S757" s="87"/>
      <c r="T757" s="89"/>
      <c r="V757" s="87"/>
      <c r="W757" s="87"/>
    </row>
    <row r="758" spans="1:23">
      <c r="A758" s="83"/>
      <c r="B758" s="94"/>
      <c r="C758" s="97"/>
      <c r="D758" s="86"/>
      <c r="E758" s="87"/>
      <c r="G758" s="89"/>
      <c r="H758" s="87"/>
      <c r="I758" s="87"/>
      <c r="J758" s="88"/>
      <c r="K758" s="87"/>
      <c r="L758" s="90"/>
      <c r="M758" s="90"/>
      <c r="N758" s="87" t="str">
        <f t="shared" ca="1" si="11"/>
        <v/>
      </c>
      <c r="O758" s="87"/>
      <c r="P758" s="89"/>
      <c r="Q758" s="87"/>
      <c r="R758" s="87"/>
      <c r="S758" s="87"/>
      <c r="T758" s="89"/>
      <c r="V758" s="87"/>
      <c r="W758" s="87"/>
    </row>
    <row r="759" spans="1:23">
      <c r="A759" s="83"/>
      <c r="B759" s="94"/>
      <c r="C759" s="97"/>
      <c r="D759" s="86"/>
      <c r="E759" s="87"/>
      <c r="G759" s="89"/>
      <c r="H759" s="87"/>
      <c r="I759" s="87"/>
      <c r="J759" s="88"/>
      <c r="K759" s="87"/>
      <c r="L759" s="90"/>
      <c r="M759" s="90"/>
      <c r="N759" s="87" t="str">
        <f t="shared" ca="1" si="11"/>
        <v/>
      </c>
      <c r="O759" s="87"/>
      <c r="P759" s="89"/>
      <c r="Q759" s="87"/>
      <c r="R759" s="87"/>
      <c r="S759" s="87"/>
      <c r="T759" s="89"/>
      <c r="V759" s="87"/>
      <c r="W759" s="87"/>
    </row>
    <row r="760" spans="1:23">
      <c r="A760" s="83"/>
      <c r="B760" s="94"/>
      <c r="C760" s="97"/>
      <c r="D760" s="86"/>
      <c r="E760" s="87"/>
      <c r="G760" s="89"/>
      <c r="H760" s="87"/>
      <c r="I760" s="87"/>
      <c r="J760" s="88"/>
      <c r="K760" s="87"/>
      <c r="L760" s="90"/>
      <c r="M760" s="90"/>
      <c r="N760" s="87" t="str">
        <f t="shared" ca="1" si="11"/>
        <v/>
      </c>
      <c r="O760" s="87"/>
      <c r="P760" s="89"/>
      <c r="Q760" s="87"/>
      <c r="R760" s="87"/>
      <c r="S760" s="87"/>
      <c r="T760" s="89"/>
      <c r="V760" s="87"/>
      <c r="W760" s="87"/>
    </row>
    <row r="761" spans="1:23">
      <c r="A761" s="83"/>
      <c r="B761" s="94"/>
      <c r="C761" s="97"/>
      <c r="D761" s="86"/>
      <c r="E761" s="87"/>
      <c r="G761" s="89"/>
      <c r="H761" s="87"/>
      <c r="I761" s="87"/>
      <c r="J761" s="88"/>
      <c r="K761" s="87"/>
      <c r="L761" s="90"/>
      <c r="M761" s="90"/>
      <c r="N761" s="87" t="str">
        <f t="shared" ca="1" si="11"/>
        <v/>
      </c>
      <c r="O761" s="87"/>
      <c r="P761" s="89"/>
      <c r="Q761" s="87"/>
      <c r="R761" s="87"/>
      <c r="S761" s="87"/>
      <c r="T761" s="89"/>
      <c r="V761" s="87"/>
      <c r="W761" s="87"/>
    </row>
    <row r="762" spans="1:23">
      <c r="A762" s="83"/>
      <c r="B762" s="94"/>
      <c r="C762" s="97"/>
      <c r="D762" s="86"/>
      <c r="E762" s="87"/>
      <c r="G762" s="89"/>
      <c r="H762" s="87"/>
      <c r="I762" s="87"/>
      <c r="J762" s="88"/>
      <c r="K762" s="87"/>
      <c r="L762" s="90"/>
      <c r="M762" s="90"/>
      <c r="N762" s="87" t="str">
        <f t="shared" ca="1" si="11"/>
        <v/>
      </c>
      <c r="O762" s="87"/>
      <c r="P762" s="89"/>
      <c r="Q762" s="87"/>
      <c r="R762" s="87"/>
      <c r="S762" s="87"/>
      <c r="T762" s="89"/>
      <c r="V762" s="87"/>
      <c r="W762" s="87"/>
    </row>
    <row r="763" spans="1:23">
      <c r="A763" s="83"/>
      <c r="B763" s="94"/>
      <c r="C763" s="97"/>
      <c r="D763" s="86"/>
      <c r="E763" s="87"/>
      <c r="G763" s="89"/>
      <c r="H763" s="87"/>
      <c r="I763" s="87"/>
      <c r="J763" s="88"/>
      <c r="K763" s="87"/>
      <c r="L763" s="90"/>
      <c r="M763" s="90"/>
      <c r="N763" s="87" t="str">
        <f t="shared" ca="1" si="11"/>
        <v/>
      </c>
      <c r="O763" s="87"/>
      <c r="P763" s="89"/>
      <c r="Q763" s="87"/>
      <c r="R763" s="87"/>
      <c r="S763" s="87"/>
      <c r="T763" s="89"/>
      <c r="V763" s="87"/>
      <c r="W763" s="87"/>
    </row>
    <row r="764" spans="1:23">
      <c r="A764" s="83"/>
      <c r="B764" s="94"/>
      <c r="C764" s="97"/>
      <c r="D764" s="86"/>
      <c r="E764" s="87"/>
      <c r="G764" s="89"/>
      <c r="H764" s="87"/>
      <c r="I764" s="87"/>
      <c r="J764" s="88"/>
      <c r="K764" s="87"/>
      <c r="L764" s="90"/>
      <c r="M764" s="90"/>
      <c r="N764" s="87" t="str">
        <f t="shared" ca="1" si="11"/>
        <v/>
      </c>
      <c r="O764" s="87"/>
      <c r="P764" s="89"/>
      <c r="Q764" s="87"/>
      <c r="R764" s="87"/>
      <c r="S764" s="87"/>
      <c r="T764" s="89"/>
      <c r="V764" s="87"/>
      <c r="W764" s="87"/>
    </row>
    <row r="765" spans="1:23">
      <c r="A765" s="83"/>
      <c r="B765" s="94"/>
      <c r="C765" s="97"/>
      <c r="D765" s="86"/>
      <c r="E765" s="87"/>
      <c r="G765" s="89"/>
      <c r="H765" s="87"/>
      <c r="I765" s="87"/>
      <c r="J765" s="88"/>
      <c r="K765" s="87"/>
      <c r="L765" s="90"/>
      <c r="M765" s="90"/>
      <c r="N765" s="87" t="str">
        <f t="shared" ca="1" si="11"/>
        <v/>
      </c>
      <c r="O765" s="87"/>
      <c r="P765" s="89"/>
      <c r="Q765" s="87"/>
      <c r="R765" s="87"/>
      <c r="S765" s="87"/>
      <c r="T765" s="89"/>
      <c r="V765" s="87"/>
      <c r="W765" s="87"/>
    </row>
    <row r="766" spans="1:23">
      <c r="A766" s="83"/>
      <c r="B766" s="94"/>
      <c r="C766" s="97"/>
      <c r="D766" s="86"/>
      <c r="E766" s="87"/>
      <c r="G766" s="89"/>
      <c r="H766" s="87"/>
      <c r="I766" s="87"/>
      <c r="J766" s="88"/>
      <c r="K766" s="87"/>
      <c r="L766" s="90"/>
      <c r="M766" s="90"/>
      <c r="N766" s="87" t="str">
        <f t="shared" ca="1" si="11"/>
        <v/>
      </c>
      <c r="O766" s="87"/>
      <c r="P766" s="89"/>
      <c r="Q766" s="87"/>
      <c r="R766" s="87"/>
      <c r="S766" s="87"/>
      <c r="T766" s="89"/>
      <c r="V766" s="87"/>
      <c r="W766" s="87"/>
    </row>
    <row r="767" spans="1:23">
      <c r="A767" s="83"/>
      <c r="B767" s="94"/>
      <c r="C767" s="97"/>
      <c r="D767" s="86"/>
      <c r="E767" s="87"/>
      <c r="G767" s="89"/>
      <c r="H767" s="87"/>
      <c r="I767" s="87"/>
      <c r="J767" s="88"/>
      <c r="K767" s="87"/>
      <c r="L767" s="90"/>
      <c r="M767" s="90"/>
      <c r="N767" s="87" t="str">
        <f t="shared" ca="1" si="11"/>
        <v/>
      </c>
      <c r="O767" s="87"/>
      <c r="P767" s="89"/>
      <c r="Q767" s="87"/>
      <c r="R767" s="87"/>
      <c r="S767" s="87"/>
      <c r="T767" s="89"/>
      <c r="V767" s="87"/>
      <c r="W767" s="87"/>
    </row>
    <row r="768" spans="1:23">
      <c r="A768" s="83"/>
      <c r="B768" s="94"/>
      <c r="C768" s="97"/>
      <c r="D768" s="86"/>
      <c r="E768" s="87"/>
      <c r="G768" s="89"/>
      <c r="H768" s="87"/>
      <c r="I768" s="87"/>
      <c r="J768" s="88"/>
      <c r="K768" s="87"/>
      <c r="L768" s="90"/>
      <c r="M768" s="90"/>
      <c r="N768" s="87" t="str">
        <f t="shared" ca="1" si="11"/>
        <v/>
      </c>
      <c r="O768" s="87"/>
      <c r="P768" s="89"/>
      <c r="Q768" s="87"/>
      <c r="R768" s="87"/>
      <c r="S768" s="87"/>
      <c r="T768" s="89"/>
      <c r="V768" s="87"/>
      <c r="W768" s="87"/>
    </row>
    <row r="769" spans="1:23">
      <c r="A769" s="83"/>
      <c r="B769" s="94"/>
      <c r="C769" s="97"/>
      <c r="D769" s="86"/>
      <c r="E769" s="87"/>
      <c r="G769" s="89"/>
      <c r="H769" s="87"/>
      <c r="I769" s="87"/>
      <c r="J769" s="88"/>
      <c r="K769" s="87"/>
      <c r="L769" s="90"/>
      <c r="M769" s="90"/>
      <c r="N769" s="87" t="str">
        <f t="shared" ca="1" si="11"/>
        <v/>
      </c>
      <c r="O769" s="87"/>
      <c r="P769" s="89"/>
      <c r="Q769" s="87"/>
      <c r="R769" s="87"/>
      <c r="S769" s="87"/>
      <c r="T769" s="89"/>
      <c r="V769" s="87"/>
      <c r="W769" s="87"/>
    </row>
    <row r="770" spans="1:23">
      <c r="A770" s="83"/>
      <c r="B770" s="94"/>
      <c r="C770" s="97"/>
      <c r="D770" s="86"/>
      <c r="E770" s="87"/>
      <c r="G770" s="89"/>
      <c r="H770" s="87"/>
      <c r="I770" s="87"/>
      <c r="J770" s="88"/>
      <c r="K770" s="87"/>
      <c r="L770" s="90"/>
      <c r="M770" s="90"/>
      <c r="N770" s="87" t="str">
        <f t="shared" ca="1" si="11"/>
        <v/>
      </c>
      <c r="O770" s="87"/>
      <c r="P770" s="89"/>
      <c r="Q770" s="87"/>
      <c r="R770" s="87"/>
      <c r="S770" s="87"/>
      <c r="T770" s="89"/>
      <c r="V770" s="87"/>
      <c r="W770" s="87"/>
    </row>
    <row r="771" spans="1:23">
      <c r="A771" s="83"/>
      <c r="B771" s="94"/>
      <c r="C771" s="97"/>
      <c r="D771" s="86"/>
      <c r="E771" s="87"/>
      <c r="G771" s="89"/>
      <c r="H771" s="87"/>
      <c r="I771" s="87"/>
      <c r="J771" s="88"/>
      <c r="K771" s="87"/>
      <c r="L771" s="90"/>
      <c r="M771" s="90"/>
      <c r="N771" s="87" t="str">
        <f t="shared" ca="1" si="11"/>
        <v/>
      </c>
      <c r="O771" s="87"/>
      <c r="P771" s="89"/>
      <c r="Q771" s="87"/>
      <c r="R771" s="87"/>
      <c r="S771" s="87"/>
      <c r="T771" s="89"/>
      <c r="V771" s="87"/>
      <c r="W771" s="87"/>
    </row>
    <row r="772" spans="1:23">
      <c r="A772" s="83"/>
      <c r="B772" s="94"/>
      <c r="C772" s="97"/>
      <c r="D772" s="86"/>
      <c r="E772" s="87"/>
      <c r="G772" s="89"/>
      <c r="H772" s="87"/>
      <c r="I772" s="87"/>
      <c r="J772" s="88"/>
      <c r="K772" s="87"/>
      <c r="L772" s="90"/>
      <c r="M772" s="90"/>
      <c r="N772" s="87" t="str">
        <f t="shared" ca="1" si="11"/>
        <v/>
      </c>
      <c r="O772" s="87"/>
      <c r="P772" s="89"/>
      <c r="Q772" s="87"/>
      <c r="R772" s="87"/>
      <c r="S772" s="87"/>
      <c r="T772" s="89"/>
      <c r="V772" s="87"/>
      <c r="W772" s="87"/>
    </row>
    <row r="773" spans="1:23">
      <c r="A773" s="83"/>
      <c r="B773" s="94"/>
      <c r="C773" s="97"/>
      <c r="D773" s="86"/>
      <c r="E773" s="87"/>
      <c r="G773" s="89"/>
      <c r="H773" s="87"/>
      <c r="I773" s="87"/>
      <c r="J773" s="88"/>
      <c r="K773" s="87"/>
      <c r="L773" s="90"/>
      <c r="M773" s="90"/>
      <c r="N773" s="87" t="str">
        <f t="shared" ref="N773:N836" ca="1" si="12">+IFERROR(MATCH("X",OFFSET(STR,N772,0),0)+N772,"")</f>
        <v/>
      </c>
      <c r="O773" s="87"/>
      <c r="P773" s="89"/>
      <c r="Q773" s="87"/>
      <c r="R773" s="87"/>
      <c r="S773" s="87"/>
      <c r="T773" s="89"/>
      <c r="V773" s="87"/>
      <c r="W773" s="87"/>
    </row>
    <row r="774" spans="1:23">
      <c r="A774" s="83"/>
      <c r="B774" s="94"/>
      <c r="C774" s="97"/>
      <c r="D774" s="86"/>
      <c r="E774" s="87"/>
      <c r="G774" s="89"/>
      <c r="H774" s="87"/>
      <c r="I774" s="87"/>
      <c r="J774" s="88"/>
      <c r="K774" s="87"/>
      <c r="L774" s="90"/>
      <c r="M774" s="90"/>
      <c r="N774" s="87" t="str">
        <f t="shared" ca="1" si="12"/>
        <v/>
      </c>
      <c r="O774" s="87"/>
      <c r="P774" s="89"/>
      <c r="Q774" s="87"/>
      <c r="R774" s="87"/>
      <c r="S774" s="87"/>
      <c r="T774" s="89"/>
      <c r="V774" s="87"/>
      <c r="W774" s="87"/>
    </row>
    <row r="775" spans="1:23">
      <c r="A775" s="83"/>
      <c r="B775" s="94"/>
      <c r="C775" s="97"/>
      <c r="D775" s="86"/>
      <c r="E775" s="87"/>
      <c r="G775" s="89"/>
      <c r="H775" s="87"/>
      <c r="I775" s="87"/>
      <c r="J775" s="88"/>
      <c r="K775" s="87"/>
      <c r="L775" s="90"/>
      <c r="M775" s="90"/>
      <c r="N775" s="87" t="str">
        <f t="shared" ca="1" si="12"/>
        <v/>
      </c>
      <c r="O775" s="87"/>
      <c r="P775" s="89"/>
      <c r="Q775" s="87"/>
      <c r="R775" s="87"/>
      <c r="S775" s="87"/>
      <c r="T775" s="89"/>
      <c r="V775" s="87"/>
      <c r="W775" s="87"/>
    </row>
    <row r="776" spans="1:23">
      <c r="A776" s="83"/>
      <c r="B776" s="94"/>
      <c r="C776" s="97"/>
      <c r="D776" s="86"/>
      <c r="E776" s="87"/>
      <c r="G776" s="89"/>
      <c r="H776" s="87"/>
      <c r="I776" s="87"/>
      <c r="J776" s="88"/>
      <c r="K776" s="87"/>
      <c r="L776" s="90"/>
      <c r="M776" s="90"/>
      <c r="N776" s="87" t="str">
        <f t="shared" ca="1" si="12"/>
        <v/>
      </c>
      <c r="O776" s="87"/>
      <c r="P776" s="89"/>
      <c r="Q776" s="87"/>
      <c r="R776" s="87"/>
      <c r="S776" s="87"/>
      <c r="T776" s="89"/>
      <c r="V776" s="87"/>
      <c r="W776" s="87"/>
    </row>
    <row r="777" spans="1:23">
      <c r="A777" s="83"/>
      <c r="B777" s="94"/>
      <c r="C777" s="97"/>
      <c r="D777" s="86"/>
      <c r="E777" s="87"/>
      <c r="G777" s="89"/>
      <c r="H777" s="87"/>
      <c r="I777" s="87"/>
      <c r="J777" s="88"/>
      <c r="K777" s="87"/>
      <c r="L777" s="90"/>
      <c r="M777" s="90"/>
      <c r="N777" s="87" t="str">
        <f t="shared" ca="1" si="12"/>
        <v/>
      </c>
      <c r="O777" s="87"/>
      <c r="P777" s="89"/>
      <c r="Q777" s="87"/>
      <c r="R777" s="87"/>
      <c r="S777" s="87"/>
      <c r="T777" s="89"/>
      <c r="V777" s="87"/>
      <c r="W777" s="87"/>
    </row>
    <row r="778" spans="1:23">
      <c r="A778" s="83"/>
      <c r="B778" s="94"/>
      <c r="C778" s="97"/>
      <c r="D778" s="86"/>
      <c r="E778" s="87"/>
      <c r="G778" s="89"/>
      <c r="H778" s="87"/>
      <c r="I778" s="87"/>
      <c r="J778" s="88"/>
      <c r="K778" s="87"/>
      <c r="L778" s="90"/>
      <c r="M778" s="90"/>
      <c r="N778" s="87" t="str">
        <f t="shared" ca="1" si="12"/>
        <v/>
      </c>
      <c r="O778" s="87"/>
      <c r="P778" s="89"/>
      <c r="Q778" s="87"/>
      <c r="R778" s="87"/>
      <c r="S778" s="87"/>
      <c r="T778" s="89"/>
      <c r="V778" s="87"/>
      <c r="W778" s="87"/>
    </row>
    <row r="779" spans="1:23">
      <c r="A779" s="83"/>
      <c r="B779" s="94"/>
      <c r="C779" s="97"/>
      <c r="D779" s="86"/>
      <c r="E779" s="87"/>
      <c r="G779" s="89"/>
      <c r="H779" s="87"/>
      <c r="I779" s="87"/>
      <c r="J779" s="88"/>
      <c r="K779" s="87"/>
      <c r="L779" s="90"/>
      <c r="M779" s="90"/>
      <c r="N779" s="87" t="str">
        <f t="shared" ca="1" si="12"/>
        <v/>
      </c>
      <c r="O779" s="87"/>
      <c r="P779" s="89"/>
      <c r="Q779" s="87"/>
      <c r="R779" s="87"/>
      <c r="S779" s="87"/>
      <c r="T779" s="89"/>
      <c r="V779" s="87"/>
      <c r="W779" s="87"/>
    </row>
    <row r="780" spans="1:23">
      <c r="A780" s="83"/>
      <c r="B780" s="94"/>
      <c r="C780" s="97"/>
      <c r="D780" s="86"/>
      <c r="E780" s="87"/>
      <c r="G780" s="89"/>
      <c r="H780" s="87"/>
      <c r="I780" s="87"/>
      <c r="J780" s="88"/>
      <c r="K780" s="87"/>
      <c r="L780" s="90"/>
      <c r="M780" s="90"/>
      <c r="N780" s="87" t="str">
        <f t="shared" ca="1" si="12"/>
        <v/>
      </c>
      <c r="O780" s="87"/>
      <c r="P780" s="89"/>
      <c r="Q780" s="87"/>
      <c r="R780" s="87"/>
      <c r="S780" s="87"/>
      <c r="T780" s="89"/>
      <c r="V780" s="87"/>
      <c r="W780" s="87"/>
    </row>
    <row r="781" spans="1:23">
      <c r="A781" s="83"/>
      <c r="B781" s="94"/>
      <c r="C781" s="97"/>
      <c r="D781" s="86"/>
      <c r="E781" s="87"/>
      <c r="G781" s="89"/>
      <c r="H781" s="87"/>
      <c r="I781" s="87"/>
      <c r="J781" s="88"/>
      <c r="K781" s="87"/>
      <c r="L781" s="90"/>
      <c r="M781" s="90"/>
      <c r="N781" s="87" t="str">
        <f t="shared" ca="1" si="12"/>
        <v/>
      </c>
      <c r="O781" s="87"/>
      <c r="P781" s="89"/>
      <c r="Q781" s="87"/>
      <c r="R781" s="87"/>
      <c r="S781" s="87"/>
      <c r="T781" s="89"/>
      <c r="V781" s="87"/>
      <c r="W781" s="87"/>
    </row>
    <row r="782" spans="1:23">
      <c r="A782" s="83"/>
      <c r="B782" s="94"/>
      <c r="C782" s="97"/>
      <c r="D782" s="86"/>
      <c r="E782" s="87"/>
      <c r="G782" s="89"/>
      <c r="H782" s="87"/>
      <c r="I782" s="87"/>
      <c r="J782" s="88"/>
      <c r="K782" s="87"/>
      <c r="L782" s="90"/>
      <c r="M782" s="90"/>
      <c r="N782" s="87" t="str">
        <f t="shared" ca="1" si="12"/>
        <v/>
      </c>
      <c r="O782" s="87"/>
      <c r="P782" s="89"/>
      <c r="Q782" s="87"/>
      <c r="R782" s="87"/>
      <c r="S782" s="87"/>
      <c r="T782" s="89"/>
      <c r="V782" s="87"/>
      <c r="W782" s="87"/>
    </row>
    <row r="783" spans="1:23">
      <c r="A783" s="83"/>
      <c r="B783" s="94"/>
      <c r="C783" s="97"/>
      <c r="D783" s="86"/>
      <c r="E783" s="87"/>
      <c r="G783" s="89"/>
      <c r="H783" s="87"/>
      <c r="I783" s="87"/>
      <c r="J783" s="88"/>
      <c r="K783" s="87"/>
      <c r="L783" s="90"/>
      <c r="M783" s="90"/>
      <c r="N783" s="87" t="str">
        <f t="shared" ca="1" si="12"/>
        <v/>
      </c>
      <c r="O783" s="87"/>
      <c r="P783" s="89"/>
      <c r="Q783" s="87"/>
      <c r="R783" s="87"/>
      <c r="S783" s="87"/>
      <c r="T783" s="89"/>
      <c r="V783" s="87"/>
      <c r="W783" s="87"/>
    </row>
    <row r="784" spans="1:23">
      <c r="A784" s="83"/>
      <c r="B784" s="94"/>
      <c r="C784" s="97"/>
      <c r="D784" s="86"/>
      <c r="E784" s="87"/>
      <c r="G784" s="89"/>
      <c r="H784" s="87"/>
      <c r="I784" s="87"/>
      <c r="J784" s="88"/>
      <c r="K784" s="87"/>
      <c r="L784" s="90"/>
      <c r="M784" s="90"/>
      <c r="N784" s="87" t="str">
        <f t="shared" ca="1" si="12"/>
        <v/>
      </c>
      <c r="O784" s="87"/>
      <c r="P784" s="89"/>
      <c r="Q784" s="87"/>
      <c r="R784" s="87"/>
      <c r="S784" s="87"/>
      <c r="T784" s="89"/>
      <c r="V784" s="87"/>
      <c r="W784" s="87"/>
    </row>
    <row r="785" spans="1:23">
      <c r="A785" s="83"/>
      <c r="B785" s="94"/>
      <c r="C785" s="97"/>
      <c r="D785" s="86"/>
      <c r="E785" s="87"/>
      <c r="G785" s="89"/>
      <c r="H785" s="87"/>
      <c r="I785" s="87"/>
      <c r="J785" s="88"/>
      <c r="K785" s="87"/>
      <c r="L785" s="90"/>
      <c r="M785" s="90"/>
      <c r="N785" s="87" t="str">
        <f t="shared" ca="1" si="12"/>
        <v/>
      </c>
      <c r="O785" s="87"/>
      <c r="P785" s="89"/>
      <c r="Q785" s="87"/>
      <c r="R785" s="87"/>
      <c r="S785" s="87"/>
      <c r="T785" s="89"/>
      <c r="V785" s="87"/>
      <c r="W785" s="87"/>
    </row>
    <row r="786" spans="1:23">
      <c r="A786" s="83"/>
      <c r="B786" s="94"/>
      <c r="C786" s="97"/>
      <c r="D786" s="86"/>
      <c r="E786" s="87"/>
      <c r="G786" s="89"/>
      <c r="H786" s="87"/>
      <c r="I786" s="87"/>
      <c r="J786" s="88"/>
      <c r="K786" s="87"/>
      <c r="L786" s="90"/>
      <c r="M786" s="90"/>
      <c r="N786" s="87" t="str">
        <f t="shared" ca="1" si="12"/>
        <v/>
      </c>
      <c r="O786" s="87"/>
      <c r="P786" s="89"/>
      <c r="Q786" s="87"/>
      <c r="R786" s="87"/>
      <c r="S786" s="87"/>
      <c r="T786" s="89"/>
      <c r="V786" s="87"/>
      <c r="W786" s="87"/>
    </row>
    <row r="787" spans="1:23">
      <c r="A787" s="83"/>
      <c r="B787" s="94"/>
      <c r="C787" s="97"/>
      <c r="D787" s="86"/>
      <c r="E787" s="87"/>
      <c r="G787" s="89"/>
      <c r="H787" s="87"/>
      <c r="I787" s="87"/>
      <c r="J787" s="88"/>
      <c r="K787" s="87"/>
      <c r="L787" s="90"/>
      <c r="M787" s="90"/>
      <c r="N787" s="87" t="str">
        <f t="shared" ca="1" si="12"/>
        <v/>
      </c>
      <c r="O787" s="87"/>
      <c r="P787" s="89"/>
      <c r="Q787" s="87"/>
      <c r="R787" s="87"/>
      <c r="S787" s="87"/>
      <c r="T787" s="89"/>
      <c r="V787" s="87"/>
      <c r="W787" s="87"/>
    </row>
    <row r="788" spans="1:23">
      <c r="A788" s="83"/>
      <c r="B788" s="94"/>
      <c r="C788" s="97"/>
      <c r="D788" s="86"/>
      <c r="E788" s="87"/>
      <c r="G788" s="89"/>
      <c r="H788" s="87"/>
      <c r="I788" s="87"/>
      <c r="J788" s="88"/>
      <c r="K788" s="87"/>
      <c r="L788" s="90"/>
      <c r="M788" s="90"/>
      <c r="N788" s="87" t="str">
        <f t="shared" ca="1" si="12"/>
        <v/>
      </c>
      <c r="O788" s="87"/>
      <c r="P788" s="89"/>
      <c r="Q788" s="87"/>
      <c r="R788" s="87"/>
      <c r="S788" s="87"/>
      <c r="T788" s="89"/>
      <c r="V788" s="87"/>
      <c r="W788" s="87"/>
    </row>
    <row r="789" spans="1:23">
      <c r="A789" s="83"/>
      <c r="B789" s="94"/>
      <c r="C789" s="97"/>
      <c r="D789" s="86"/>
      <c r="E789" s="87"/>
      <c r="G789" s="89"/>
      <c r="H789" s="87"/>
      <c r="I789" s="87"/>
      <c r="J789" s="88"/>
      <c r="K789" s="87"/>
      <c r="L789" s="90"/>
      <c r="M789" s="90"/>
      <c r="N789" s="87" t="str">
        <f t="shared" ca="1" si="12"/>
        <v/>
      </c>
      <c r="O789" s="87"/>
      <c r="P789" s="89"/>
      <c r="Q789" s="87"/>
      <c r="R789" s="87"/>
      <c r="S789" s="87"/>
      <c r="T789" s="89"/>
      <c r="V789" s="87"/>
      <c r="W789" s="87"/>
    </row>
    <row r="790" spans="1:23">
      <c r="A790" s="83"/>
      <c r="B790" s="94"/>
      <c r="C790" s="97"/>
      <c r="D790" s="86"/>
      <c r="E790" s="87"/>
      <c r="G790" s="89"/>
      <c r="H790" s="87"/>
      <c r="I790" s="87"/>
      <c r="J790" s="88"/>
      <c r="K790" s="87"/>
      <c r="L790" s="90"/>
      <c r="M790" s="90"/>
      <c r="N790" s="87" t="str">
        <f t="shared" ca="1" si="12"/>
        <v/>
      </c>
      <c r="O790" s="87"/>
      <c r="P790" s="89"/>
      <c r="Q790" s="87"/>
      <c r="R790" s="87"/>
      <c r="S790" s="87"/>
      <c r="T790" s="89"/>
      <c r="V790" s="87"/>
      <c r="W790" s="87"/>
    </row>
    <row r="791" spans="1:23">
      <c r="A791" s="83"/>
      <c r="B791" s="94"/>
      <c r="C791" s="97"/>
      <c r="D791" s="86"/>
      <c r="E791" s="87"/>
      <c r="G791" s="89"/>
      <c r="H791" s="87"/>
      <c r="I791" s="87"/>
      <c r="J791" s="88"/>
      <c r="K791" s="87"/>
      <c r="L791" s="90"/>
      <c r="M791" s="90"/>
      <c r="N791" s="87" t="str">
        <f t="shared" ca="1" si="12"/>
        <v/>
      </c>
      <c r="O791" s="87"/>
      <c r="P791" s="89"/>
      <c r="Q791" s="87"/>
      <c r="R791" s="87"/>
      <c r="S791" s="87"/>
      <c r="T791" s="89"/>
      <c r="V791" s="87"/>
      <c r="W791" s="87"/>
    </row>
    <row r="792" spans="1:23">
      <c r="A792" s="83"/>
      <c r="B792" s="94"/>
      <c r="C792" s="97"/>
      <c r="D792" s="86"/>
      <c r="E792" s="87"/>
      <c r="G792" s="89"/>
      <c r="H792" s="87"/>
      <c r="I792" s="87"/>
      <c r="J792" s="88"/>
      <c r="K792" s="87"/>
      <c r="L792" s="90"/>
      <c r="M792" s="90"/>
      <c r="N792" s="87" t="str">
        <f t="shared" ca="1" si="12"/>
        <v/>
      </c>
      <c r="O792" s="87"/>
      <c r="P792" s="89"/>
      <c r="Q792" s="87"/>
      <c r="R792" s="87"/>
      <c r="S792" s="87"/>
      <c r="T792" s="89"/>
      <c r="V792" s="87"/>
      <c r="W792" s="87"/>
    </row>
    <row r="793" spans="1:23">
      <c r="A793" s="83"/>
      <c r="B793" s="94"/>
      <c r="C793" s="97"/>
      <c r="D793" s="86"/>
      <c r="E793" s="87"/>
      <c r="G793" s="89"/>
      <c r="H793" s="87"/>
      <c r="I793" s="87"/>
      <c r="J793" s="88"/>
      <c r="K793" s="87"/>
      <c r="L793" s="90"/>
      <c r="M793" s="90"/>
      <c r="N793" s="87" t="str">
        <f t="shared" ca="1" si="12"/>
        <v/>
      </c>
      <c r="O793" s="87"/>
      <c r="P793" s="89"/>
      <c r="Q793" s="87"/>
      <c r="R793" s="87"/>
      <c r="S793" s="87"/>
      <c r="T793" s="89"/>
      <c r="V793" s="87"/>
      <c r="W793" s="87"/>
    </row>
    <row r="794" spans="1:23">
      <c r="A794" s="83"/>
      <c r="B794" s="94"/>
      <c r="C794" s="97"/>
      <c r="D794" s="86"/>
      <c r="E794" s="87"/>
      <c r="G794" s="89"/>
      <c r="H794" s="87"/>
      <c r="I794" s="87"/>
      <c r="J794" s="88"/>
      <c r="K794" s="87"/>
      <c r="L794" s="90"/>
      <c r="M794" s="90"/>
      <c r="N794" s="87" t="str">
        <f t="shared" ca="1" si="12"/>
        <v/>
      </c>
      <c r="O794" s="87"/>
      <c r="P794" s="89"/>
      <c r="Q794" s="87"/>
      <c r="R794" s="87"/>
      <c r="S794" s="87"/>
      <c r="T794" s="89"/>
      <c r="V794" s="87"/>
      <c r="W794" s="87"/>
    </row>
    <row r="795" spans="1:23">
      <c r="A795" s="83"/>
      <c r="B795" s="94"/>
      <c r="C795" s="97"/>
      <c r="D795" s="86"/>
      <c r="E795" s="87"/>
      <c r="G795" s="89"/>
      <c r="H795" s="87"/>
      <c r="I795" s="87"/>
      <c r="J795" s="88"/>
      <c r="K795" s="87"/>
      <c r="L795" s="90"/>
      <c r="M795" s="90"/>
      <c r="N795" s="87" t="str">
        <f t="shared" ca="1" si="12"/>
        <v/>
      </c>
      <c r="O795" s="87"/>
      <c r="P795" s="89"/>
      <c r="Q795" s="87"/>
      <c r="R795" s="87"/>
      <c r="S795" s="87"/>
      <c r="T795" s="89"/>
      <c r="V795" s="87"/>
      <c r="W795" s="87"/>
    </row>
    <row r="796" spans="1:23">
      <c r="A796" s="83"/>
      <c r="B796" s="94"/>
      <c r="C796" s="97"/>
      <c r="D796" s="86"/>
      <c r="E796" s="87"/>
      <c r="G796" s="89"/>
      <c r="H796" s="87"/>
      <c r="I796" s="87"/>
      <c r="J796" s="88"/>
      <c r="K796" s="87"/>
      <c r="L796" s="90"/>
      <c r="M796" s="90"/>
      <c r="N796" s="87" t="str">
        <f t="shared" ca="1" si="12"/>
        <v/>
      </c>
      <c r="O796" s="87"/>
      <c r="P796" s="89"/>
      <c r="Q796" s="87"/>
      <c r="R796" s="87"/>
      <c r="S796" s="87"/>
      <c r="T796" s="89"/>
      <c r="V796" s="87"/>
      <c r="W796" s="87"/>
    </row>
    <row r="797" spans="1:23">
      <c r="A797" s="83"/>
      <c r="B797" s="94"/>
      <c r="C797" s="97"/>
      <c r="D797" s="86"/>
      <c r="E797" s="87"/>
      <c r="G797" s="89"/>
      <c r="H797" s="87"/>
      <c r="I797" s="87"/>
      <c r="J797" s="88"/>
      <c r="K797" s="87"/>
      <c r="L797" s="90"/>
      <c r="M797" s="90"/>
      <c r="N797" s="87" t="str">
        <f t="shared" ca="1" si="12"/>
        <v/>
      </c>
      <c r="O797" s="87"/>
      <c r="P797" s="89"/>
      <c r="Q797" s="87"/>
      <c r="R797" s="87"/>
      <c r="S797" s="87"/>
      <c r="T797" s="89"/>
      <c r="V797" s="87"/>
      <c r="W797" s="87"/>
    </row>
    <row r="798" spans="1:23">
      <c r="A798" s="83"/>
      <c r="B798" s="94"/>
      <c r="C798" s="97"/>
      <c r="D798" s="86"/>
      <c r="E798" s="87"/>
      <c r="G798" s="89"/>
      <c r="H798" s="87"/>
      <c r="I798" s="87"/>
      <c r="J798" s="88"/>
      <c r="K798" s="87"/>
      <c r="L798" s="90"/>
      <c r="M798" s="90"/>
      <c r="N798" s="87" t="str">
        <f t="shared" ca="1" si="12"/>
        <v/>
      </c>
      <c r="O798" s="87"/>
      <c r="P798" s="89"/>
      <c r="Q798" s="87"/>
      <c r="R798" s="87"/>
      <c r="S798" s="87"/>
      <c r="T798" s="89"/>
      <c r="V798" s="87"/>
      <c r="W798" s="87"/>
    </row>
    <row r="799" spans="1:23">
      <c r="A799" s="83"/>
      <c r="B799" s="94"/>
      <c r="C799" s="97"/>
      <c r="D799" s="86"/>
      <c r="E799" s="87"/>
      <c r="G799" s="89"/>
      <c r="H799" s="87"/>
      <c r="I799" s="87"/>
      <c r="J799" s="88"/>
      <c r="K799" s="87"/>
      <c r="L799" s="90"/>
      <c r="M799" s="90"/>
      <c r="N799" s="87" t="str">
        <f t="shared" ca="1" si="12"/>
        <v/>
      </c>
      <c r="O799" s="87"/>
      <c r="P799" s="89"/>
      <c r="Q799" s="87"/>
      <c r="R799" s="87"/>
      <c r="S799" s="87"/>
      <c r="T799" s="89"/>
      <c r="V799" s="87"/>
      <c r="W799" s="87"/>
    </row>
    <row r="800" spans="1:23">
      <c r="A800" s="83"/>
      <c r="B800" s="94"/>
      <c r="C800" s="97"/>
      <c r="D800" s="86"/>
      <c r="E800" s="87"/>
      <c r="G800" s="89"/>
      <c r="H800" s="87"/>
      <c r="I800" s="87"/>
      <c r="J800" s="88"/>
      <c r="K800" s="87"/>
      <c r="L800" s="90"/>
      <c r="M800" s="90"/>
      <c r="N800" s="87" t="str">
        <f t="shared" ca="1" si="12"/>
        <v/>
      </c>
      <c r="O800" s="87"/>
      <c r="P800" s="89"/>
      <c r="Q800" s="87"/>
      <c r="R800" s="87"/>
      <c r="S800" s="87"/>
      <c r="T800" s="89"/>
      <c r="V800" s="87"/>
      <c r="W800" s="87"/>
    </row>
    <row r="801" spans="1:23">
      <c r="A801" s="83"/>
      <c r="B801" s="94"/>
      <c r="C801" s="97"/>
      <c r="D801" s="86"/>
      <c r="E801" s="87"/>
      <c r="G801" s="89"/>
      <c r="H801" s="87"/>
      <c r="I801" s="87"/>
      <c r="J801" s="88"/>
      <c r="K801" s="87"/>
      <c r="L801" s="90"/>
      <c r="M801" s="90"/>
      <c r="N801" s="87" t="str">
        <f t="shared" ca="1" si="12"/>
        <v/>
      </c>
      <c r="O801" s="87"/>
      <c r="P801" s="89"/>
      <c r="Q801" s="87"/>
      <c r="R801" s="87"/>
      <c r="S801" s="87"/>
      <c r="T801" s="89"/>
      <c r="V801" s="87"/>
      <c r="W801" s="87"/>
    </row>
    <row r="802" spans="1:23">
      <c r="A802" s="83"/>
      <c r="B802" s="94"/>
      <c r="C802" s="97"/>
      <c r="D802" s="86"/>
      <c r="E802" s="87"/>
      <c r="G802" s="89"/>
      <c r="H802" s="87"/>
      <c r="I802" s="87"/>
      <c r="J802" s="88"/>
      <c r="K802" s="87"/>
      <c r="L802" s="90"/>
      <c r="M802" s="90"/>
      <c r="N802" s="87" t="str">
        <f t="shared" ca="1" si="12"/>
        <v/>
      </c>
      <c r="O802" s="87"/>
      <c r="P802" s="89"/>
      <c r="Q802" s="87"/>
      <c r="R802" s="87"/>
      <c r="S802" s="87"/>
      <c r="T802" s="89"/>
      <c r="V802" s="87"/>
      <c r="W802" s="87"/>
    </row>
    <row r="803" spans="1:23">
      <c r="A803" s="83"/>
      <c r="B803" s="94"/>
      <c r="C803" s="97"/>
      <c r="D803" s="86"/>
      <c r="E803" s="87"/>
      <c r="G803" s="89"/>
      <c r="H803" s="87"/>
      <c r="I803" s="87"/>
      <c r="J803" s="88"/>
      <c r="K803" s="87"/>
      <c r="L803" s="90"/>
      <c r="M803" s="90"/>
      <c r="N803" s="87" t="str">
        <f t="shared" ca="1" si="12"/>
        <v/>
      </c>
      <c r="O803" s="87"/>
      <c r="P803" s="89"/>
      <c r="Q803" s="87"/>
      <c r="R803" s="87"/>
      <c r="S803" s="87"/>
      <c r="T803" s="89"/>
      <c r="V803" s="87"/>
      <c r="W803" s="87"/>
    </row>
    <row r="804" spans="1:23">
      <c r="A804" s="83"/>
      <c r="B804" s="94"/>
      <c r="C804" s="97"/>
      <c r="D804" s="86"/>
      <c r="E804" s="87"/>
      <c r="G804" s="89"/>
      <c r="H804" s="87"/>
      <c r="I804" s="87"/>
      <c r="J804" s="88"/>
      <c r="K804" s="87"/>
      <c r="L804" s="90"/>
      <c r="M804" s="90"/>
      <c r="N804" s="87" t="str">
        <f t="shared" ca="1" si="12"/>
        <v/>
      </c>
      <c r="O804" s="87"/>
      <c r="P804" s="89"/>
      <c r="Q804" s="87"/>
      <c r="R804" s="87"/>
      <c r="S804" s="87"/>
      <c r="T804" s="89"/>
      <c r="V804" s="87"/>
      <c r="W804" s="87"/>
    </row>
    <row r="805" spans="1:23">
      <c r="A805" s="83"/>
      <c r="B805" s="94"/>
      <c r="C805" s="97"/>
      <c r="D805" s="86"/>
      <c r="E805" s="87"/>
      <c r="G805" s="89"/>
      <c r="H805" s="87"/>
      <c r="I805" s="87"/>
      <c r="J805" s="88"/>
      <c r="K805" s="87"/>
      <c r="L805" s="90"/>
      <c r="M805" s="90"/>
      <c r="N805" s="87" t="str">
        <f t="shared" ca="1" si="12"/>
        <v/>
      </c>
      <c r="O805" s="87"/>
      <c r="P805" s="89"/>
      <c r="Q805" s="87"/>
      <c r="R805" s="87"/>
      <c r="S805" s="87"/>
      <c r="T805" s="89"/>
      <c r="V805" s="87"/>
      <c r="W805" s="87"/>
    </row>
    <row r="806" spans="1:23">
      <c r="A806" s="83"/>
      <c r="B806" s="94"/>
      <c r="C806" s="97"/>
      <c r="D806" s="86"/>
      <c r="E806" s="87"/>
      <c r="G806" s="89"/>
      <c r="H806" s="87"/>
      <c r="I806" s="87"/>
      <c r="J806" s="88"/>
      <c r="K806" s="87"/>
      <c r="L806" s="90"/>
      <c r="M806" s="90"/>
      <c r="N806" s="87" t="str">
        <f t="shared" ca="1" si="12"/>
        <v/>
      </c>
      <c r="O806" s="87"/>
      <c r="P806" s="89"/>
      <c r="Q806" s="87"/>
      <c r="R806" s="87"/>
      <c r="S806" s="87"/>
      <c r="T806" s="89"/>
      <c r="V806" s="87"/>
      <c r="W806" s="87"/>
    </row>
    <row r="807" spans="1:23">
      <c r="A807" s="83"/>
      <c r="B807" s="94"/>
      <c r="C807" s="97"/>
      <c r="D807" s="86"/>
      <c r="E807" s="87"/>
      <c r="G807" s="89"/>
      <c r="H807" s="87"/>
      <c r="I807" s="87"/>
      <c r="J807" s="88"/>
      <c r="K807" s="87"/>
      <c r="L807" s="90"/>
      <c r="M807" s="90"/>
      <c r="N807" s="87" t="str">
        <f t="shared" ca="1" si="12"/>
        <v/>
      </c>
      <c r="O807" s="87"/>
      <c r="P807" s="89"/>
      <c r="Q807" s="87"/>
      <c r="R807" s="87"/>
      <c r="S807" s="87"/>
      <c r="T807" s="89"/>
      <c r="V807" s="87"/>
      <c r="W807" s="87"/>
    </row>
    <row r="808" spans="1:23">
      <c r="A808" s="83"/>
      <c r="B808" s="94"/>
      <c r="C808" s="97"/>
      <c r="D808" s="86"/>
      <c r="E808" s="87"/>
      <c r="G808" s="89"/>
      <c r="H808" s="87"/>
      <c r="I808" s="87"/>
      <c r="J808" s="88"/>
      <c r="K808" s="87"/>
      <c r="L808" s="90"/>
      <c r="M808" s="90"/>
      <c r="N808" s="87" t="str">
        <f t="shared" ca="1" si="12"/>
        <v/>
      </c>
      <c r="O808" s="87"/>
      <c r="P808" s="89"/>
      <c r="Q808" s="87"/>
      <c r="R808" s="87"/>
      <c r="S808" s="87"/>
      <c r="T808" s="89"/>
      <c r="V808" s="87"/>
      <c r="W808" s="87"/>
    </row>
    <row r="809" spans="1:23">
      <c r="A809" s="83"/>
      <c r="B809" s="94"/>
      <c r="C809" s="97"/>
      <c r="D809" s="86"/>
      <c r="E809" s="87"/>
      <c r="G809" s="89"/>
      <c r="H809" s="87"/>
      <c r="I809" s="87"/>
      <c r="J809" s="88"/>
      <c r="K809" s="87"/>
      <c r="L809" s="90"/>
      <c r="M809" s="90"/>
      <c r="N809" s="87" t="str">
        <f t="shared" ca="1" si="12"/>
        <v/>
      </c>
      <c r="O809" s="87"/>
      <c r="P809" s="89"/>
      <c r="Q809" s="87"/>
      <c r="R809" s="87"/>
      <c r="S809" s="87"/>
      <c r="T809" s="89"/>
      <c r="V809" s="87"/>
      <c r="W809" s="87"/>
    </row>
    <row r="810" spans="1:23">
      <c r="A810" s="83"/>
      <c r="B810" s="94"/>
      <c r="C810" s="97"/>
      <c r="D810" s="86"/>
      <c r="E810" s="87"/>
      <c r="G810" s="89"/>
      <c r="H810" s="87"/>
      <c r="I810" s="87"/>
      <c r="J810" s="88"/>
      <c r="K810" s="87"/>
      <c r="L810" s="90"/>
      <c r="M810" s="90"/>
      <c r="N810" s="87" t="str">
        <f t="shared" ca="1" si="12"/>
        <v/>
      </c>
      <c r="O810" s="87"/>
      <c r="P810" s="89"/>
      <c r="Q810" s="87"/>
      <c r="R810" s="87"/>
      <c r="S810" s="87"/>
      <c r="T810" s="89"/>
      <c r="V810" s="87"/>
      <c r="W810" s="87"/>
    </row>
    <row r="811" spans="1:23">
      <c r="A811" s="83"/>
      <c r="B811" s="94"/>
      <c r="C811" s="97"/>
      <c r="D811" s="86"/>
      <c r="E811" s="87"/>
      <c r="G811" s="89"/>
      <c r="H811" s="87"/>
      <c r="I811" s="87"/>
      <c r="J811" s="88"/>
      <c r="K811" s="87"/>
      <c r="L811" s="90"/>
      <c r="M811" s="90"/>
      <c r="N811" s="87" t="str">
        <f t="shared" ca="1" si="12"/>
        <v/>
      </c>
      <c r="O811" s="87"/>
      <c r="P811" s="89"/>
      <c r="Q811" s="87"/>
      <c r="R811" s="87"/>
      <c r="S811" s="87"/>
      <c r="T811" s="89"/>
      <c r="V811" s="87"/>
      <c r="W811" s="87"/>
    </row>
    <row r="812" spans="1:23">
      <c r="A812" s="83"/>
      <c r="B812" s="94"/>
      <c r="C812" s="97"/>
      <c r="D812" s="86"/>
      <c r="E812" s="87"/>
      <c r="G812" s="89"/>
      <c r="H812" s="87"/>
      <c r="I812" s="87"/>
      <c r="J812" s="88"/>
      <c r="K812" s="87"/>
      <c r="L812" s="90"/>
      <c r="M812" s="90"/>
      <c r="N812" s="87" t="str">
        <f t="shared" ca="1" si="12"/>
        <v/>
      </c>
      <c r="O812" s="87"/>
      <c r="P812" s="89"/>
      <c r="Q812" s="87"/>
      <c r="R812" s="87"/>
      <c r="S812" s="87"/>
      <c r="T812" s="89"/>
      <c r="V812" s="87"/>
      <c r="W812" s="87"/>
    </row>
    <row r="813" spans="1:23">
      <c r="A813" s="83"/>
      <c r="B813" s="94"/>
      <c r="C813" s="97"/>
      <c r="D813" s="86"/>
      <c r="E813" s="87"/>
      <c r="G813" s="89"/>
      <c r="H813" s="87"/>
      <c r="I813" s="87"/>
      <c r="J813" s="88"/>
      <c r="K813" s="87"/>
      <c r="L813" s="90"/>
      <c r="M813" s="90"/>
      <c r="N813" s="87" t="str">
        <f t="shared" ca="1" si="12"/>
        <v/>
      </c>
      <c r="O813" s="87"/>
      <c r="P813" s="89"/>
      <c r="Q813" s="87"/>
      <c r="R813" s="87"/>
      <c r="S813" s="87"/>
      <c r="T813" s="89"/>
      <c r="V813" s="87"/>
      <c r="W813" s="87"/>
    </row>
    <row r="814" spans="1:23">
      <c r="A814" s="83"/>
      <c r="B814" s="94"/>
      <c r="C814" s="97"/>
      <c r="D814" s="86"/>
      <c r="E814" s="87"/>
      <c r="G814" s="89"/>
      <c r="H814" s="87"/>
      <c r="I814" s="87"/>
      <c r="J814" s="88"/>
      <c r="K814" s="87"/>
      <c r="L814" s="90"/>
      <c r="M814" s="90"/>
      <c r="N814" s="87" t="str">
        <f t="shared" ca="1" si="12"/>
        <v/>
      </c>
      <c r="O814" s="87"/>
      <c r="P814" s="89"/>
      <c r="Q814" s="87"/>
      <c r="R814" s="87"/>
      <c r="S814" s="87"/>
      <c r="T814" s="89"/>
      <c r="V814" s="87"/>
      <c r="W814" s="87"/>
    </row>
    <row r="815" spans="1:23">
      <c r="A815" s="83"/>
      <c r="B815" s="94"/>
      <c r="C815" s="97"/>
      <c r="D815" s="86"/>
      <c r="E815" s="87"/>
      <c r="G815" s="89"/>
      <c r="H815" s="87"/>
      <c r="I815" s="87"/>
      <c r="J815" s="88"/>
      <c r="K815" s="87"/>
      <c r="L815" s="90"/>
      <c r="M815" s="90"/>
      <c r="N815" s="87" t="str">
        <f t="shared" ca="1" si="12"/>
        <v/>
      </c>
      <c r="O815" s="87"/>
      <c r="P815" s="89"/>
      <c r="Q815" s="87"/>
      <c r="R815" s="87"/>
      <c r="S815" s="87"/>
      <c r="T815" s="89"/>
      <c r="V815" s="87"/>
      <c r="W815" s="87"/>
    </row>
    <row r="816" spans="1:23">
      <c r="A816" s="83"/>
      <c r="B816" s="94"/>
      <c r="C816" s="97"/>
      <c r="D816" s="86"/>
      <c r="E816" s="87"/>
      <c r="G816" s="89"/>
      <c r="H816" s="87"/>
      <c r="I816" s="87"/>
      <c r="J816" s="88"/>
      <c r="K816" s="87"/>
      <c r="L816" s="90"/>
      <c r="M816" s="90"/>
      <c r="N816" s="87" t="str">
        <f t="shared" ca="1" si="12"/>
        <v/>
      </c>
      <c r="O816" s="87"/>
      <c r="P816" s="89"/>
      <c r="Q816" s="87"/>
      <c r="R816" s="87"/>
      <c r="S816" s="87"/>
      <c r="T816" s="89"/>
      <c r="V816" s="87"/>
      <c r="W816" s="87"/>
    </row>
    <row r="817" spans="1:23">
      <c r="A817" s="83"/>
      <c r="B817" s="94"/>
      <c r="C817" s="97"/>
      <c r="D817" s="86"/>
      <c r="E817" s="87"/>
      <c r="G817" s="89"/>
      <c r="H817" s="87"/>
      <c r="I817" s="87"/>
      <c r="J817" s="88"/>
      <c r="K817" s="87"/>
      <c r="L817" s="90"/>
      <c r="M817" s="90"/>
      <c r="N817" s="87" t="str">
        <f t="shared" ca="1" si="12"/>
        <v/>
      </c>
      <c r="O817" s="87"/>
      <c r="P817" s="89"/>
      <c r="Q817" s="87"/>
      <c r="R817" s="87"/>
      <c r="S817" s="87"/>
      <c r="T817" s="89"/>
      <c r="V817" s="87"/>
      <c r="W817" s="87"/>
    </row>
    <row r="818" spans="1:23">
      <c r="A818" s="83"/>
      <c r="B818" s="94"/>
      <c r="C818" s="97"/>
      <c r="D818" s="86"/>
      <c r="E818" s="87"/>
      <c r="G818" s="89"/>
      <c r="H818" s="87"/>
      <c r="I818" s="87"/>
      <c r="J818" s="88"/>
      <c r="K818" s="87"/>
      <c r="L818" s="90"/>
      <c r="M818" s="90"/>
      <c r="N818" s="87" t="str">
        <f t="shared" ca="1" si="12"/>
        <v/>
      </c>
      <c r="O818" s="87"/>
      <c r="P818" s="89"/>
      <c r="Q818" s="87"/>
      <c r="R818" s="87"/>
      <c r="S818" s="87"/>
      <c r="T818" s="89"/>
      <c r="V818" s="87"/>
      <c r="W818" s="87"/>
    </row>
    <row r="819" spans="1:23">
      <c r="A819" s="83"/>
      <c r="B819" s="94"/>
      <c r="C819" s="97"/>
      <c r="D819" s="86"/>
      <c r="E819" s="87"/>
      <c r="G819" s="89"/>
      <c r="H819" s="87"/>
      <c r="I819" s="87"/>
      <c r="J819" s="88"/>
      <c r="K819" s="87"/>
      <c r="L819" s="90"/>
      <c r="M819" s="90"/>
      <c r="N819" s="87" t="str">
        <f t="shared" ca="1" si="12"/>
        <v/>
      </c>
      <c r="O819" s="87"/>
      <c r="P819" s="89"/>
      <c r="Q819" s="87"/>
      <c r="R819" s="87"/>
      <c r="S819" s="87"/>
      <c r="T819" s="89"/>
      <c r="V819" s="87"/>
      <c r="W819" s="87"/>
    </row>
    <row r="820" spans="1:23">
      <c r="A820" s="83"/>
      <c r="B820" s="94"/>
      <c r="C820" s="97"/>
      <c r="D820" s="86"/>
      <c r="E820" s="87"/>
      <c r="G820" s="89"/>
      <c r="H820" s="87"/>
      <c r="I820" s="87"/>
      <c r="J820" s="88"/>
      <c r="K820" s="87"/>
      <c r="L820" s="90"/>
      <c r="M820" s="90"/>
      <c r="N820" s="87" t="str">
        <f t="shared" ca="1" si="12"/>
        <v/>
      </c>
      <c r="O820" s="87"/>
      <c r="P820" s="89"/>
      <c r="Q820" s="87"/>
      <c r="R820" s="87"/>
      <c r="S820" s="87"/>
      <c r="T820" s="89"/>
      <c r="V820" s="87"/>
      <c r="W820" s="87"/>
    </row>
    <row r="821" spans="1:23">
      <c r="A821" s="83"/>
      <c r="B821" s="94"/>
      <c r="C821" s="97"/>
      <c r="D821" s="86"/>
      <c r="E821" s="87"/>
      <c r="G821" s="89"/>
      <c r="H821" s="87"/>
      <c r="I821" s="87"/>
      <c r="J821" s="88"/>
      <c r="K821" s="87"/>
      <c r="L821" s="90"/>
      <c r="M821" s="90"/>
      <c r="N821" s="87" t="str">
        <f t="shared" ca="1" si="12"/>
        <v/>
      </c>
      <c r="O821" s="87"/>
      <c r="P821" s="89"/>
      <c r="Q821" s="87"/>
      <c r="R821" s="87"/>
      <c r="S821" s="87"/>
      <c r="T821" s="89"/>
      <c r="V821" s="87"/>
      <c r="W821" s="87"/>
    </row>
    <row r="822" spans="1:23">
      <c r="A822" s="83"/>
      <c r="B822" s="94"/>
      <c r="C822" s="97"/>
      <c r="D822" s="86"/>
      <c r="E822" s="87"/>
      <c r="G822" s="89"/>
      <c r="H822" s="87"/>
      <c r="I822" s="87"/>
      <c r="J822" s="88"/>
      <c r="K822" s="87"/>
      <c r="L822" s="90"/>
      <c r="M822" s="90"/>
      <c r="N822" s="87" t="str">
        <f t="shared" ca="1" si="12"/>
        <v/>
      </c>
      <c r="O822" s="87"/>
      <c r="P822" s="89"/>
      <c r="Q822" s="87"/>
      <c r="R822" s="87"/>
      <c r="S822" s="87"/>
      <c r="T822" s="89"/>
      <c r="V822" s="87"/>
      <c r="W822" s="87"/>
    </row>
    <row r="823" spans="1:23">
      <c r="A823" s="83"/>
      <c r="B823" s="94"/>
      <c r="C823" s="97"/>
      <c r="D823" s="86"/>
      <c r="E823" s="87"/>
      <c r="G823" s="89"/>
      <c r="H823" s="87"/>
      <c r="I823" s="87"/>
      <c r="J823" s="88"/>
      <c r="K823" s="87"/>
      <c r="L823" s="90"/>
      <c r="M823" s="90"/>
      <c r="N823" s="87" t="str">
        <f t="shared" ca="1" si="12"/>
        <v/>
      </c>
      <c r="O823" s="87"/>
      <c r="P823" s="89"/>
      <c r="Q823" s="87"/>
      <c r="R823" s="87"/>
      <c r="S823" s="87"/>
      <c r="T823" s="89"/>
      <c r="V823" s="87"/>
      <c r="W823" s="87"/>
    </row>
    <row r="824" spans="1:23">
      <c r="A824" s="83"/>
      <c r="B824" s="94"/>
      <c r="C824" s="97"/>
      <c r="D824" s="86"/>
      <c r="E824" s="87"/>
      <c r="G824" s="89"/>
      <c r="H824" s="87"/>
      <c r="I824" s="87"/>
      <c r="J824" s="88"/>
      <c r="K824" s="87"/>
      <c r="L824" s="90"/>
      <c r="M824" s="90"/>
      <c r="N824" s="87" t="str">
        <f t="shared" ca="1" si="12"/>
        <v/>
      </c>
      <c r="O824" s="87"/>
      <c r="P824" s="89"/>
      <c r="Q824" s="87"/>
      <c r="R824" s="87"/>
      <c r="S824" s="87"/>
      <c r="T824" s="89"/>
      <c r="V824" s="87"/>
      <c r="W824" s="87"/>
    </row>
    <row r="825" spans="1:23">
      <c r="A825" s="83"/>
      <c r="B825" s="94"/>
      <c r="C825" s="97"/>
      <c r="D825" s="86"/>
      <c r="E825" s="87"/>
      <c r="G825" s="89"/>
      <c r="H825" s="87"/>
      <c r="I825" s="87"/>
      <c r="J825" s="88"/>
      <c r="K825" s="87"/>
      <c r="L825" s="90"/>
      <c r="M825" s="90"/>
      <c r="N825" s="87" t="str">
        <f t="shared" ca="1" si="12"/>
        <v/>
      </c>
      <c r="O825" s="87"/>
      <c r="P825" s="89"/>
      <c r="Q825" s="87"/>
      <c r="R825" s="87"/>
      <c r="S825" s="87"/>
      <c r="T825" s="89"/>
      <c r="V825" s="87"/>
      <c r="W825" s="87"/>
    </row>
    <row r="826" spans="1:23">
      <c r="A826" s="83"/>
      <c r="B826" s="94"/>
      <c r="C826" s="97"/>
      <c r="D826" s="86"/>
      <c r="E826" s="87"/>
      <c r="G826" s="89"/>
      <c r="H826" s="87"/>
      <c r="I826" s="87"/>
      <c r="J826" s="88"/>
      <c r="K826" s="87"/>
      <c r="L826" s="90"/>
      <c r="M826" s="90"/>
      <c r="N826" s="87" t="str">
        <f t="shared" ca="1" si="12"/>
        <v/>
      </c>
      <c r="O826" s="87"/>
      <c r="P826" s="89"/>
      <c r="Q826" s="87"/>
      <c r="R826" s="87"/>
      <c r="S826" s="87"/>
      <c r="T826" s="89"/>
      <c r="V826" s="87"/>
      <c r="W826" s="87"/>
    </row>
    <row r="827" spans="1:23">
      <c r="A827" s="83"/>
      <c r="B827" s="94"/>
      <c r="C827" s="97"/>
      <c r="D827" s="86"/>
      <c r="E827" s="87"/>
      <c r="G827" s="89"/>
      <c r="H827" s="87"/>
      <c r="I827" s="87"/>
      <c r="J827" s="88"/>
      <c r="K827" s="87"/>
      <c r="L827" s="90"/>
      <c r="M827" s="90"/>
      <c r="N827" s="87" t="str">
        <f t="shared" ca="1" si="12"/>
        <v/>
      </c>
      <c r="O827" s="87"/>
      <c r="P827" s="89"/>
      <c r="Q827" s="87"/>
      <c r="R827" s="87"/>
      <c r="S827" s="87"/>
      <c r="T827" s="89"/>
      <c r="V827" s="87"/>
      <c r="W827" s="87"/>
    </row>
    <row r="828" spans="1:23">
      <c r="A828" s="83"/>
      <c r="B828" s="94"/>
      <c r="C828" s="97"/>
      <c r="D828" s="86"/>
      <c r="E828" s="87"/>
      <c r="G828" s="89"/>
      <c r="H828" s="87"/>
      <c r="I828" s="87"/>
      <c r="J828" s="88"/>
      <c r="K828" s="87"/>
      <c r="L828" s="90"/>
      <c r="M828" s="90"/>
      <c r="N828" s="87" t="str">
        <f t="shared" ca="1" si="12"/>
        <v/>
      </c>
      <c r="O828" s="87"/>
      <c r="P828" s="89"/>
      <c r="Q828" s="87"/>
      <c r="R828" s="87"/>
      <c r="S828" s="87"/>
      <c r="T828" s="89"/>
      <c r="V828" s="87"/>
      <c r="W828" s="87"/>
    </row>
    <row r="829" spans="1:23">
      <c r="A829" s="83"/>
      <c r="B829" s="94"/>
      <c r="C829" s="97"/>
      <c r="D829" s="86"/>
      <c r="E829" s="87"/>
      <c r="G829" s="89"/>
      <c r="H829" s="87"/>
      <c r="I829" s="87"/>
      <c r="J829" s="88"/>
      <c r="K829" s="87"/>
      <c r="L829" s="90"/>
      <c r="M829" s="90"/>
      <c r="N829" s="87" t="str">
        <f t="shared" ca="1" si="12"/>
        <v/>
      </c>
      <c r="O829" s="87"/>
      <c r="P829" s="89"/>
      <c r="Q829" s="87"/>
      <c r="R829" s="87"/>
      <c r="S829" s="87"/>
      <c r="T829" s="89"/>
      <c r="V829" s="87"/>
      <c r="W829" s="87"/>
    </row>
    <row r="830" spans="1:23">
      <c r="A830" s="83"/>
      <c r="B830" s="94"/>
      <c r="C830" s="97"/>
      <c r="D830" s="86"/>
      <c r="E830" s="87"/>
      <c r="G830" s="89"/>
      <c r="H830" s="87"/>
      <c r="I830" s="87"/>
      <c r="J830" s="88"/>
      <c r="K830" s="87"/>
      <c r="L830" s="90"/>
      <c r="M830" s="90"/>
      <c r="N830" s="87" t="str">
        <f t="shared" ca="1" si="12"/>
        <v/>
      </c>
      <c r="O830" s="87"/>
      <c r="P830" s="89"/>
      <c r="Q830" s="87"/>
      <c r="R830" s="87"/>
      <c r="S830" s="87"/>
      <c r="T830" s="89"/>
      <c r="V830" s="87"/>
      <c r="W830" s="87"/>
    </row>
    <row r="831" spans="1:23">
      <c r="A831" s="83"/>
      <c r="B831" s="94"/>
      <c r="C831" s="97"/>
      <c r="D831" s="86"/>
      <c r="E831" s="87"/>
      <c r="G831" s="89"/>
      <c r="H831" s="87"/>
      <c r="I831" s="87"/>
      <c r="J831" s="88"/>
      <c r="K831" s="87"/>
      <c r="L831" s="90"/>
      <c r="M831" s="90"/>
      <c r="N831" s="87" t="str">
        <f t="shared" ca="1" si="12"/>
        <v/>
      </c>
      <c r="O831" s="87"/>
      <c r="P831" s="89"/>
      <c r="Q831" s="87"/>
      <c r="R831" s="87"/>
      <c r="S831" s="87"/>
      <c r="T831" s="89"/>
      <c r="V831" s="87"/>
      <c r="W831" s="87"/>
    </row>
    <row r="832" spans="1:23">
      <c r="A832" s="83"/>
      <c r="B832" s="94"/>
      <c r="C832" s="97"/>
      <c r="D832" s="86"/>
      <c r="E832" s="87"/>
      <c r="G832" s="89"/>
      <c r="H832" s="87"/>
      <c r="I832" s="87"/>
      <c r="J832" s="88"/>
      <c r="K832" s="87"/>
      <c r="L832" s="90"/>
      <c r="M832" s="90"/>
      <c r="N832" s="87" t="str">
        <f t="shared" ca="1" si="12"/>
        <v/>
      </c>
      <c r="O832" s="87"/>
      <c r="P832" s="89"/>
      <c r="Q832" s="87"/>
      <c r="R832" s="87"/>
      <c r="S832" s="87"/>
      <c r="T832" s="89"/>
      <c r="V832" s="87"/>
      <c r="W832" s="87"/>
    </row>
    <row r="833" spans="1:23">
      <c r="A833" s="83"/>
      <c r="B833" s="94"/>
      <c r="C833" s="97"/>
      <c r="D833" s="86"/>
      <c r="E833" s="87"/>
      <c r="G833" s="89"/>
      <c r="H833" s="87"/>
      <c r="I833" s="87"/>
      <c r="J833" s="88"/>
      <c r="K833" s="87"/>
      <c r="L833" s="90"/>
      <c r="M833" s="90"/>
      <c r="N833" s="87" t="str">
        <f t="shared" ca="1" si="12"/>
        <v/>
      </c>
      <c r="O833" s="87"/>
      <c r="P833" s="89"/>
      <c r="Q833" s="87"/>
      <c r="R833" s="87"/>
      <c r="S833" s="87"/>
      <c r="T833" s="89"/>
      <c r="V833" s="87"/>
      <c r="W833" s="87"/>
    </row>
    <row r="834" spans="1:23">
      <c r="A834" s="83"/>
      <c r="B834" s="94"/>
      <c r="C834" s="97"/>
      <c r="D834" s="86"/>
      <c r="E834" s="87"/>
      <c r="G834" s="89"/>
      <c r="H834" s="87"/>
      <c r="I834" s="87"/>
      <c r="J834" s="88"/>
      <c r="K834" s="87"/>
      <c r="L834" s="90"/>
      <c r="M834" s="90"/>
      <c r="N834" s="87" t="str">
        <f t="shared" ca="1" si="12"/>
        <v/>
      </c>
      <c r="O834" s="87"/>
      <c r="P834" s="89"/>
      <c r="Q834" s="87"/>
      <c r="R834" s="87"/>
      <c r="S834" s="87"/>
      <c r="T834" s="89"/>
      <c r="V834" s="87"/>
      <c r="W834" s="87"/>
    </row>
    <row r="835" spans="1:23">
      <c r="A835" s="83"/>
      <c r="B835" s="94"/>
      <c r="C835" s="97"/>
      <c r="D835" s="86"/>
      <c r="E835" s="87"/>
      <c r="G835" s="89"/>
      <c r="H835" s="87"/>
      <c r="I835" s="87"/>
      <c r="J835" s="88"/>
      <c r="K835" s="87"/>
      <c r="L835" s="90"/>
      <c r="M835" s="90"/>
      <c r="N835" s="87" t="str">
        <f t="shared" ca="1" si="12"/>
        <v/>
      </c>
      <c r="O835" s="87"/>
      <c r="P835" s="89"/>
      <c r="Q835" s="87"/>
      <c r="R835" s="87"/>
      <c r="S835" s="87"/>
      <c r="T835" s="89"/>
      <c r="V835" s="87"/>
      <c r="W835" s="87"/>
    </row>
    <row r="836" spans="1:23">
      <c r="A836" s="83"/>
      <c r="B836" s="94"/>
      <c r="C836" s="97"/>
      <c r="D836" s="86"/>
      <c r="E836" s="87"/>
      <c r="G836" s="89"/>
      <c r="H836" s="87"/>
      <c r="I836" s="87"/>
      <c r="J836" s="88"/>
      <c r="K836" s="87"/>
      <c r="L836" s="90"/>
      <c r="M836" s="90"/>
      <c r="N836" s="87" t="str">
        <f t="shared" ca="1" si="12"/>
        <v/>
      </c>
      <c r="O836" s="87"/>
      <c r="P836" s="89"/>
      <c r="Q836" s="87"/>
      <c r="R836" s="87"/>
      <c r="S836" s="87"/>
      <c r="T836" s="89"/>
      <c r="V836" s="87"/>
      <c r="W836" s="87"/>
    </row>
    <row r="837" spans="1:23">
      <c r="A837" s="83"/>
      <c r="B837" s="94"/>
      <c r="C837" s="97"/>
      <c r="D837" s="86"/>
      <c r="E837" s="87"/>
      <c r="G837" s="89"/>
      <c r="H837" s="87"/>
      <c r="I837" s="87"/>
      <c r="J837" s="88"/>
      <c r="K837" s="87"/>
      <c r="L837" s="90"/>
      <c r="M837" s="90"/>
      <c r="N837" s="87" t="str">
        <f t="shared" ref="N837:N900" ca="1" si="13">+IFERROR(MATCH("X",OFFSET(STR,N836,0),0)+N836,"")</f>
        <v/>
      </c>
      <c r="O837" s="87"/>
      <c r="P837" s="89"/>
      <c r="Q837" s="87"/>
      <c r="R837" s="87"/>
      <c r="S837" s="87"/>
      <c r="T837" s="89"/>
      <c r="V837" s="87"/>
      <c r="W837" s="87"/>
    </row>
    <row r="838" spans="1:23">
      <c r="A838" s="83"/>
      <c r="B838" s="94"/>
      <c r="C838" s="97"/>
      <c r="D838" s="86"/>
      <c r="E838" s="87"/>
      <c r="G838" s="89"/>
      <c r="H838" s="87"/>
      <c r="I838" s="87"/>
      <c r="J838" s="88"/>
      <c r="K838" s="87"/>
      <c r="L838" s="90"/>
      <c r="M838" s="90"/>
      <c r="N838" s="87" t="str">
        <f t="shared" ca="1" si="13"/>
        <v/>
      </c>
      <c r="O838" s="87"/>
      <c r="P838" s="89"/>
      <c r="Q838" s="87"/>
      <c r="R838" s="87"/>
      <c r="S838" s="87"/>
      <c r="T838" s="89"/>
      <c r="V838" s="87"/>
      <c r="W838" s="87"/>
    </row>
    <row r="839" spans="1:23">
      <c r="A839" s="83"/>
      <c r="B839" s="94"/>
      <c r="C839" s="97"/>
      <c r="D839" s="86"/>
      <c r="E839" s="87"/>
      <c r="G839" s="89"/>
      <c r="H839" s="87"/>
      <c r="I839" s="87"/>
      <c r="J839" s="88"/>
      <c r="K839" s="87"/>
      <c r="L839" s="90"/>
      <c r="M839" s="90"/>
      <c r="N839" s="87" t="str">
        <f t="shared" ca="1" si="13"/>
        <v/>
      </c>
      <c r="O839" s="87"/>
      <c r="P839" s="89"/>
      <c r="Q839" s="87"/>
      <c r="R839" s="87"/>
      <c r="S839" s="87"/>
      <c r="T839" s="89"/>
      <c r="V839" s="87"/>
      <c r="W839" s="87"/>
    </row>
    <row r="840" spans="1:23">
      <c r="A840" s="83"/>
      <c r="B840" s="94"/>
      <c r="C840" s="97"/>
      <c r="D840" s="86"/>
      <c r="E840" s="87"/>
      <c r="G840" s="89"/>
      <c r="H840" s="87"/>
      <c r="I840" s="87"/>
      <c r="J840" s="88"/>
      <c r="K840" s="87"/>
      <c r="L840" s="90"/>
      <c r="M840" s="90"/>
      <c r="N840" s="87" t="str">
        <f t="shared" ca="1" si="13"/>
        <v/>
      </c>
      <c r="O840" s="87"/>
      <c r="P840" s="89"/>
      <c r="Q840" s="87"/>
      <c r="R840" s="87"/>
      <c r="S840" s="87"/>
      <c r="T840" s="89"/>
      <c r="V840" s="87"/>
      <c r="W840" s="87"/>
    </row>
    <row r="841" spans="1:23">
      <c r="A841" s="83"/>
      <c r="B841" s="94"/>
      <c r="C841" s="97"/>
      <c r="D841" s="86"/>
      <c r="E841" s="87"/>
      <c r="G841" s="89"/>
      <c r="H841" s="87"/>
      <c r="I841" s="87"/>
      <c r="J841" s="88"/>
      <c r="K841" s="87"/>
      <c r="L841" s="90"/>
      <c r="M841" s="90"/>
      <c r="N841" s="87" t="str">
        <f t="shared" ca="1" si="13"/>
        <v/>
      </c>
      <c r="O841" s="87"/>
      <c r="P841" s="89"/>
      <c r="Q841" s="87"/>
      <c r="R841" s="87"/>
      <c r="S841" s="87"/>
      <c r="T841" s="89"/>
      <c r="V841" s="87"/>
      <c r="W841" s="87"/>
    </row>
    <row r="842" spans="1:23">
      <c r="A842" s="83"/>
      <c r="B842" s="94"/>
      <c r="C842" s="97"/>
      <c r="D842" s="86"/>
      <c r="E842" s="87"/>
      <c r="G842" s="89"/>
      <c r="H842" s="87"/>
      <c r="I842" s="87"/>
      <c r="J842" s="88"/>
      <c r="K842" s="87"/>
      <c r="L842" s="90"/>
      <c r="M842" s="90"/>
      <c r="N842" s="87" t="str">
        <f t="shared" ca="1" si="13"/>
        <v/>
      </c>
      <c r="O842" s="87"/>
      <c r="P842" s="89"/>
      <c r="Q842" s="87"/>
      <c r="R842" s="87"/>
      <c r="S842" s="87"/>
      <c r="T842" s="89"/>
      <c r="V842" s="87"/>
      <c r="W842" s="87"/>
    </row>
    <row r="843" spans="1:23">
      <c r="A843" s="83"/>
      <c r="B843" s="94"/>
      <c r="C843" s="97"/>
      <c r="D843" s="86"/>
      <c r="E843" s="87"/>
      <c r="G843" s="89"/>
      <c r="H843" s="87"/>
      <c r="I843" s="87"/>
      <c r="J843" s="88"/>
      <c r="K843" s="87"/>
      <c r="L843" s="90"/>
      <c r="M843" s="90"/>
      <c r="N843" s="87" t="str">
        <f t="shared" ca="1" si="13"/>
        <v/>
      </c>
      <c r="O843" s="87"/>
      <c r="P843" s="89"/>
      <c r="Q843" s="87"/>
      <c r="R843" s="87"/>
      <c r="S843" s="87"/>
      <c r="T843" s="89"/>
      <c r="V843" s="87"/>
      <c r="W843" s="87"/>
    </row>
    <row r="844" spans="1:23">
      <c r="A844" s="83"/>
      <c r="B844" s="94"/>
      <c r="C844" s="97"/>
      <c r="D844" s="86"/>
      <c r="E844" s="87"/>
      <c r="G844" s="89"/>
      <c r="H844" s="87"/>
      <c r="I844" s="87"/>
      <c r="J844" s="88"/>
      <c r="K844" s="87"/>
      <c r="L844" s="90"/>
      <c r="M844" s="90"/>
      <c r="N844" s="87" t="str">
        <f t="shared" ca="1" si="13"/>
        <v/>
      </c>
      <c r="O844" s="87"/>
      <c r="P844" s="89"/>
      <c r="Q844" s="87"/>
      <c r="R844" s="87"/>
      <c r="S844" s="87"/>
      <c r="T844" s="89"/>
      <c r="V844" s="87"/>
      <c r="W844" s="87"/>
    </row>
    <row r="845" spans="1:23">
      <c r="A845" s="83"/>
      <c r="B845" s="94"/>
      <c r="C845" s="97"/>
      <c r="D845" s="86"/>
      <c r="E845" s="87"/>
      <c r="G845" s="89"/>
      <c r="H845" s="87"/>
      <c r="I845" s="87"/>
      <c r="J845" s="88"/>
      <c r="K845" s="87"/>
      <c r="L845" s="90"/>
      <c r="M845" s="90"/>
      <c r="N845" s="87" t="str">
        <f t="shared" ca="1" si="13"/>
        <v/>
      </c>
      <c r="O845" s="87"/>
      <c r="P845" s="89"/>
      <c r="Q845" s="87"/>
      <c r="R845" s="87"/>
      <c r="S845" s="87"/>
      <c r="T845" s="89"/>
      <c r="V845" s="87"/>
      <c r="W845" s="87"/>
    </row>
    <row r="846" spans="1:23">
      <c r="A846" s="83"/>
      <c r="B846" s="94"/>
      <c r="C846" s="97"/>
      <c r="D846" s="86"/>
      <c r="E846" s="87"/>
      <c r="G846" s="89"/>
      <c r="H846" s="87"/>
      <c r="I846" s="87"/>
      <c r="J846" s="88"/>
      <c r="K846" s="87"/>
      <c r="L846" s="90"/>
      <c r="M846" s="90"/>
      <c r="N846" s="87" t="str">
        <f t="shared" ca="1" si="13"/>
        <v/>
      </c>
      <c r="O846" s="87"/>
      <c r="P846" s="89"/>
      <c r="Q846" s="87"/>
      <c r="R846" s="87"/>
      <c r="S846" s="87"/>
      <c r="T846" s="89"/>
      <c r="V846" s="87"/>
      <c r="W846" s="87"/>
    </row>
    <row r="847" spans="1:23">
      <c r="A847" s="83"/>
      <c r="B847" s="94"/>
      <c r="C847" s="97"/>
      <c r="D847" s="86"/>
      <c r="E847" s="87"/>
      <c r="G847" s="89"/>
      <c r="H847" s="87"/>
      <c r="I847" s="87"/>
      <c r="J847" s="88"/>
      <c r="K847" s="87"/>
      <c r="L847" s="90"/>
      <c r="M847" s="90"/>
      <c r="N847" s="87" t="str">
        <f t="shared" ca="1" si="13"/>
        <v/>
      </c>
      <c r="O847" s="87"/>
      <c r="P847" s="89"/>
      <c r="Q847" s="87"/>
      <c r="R847" s="87"/>
      <c r="S847" s="87"/>
      <c r="T847" s="89"/>
      <c r="V847" s="87"/>
      <c r="W847" s="87"/>
    </row>
    <row r="848" spans="1:23">
      <c r="A848" s="83"/>
      <c r="B848" s="94"/>
      <c r="C848" s="97"/>
      <c r="D848" s="86"/>
      <c r="E848" s="87"/>
      <c r="G848" s="89"/>
      <c r="H848" s="87"/>
      <c r="I848" s="87"/>
      <c r="J848" s="88"/>
      <c r="K848" s="87"/>
      <c r="L848" s="90"/>
      <c r="M848" s="90"/>
      <c r="N848" s="87" t="str">
        <f t="shared" ca="1" si="13"/>
        <v/>
      </c>
      <c r="O848" s="87"/>
      <c r="P848" s="89"/>
      <c r="Q848" s="87"/>
      <c r="R848" s="87"/>
      <c r="S848" s="87"/>
      <c r="T848" s="89"/>
      <c r="V848" s="87"/>
      <c r="W848" s="87"/>
    </row>
    <row r="849" spans="1:23">
      <c r="A849" s="83"/>
      <c r="B849" s="94"/>
      <c r="C849" s="97"/>
      <c r="D849" s="86"/>
      <c r="E849" s="87"/>
      <c r="G849" s="89"/>
      <c r="H849" s="87"/>
      <c r="I849" s="87"/>
      <c r="J849" s="88"/>
      <c r="K849" s="87"/>
      <c r="L849" s="90"/>
      <c r="M849" s="90"/>
      <c r="N849" s="87" t="str">
        <f t="shared" ca="1" si="13"/>
        <v/>
      </c>
      <c r="O849" s="87"/>
      <c r="P849" s="89"/>
      <c r="Q849" s="87"/>
      <c r="R849" s="87"/>
      <c r="S849" s="87"/>
      <c r="T849" s="89"/>
      <c r="V849" s="87"/>
      <c r="W849" s="87"/>
    </row>
    <row r="850" spans="1:23">
      <c r="A850" s="83"/>
      <c r="B850" s="94"/>
      <c r="C850" s="97"/>
      <c r="D850" s="86"/>
      <c r="E850" s="87"/>
      <c r="G850" s="89"/>
      <c r="H850" s="87"/>
      <c r="I850" s="87"/>
      <c r="J850" s="88"/>
      <c r="K850" s="87"/>
      <c r="L850" s="90"/>
      <c r="M850" s="90"/>
      <c r="N850" s="87" t="str">
        <f t="shared" ca="1" si="13"/>
        <v/>
      </c>
      <c r="O850" s="87"/>
      <c r="P850" s="89"/>
      <c r="Q850" s="87"/>
      <c r="R850" s="87"/>
      <c r="S850" s="87"/>
      <c r="T850" s="89"/>
      <c r="V850" s="87"/>
      <c r="W850" s="87"/>
    </row>
    <row r="851" spans="1:23">
      <c r="A851" s="83"/>
      <c r="B851" s="94"/>
      <c r="C851" s="97"/>
      <c r="D851" s="86"/>
      <c r="E851" s="87"/>
      <c r="G851" s="89"/>
      <c r="H851" s="87"/>
      <c r="I851" s="87"/>
      <c r="J851" s="88"/>
      <c r="K851" s="87"/>
      <c r="L851" s="90"/>
      <c r="M851" s="90"/>
      <c r="N851" s="87" t="str">
        <f t="shared" ca="1" si="13"/>
        <v/>
      </c>
      <c r="O851" s="87"/>
      <c r="P851" s="89"/>
      <c r="Q851" s="87"/>
      <c r="R851" s="87"/>
      <c r="S851" s="87"/>
      <c r="T851" s="89"/>
      <c r="V851" s="87"/>
      <c r="W851" s="87"/>
    </row>
    <row r="852" spans="1:23">
      <c r="A852" s="83"/>
      <c r="B852" s="94"/>
      <c r="C852" s="97"/>
      <c r="D852" s="86"/>
      <c r="E852" s="87"/>
      <c r="G852" s="89"/>
      <c r="H852" s="87"/>
      <c r="I852" s="87"/>
      <c r="J852" s="88"/>
      <c r="K852" s="87"/>
      <c r="L852" s="90"/>
      <c r="M852" s="90"/>
      <c r="N852" s="87" t="str">
        <f t="shared" ca="1" si="13"/>
        <v/>
      </c>
      <c r="O852" s="87"/>
      <c r="P852" s="89"/>
      <c r="Q852" s="87"/>
      <c r="R852" s="87"/>
      <c r="S852" s="87"/>
      <c r="T852" s="89"/>
      <c r="V852" s="87"/>
      <c r="W852" s="87"/>
    </row>
    <row r="853" spans="1:23">
      <c r="A853" s="83"/>
      <c r="B853" s="94"/>
      <c r="C853" s="97"/>
      <c r="D853" s="86"/>
      <c r="E853" s="87"/>
      <c r="G853" s="89"/>
      <c r="H853" s="87"/>
      <c r="I853" s="87"/>
      <c r="J853" s="88"/>
      <c r="K853" s="87"/>
      <c r="L853" s="90"/>
      <c r="M853" s="90"/>
      <c r="N853" s="87" t="str">
        <f t="shared" ca="1" si="13"/>
        <v/>
      </c>
      <c r="O853" s="87"/>
      <c r="P853" s="89"/>
      <c r="Q853" s="87"/>
      <c r="R853" s="87"/>
      <c r="S853" s="87"/>
      <c r="T853" s="89"/>
      <c r="V853" s="87"/>
      <c r="W853" s="87"/>
    </row>
    <row r="854" spans="1:23">
      <c r="A854" s="83"/>
      <c r="B854" s="94"/>
      <c r="C854" s="97"/>
      <c r="D854" s="86"/>
      <c r="E854" s="87"/>
      <c r="G854" s="89"/>
      <c r="H854" s="87"/>
      <c r="I854" s="87"/>
      <c r="J854" s="88"/>
      <c r="K854" s="87"/>
      <c r="L854" s="90"/>
      <c r="M854" s="90"/>
      <c r="N854" s="87" t="str">
        <f t="shared" ca="1" si="13"/>
        <v/>
      </c>
      <c r="O854" s="87"/>
      <c r="P854" s="89"/>
      <c r="Q854" s="87"/>
      <c r="R854" s="87"/>
      <c r="S854" s="87"/>
      <c r="T854" s="89"/>
      <c r="V854" s="87"/>
      <c r="W854" s="87"/>
    </row>
    <row r="855" spans="1:23">
      <c r="A855" s="83"/>
      <c r="B855" s="94"/>
      <c r="C855" s="97"/>
      <c r="D855" s="86"/>
      <c r="E855" s="87"/>
      <c r="G855" s="89"/>
      <c r="H855" s="87"/>
      <c r="I855" s="87"/>
      <c r="J855" s="88"/>
      <c r="K855" s="87"/>
      <c r="L855" s="90"/>
      <c r="M855" s="90"/>
      <c r="N855" s="87" t="str">
        <f t="shared" ca="1" si="13"/>
        <v/>
      </c>
      <c r="O855" s="87"/>
      <c r="P855" s="89"/>
      <c r="Q855" s="87"/>
      <c r="R855" s="87"/>
      <c r="S855" s="87"/>
      <c r="T855" s="89"/>
      <c r="V855" s="87"/>
      <c r="W855" s="87"/>
    </row>
    <row r="856" spans="1:23">
      <c r="A856" s="83"/>
      <c r="B856" s="94"/>
      <c r="C856" s="97"/>
      <c r="D856" s="86"/>
      <c r="E856" s="87"/>
      <c r="G856" s="89"/>
      <c r="H856" s="87"/>
      <c r="I856" s="87"/>
      <c r="J856" s="88"/>
      <c r="K856" s="87"/>
      <c r="L856" s="90"/>
      <c r="M856" s="90"/>
      <c r="N856" s="87" t="str">
        <f t="shared" ca="1" si="13"/>
        <v/>
      </c>
      <c r="O856" s="87"/>
      <c r="P856" s="89"/>
      <c r="Q856" s="87"/>
      <c r="R856" s="87"/>
      <c r="S856" s="87"/>
      <c r="T856" s="89"/>
      <c r="V856" s="87"/>
      <c r="W856" s="87"/>
    </row>
    <row r="857" spans="1:23">
      <c r="A857" s="83"/>
      <c r="B857" s="94"/>
      <c r="C857" s="97"/>
      <c r="D857" s="86"/>
      <c r="E857" s="87"/>
      <c r="G857" s="89"/>
      <c r="H857" s="87"/>
      <c r="I857" s="87"/>
      <c r="J857" s="88"/>
      <c r="K857" s="87"/>
      <c r="L857" s="90"/>
      <c r="M857" s="90"/>
      <c r="N857" s="87" t="str">
        <f t="shared" ca="1" si="13"/>
        <v/>
      </c>
      <c r="O857" s="87"/>
      <c r="P857" s="89"/>
      <c r="Q857" s="87"/>
      <c r="R857" s="87"/>
      <c r="S857" s="87"/>
      <c r="T857" s="89"/>
      <c r="V857" s="87"/>
      <c r="W857" s="87"/>
    </row>
    <row r="858" spans="1:23">
      <c r="A858" s="83"/>
      <c r="B858" s="94"/>
      <c r="C858" s="97"/>
      <c r="D858" s="86"/>
      <c r="E858" s="87"/>
      <c r="G858" s="89"/>
      <c r="H858" s="87"/>
      <c r="I858" s="87"/>
      <c r="J858" s="88"/>
      <c r="K858" s="87"/>
      <c r="L858" s="90"/>
      <c r="M858" s="90"/>
      <c r="N858" s="87" t="str">
        <f t="shared" ca="1" si="13"/>
        <v/>
      </c>
      <c r="O858" s="87"/>
      <c r="P858" s="89"/>
      <c r="Q858" s="87"/>
      <c r="R858" s="87"/>
      <c r="S858" s="87"/>
      <c r="T858" s="89"/>
      <c r="V858" s="87"/>
      <c r="W858" s="87"/>
    </row>
    <row r="859" spans="1:23">
      <c r="A859" s="83"/>
      <c r="B859" s="94"/>
      <c r="C859" s="97"/>
      <c r="D859" s="86"/>
      <c r="E859" s="87"/>
      <c r="G859" s="89"/>
      <c r="H859" s="87"/>
      <c r="I859" s="87"/>
      <c r="J859" s="88"/>
      <c r="K859" s="87"/>
      <c r="L859" s="90"/>
      <c r="M859" s="90"/>
      <c r="N859" s="87" t="str">
        <f t="shared" ca="1" si="13"/>
        <v/>
      </c>
      <c r="O859" s="87"/>
      <c r="P859" s="89"/>
      <c r="Q859" s="87"/>
      <c r="R859" s="87"/>
      <c r="S859" s="87"/>
      <c r="T859" s="89"/>
      <c r="V859" s="87"/>
      <c r="W859" s="87"/>
    </row>
    <row r="860" spans="1:23">
      <c r="A860" s="83"/>
      <c r="B860" s="94"/>
      <c r="C860" s="97"/>
      <c r="D860" s="86"/>
      <c r="E860" s="87"/>
      <c r="G860" s="89"/>
      <c r="H860" s="87"/>
      <c r="I860" s="87"/>
      <c r="J860" s="88"/>
      <c r="K860" s="87"/>
      <c r="L860" s="90"/>
      <c r="M860" s="90"/>
      <c r="N860" s="87" t="str">
        <f t="shared" ca="1" si="13"/>
        <v/>
      </c>
      <c r="O860" s="87"/>
      <c r="P860" s="89"/>
      <c r="Q860" s="87"/>
      <c r="R860" s="87"/>
      <c r="S860" s="87"/>
      <c r="T860" s="89"/>
      <c r="V860" s="87"/>
      <c r="W860" s="87"/>
    </row>
    <row r="861" spans="1:23">
      <c r="A861" s="83"/>
      <c r="B861" s="94"/>
      <c r="C861" s="97"/>
      <c r="D861" s="86"/>
      <c r="E861" s="87"/>
      <c r="G861" s="89"/>
      <c r="H861" s="87"/>
      <c r="I861" s="87"/>
      <c r="J861" s="88"/>
      <c r="K861" s="87"/>
      <c r="L861" s="90"/>
      <c r="M861" s="90"/>
      <c r="N861" s="87" t="str">
        <f t="shared" ca="1" si="13"/>
        <v/>
      </c>
      <c r="O861" s="87"/>
      <c r="P861" s="89"/>
      <c r="Q861" s="87"/>
      <c r="R861" s="87"/>
      <c r="S861" s="87"/>
      <c r="T861" s="89"/>
      <c r="V861" s="87"/>
      <c r="W861" s="87"/>
    </row>
    <row r="862" spans="1:23">
      <c r="A862" s="83"/>
      <c r="B862" s="94"/>
      <c r="C862" s="97"/>
      <c r="D862" s="86"/>
      <c r="E862" s="87"/>
      <c r="G862" s="89"/>
      <c r="H862" s="87"/>
      <c r="I862" s="87"/>
      <c r="J862" s="88"/>
      <c r="K862" s="87"/>
      <c r="L862" s="90"/>
      <c r="M862" s="90"/>
      <c r="N862" s="87" t="str">
        <f t="shared" ca="1" si="13"/>
        <v/>
      </c>
      <c r="O862" s="87"/>
      <c r="P862" s="89"/>
      <c r="Q862" s="87"/>
      <c r="R862" s="87"/>
      <c r="S862" s="87"/>
      <c r="T862" s="89"/>
      <c r="V862" s="87"/>
      <c r="W862" s="87"/>
    </row>
    <row r="863" spans="1:23">
      <c r="A863" s="83"/>
      <c r="B863" s="94"/>
      <c r="C863" s="97"/>
      <c r="D863" s="86"/>
      <c r="E863" s="87"/>
      <c r="G863" s="89"/>
      <c r="H863" s="87"/>
      <c r="I863" s="87"/>
      <c r="J863" s="88"/>
      <c r="K863" s="87"/>
      <c r="L863" s="90"/>
      <c r="M863" s="90"/>
      <c r="N863" s="87" t="str">
        <f t="shared" ca="1" si="13"/>
        <v/>
      </c>
      <c r="O863" s="87"/>
      <c r="P863" s="89"/>
      <c r="Q863" s="87"/>
      <c r="R863" s="87"/>
      <c r="S863" s="87"/>
      <c r="T863" s="89"/>
      <c r="V863" s="87"/>
      <c r="W863" s="87"/>
    </row>
    <row r="864" spans="1:23">
      <c r="A864" s="83"/>
      <c r="B864" s="94"/>
      <c r="C864" s="97"/>
      <c r="D864" s="86"/>
      <c r="E864" s="87"/>
      <c r="G864" s="89"/>
      <c r="H864" s="87"/>
      <c r="I864" s="87"/>
      <c r="J864" s="88"/>
      <c r="K864" s="87"/>
      <c r="L864" s="90"/>
      <c r="M864" s="90"/>
      <c r="N864" s="87" t="str">
        <f t="shared" ca="1" si="13"/>
        <v/>
      </c>
      <c r="O864" s="87"/>
      <c r="P864" s="89"/>
      <c r="Q864" s="87"/>
      <c r="R864" s="87"/>
      <c r="S864" s="87"/>
      <c r="T864" s="89"/>
      <c r="V864" s="87"/>
      <c r="W864" s="87"/>
    </row>
    <row r="865" spans="1:23">
      <c r="A865" s="83"/>
      <c r="B865" s="94"/>
      <c r="C865" s="97"/>
      <c r="D865" s="86"/>
      <c r="E865" s="87"/>
      <c r="G865" s="89"/>
      <c r="H865" s="87"/>
      <c r="I865" s="87"/>
      <c r="J865" s="88"/>
      <c r="K865" s="87"/>
      <c r="L865" s="90"/>
      <c r="M865" s="90"/>
      <c r="N865" s="87" t="str">
        <f t="shared" ca="1" si="13"/>
        <v/>
      </c>
      <c r="O865" s="87"/>
      <c r="P865" s="89"/>
      <c r="Q865" s="87"/>
      <c r="R865" s="87"/>
      <c r="S865" s="87"/>
      <c r="T865" s="89"/>
      <c r="V865" s="87"/>
      <c r="W865" s="87"/>
    </row>
    <row r="866" spans="1:23">
      <c r="A866" s="83"/>
      <c r="B866" s="94"/>
      <c r="C866" s="97"/>
      <c r="D866" s="86"/>
      <c r="E866" s="87"/>
      <c r="G866" s="89"/>
      <c r="H866" s="87"/>
      <c r="I866" s="87"/>
      <c r="J866" s="88"/>
      <c r="K866" s="87"/>
      <c r="L866" s="90"/>
      <c r="M866" s="90"/>
      <c r="N866" s="87" t="str">
        <f t="shared" ca="1" si="13"/>
        <v/>
      </c>
      <c r="O866" s="87"/>
      <c r="P866" s="89"/>
      <c r="Q866" s="87"/>
      <c r="R866" s="87"/>
      <c r="S866" s="87"/>
      <c r="T866" s="89"/>
      <c r="V866" s="87"/>
      <c r="W866" s="87"/>
    </row>
    <row r="867" spans="1:23">
      <c r="A867" s="83"/>
      <c r="B867" s="94"/>
      <c r="C867" s="97"/>
      <c r="D867" s="86"/>
      <c r="E867" s="87"/>
      <c r="G867" s="89"/>
      <c r="H867" s="87"/>
      <c r="I867" s="87"/>
      <c r="J867" s="88"/>
      <c r="K867" s="87"/>
      <c r="L867" s="90"/>
      <c r="M867" s="90"/>
      <c r="N867" s="87" t="str">
        <f t="shared" ca="1" si="13"/>
        <v/>
      </c>
      <c r="O867" s="87"/>
      <c r="P867" s="89"/>
      <c r="Q867" s="87"/>
      <c r="R867" s="87"/>
      <c r="S867" s="87"/>
      <c r="T867" s="89"/>
      <c r="V867" s="87"/>
      <c r="W867" s="87"/>
    </row>
    <row r="868" spans="1:23">
      <c r="A868" s="83"/>
      <c r="B868" s="94"/>
      <c r="C868" s="97"/>
      <c r="D868" s="86"/>
      <c r="E868" s="87"/>
      <c r="G868" s="89"/>
      <c r="H868" s="87"/>
      <c r="I868" s="87"/>
      <c r="J868" s="88"/>
      <c r="K868" s="87"/>
      <c r="L868" s="90"/>
      <c r="M868" s="90"/>
      <c r="N868" s="87" t="str">
        <f t="shared" ca="1" si="13"/>
        <v/>
      </c>
      <c r="O868" s="87"/>
      <c r="P868" s="89"/>
      <c r="Q868" s="87"/>
      <c r="R868" s="87"/>
      <c r="S868" s="87"/>
      <c r="T868" s="89"/>
      <c r="V868" s="87"/>
      <c r="W868" s="87"/>
    </row>
    <row r="869" spans="1:23">
      <c r="A869" s="83"/>
      <c r="B869" s="94"/>
      <c r="C869" s="97"/>
      <c r="D869" s="86"/>
      <c r="E869" s="87"/>
      <c r="G869" s="89"/>
      <c r="H869" s="87"/>
      <c r="I869" s="87"/>
      <c r="J869" s="88"/>
      <c r="K869" s="87"/>
      <c r="L869" s="90"/>
      <c r="M869" s="90"/>
      <c r="N869" s="87" t="str">
        <f t="shared" ca="1" si="13"/>
        <v/>
      </c>
      <c r="O869" s="87"/>
      <c r="P869" s="89"/>
      <c r="Q869" s="87"/>
      <c r="R869" s="87"/>
      <c r="S869" s="87"/>
      <c r="T869" s="89"/>
      <c r="V869" s="87"/>
      <c r="W869" s="87"/>
    </row>
    <row r="870" spans="1:23">
      <c r="A870" s="83"/>
      <c r="B870" s="94"/>
      <c r="C870" s="97"/>
      <c r="D870" s="86"/>
      <c r="E870" s="87"/>
      <c r="G870" s="89"/>
      <c r="H870" s="87"/>
      <c r="I870" s="87"/>
      <c r="J870" s="88"/>
      <c r="K870" s="87"/>
      <c r="L870" s="90"/>
      <c r="M870" s="90"/>
      <c r="N870" s="87" t="str">
        <f t="shared" ca="1" si="13"/>
        <v/>
      </c>
      <c r="O870" s="87"/>
      <c r="P870" s="89"/>
      <c r="Q870" s="87"/>
      <c r="R870" s="87"/>
      <c r="S870" s="87"/>
      <c r="T870" s="89"/>
      <c r="V870" s="87"/>
      <c r="W870" s="87"/>
    </row>
    <row r="871" spans="1:23">
      <c r="A871" s="83"/>
      <c r="B871" s="94"/>
      <c r="C871" s="97"/>
      <c r="D871" s="86"/>
      <c r="E871" s="87"/>
      <c r="G871" s="89"/>
      <c r="H871" s="87"/>
      <c r="I871" s="87"/>
      <c r="J871" s="88"/>
      <c r="K871" s="87"/>
      <c r="L871" s="90"/>
      <c r="M871" s="90"/>
      <c r="N871" s="87" t="str">
        <f t="shared" ca="1" si="13"/>
        <v/>
      </c>
      <c r="O871" s="87"/>
      <c r="P871" s="89"/>
      <c r="Q871" s="87"/>
      <c r="R871" s="87"/>
      <c r="S871" s="87"/>
      <c r="T871" s="89"/>
      <c r="V871" s="87"/>
      <c r="W871" s="87"/>
    </row>
    <row r="872" spans="1:23">
      <c r="A872" s="83"/>
      <c r="B872" s="94"/>
      <c r="C872" s="97"/>
      <c r="D872" s="86"/>
      <c r="E872" s="87"/>
      <c r="G872" s="89"/>
      <c r="H872" s="87"/>
      <c r="I872" s="87"/>
      <c r="J872" s="88"/>
      <c r="K872" s="87"/>
      <c r="L872" s="90"/>
      <c r="M872" s="90"/>
      <c r="N872" s="87" t="str">
        <f t="shared" ca="1" si="13"/>
        <v/>
      </c>
      <c r="O872" s="87"/>
      <c r="P872" s="89"/>
      <c r="Q872" s="87"/>
      <c r="R872" s="87"/>
      <c r="S872" s="87"/>
      <c r="T872" s="89"/>
      <c r="V872" s="87"/>
      <c r="W872" s="87"/>
    </row>
    <row r="873" spans="1:23">
      <c r="A873" s="83"/>
      <c r="B873" s="94"/>
      <c r="C873" s="97"/>
      <c r="D873" s="86"/>
      <c r="E873" s="87"/>
      <c r="G873" s="89"/>
      <c r="H873" s="87"/>
      <c r="I873" s="87"/>
      <c r="J873" s="88"/>
      <c r="K873" s="87"/>
      <c r="L873" s="90"/>
      <c r="M873" s="90"/>
      <c r="N873" s="87" t="str">
        <f t="shared" ca="1" si="13"/>
        <v/>
      </c>
      <c r="O873" s="87"/>
      <c r="P873" s="89"/>
      <c r="Q873" s="87"/>
      <c r="R873" s="87"/>
      <c r="S873" s="87"/>
      <c r="T873" s="89"/>
      <c r="V873" s="87"/>
      <c r="W873" s="87"/>
    </row>
    <row r="874" spans="1:23">
      <c r="A874" s="83"/>
      <c r="B874" s="94"/>
      <c r="C874" s="97"/>
      <c r="D874" s="86"/>
      <c r="E874" s="87"/>
      <c r="G874" s="89"/>
      <c r="H874" s="87"/>
      <c r="I874" s="87"/>
      <c r="J874" s="88"/>
      <c r="K874" s="87"/>
      <c r="L874" s="90"/>
      <c r="M874" s="90"/>
      <c r="N874" s="87" t="str">
        <f t="shared" ca="1" si="13"/>
        <v/>
      </c>
      <c r="O874" s="87"/>
      <c r="P874" s="89"/>
      <c r="Q874" s="87"/>
      <c r="R874" s="87"/>
      <c r="S874" s="87"/>
      <c r="T874" s="89"/>
      <c r="V874" s="87"/>
      <c r="W874" s="87"/>
    </row>
    <row r="875" spans="1:23">
      <c r="A875" s="83"/>
      <c r="B875" s="94"/>
      <c r="C875" s="97"/>
      <c r="D875" s="86"/>
      <c r="E875" s="87"/>
      <c r="G875" s="89"/>
      <c r="H875" s="87"/>
      <c r="I875" s="87"/>
      <c r="J875" s="88"/>
      <c r="K875" s="87"/>
      <c r="L875" s="90"/>
      <c r="M875" s="90"/>
      <c r="N875" s="87" t="str">
        <f t="shared" ca="1" si="13"/>
        <v/>
      </c>
      <c r="O875" s="87"/>
      <c r="P875" s="89"/>
      <c r="Q875" s="87"/>
      <c r="R875" s="87"/>
      <c r="S875" s="87"/>
      <c r="T875" s="89"/>
      <c r="V875" s="87"/>
      <c r="W875" s="87"/>
    </row>
    <row r="876" spans="1:23">
      <c r="A876" s="83"/>
      <c r="B876" s="94"/>
      <c r="C876" s="97"/>
      <c r="D876" s="86"/>
      <c r="E876" s="87"/>
      <c r="G876" s="89"/>
      <c r="H876" s="87"/>
      <c r="I876" s="87"/>
      <c r="J876" s="88"/>
      <c r="K876" s="87"/>
      <c r="L876" s="90"/>
      <c r="M876" s="90"/>
      <c r="N876" s="87" t="str">
        <f t="shared" ca="1" si="13"/>
        <v/>
      </c>
      <c r="O876" s="87"/>
      <c r="P876" s="89"/>
      <c r="Q876" s="87"/>
      <c r="R876" s="87"/>
      <c r="S876" s="87"/>
      <c r="T876" s="89"/>
      <c r="V876" s="87"/>
      <c r="W876" s="87"/>
    </row>
    <row r="877" spans="1:23">
      <c r="A877" s="83"/>
      <c r="B877" s="94"/>
      <c r="C877" s="97"/>
      <c r="D877" s="86"/>
      <c r="E877" s="87"/>
      <c r="G877" s="89"/>
      <c r="H877" s="87"/>
      <c r="I877" s="87"/>
      <c r="J877" s="88"/>
      <c r="K877" s="87"/>
      <c r="L877" s="90"/>
      <c r="M877" s="90"/>
      <c r="N877" s="87" t="str">
        <f t="shared" ca="1" si="13"/>
        <v/>
      </c>
      <c r="O877" s="87"/>
      <c r="P877" s="89"/>
      <c r="Q877" s="87"/>
      <c r="R877" s="87"/>
      <c r="S877" s="87"/>
      <c r="T877" s="89"/>
      <c r="V877" s="87"/>
      <c r="W877" s="87"/>
    </row>
    <row r="878" spans="1:23">
      <c r="A878" s="83"/>
      <c r="B878" s="94"/>
      <c r="C878" s="97"/>
      <c r="D878" s="86"/>
      <c r="E878" s="87"/>
      <c r="G878" s="89"/>
      <c r="H878" s="87"/>
      <c r="I878" s="87"/>
      <c r="J878" s="88"/>
      <c r="K878" s="87"/>
      <c r="L878" s="90"/>
      <c r="M878" s="90"/>
      <c r="N878" s="87" t="str">
        <f t="shared" ca="1" si="13"/>
        <v/>
      </c>
      <c r="O878" s="87"/>
      <c r="P878" s="89"/>
      <c r="Q878" s="87"/>
      <c r="R878" s="87"/>
      <c r="S878" s="87"/>
      <c r="T878" s="89"/>
      <c r="V878" s="87"/>
      <c r="W878" s="87"/>
    </row>
    <row r="879" spans="1:23">
      <c r="A879" s="83"/>
      <c r="B879" s="94"/>
      <c r="C879" s="97"/>
      <c r="D879" s="86"/>
      <c r="E879" s="87"/>
      <c r="G879" s="89"/>
      <c r="H879" s="87"/>
      <c r="I879" s="87"/>
      <c r="J879" s="88"/>
      <c r="K879" s="87"/>
      <c r="L879" s="90"/>
      <c r="M879" s="90"/>
      <c r="N879" s="87" t="str">
        <f t="shared" ca="1" si="13"/>
        <v/>
      </c>
      <c r="O879" s="87"/>
      <c r="P879" s="89"/>
      <c r="Q879" s="87"/>
      <c r="R879" s="87"/>
      <c r="S879" s="87"/>
      <c r="T879" s="89"/>
      <c r="V879" s="87"/>
      <c r="W879" s="87"/>
    </row>
    <row r="880" spans="1:23">
      <c r="A880" s="83"/>
      <c r="B880" s="94"/>
      <c r="C880" s="97"/>
      <c r="D880" s="86"/>
      <c r="E880" s="87"/>
      <c r="G880" s="89"/>
      <c r="H880" s="87"/>
      <c r="I880" s="87"/>
      <c r="J880" s="88"/>
      <c r="K880" s="87"/>
      <c r="L880" s="90"/>
      <c r="M880" s="90"/>
      <c r="N880" s="87" t="str">
        <f t="shared" ca="1" si="13"/>
        <v/>
      </c>
      <c r="O880" s="87"/>
      <c r="P880" s="89"/>
      <c r="Q880" s="87"/>
      <c r="R880" s="87"/>
      <c r="S880" s="87"/>
      <c r="T880" s="89"/>
      <c r="V880" s="87"/>
      <c r="W880" s="87"/>
    </row>
    <row r="881" spans="1:23">
      <c r="A881" s="83"/>
      <c r="B881" s="94"/>
      <c r="C881" s="97"/>
      <c r="D881" s="86"/>
      <c r="E881" s="87"/>
      <c r="G881" s="89"/>
      <c r="H881" s="87"/>
      <c r="I881" s="87"/>
      <c r="J881" s="88"/>
      <c r="K881" s="87"/>
      <c r="L881" s="90"/>
      <c r="M881" s="90"/>
      <c r="N881" s="87" t="str">
        <f t="shared" ca="1" si="13"/>
        <v/>
      </c>
      <c r="O881" s="87"/>
      <c r="P881" s="89"/>
      <c r="Q881" s="87"/>
      <c r="R881" s="87"/>
      <c r="S881" s="87"/>
      <c r="T881" s="89"/>
      <c r="V881" s="87"/>
      <c r="W881" s="87"/>
    </row>
    <row r="882" spans="1:23">
      <c r="A882" s="83"/>
      <c r="B882" s="94"/>
      <c r="C882" s="97"/>
      <c r="D882" s="86"/>
      <c r="E882" s="87"/>
      <c r="G882" s="89"/>
      <c r="H882" s="87"/>
      <c r="I882" s="87"/>
      <c r="J882" s="88"/>
      <c r="K882" s="87"/>
      <c r="L882" s="90"/>
      <c r="M882" s="90"/>
      <c r="N882" s="87" t="str">
        <f t="shared" ca="1" si="13"/>
        <v/>
      </c>
      <c r="O882" s="87"/>
      <c r="P882" s="89"/>
      <c r="Q882" s="87"/>
      <c r="R882" s="87"/>
      <c r="S882" s="87"/>
      <c r="T882" s="89"/>
      <c r="V882" s="87"/>
      <c r="W882" s="87"/>
    </row>
    <row r="883" spans="1:23">
      <c r="A883" s="83"/>
      <c r="B883" s="94"/>
      <c r="C883" s="97"/>
      <c r="D883" s="86"/>
      <c r="E883" s="87"/>
      <c r="G883" s="89"/>
      <c r="H883" s="87"/>
      <c r="I883" s="87"/>
      <c r="J883" s="88"/>
      <c r="K883" s="87"/>
      <c r="L883" s="90"/>
      <c r="M883" s="90"/>
      <c r="N883" s="87" t="str">
        <f t="shared" ca="1" si="13"/>
        <v/>
      </c>
      <c r="O883" s="87"/>
      <c r="P883" s="89"/>
      <c r="Q883" s="87"/>
      <c r="R883" s="87"/>
      <c r="S883" s="87"/>
      <c r="T883" s="89"/>
      <c r="V883" s="87"/>
      <c r="W883" s="87"/>
    </row>
    <row r="884" spans="1:23">
      <c r="A884" s="83"/>
      <c r="B884" s="94"/>
      <c r="C884" s="97"/>
      <c r="D884" s="86"/>
      <c r="E884" s="87"/>
      <c r="G884" s="89"/>
      <c r="H884" s="87"/>
      <c r="I884" s="87"/>
      <c r="J884" s="88"/>
      <c r="K884" s="87"/>
      <c r="L884" s="90"/>
      <c r="M884" s="90"/>
      <c r="N884" s="87" t="str">
        <f t="shared" ca="1" si="13"/>
        <v/>
      </c>
      <c r="O884" s="87"/>
      <c r="P884" s="89"/>
      <c r="Q884" s="87"/>
      <c r="R884" s="87"/>
      <c r="S884" s="87"/>
      <c r="T884" s="89"/>
      <c r="V884" s="87"/>
      <c r="W884" s="87"/>
    </row>
    <row r="885" spans="1:23">
      <c r="A885" s="83"/>
      <c r="B885" s="94"/>
      <c r="C885" s="97"/>
      <c r="D885" s="86"/>
      <c r="E885" s="87"/>
      <c r="G885" s="89"/>
      <c r="H885" s="87"/>
      <c r="I885" s="87"/>
      <c r="J885" s="88"/>
      <c r="K885" s="87"/>
      <c r="L885" s="90"/>
      <c r="M885" s="90"/>
      <c r="N885" s="87" t="str">
        <f t="shared" ca="1" si="13"/>
        <v/>
      </c>
      <c r="O885" s="87"/>
      <c r="P885" s="89"/>
      <c r="Q885" s="87"/>
      <c r="R885" s="87"/>
      <c r="S885" s="87"/>
      <c r="T885" s="89"/>
      <c r="V885" s="87"/>
      <c r="W885" s="87"/>
    </row>
    <row r="886" spans="1:23">
      <c r="A886" s="83"/>
      <c r="B886" s="94"/>
      <c r="C886" s="97"/>
      <c r="D886" s="86"/>
      <c r="E886" s="87"/>
      <c r="G886" s="89"/>
      <c r="H886" s="87"/>
      <c r="I886" s="87"/>
      <c r="J886" s="88"/>
      <c r="K886" s="87"/>
      <c r="L886" s="90"/>
      <c r="M886" s="90"/>
      <c r="N886" s="87" t="str">
        <f t="shared" ca="1" si="13"/>
        <v/>
      </c>
      <c r="O886" s="87"/>
      <c r="P886" s="89"/>
      <c r="Q886" s="87"/>
      <c r="R886" s="87"/>
      <c r="S886" s="87"/>
      <c r="T886" s="89"/>
      <c r="V886" s="87"/>
      <c r="W886" s="87"/>
    </row>
    <row r="887" spans="1:23">
      <c r="A887" s="83"/>
      <c r="B887" s="94"/>
      <c r="C887" s="97"/>
      <c r="D887" s="86"/>
      <c r="E887" s="87"/>
      <c r="G887" s="89"/>
      <c r="H887" s="87"/>
      <c r="I887" s="87"/>
      <c r="J887" s="88"/>
      <c r="K887" s="87"/>
      <c r="L887" s="90"/>
      <c r="M887" s="90"/>
      <c r="N887" s="87" t="str">
        <f t="shared" ca="1" si="13"/>
        <v/>
      </c>
      <c r="O887" s="87"/>
      <c r="P887" s="89"/>
      <c r="Q887" s="87"/>
      <c r="R887" s="87"/>
      <c r="S887" s="87"/>
      <c r="T887" s="89"/>
      <c r="V887" s="87"/>
      <c r="W887" s="87"/>
    </row>
    <row r="888" spans="1:23">
      <c r="A888" s="83"/>
      <c r="B888" s="94"/>
      <c r="C888" s="97"/>
      <c r="D888" s="86"/>
      <c r="E888" s="87"/>
      <c r="G888" s="89"/>
      <c r="H888" s="87"/>
      <c r="I888" s="87"/>
      <c r="J888" s="88"/>
      <c r="K888" s="87"/>
      <c r="L888" s="90"/>
      <c r="M888" s="90"/>
      <c r="N888" s="87" t="str">
        <f t="shared" ca="1" si="13"/>
        <v/>
      </c>
      <c r="O888" s="87"/>
      <c r="P888" s="89"/>
      <c r="Q888" s="87"/>
      <c r="R888" s="87"/>
      <c r="S888" s="87"/>
      <c r="T888" s="89"/>
      <c r="V888" s="87"/>
      <c r="W888" s="87"/>
    </row>
    <row r="889" spans="1:23">
      <c r="A889" s="83"/>
      <c r="B889" s="94"/>
      <c r="C889" s="97"/>
      <c r="D889" s="86"/>
      <c r="E889" s="87"/>
      <c r="G889" s="89"/>
      <c r="H889" s="87"/>
      <c r="I889" s="87"/>
      <c r="J889" s="88"/>
      <c r="K889" s="87"/>
      <c r="L889" s="90"/>
      <c r="M889" s="90"/>
      <c r="N889" s="87" t="str">
        <f t="shared" ca="1" si="13"/>
        <v/>
      </c>
      <c r="O889" s="87"/>
      <c r="P889" s="89"/>
      <c r="Q889" s="87"/>
      <c r="R889" s="87"/>
      <c r="S889" s="87"/>
      <c r="T889" s="89"/>
      <c r="V889" s="87"/>
      <c r="W889" s="87"/>
    </row>
    <row r="890" spans="1:23">
      <c r="A890" s="83"/>
      <c r="B890" s="94"/>
      <c r="C890" s="97"/>
      <c r="D890" s="86"/>
      <c r="E890" s="87"/>
      <c r="G890" s="89"/>
      <c r="H890" s="87"/>
      <c r="I890" s="87"/>
      <c r="J890" s="88"/>
      <c r="K890" s="87"/>
      <c r="L890" s="90"/>
      <c r="M890" s="90"/>
      <c r="N890" s="87" t="str">
        <f t="shared" ca="1" si="13"/>
        <v/>
      </c>
      <c r="O890" s="87"/>
      <c r="P890" s="89"/>
      <c r="Q890" s="87"/>
      <c r="R890" s="87"/>
      <c r="S890" s="87"/>
      <c r="T890" s="89"/>
      <c r="V890" s="87"/>
      <c r="W890" s="87"/>
    </row>
    <row r="891" spans="1:23">
      <c r="A891" s="83"/>
      <c r="B891" s="94"/>
      <c r="C891" s="97"/>
      <c r="D891" s="86"/>
      <c r="E891" s="87"/>
      <c r="G891" s="89"/>
      <c r="H891" s="87"/>
      <c r="I891" s="87"/>
      <c r="J891" s="88"/>
      <c r="K891" s="87"/>
      <c r="L891" s="90"/>
      <c r="M891" s="90"/>
      <c r="N891" s="87" t="str">
        <f t="shared" ca="1" si="13"/>
        <v/>
      </c>
      <c r="O891" s="87"/>
      <c r="P891" s="89"/>
      <c r="Q891" s="87"/>
      <c r="R891" s="87"/>
      <c r="S891" s="87"/>
      <c r="T891" s="89"/>
      <c r="V891" s="87"/>
      <c r="W891" s="87"/>
    </row>
    <row r="892" spans="1:23">
      <c r="A892" s="83"/>
      <c r="B892" s="94"/>
      <c r="C892" s="97"/>
      <c r="D892" s="86"/>
      <c r="E892" s="87"/>
      <c r="G892" s="89"/>
      <c r="H892" s="87"/>
      <c r="I892" s="87"/>
      <c r="J892" s="88"/>
      <c r="K892" s="87"/>
      <c r="L892" s="90"/>
      <c r="M892" s="90"/>
      <c r="N892" s="87" t="str">
        <f t="shared" ca="1" si="13"/>
        <v/>
      </c>
      <c r="O892" s="87"/>
      <c r="P892" s="89"/>
      <c r="Q892" s="87"/>
      <c r="R892" s="87"/>
      <c r="S892" s="87"/>
      <c r="T892" s="89"/>
      <c r="V892" s="87"/>
      <c r="W892" s="87"/>
    </row>
    <row r="893" spans="1:23">
      <c r="A893" s="83"/>
      <c r="B893" s="94"/>
      <c r="C893" s="97"/>
      <c r="D893" s="86"/>
      <c r="E893" s="87"/>
      <c r="G893" s="89"/>
      <c r="H893" s="87"/>
      <c r="I893" s="87"/>
      <c r="J893" s="88"/>
      <c r="K893" s="87"/>
      <c r="L893" s="90"/>
      <c r="M893" s="90"/>
      <c r="N893" s="87" t="str">
        <f t="shared" ca="1" si="13"/>
        <v/>
      </c>
      <c r="O893" s="87"/>
      <c r="P893" s="89"/>
      <c r="Q893" s="87"/>
      <c r="R893" s="87"/>
      <c r="S893" s="87"/>
      <c r="T893" s="89"/>
      <c r="V893" s="87"/>
      <c r="W893" s="87"/>
    </row>
    <row r="894" spans="1:23">
      <c r="A894" s="83"/>
      <c r="B894" s="94"/>
      <c r="C894" s="97"/>
      <c r="D894" s="86"/>
      <c r="E894" s="87"/>
      <c r="G894" s="89"/>
      <c r="H894" s="87"/>
      <c r="I894" s="87"/>
      <c r="J894" s="88"/>
      <c r="K894" s="87"/>
      <c r="L894" s="90"/>
      <c r="M894" s="90"/>
      <c r="N894" s="87" t="str">
        <f t="shared" ca="1" si="13"/>
        <v/>
      </c>
      <c r="O894" s="87"/>
      <c r="P894" s="89"/>
      <c r="Q894" s="87"/>
      <c r="R894" s="87"/>
      <c r="S894" s="87"/>
      <c r="T894" s="89"/>
      <c r="V894" s="87"/>
      <c r="W894" s="87"/>
    </row>
    <row r="895" spans="1:23">
      <c r="A895" s="83"/>
      <c r="B895" s="94"/>
      <c r="C895" s="97"/>
      <c r="D895" s="86"/>
      <c r="E895" s="87"/>
      <c r="G895" s="89"/>
      <c r="H895" s="87"/>
      <c r="I895" s="87"/>
      <c r="J895" s="88"/>
      <c r="K895" s="87"/>
      <c r="L895" s="90"/>
      <c r="M895" s="90"/>
      <c r="N895" s="87" t="str">
        <f t="shared" ca="1" si="13"/>
        <v/>
      </c>
      <c r="O895" s="87"/>
      <c r="P895" s="89"/>
      <c r="Q895" s="87"/>
      <c r="R895" s="87"/>
      <c r="S895" s="87"/>
      <c r="T895" s="89"/>
      <c r="V895" s="87"/>
      <c r="W895" s="87"/>
    </row>
    <row r="896" spans="1:23">
      <c r="A896" s="83"/>
      <c r="B896" s="94"/>
      <c r="C896" s="97"/>
      <c r="D896" s="86"/>
      <c r="E896" s="87"/>
      <c r="G896" s="89"/>
      <c r="H896" s="87"/>
      <c r="I896" s="87"/>
      <c r="J896" s="88"/>
      <c r="K896" s="87"/>
      <c r="L896" s="90"/>
      <c r="M896" s="90"/>
      <c r="N896" s="87" t="str">
        <f t="shared" ca="1" si="13"/>
        <v/>
      </c>
      <c r="O896" s="87"/>
      <c r="P896" s="89"/>
      <c r="Q896" s="87"/>
      <c r="R896" s="87"/>
      <c r="S896" s="87"/>
      <c r="T896" s="89"/>
      <c r="V896" s="87"/>
      <c r="W896" s="87"/>
    </row>
    <row r="897" spans="1:23">
      <c r="A897" s="83"/>
      <c r="B897" s="94"/>
      <c r="C897" s="97"/>
      <c r="D897" s="86"/>
      <c r="E897" s="87"/>
      <c r="G897" s="89"/>
      <c r="H897" s="87"/>
      <c r="I897" s="87"/>
      <c r="J897" s="88"/>
      <c r="K897" s="87"/>
      <c r="L897" s="90"/>
      <c r="M897" s="90"/>
      <c r="N897" s="87" t="str">
        <f t="shared" ca="1" si="13"/>
        <v/>
      </c>
      <c r="O897" s="87"/>
      <c r="P897" s="89"/>
      <c r="Q897" s="87"/>
      <c r="R897" s="87"/>
      <c r="S897" s="87"/>
      <c r="T897" s="89"/>
      <c r="V897" s="87"/>
      <c r="W897" s="87"/>
    </row>
    <row r="898" spans="1:23">
      <c r="A898" s="83"/>
      <c r="B898" s="94"/>
      <c r="C898" s="97"/>
      <c r="D898" s="86"/>
      <c r="E898" s="87"/>
      <c r="G898" s="89"/>
      <c r="H898" s="87"/>
      <c r="I898" s="87"/>
      <c r="J898" s="88"/>
      <c r="K898" s="87"/>
      <c r="L898" s="90"/>
      <c r="M898" s="90"/>
      <c r="N898" s="87" t="str">
        <f t="shared" ca="1" si="13"/>
        <v/>
      </c>
      <c r="O898" s="87"/>
      <c r="P898" s="89"/>
      <c r="Q898" s="87"/>
      <c r="R898" s="87"/>
      <c r="S898" s="87"/>
      <c r="T898" s="89"/>
      <c r="V898" s="87"/>
      <c r="W898" s="87"/>
    </row>
    <row r="899" spans="1:23">
      <c r="A899" s="83"/>
      <c r="B899" s="94"/>
      <c r="C899" s="97"/>
      <c r="D899" s="86"/>
      <c r="E899" s="87"/>
      <c r="G899" s="89"/>
      <c r="H899" s="87"/>
      <c r="I899" s="87"/>
      <c r="J899" s="88"/>
      <c r="K899" s="87"/>
      <c r="L899" s="90"/>
      <c r="M899" s="90"/>
      <c r="N899" s="87" t="str">
        <f t="shared" ca="1" si="13"/>
        <v/>
      </c>
      <c r="O899" s="87"/>
      <c r="P899" s="89"/>
      <c r="Q899" s="87"/>
      <c r="R899" s="87"/>
      <c r="S899" s="87"/>
      <c r="T899" s="89"/>
      <c r="V899" s="87"/>
      <c r="W899" s="87"/>
    </row>
    <row r="900" spans="1:23">
      <c r="A900" s="83"/>
      <c r="B900" s="94"/>
      <c r="C900" s="97"/>
      <c r="D900" s="86"/>
      <c r="E900" s="87"/>
      <c r="G900" s="89"/>
      <c r="H900" s="87"/>
      <c r="I900" s="87"/>
      <c r="J900" s="88"/>
      <c r="K900" s="87"/>
      <c r="L900" s="90"/>
      <c r="M900" s="90"/>
      <c r="N900" s="87" t="str">
        <f t="shared" ca="1" si="13"/>
        <v/>
      </c>
      <c r="O900" s="87"/>
      <c r="P900" s="89"/>
      <c r="Q900" s="87"/>
      <c r="R900" s="87"/>
      <c r="S900" s="87"/>
      <c r="T900" s="89"/>
      <c r="V900" s="87"/>
      <c r="W900" s="87"/>
    </row>
    <row r="901" spans="1:23">
      <c r="A901" s="83"/>
      <c r="B901" s="94"/>
      <c r="C901" s="97"/>
      <c r="D901" s="86"/>
      <c r="E901" s="87"/>
      <c r="G901" s="89"/>
      <c r="H901" s="87"/>
      <c r="I901" s="87"/>
      <c r="J901" s="88"/>
      <c r="K901" s="87"/>
      <c r="L901" s="90"/>
      <c r="M901" s="90"/>
      <c r="N901" s="87" t="str">
        <f t="shared" ref="N901:N964" ca="1" si="14">+IFERROR(MATCH("X",OFFSET(STR,N900,0),0)+N900,"")</f>
        <v/>
      </c>
      <c r="O901" s="87"/>
      <c r="P901" s="89"/>
      <c r="Q901" s="87"/>
      <c r="R901" s="87"/>
      <c r="S901" s="87"/>
      <c r="T901" s="89"/>
      <c r="V901" s="87"/>
      <c r="W901" s="87"/>
    </row>
    <row r="902" spans="1:23">
      <c r="A902" s="83"/>
      <c r="B902" s="94"/>
      <c r="C902" s="97"/>
      <c r="D902" s="86"/>
      <c r="E902" s="87"/>
      <c r="G902" s="89"/>
      <c r="H902" s="87"/>
      <c r="I902" s="87"/>
      <c r="J902" s="88"/>
      <c r="K902" s="87"/>
      <c r="L902" s="90"/>
      <c r="M902" s="90"/>
      <c r="N902" s="87" t="str">
        <f t="shared" ca="1" si="14"/>
        <v/>
      </c>
      <c r="O902" s="87"/>
      <c r="P902" s="89"/>
      <c r="Q902" s="87"/>
      <c r="R902" s="87"/>
      <c r="S902" s="87"/>
      <c r="T902" s="89"/>
      <c r="V902" s="87"/>
      <c r="W902" s="87"/>
    </row>
    <row r="903" spans="1:23">
      <c r="A903" s="83"/>
      <c r="B903" s="94"/>
      <c r="C903" s="97"/>
      <c r="D903" s="86"/>
      <c r="E903" s="87"/>
      <c r="G903" s="89"/>
      <c r="H903" s="87"/>
      <c r="I903" s="87"/>
      <c r="J903" s="88"/>
      <c r="K903" s="87"/>
      <c r="L903" s="90"/>
      <c r="M903" s="90"/>
      <c r="N903" s="87" t="str">
        <f t="shared" ca="1" si="14"/>
        <v/>
      </c>
      <c r="O903" s="87"/>
      <c r="P903" s="89"/>
      <c r="Q903" s="87"/>
      <c r="R903" s="87"/>
      <c r="S903" s="87"/>
      <c r="T903" s="89"/>
      <c r="V903" s="87"/>
      <c r="W903" s="87"/>
    </row>
    <row r="904" spans="1:23">
      <c r="A904" s="83"/>
      <c r="B904" s="94"/>
      <c r="C904" s="97"/>
      <c r="D904" s="86"/>
      <c r="E904" s="87"/>
      <c r="G904" s="89"/>
      <c r="H904" s="87"/>
      <c r="I904" s="87"/>
      <c r="J904" s="88"/>
      <c r="K904" s="87"/>
      <c r="L904" s="90"/>
      <c r="M904" s="90"/>
      <c r="N904" s="87" t="str">
        <f t="shared" ca="1" si="14"/>
        <v/>
      </c>
      <c r="O904" s="87"/>
      <c r="P904" s="89"/>
      <c r="Q904" s="87"/>
      <c r="R904" s="87"/>
      <c r="S904" s="87"/>
      <c r="T904" s="89"/>
      <c r="V904" s="87"/>
      <c r="W904" s="87"/>
    </row>
    <row r="905" spans="1:23">
      <c r="A905" s="83"/>
      <c r="B905" s="94"/>
      <c r="C905" s="97"/>
      <c r="D905" s="86"/>
      <c r="E905" s="87"/>
      <c r="G905" s="89"/>
      <c r="H905" s="87"/>
      <c r="I905" s="87"/>
      <c r="J905" s="88"/>
      <c r="K905" s="87"/>
      <c r="L905" s="90"/>
      <c r="M905" s="90"/>
      <c r="N905" s="87" t="str">
        <f t="shared" ca="1" si="14"/>
        <v/>
      </c>
      <c r="O905" s="87"/>
      <c r="P905" s="89"/>
      <c r="Q905" s="87"/>
      <c r="R905" s="87"/>
      <c r="S905" s="87"/>
      <c r="T905" s="89"/>
      <c r="V905" s="87"/>
      <c r="W905" s="87"/>
    </row>
    <row r="906" spans="1:23">
      <c r="A906" s="83"/>
      <c r="B906" s="94"/>
      <c r="C906" s="97"/>
      <c r="D906" s="86"/>
      <c r="E906" s="87"/>
      <c r="G906" s="89"/>
      <c r="H906" s="87"/>
      <c r="I906" s="87"/>
      <c r="J906" s="88"/>
      <c r="K906" s="87"/>
      <c r="L906" s="90"/>
      <c r="M906" s="90"/>
      <c r="N906" s="87" t="str">
        <f t="shared" ca="1" si="14"/>
        <v/>
      </c>
      <c r="O906" s="87"/>
      <c r="P906" s="89"/>
      <c r="Q906" s="87"/>
      <c r="R906" s="87"/>
      <c r="S906" s="87"/>
      <c r="T906" s="89"/>
      <c r="V906" s="87"/>
      <c r="W906" s="87"/>
    </row>
    <row r="907" spans="1:23">
      <c r="A907" s="83"/>
      <c r="B907" s="94"/>
      <c r="C907" s="97"/>
      <c r="D907" s="86"/>
      <c r="E907" s="87"/>
      <c r="G907" s="89"/>
      <c r="H907" s="87"/>
      <c r="I907" s="87"/>
      <c r="J907" s="88"/>
      <c r="K907" s="87"/>
      <c r="L907" s="90"/>
      <c r="M907" s="90"/>
      <c r="N907" s="87" t="str">
        <f t="shared" ca="1" si="14"/>
        <v/>
      </c>
      <c r="O907" s="87"/>
      <c r="P907" s="89"/>
      <c r="Q907" s="87"/>
      <c r="R907" s="87"/>
      <c r="S907" s="87"/>
      <c r="T907" s="89"/>
      <c r="V907" s="87"/>
      <c r="W907" s="87"/>
    </row>
    <row r="908" spans="1:23">
      <c r="A908" s="83"/>
      <c r="B908" s="94"/>
      <c r="C908" s="97"/>
      <c r="D908" s="86"/>
      <c r="E908" s="87"/>
      <c r="G908" s="89"/>
      <c r="H908" s="87"/>
      <c r="I908" s="87"/>
      <c r="J908" s="88"/>
      <c r="K908" s="87"/>
      <c r="L908" s="90"/>
      <c r="M908" s="90"/>
      <c r="N908" s="87" t="str">
        <f t="shared" ca="1" si="14"/>
        <v/>
      </c>
      <c r="O908" s="87"/>
      <c r="P908" s="89"/>
      <c r="Q908" s="87"/>
      <c r="R908" s="87"/>
      <c r="S908" s="87"/>
      <c r="T908" s="89"/>
      <c r="V908" s="87"/>
      <c r="W908" s="87"/>
    </row>
    <row r="909" spans="1:23">
      <c r="A909" s="83"/>
      <c r="B909" s="94"/>
      <c r="C909" s="97"/>
      <c r="D909" s="86"/>
      <c r="E909" s="87"/>
      <c r="G909" s="89"/>
      <c r="H909" s="87"/>
      <c r="I909" s="87"/>
      <c r="J909" s="88"/>
      <c r="K909" s="87"/>
      <c r="L909" s="90"/>
      <c r="M909" s="90"/>
      <c r="N909" s="87" t="str">
        <f t="shared" ca="1" si="14"/>
        <v/>
      </c>
      <c r="O909" s="87"/>
      <c r="P909" s="89"/>
      <c r="Q909" s="87"/>
      <c r="R909" s="87"/>
      <c r="S909" s="87"/>
      <c r="T909" s="89"/>
      <c r="V909" s="87"/>
      <c r="W909" s="87"/>
    </row>
    <row r="910" spans="1:23">
      <c r="A910" s="83"/>
      <c r="B910" s="94"/>
      <c r="C910" s="97"/>
      <c r="D910" s="86"/>
      <c r="E910" s="87"/>
      <c r="G910" s="89"/>
      <c r="H910" s="87"/>
      <c r="I910" s="87"/>
      <c r="J910" s="88"/>
      <c r="K910" s="87"/>
      <c r="L910" s="90"/>
      <c r="M910" s="90"/>
      <c r="N910" s="87" t="str">
        <f t="shared" ca="1" si="14"/>
        <v/>
      </c>
      <c r="O910" s="87"/>
      <c r="P910" s="89"/>
      <c r="Q910" s="87"/>
      <c r="R910" s="87"/>
      <c r="S910" s="87"/>
      <c r="T910" s="89"/>
      <c r="V910" s="87"/>
      <c r="W910" s="87"/>
    </row>
    <row r="911" spans="1:23">
      <c r="A911" s="83"/>
      <c r="B911" s="94"/>
      <c r="C911" s="97"/>
      <c r="D911" s="86"/>
      <c r="E911" s="87"/>
      <c r="G911" s="89"/>
      <c r="H911" s="87"/>
      <c r="I911" s="87"/>
      <c r="J911" s="88"/>
      <c r="K911" s="87"/>
      <c r="L911" s="90"/>
      <c r="M911" s="90"/>
      <c r="N911" s="87" t="str">
        <f t="shared" ca="1" si="14"/>
        <v/>
      </c>
      <c r="O911" s="87"/>
      <c r="P911" s="89"/>
      <c r="Q911" s="87"/>
      <c r="R911" s="87"/>
      <c r="S911" s="87"/>
      <c r="T911" s="89"/>
      <c r="V911" s="87"/>
      <c r="W911" s="87"/>
    </row>
    <row r="912" spans="1:23">
      <c r="A912" s="83"/>
      <c r="B912" s="94"/>
      <c r="C912" s="97"/>
      <c r="D912" s="86"/>
      <c r="E912" s="87"/>
      <c r="G912" s="89"/>
      <c r="H912" s="87"/>
      <c r="I912" s="87"/>
      <c r="J912" s="88"/>
      <c r="K912" s="87"/>
      <c r="L912" s="90"/>
      <c r="M912" s="90"/>
      <c r="N912" s="87" t="str">
        <f t="shared" ca="1" si="14"/>
        <v/>
      </c>
      <c r="O912" s="87"/>
      <c r="P912" s="89"/>
      <c r="Q912" s="87"/>
      <c r="R912" s="87"/>
      <c r="S912" s="87"/>
      <c r="T912" s="89"/>
      <c r="V912" s="87"/>
      <c r="W912" s="87"/>
    </row>
    <row r="913" spans="1:23">
      <c r="A913" s="83"/>
      <c r="B913" s="94"/>
      <c r="C913" s="97"/>
      <c r="D913" s="86"/>
      <c r="E913" s="87"/>
      <c r="G913" s="89"/>
      <c r="H913" s="87"/>
      <c r="I913" s="87"/>
      <c r="J913" s="88"/>
      <c r="K913" s="87"/>
      <c r="L913" s="90"/>
      <c r="M913" s="90"/>
      <c r="N913" s="87" t="str">
        <f t="shared" ca="1" si="14"/>
        <v/>
      </c>
      <c r="O913" s="87"/>
      <c r="P913" s="89"/>
      <c r="Q913" s="87"/>
      <c r="R913" s="87"/>
      <c r="S913" s="87"/>
      <c r="T913" s="89"/>
      <c r="V913" s="87"/>
      <c r="W913" s="87"/>
    </row>
    <row r="914" spans="1:23">
      <c r="A914" s="83"/>
      <c r="B914" s="94"/>
      <c r="C914" s="97"/>
      <c r="D914" s="86"/>
      <c r="E914" s="87"/>
      <c r="G914" s="89"/>
      <c r="H914" s="87"/>
      <c r="I914" s="87"/>
      <c r="J914" s="88"/>
      <c r="K914" s="87"/>
      <c r="L914" s="90"/>
      <c r="M914" s="90"/>
      <c r="N914" s="87" t="str">
        <f t="shared" ca="1" si="14"/>
        <v/>
      </c>
      <c r="O914" s="87"/>
      <c r="P914" s="89"/>
      <c r="Q914" s="87"/>
      <c r="R914" s="87"/>
      <c r="S914" s="87"/>
      <c r="T914" s="89"/>
      <c r="V914" s="87"/>
      <c r="W914" s="87"/>
    </row>
    <row r="915" spans="1:23">
      <c r="A915" s="83"/>
      <c r="B915" s="94"/>
      <c r="C915" s="97"/>
      <c r="D915" s="86"/>
      <c r="E915" s="87"/>
      <c r="G915" s="89"/>
      <c r="H915" s="87"/>
      <c r="I915" s="87"/>
      <c r="J915" s="88"/>
      <c r="K915" s="87"/>
      <c r="L915" s="90"/>
      <c r="M915" s="90"/>
      <c r="N915" s="87" t="str">
        <f t="shared" ca="1" si="14"/>
        <v/>
      </c>
      <c r="O915" s="87"/>
      <c r="P915" s="89"/>
      <c r="Q915" s="87"/>
      <c r="R915" s="87"/>
      <c r="S915" s="87"/>
      <c r="T915" s="89"/>
      <c r="V915" s="87"/>
      <c r="W915" s="87"/>
    </row>
    <row r="916" spans="1:23">
      <c r="A916" s="83"/>
      <c r="B916" s="94"/>
      <c r="C916" s="97"/>
      <c r="D916" s="86"/>
      <c r="E916" s="87"/>
      <c r="G916" s="89"/>
      <c r="H916" s="87"/>
      <c r="I916" s="87"/>
      <c r="J916" s="88"/>
      <c r="K916" s="87"/>
      <c r="L916" s="90"/>
      <c r="M916" s="90"/>
      <c r="N916" s="87" t="str">
        <f t="shared" ca="1" si="14"/>
        <v/>
      </c>
      <c r="O916" s="87"/>
      <c r="P916" s="89"/>
      <c r="Q916" s="87"/>
      <c r="R916" s="87"/>
      <c r="S916" s="87"/>
      <c r="T916" s="89"/>
      <c r="V916" s="87"/>
      <c r="W916" s="87"/>
    </row>
    <row r="917" spans="1:23">
      <c r="A917" s="83"/>
      <c r="B917" s="94"/>
      <c r="C917" s="97"/>
      <c r="D917" s="86"/>
      <c r="E917" s="87"/>
      <c r="G917" s="89"/>
      <c r="H917" s="87"/>
      <c r="I917" s="87"/>
      <c r="J917" s="88"/>
      <c r="K917" s="87"/>
      <c r="L917" s="90"/>
      <c r="M917" s="90"/>
      <c r="N917" s="87" t="str">
        <f t="shared" ca="1" si="14"/>
        <v/>
      </c>
      <c r="O917" s="87"/>
      <c r="P917" s="89"/>
      <c r="Q917" s="87"/>
      <c r="R917" s="87"/>
      <c r="S917" s="87"/>
      <c r="T917" s="89"/>
      <c r="V917" s="87"/>
      <c r="W917" s="87"/>
    </row>
    <row r="918" spans="1:23">
      <c r="A918" s="83"/>
      <c r="B918" s="94"/>
      <c r="C918" s="97"/>
      <c r="D918" s="86"/>
      <c r="E918" s="87"/>
      <c r="G918" s="89"/>
      <c r="H918" s="87"/>
      <c r="I918" s="87"/>
      <c r="J918" s="88"/>
      <c r="K918" s="87"/>
      <c r="L918" s="90"/>
      <c r="M918" s="90"/>
      <c r="N918" s="87" t="str">
        <f t="shared" ca="1" si="14"/>
        <v/>
      </c>
      <c r="O918" s="87"/>
      <c r="P918" s="89"/>
      <c r="Q918" s="87"/>
      <c r="R918" s="87"/>
      <c r="S918" s="87"/>
      <c r="T918" s="89"/>
      <c r="V918" s="87"/>
      <c r="W918" s="87"/>
    </row>
    <row r="919" spans="1:23">
      <c r="A919" s="83"/>
      <c r="B919" s="94"/>
      <c r="C919" s="97"/>
      <c r="D919" s="86"/>
      <c r="E919" s="87"/>
      <c r="G919" s="89"/>
      <c r="H919" s="87"/>
      <c r="I919" s="87"/>
      <c r="J919" s="88"/>
      <c r="K919" s="87"/>
      <c r="L919" s="90"/>
      <c r="M919" s="90"/>
      <c r="N919" s="87" t="str">
        <f t="shared" ca="1" si="14"/>
        <v/>
      </c>
      <c r="O919" s="87"/>
      <c r="P919" s="89"/>
      <c r="Q919" s="87"/>
      <c r="R919" s="87"/>
      <c r="S919" s="87"/>
      <c r="T919" s="89"/>
      <c r="V919" s="87"/>
      <c r="W919" s="87"/>
    </row>
    <row r="920" spans="1:23">
      <c r="A920" s="83"/>
      <c r="B920" s="94"/>
      <c r="C920" s="97"/>
      <c r="D920" s="86"/>
      <c r="E920" s="87"/>
      <c r="G920" s="89"/>
      <c r="H920" s="87"/>
      <c r="I920" s="87"/>
      <c r="J920" s="88"/>
      <c r="K920" s="87"/>
      <c r="L920" s="90"/>
      <c r="M920" s="90"/>
      <c r="N920" s="87" t="str">
        <f t="shared" ca="1" si="14"/>
        <v/>
      </c>
      <c r="O920" s="87"/>
      <c r="P920" s="89"/>
      <c r="Q920" s="87"/>
      <c r="R920" s="87"/>
      <c r="S920" s="87"/>
      <c r="T920" s="89"/>
      <c r="V920" s="87"/>
      <c r="W920" s="87"/>
    </row>
    <row r="921" spans="1:23">
      <c r="A921" s="83"/>
      <c r="B921" s="94"/>
      <c r="C921" s="97"/>
      <c r="D921" s="86"/>
      <c r="E921" s="87"/>
      <c r="G921" s="89"/>
      <c r="H921" s="87"/>
      <c r="I921" s="87"/>
      <c r="J921" s="88"/>
      <c r="K921" s="87"/>
      <c r="L921" s="90"/>
      <c r="M921" s="90"/>
      <c r="N921" s="87" t="str">
        <f t="shared" ca="1" si="14"/>
        <v/>
      </c>
      <c r="O921" s="87"/>
      <c r="P921" s="89"/>
      <c r="Q921" s="87"/>
      <c r="R921" s="87"/>
      <c r="S921" s="87"/>
      <c r="T921" s="89"/>
      <c r="V921" s="87"/>
      <c r="W921" s="87"/>
    </row>
    <row r="922" spans="1:23">
      <c r="A922" s="83"/>
      <c r="B922" s="94"/>
      <c r="C922" s="97"/>
      <c r="D922" s="86"/>
      <c r="E922" s="87"/>
      <c r="G922" s="89"/>
      <c r="H922" s="87"/>
      <c r="I922" s="87"/>
      <c r="J922" s="88"/>
      <c r="K922" s="87"/>
      <c r="L922" s="90"/>
      <c r="M922" s="90"/>
      <c r="N922" s="87" t="str">
        <f t="shared" ca="1" si="14"/>
        <v/>
      </c>
      <c r="O922" s="87"/>
      <c r="P922" s="89"/>
      <c r="Q922" s="87"/>
      <c r="R922" s="87"/>
      <c r="S922" s="87"/>
      <c r="T922" s="89"/>
      <c r="V922" s="87"/>
      <c r="W922" s="87"/>
    </row>
    <row r="923" spans="1:23">
      <c r="A923" s="83"/>
      <c r="B923" s="94"/>
      <c r="C923" s="97"/>
      <c r="D923" s="86"/>
      <c r="E923" s="87"/>
      <c r="G923" s="89"/>
      <c r="H923" s="87"/>
      <c r="I923" s="87"/>
      <c r="J923" s="88"/>
      <c r="K923" s="87"/>
      <c r="L923" s="90"/>
      <c r="M923" s="90"/>
      <c r="N923" s="87" t="str">
        <f t="shared" ca="1" si="14"/>
        <v/>
      </c>
      <c r="O923" s="87"/>
      <c r="P923" s="89"/>
      <c r="Q923" s="87"/>
      <c r="R923" s="87"/>
      <c r="S923" s="87"/>
      <c r="T923" s="89"/>
      <c r="V923" s="87"/>
      <c r="W923" s="87"/>
    </row>
    <row r="924" spans="1:23">
      <c r="A924" s="83"/>
      <c r="B924" s="94"/>
      <c r="C924" s="97"/>
      <c r="D924" s="86"/>
      <c r="E924" s="87"/>
      <c r="G924" s="89"/>
      <c r="H924" s="87"/>
      <c r="I924" s="87"/>
      <c r="J924" s="88"/>
      <c r="K924" s="87"/>
      <c r="L924" s="90"/>
      <c r="M924" s="90"/>
      <c r="N924" s="87" t="str">
        <f t="shared" ca="1" si="14"/>
        <v/>
      </c>
      <c r="O924" s="87"/>
      <c r="P924" s="89"/>
      <c r="Q924" s="87"/>
      <c r="R924" s="87"/>
      <c r="S924" s="87"/>
      <c r="T924" s="89"/>
      <c r="V924" s="87"/>
      <c r="W924" s="87"/>
    </row>
    <row r="925" spans="1:23">
      <c r="A925" s="83"/>
      <c r="B925" s="94"/>
      <c r="C925" s="97"/>
      <c r="D925" s="86"/>
      <c r="E925" s="87"/>
      <c r="G925" s="89"/>
      <c r="H925" s="87"/>
      <c r="I925" s="87"/>
      <c r="J925" s="88"/>
      <c r="K925" s="87"/>
      <c r="L925" s="90"/>
      <c r="M925" s="90"/>
      <c r="N925" s="87" t="str">
        <f t="shared" ca="1" si="14"/>
        <v/>
      </c>
      <c r="O925" s="87"/>
      <c r="P925" s="89"/>
      <c r="Q925" s="87"/>
      <c r="R925" s="87"/>
      <c r="S925" s="87"/>
      <c r="T925" s="89"/>
      <c r="V925" s="87"/>
      <c r="W925" s="87"/>
    </row>
    <row r="926" spans="1:23">
      <c r="A926" s="83"/>
      <c r="B926" s="94"/>
      <c r="C926" s="97"/>
      <c r="D926" s="86"/>
      <c r="E926" s="87"/>
      <c r="G926" s="89"/>
      <c r="H926" s="87"/>
      <c r="I926" s="87"/>
      <c r="J926" s="88"/>
      <c r="K926" s="87"/>
      <c r="L926" s="90"/>
      <c r="M926" s="90"/>
      <c r="N926" s="87" t="str">
        <f t="shared" ca="1" si="14"/>
        <v/>
      </c>
      <c r="O926" s="87"/>
      <c r="P926" s="89"/>
      <c r="Q926" s="87"/>
      <c r="R926" s="87"/>
      <c r="S926" s="87"/>
      <c r="T926" s="89"/>
      <c r="V926" s="87"/>
      <c r="W926" s="87"/>
    </row>
    <row r="927" spans="1:23">
      <c r="A927" s="83"/>
      <c r="B927" s="94"/>
      <c r="C927" s="97"/>
      <c r="D927" s="86"/>
      <c r="E927" s="87"/>
      <c r="G927" s="89"/>
      <c r="H927" s="87"/>
      <c r="I927" s="87"/>
      <c r="J927" s="88"/>
      <c r="K927" s="87"/>
      <c r="L927" s="90"/>
      <c r="M927" s="90"/>
      <c r="N927" s="87" t="str">
        <f t="shared" ca="1" si="14"/>
        <v/>
      </c>
      <c r="O927" s="87"/>
      <c r="P927" s="89"/>
      <c r="Q927" s="87"/>
      <c r="R927" s="87"/>
      <c r="S927" s="87"/>
      <c r="T927" s="89"/>
      <c r="V927" s="87"/>
      <c r="W927" s="87"/>
    </row>
    <row r="928" spans="1:23">
      <c r="A928" s="83"/>
      <c r="B928" s="94"/>
      <c r="C928" s="97"/>
      <c r="D928" s="86"/>
      <c r="E928" s="87"/>
      <c r="G928" s="89"/>
      <c r="H928" s="87"/>
      <c r="I928" s="87"/>
      <c r="J928" s="88"/>
      <c r="K928" s="87"/>
      <c r="L928" s="90"/>
      <c r="M928" s="90"/>
      <c r="N928" s="87" t="str">
        <f t="shared" ca="1" si="14"/>
        <v/>
      </c>
      <c r="O928" s="87"/>
      <c r="P928" s="89"/>
      <c r="Q928" s="87"/>
      <c r="R928" s="87"/>
      <c r="S928" s="87"/>
      <c r="T928" s="89"/>
      <c r="V928" s="87"/>
      <c r="W928" s="87"/>
    </row>
    <row r="929" spans="1:23">
      <c r="A929" s="83"/>
      <c r="B929" s="94"/>
      <c r="C929" s="97"/>
      <c r="D929" s="86"/>
      <c r="E929" s="87"/>
      <c r="G929" s="89"/>
      <c r="H929" s="87"/>
      <c r="I929" s="87"/>
      <c r="J929" s="88"/>
      <c r="K929" s="87"/>
      <c r="L929" s="90"/>
      <c r="M929" s="90"/>
      <c r="N929" s="87" t="str">
        <f t="shared" ca="1" si="14"/>
        <v/>
      </c>
      <c r="O929" s="87"/>
      <c r="P929" s="89"/>
      <c r="Q929" s="87"/>
      <c r="R929" s="87"/>
      <c r="S929" s="87"/>
      <c r="T929" s="89"/>
      <c r="V929" s="87"/>
      <c r="W929" s="87"/>
    </row>
    <row r="930" spans="1:23">
      <c r="A930" s="83"/>
      <c r="B930" s="94"/>
      <c r="C930" s="97"/>
      <c r="D930" s="86"/>
      <c r="E930" s="87"/>
      <c r="G930" s="89"/>
      <c r="H930" s="87"/>
      <c r="I930" s="87"/>
      <c r="J930" s="88"/>
      <c r="K930" s="87"/>
      <c r="L930" s="90"/>
      <c r="M930" s="90"/>
      <c r="N930" s="87" t="str">
        <f t="shared" ca="1" si="14"/>
        <v/>
      </c>
      <c r="O930" s="87"/>
      <c r="P930" s="89"/>
      <c r="Q930" s="87"/>
      <c r="R930" s="87"/>
      <c r="S930" s="87"/>
      <c r="T930" s="89"/>
      <c r="V930" s="87"/>
      <c r="W930" s="87"/>
    </row>
    <row r="931" spans="1:23">
      <c r="A931" s="83"/>
      <c r="B931" s="94"/>
      <c r="C931" s="97"/>
      <c r="D931" s="86"/>
      <c r="E931" s="87"/>
      <c r="G931" s="89"/>
      <c r="H931" s="87"/>
      <c r="I931" s="87"/>
      <c r="J931" s="88"/>
      <c r="K931" s="87"/>
      <c r="L931" s="90"/>
      <c r="M931" s="90"/>
      <c r="N931" s="87" t="str">
        <f t="shared" ca="1" si="14"/>
        <v/>
      </c>
      <c r="O931" s="87"/>
      <c r="P931" s="89"/>
      <c r="Q931" s="87"/>
      <c r="R931" s="87"/>
      <c r="S931" s="87"/>
      <c r="T931" s="89"/>
      <c r="V931" s="87"/>
      <c r="W931" s="87"/>
    </row>
    <row r="932" spans="1:23">
      <c r="A932" s="83"/>
      <c r="B932" s="94"/>
      <c r="C932" s="97"/>
      <c r="D932" s="86"/>
      <c r="E932" s="87"/>
      <c r="G932" s="89"/>
      <c r="H932" s="87"/>
      <c r="I932" s="87"/>
      <c r="J932" s="88"/>
      <c r="K932" s="87"/>
      <c r="L932" s="90"/>
      <c r="M932" s="90"/>
      <c r="N932" s="87" t="str">
        <f t="shared" ca="1" si="14"/>
        <v/>
      </c>
      <c r="O932" s="87"/>
      <c r="P932" s="89"/>
      <c r="Q932" s="87"/>
      <c r="R932" s="87"/>
      <c r="S932" s="87"/>
      <c r="T932" s="89"/>
      <c r="V932" s="87"/>
      <c r="W932" s="87"/>
    </row>
    <row r="933" spans="1:23">
      <c r="A933" s="83"/>
      <c r="B933" s="94"/>
      <c r="C933" s="97"/>
      <c r="D933" s="86"/>
      <c r="E933" s="87"/>
      <c r="G933" s="89"/>
      <c r="H933" s="87"/>
      <c r="I933" s="87"/>
      <c r="J933" s="88"/>
      <c r="K933" s="87"/>
      <c r="L933" s="90"/>
      <c r="M933" s="90"/>
      <c r="N933" s="87" t="str">
        <f t="shared" ca="1" si="14"/>
        <v/>
      </c>
      <c r="O933" s="87"/>
      <c r="P933" s="89"/>
      <c r="Q933" s="87"/>
      <c r="R933" s="87"/>
      <c r="S933" s="87"/>
      <c r="T933" s="89"/>
      <c r="V933" s="87"/>
      <c r="W933" s="87"/>
    </row>
    <row r="934" spans="1:23">
      <c r="A934" s="83"/>
      <c r="B934" s="94"/>
      <c r="C934" s="97"/>
      <c r="D934" s="86"/>
      <c r="E934" s="87"/>
      <c r="G934" s="89"/>
      <c r="H934" s="87"/>
      <c r="I934" s="87"/>
      <c r="J934" s="88"/>
      <c r="K934" s="87"/>
      <c r="L934" s="90"/>
      <c r="M934" s="90"/>
      <c r="N934" s="87" t="str">
        <f t="shared" ca="1" si="14"/>
        <v/>
      </c>
      <c r="O934" s="87"/>
      <c r="P934" s="89"/>
      <c r="Q934" s="87"/>
      <c r="R934" s="87"/>
      <c r="S934" s="87"/>
      <c r="T934" s="89"/>
      <c r="V934" s="87"/>
      <c r="W934" s="87"/>
    </row>
    <row r="935" spans="1:23">
      <c r="A935" s="83"/>
      <c r="B935" s="94"/>
      <c r="C935" s="97"/>
      <c r="D935" s="86"/>
      <c r="E935" s="87"/>
      <c r="G935" s="89"/>
      <c r="H935" s="87"/>
      <c r="I935" s="87"/>
      <c r="J935" s="88"/>
      <c r="K935" s="87"/>
      <c r="L935" s="90"/>
      <c r="M935" s="90"/>
      <c r="N935" s="87" t="str">
        <f t="shared" ca="1" si="14"/>
        <v/>
      </c>
      <c r="O935" s="87"/>
      <c r="P935" s="89"/>
      <c r="Q935" s="87"/>
      <c r="R935" s="87"/>
      <c r="S935" s="87"/>
      <c r="T935" s="89"/>
      <c r="V935" s="87"/>
      <c r="W935" s="87"/>
    </row>
    <row r="936" spans="1:23">
      <c r="A936" s="83"/>
      <c r="B936" s="94"/>
      <c r="C936" s="97"/>
      <c r="D936" s="86"/>
      <c r="E936" s="87"/>
      <c r="G936" s="89"/>
      <c r="H936" s="87"/>
      <c r="I936" s="87"/>
      <c r="J936" s="88"/>
      <c r="K936" s="87"/>
      <c r="L936" s="90"/>
      <c r="M936" s="90"/>
      <c r="N936" s="87" t="str">
        <f t="shared" ca="1" si="14"/>
        <v/>
      </c>
      <c r="O936" s="87"/>
      <c r="P936" s="89"/>
      <c r="Q936" s="87"/>
      <c r="R936" s="87"/>
      <c r="S936" s="87"/>
      <c r="T936" s="89"/>
      <c r="V936" s="87"/>
      <c r="W936" s="87"/>
    </row>
    <row r="937" spans="1:23">
      <c r="A937" s="83"/>
      <c r="B937" s="94"/>
      <c r="C937" s="97"/>
      <c r="D937" s="86"/>
      <c r="E937" s="87"/>
      <c r="G937" s="89"/>
      <c r="H937" s="87"/>
      <c r="I937" s="87"/>
      <c r="J937" s="88"/>
      <c r="K937" s="87"/>
      <c r="L937" s="90"/>
      <c r="M937" s="90"/>
      <c r="N937" s="87" t="str">
        <f t="shared" ca="1" si="14"/>
        <v/>
      </c>
      <c r="O937" s="87"/>
      <c r="P937" s="89"/>
      <c r="Q937" s="87"/>
      <c r="R937" s="87"/>
      <c r="S937" s="87"/>
      <c r="T937" s="89"/>
      <c r="V937" s="87"/>
      <c r="W937" s="87"/>
    </row>
    <row r="938" spans="1:23">
      <c r="A938" s="83"/>
      <c r="B938" s="94"/>
      <c r="C938" s="97"/>
      <c r="D938" s="86"/>
      <c r="E938" s="87"/>
      <c r="G938" s="89"/>
      <c r="H938" s="87"/>
      <c r="I938" s="87"/>
      <c r="J938" s="88"/>
      <c r="K938" s="87"/>
      <c r="L938" s="90"/>
      <c r="M938" s="90"/>
      <c r="N938" s="87" t="str">
        <f t="shared" ca="1" si="14"/>
        <v/>
      </c>
      <c r="O938" s="87"/>
      <c r="P938" s="89"/>
      <c r="Q938" s="87"/>
      <c r="R938" s="87"/>
      <c r="S938" s="87"/>
      <c r="T938" s="89"/>
      <c r="V938" s="87"/>
      <c r="W938" s="87"/>
    </row>
    <row r="939" spans="1:23">
      <c r="A939" s="83"/>
      <c r="B939" s="94"/>
      <c r="C939" s="97"/>
      <c r="D939" s="86"/>
      <c r="E939" s="87"/>
      <c r="G939" s="89"/>
      <c r="H939" s="87"/>
      <c r="I939" s="87"/>
      <c r="J939" s="88"/>
      <c r="K939" s="87"/>
      <c r="L939" s="90"/>
      <c r="M939" s="90"/>
      <c r="N939" s="87" t="str">
        <f t="shared" ca="1" si="14"/>
        <v/>
      </c>
      <c r="O939" s="87"/>
      <c r="P939" s="89"/>
      <c r="Q939" s="87"/>
      <c r="R939" s="87"/>
      <c r="S939" s="87"/>
      <c r="T939" s="89"/>
      <c r="V939" s="87"/>
      <c r="W939" s="87"/>
    </row>
    <row r="940" spans="1:23">
      <c r="A940" s="83"/>
      <c r="B940" s="94"/>
      <c r="C940" s="97"/>
      <c r="D940" s="86"/>
      <c r="E940" s="87"/>
      <c r="G940" s="89"/>
      <c r="H940" s="87"/>
      <c r="I940" s="87"/>
      <c r="J940" s="88"/>
      <c r="K940" s="87"/>
      <c r="L940" s="90"/>
      <c r="M940" s="90"/>
      <c r="N940" s="87" t="str">
        <f t="shared" ca="1" si="14"/>
        <v/>
      </c>
      <c r="O940" s="87"/>
      <c r="P940" s="89"/>
      <c r="Q940" s="87"/>
      <c r="R940" s="87"/>
      <c r="S940" s="87"/>
      <c r="T940" s="89"/>
      <c r="V940" s="87"/>
      <c r="W940" s="87"/>
    </row>
    <row r="941" spans="1:23">
      <c r="A941" s="83"/>
      <c r="B941" s="94"/>
      <c r="C941" s="97"/>
      <c r="D941" s="86"/>
      <c r="E941" s="87"/>
      <c r="G941" s="89"/>
      <c r="H941" s="87"/>
      <c r="I941" s="87"/>
      <c r="J941" s="88"/>
      <c r="K941" s="87"/>
      <c r="L941" s="90"/>
      <c r="M941" s="90"/>
      <c r="N941" s="87" t="str">
        <f t="shared" ca="1" si="14"/>
        <v/>
      </c>
      <c r="O941" s="87"/>
      <c r="P941" s="89"/>
      <c r="Q941" s="87"/>
      <c r="R941" s="87"/>
      <c r="S941" s="87"/>
      <c r="T941" s="89"/>
      <c r="V941" s="87"/>
      <c r="W941" s="87"/>
    </row>
    <row r="942" spans="1:23">
      <c r="A942" s="83"/>
      <c r="B942" s="94"/>
      <c r="C942" s="97"/>
      <c r="D942" s="86"/>
      <c r="E942" s="87"/>
      <c r="G942" s="89"/>
      <c r="H942" s="87"/>
      <c r="I942" s="87"/>
      <c r="J942" s="88"/>
      <c r="K942" s="87"/>
      <c r="L942" s="90"/>
      <c r="M942" s="90"/>
      <c r="N942" s="87" t="str">
        <f t="shared" ca="1" si="14"/>
        <v/>
      </c>
      <c r="O942" s="87"/>
      <c r="P942" s="89"/>
      <c r="Q942" s="87"/>
      <c r="R942" s="87"/>
      <c r="S942" s="87"/>
      <c r="T942" s="89"/>
      <c r="V942" s="87"/>
      <c r="W942" s="87"/>
    </row>
    <row r="943" spans="1:23">
      <c r="A943" s="83"/>
      <c r="B943" s="94"/>
      <c r="C943" s="97"/>
      <c r="D943" s="86"/>
      <c r="E943" s="87"/>
      <c r="G943" s="89"/>
      <c r="H943" s="87"/>
      <c r="I943" s="87"/>
      <c r="J943" s="88"/>
      <c r="K943" s="87"/>
      <c r="L943" s="90"/>
      <c r="M943" s="90"/>
      <c r="N943" s="87" t="str">
        <f t="shared" ca="1" si="14"/>
        <v/>
      </c>
      <c r="O943" s="87"/>
      <c r="P943" s="89"/>
      <c r="Q943" s="87"/>
      <c r="R943" s="87"/>
      <c r="S943" s="87"/>
      <c r="T943" s="89"/>
      <c r="V943" s="87"/>
      <c r="W943" s="87"/>
    </row>
    <row r="944" spans="1:23">
      <c r="A944" s="83"/>
      <c r="B944" s="94"/>
      <c r="C944" s="97"/>
      <c r="D944" s="86"/>
      <c r="E944" s="87"/>
      <c r="G944" s="89"/>
      <c r="H944" s="87"/>
      <c r="I944" s="87"/>
      <c r="J944" s="88"/>
      <c r="K944" s="87"/>
      <c r="L944" s="90"/>
      <c r="M944" s="90"/>
      <c r="N944" s="87" t="str">
        <f t="shared" ca="1" si="14"/>
        <v/>
      </c>
      <c r="O944" s="87"/>
      <c r="P944" s="89"/>
      <c r="Q944" s="87"/>
      <c r="R944" s="87"/>
      <c r="S944" s="87"/>
      <c r="T944" s="89"/>
      <c r="V944" s="87"/>
      <c r="W944" s="87"/>
    </row>
    <row r="945" spans="1:23">
      <c r="A945" s="83"/>
      <c r="B945" s="94"/>
      <c r="C945" s="97"/>
      <c r="D945" s="86"/>
      <c r="E945" s="87"/>
      <c r="G945" s="89"/>
      <c r="H945" s="87"/>
      <c r="I945" s="87"/>
      <c r="J945" s="88"/>
      <c r="K945" s="87"/>
      <c r="L945" s="90"/>
      <c r="M945" s="90"/>
      <c r="N945" s="87" t="str">
        <f t="shared" ca="1" si="14"/>
        <v/>
      </c>
      <c r="O945" s="87"/>
      <c r="P945" s="89"/>
      <c r="Q945" s="87"/>
      <c r="R945" s="87"/>
      <c r="S945" s="87"/>
      <c r="T945" s="89"/>
      <c r="V945" s="87"/>
      <c r="W945" s="87"/>
    </row>
    <row r="946" spans="1:23">
      <c r="A946" s="83"/>
      <c r="B946" s="94"/>
      <c r="C946" s="97"/>
      <c r="D946" s="86"/>
      <c r="E946" s="87"/>
      <c r="G946" s="89"/>
      <c r="H946" s="87"/>
      <c r="I946" s="87"/>
      <c r="J946" s="88"/>
      <c r="K946" s="87"/>
      <c r="L946" s="90"/>
      <c r="M946" s="90"/>
      <c r="N946" s="87" t="str">
        <f t="shared" ca="1" si="14"/>
        <v/>
      </c>
      <c r="O946" s="87"/>
      <c r="P946" s="89"/>
      <c r="Q946" s="87"/>
      <c r="R946" s="87"/>
      <c r="S946" s="87"/>
      <c r="T946" s="89"/>
      <c r="V946" s="87"/>
      <c r="W946" s="87"/>
    </row>
    <row r="947" spans="1:23">
      <c r="A947" s="83"/>
      <c r="B947" s="94"/>
      <c r="C947" s="97"/>
      <c r="D947" s="86"/>
      <c r="E947" s="87"/>
      <c r="G947" s="89"/>
      <c r="H947" s="87"/>
      <c r="I947" s="87"/>
      <c r="J947" s="88"/>
      <c r="K947" s="87"/>
      <c r="L947" s="90"/>
      <c r="M947" s="90"/>
      <c r="N947" s="87" t="str">
        <f t="shared" ca="1" si="14"/>
        <v/>
      </c>
      <c r="O947" s="87"/>
      <c r="P947" s="89"/>
      <c r="Q947" s="87"/>
      <c r="R947" s="87"/>
      <c r="S947" s="87"/>
      <c r="T947" s="89"/>
      <c r="V947" s="87"/>
      <c r="W947" s="87"/>
    </row>
    <row r="948" spans="1:23">
      <c r="A948" s="83"/>
      <c r="B948" s="94"/>
      <c r="C948" s="97"/>
      <c r="D948" s="86"/>
      <c r="E948" s="87"/>
      <c r="G948" s="89"/>
      <c r="H948" s="87"/>
      <c r="I948" s="87"/>
      <c r="J948" s="88"/>
      <c r="K948" s="87"/>
      <c r="L948" s="90"/>
      <c r="M948" s="90"/>
      <c r="N948" s="87" t="str">
        <f t="shared" ca="1" si="14"/>
        <v/>
      </c>
      <c r="O948" s="87"/>
      <c r="P948" s="89"/>
      <c r="Q948" s="87"/>
      <c r="R948" s="87"/>
      <c r="S948" s="87"/>
      <c r="T948" s="89"/>
      <c r="V948" s="87"/>
      <c r="W948" s="87"/>
    </row>
    <row r="949" spans="1:23">
      <c r="A949" s="83"/>
      <c r="B949" s="94"/>
      <c r="C949" s="97"/>
      <c r="D949" s="86"/>
      <c r="E949" s="87"/>
      <c r="G949" s="89"/>
      <c r="H949" s="87"/>
      <c r="I949" s="87"/>
      <c r="J949" s="88"/>
      <c r="K949" s="87"/>
      <c r="L949" s="90"/>
      <c r="M949" s="90"/>
      <c r="N949" s="87" t="str">
        <f t="shared" ca="1" si="14"/>
        <v/>
      </c>
      <c r="O949" s="87"/>
      <c r="P949" s="89"/>
      <c r="Q949" s="87"/>
      <c r="R949" s="87"/>
      <c r="S949" s="87"/>
      <c r="T949" s="89"/>
      <c r="V949" s="87"/>
      <c r="W949" s="87"/>
    </row>
    <row r="950" spans="1:23">
      <c r="A950" s="83"/>
      <c r="B950" s="94"/>
      <c r="C950" s="97"/>
      <c r="D950" s="86"/>
      <c r="E950" s="87"/>
      <c r="G950" s="89"/>
      <c r="H950" s="87"/>
      <c r="I950" s="87"/>
      <c r="J950" s="88"/>
      <c r="K950" s="87"/>
      <c r="L950" s="90"/>
      <c r="M950" s="90"/>
      <c r="N950" s="87" t="str">
        <f t="shared" ca="1" si="14"/>
        <v/>
      </c>
      <c r="O950" s="87"/>
      <c r="P950" s="89"/>
      <c r="Q950" s="87"/>
      <c r="R950" s="87"/>
      <c r="S950" s="87"/>
      <c r="T950" s="89"/>
      <c r="V950" s="87"/>
      <c r="W950" s="87"/>
    </row>
    <row r="951" spans="1:23">
      <c r="A951" s="83"/>
      <c r="B951" s="94"/>
      <c r="C951" s="97"/>
      <c r="D951" s="86"/>
      <c r="E951" s="87"/>
      <c r="G951" s="89"/>
      <c r="H951" s="87"/>
      <c r="I951" s="87"/>
      <c r="J951" s="88"/>
      <c r="K951" s="87"/>
      <c r="L951" s="90"/>
      <c r="M951" s="90"/>
      <c r="N951" s="87" t="str">
        <f t="shared" ca="1" si="14"/>
        <v/>
      </c>
      <c r="O951" s="87"/>
      <c r="P951" s="89"/>
      <c r="Q951" s="87"/>
      <c r="R951" s="87"/>
      <c r="S951" s="87"/>
      <c r="T951" s="89"/>
      <c r="V951" s="87"/>
      <c r="W951" s="87"/>
    </row>
    <row r="952" spans="1:23">
      <c r="A952" s="83"/>
      <c r="B952" s="94"/>
      <c r="C952" s="97"/>
      <c r="D952" s="86"/>
      <c r="E952" s="87"/>
      <c r="G952" s="89"/>
      <c r="H952" s="87"/>
      <c r="I952" s="87"/>
      <c r="J952" s="88"/>
      <c r="K952" s="87"/>
      <c r="L952" s="90"/>
      <c r="M952" s="90"/>
      <c r="N952" s="87" t="str">
        <f t="shared" ca="1" si="14"/>
        <v/>
      </c>
      <c r="O952" s="87"/>
      <c r="P952" s="89"/>
      <c r="Q952" s="87"/>
      <c r="R952" s="87"/>
      <c r="S952" s="87"/>
      <c r="T952" s="89"/>
      <c r="V952" s="87"/>
      <c r="W952" s="87"/>
    </row>
    <row r="953" spans="1:23">
      <c r="A953" s="83"/>
      <c r="B953" s="94"/>
      <c r="C953" s="97"/>
      <c r="D953" s="86"/>
      <c r="E953" s="87"/>
      <c r="G953" s="89"/>
      <c r="H953" s="87"/>
      <c r="I953" s="87"/>
      <c r="J953" s="88"/>
      <c r="K953" s="87"/>
      <c r="L953" s="90"/>
      <c r="M953" s="90"/>
      <c r="N953" s="87" t="str">
        <f t="shared" ca="1" si="14"/>
        <v/>
      </c>
      <c r="O953" s="87"/>
      <c r="P953" s="89"/>
      <c r="Q953" s="87"/>
      <c r="R953" s="87"/>
      <c r="S953" s="87"/>
      <c r="T953" s="89"/>
      <c r="V953" s="87"/>
      <c r="W953" s="87"/>
    </row>
    <row r="954" spans="1:23">
      <c r="A954" s="83"/>
      <c r="B954" s="94"/>
      <c r="C954" s="97"/>
      <c r="D954" s="86"/>
      <c r="E954" s="87"/>
      <c r="G954" s="89"/>
      <c r="H954" s="87"/>
      <c r="I954" s="87"/>
      <c r="J954" s="88"/>
      <c r="K954" s="87"/>
      <c r="L954" s="90"/>
      <c r="M954" s="90"/>
      <c r="N954" s="87" t="str">
        <f t="shared" ca="1" si="14"/>
        <v/>
      </c>
      <c r="O954" s="87"/>
      <c r="P954" s="89"/>
      <c r="Q954" s="87"/>
      <c r="R954" s="87"/>
      <c r="S954" s="87"/>
      <c r="T954" s="89"/>
      <c r="V954" s="87"/>
      <c r="W954" s="87"/>
    </row>
    <row r="955" spans="1:23">
      <c r="A955" s="83"/>
      <c r="B955" s="94"/>
      <c r="C955" s="97"/>
      <c r="D955" s="86"/>
      <c r="E955" s="87"/>
      <c r="G955" s="89"/>
      <c r="H955" s="87"/>
      <c r="I955" s="87"/>
      <c r="J955" s="88"/>
      <c r="K955" s="87"/>
      <c r="L955" s="90"/>
      <c r="M955" s="90"/>
      <c r="N955" s="87" t="str">
        <f t="shared" ca="1" si="14"/>
        <v/>
      </c>
      <c r="O955" s="87"/>
      <c r="P955" s="89"/>
      <c r="Q955" s="87"/>
      <c r="R955" s="87"/>
      <c r="S955" s="87"/>
      <c r="T955" s="89"/>
      <c r="V955" s="87"/>
      <c r="W955" s="87"/>
    </row>
    <row r="956" spans="1:23">
      <c r="A956" s="83"/>
      <c r="B956" s="94"/>
      <c r="C956" s="97"/>
      <c r="D956" s="86"/>
      <c r="E956" s="87"/>
      <c r="G956" s="89"/>
      <c r="H956" s="87"/>
      <c r="I956" s="87"/>
      <c r="J956" s="88"/>
      <c r="K956" s="87"/>
      <c r="L956" s="90"/>
      <c r="M956" s="90"/>
      <c r="N956" s="87" t="str">
        <f t="shared" ca="1" si="14"/>
        <v/>
      </c>
      <c r="O956" s="87"/>
      <c r="P956" s="89"/>
      <c r="Q956" s="87"/>
      <c r="R956" s="87"/>
      <c r="S956" s="87"/>
      <c r="T956" s="89"/>
      <c r="V956" s="87"/>
      <c r="W956" s="87"/>
    </row>
    <row r="957" spans="1:23">
      <c r="A957" s="83"/>
      <c r="B957" s="94"/>
      <c r="C957" s="97"/>
      <c r="D957" s="86"/>
      <c r="E957" s="87"/>
      <c r="G957" s="89"/>
      <c r="H957" s="87"/>
      <c r="I957" s="87"/>
      <c r="J957" s="88"/>
      <c r="K957" s="87"/>
      <c r="L957" s="90"/>
      <c r="M957" s="90"/>
      <c r="N957" s="87" t="str">
        <f t="shared" ca="1" si="14"/>
        <v/>
      </c>
      <c r="O957" s="87"/>
      <c r="P957" s="89"/>
      <c r="Q957" s="87"/>
      <c r="R957" s="87"/>
      <c r="S957" s="87"/>
      <c r="T957" s="89"/>
      <c r="V957" s="87"/>
      <c r="W957" s="87"/>
    </row>
    <row r="958" spans="1:23">
      <c r="A958" s="83"/>
      <c r="B958" s="94"/>
      <c r="C958" s="97"/>
      <c r="D958" s="86"/>
      <c r="E958" s="87"/>
      <c r="G958" s="89"/>
      <c r="H958" s="87"/>
      <c r="I958" s="87"/>
      <c r="J958" s="88"/>
      <c r="K958" s="87"/>
      <c r="L958" s="90"/>
      <c r="M958" s="90"/>
      <c r="N958" s="87" t="str">
        <f t="shared" ca="1" si="14"/>
        <v/>
      </c>
      <c r="O958" s="87"/>
      <c r="P958" s="89"/>
      <c r="Q958" s="87"/>
      <c r="R958" s="87"/>
      <c r="S958" s="87"/>
      <c r="T958" s="89"/>
      <c r="V958" s="87"/>
      <c r="W958" s="87"/>
    </row>
    <row r="959" spans="1:23">
      <c r="A959" s="83"/>
      <c r="B959" s="94"/>
      <c r="C959" s="97"/>
      <c r="D959" s="86"/>
      <c r="E959" s="87"/>
      <c r="G959" s="89"/>
      <c r="H959" s="87"/>
      <c r="I959" s="87"/>
      <c r="J959" s="88"/>
      <c r="K959" s="87"/>
      <c r="L959" s="90"/>
      <c r="M959" s="90"/>
      <c r="N959" s="87" t="str">
        <f t="shared" ca="1" si="14"/>
        <v/>
      </c>
      <c r="O959" s="87"/>
      <c r="P959" s="89"/>
      <c r="Q959" s="87"/>
      <c r="R959" s="87"/>
      <c r="S959" s="87"/>
      <c r="T959" s="89"/>
      <c r="V959" s="87"/>
      <c r="W959" s="87"/>
    </row>
    <row r="960" spans="1:23">
      <c r="A960" s="83"/>
      <c r="B960" s="94"/>
      <c r="C960" s="97"/>
      <c r="D960" s="86"/>
      <c r="E960" s="87"/>
      <c r="G960" s="89"/>
      <c r="H960" s="87"/>
      <c r="I960" s="87"/>
      <c r="J960" s="88"/>
      <c r="K960" s="87"/>
      <c r="L960" s="90"/>
      <c r="M960" s="90"/>
      <c r="N960" s="87" t="str">
        <f t="shared" ca="1" si="14"/>
        <v/>
      </c>
      <c r="O960" s="87"/>
      <c r="P960" s="89"/>
      <c r="Q960" s="87"/>
      <c r="R960" s="87"/>
      <c r="S960" s="87"/>
      <c r="T960" s="89"/>
      <c r="V960" s="87"/>
      <c r="W960" s="87"/>
    </row>
    <row r="961" spans="1:23">
      <c r="A961" s="83"/>
      <c r="B961" s="94"/>
      <c r="C961" s="97"/>
      <c r="D961" s="86"/>
      <c r="E961" s="87"/>
      <c r="G961" s="89"/>
      <c r="H961" s="87"/>
      <c r="I961" s="87"/>
      <c r="J961" s="88"/>
      <c r="K961" s="87"/>
      <c r="L961" s="90"/>
      <c r="M961" s="90"/>
      <c r="N961" s="87" t="str">
        <f t="shared" ca="1" si="14"/>
        <v/>
      </c>
      <c r="O961" s="87"/>
      <c r="P961" s="89"/>
      <c r="Q961" s="87"/>
      <c r="R961" s="87"/>
      <c r="S961" s="87"/>
      <c r="T961" s="89"/>
      <c r="V961" s="87"/>
      <c r="W961" s="87"/>
    </row>
    <row r="962" spans="1:23">
      <c r="A962" s="83"/>
      <c r="B962" s="94"/>
      <c r="C962" s="97"/>
      <c r="D962" s="86"/>
      <c r="E962" s="87"/>
      <c r="G962" s="89"/>
      <c r="H962" s="87"/>
      <c r="I962" s="87"/>
      <c r="J962" s="88"/>
      <c r="K962" s="87"/>
      <c r="L962" s="90"/>
      <c r="M962" s="90"/>
      <c r="N962" s="87" t="str">
        <f t="shared" ca="1" si="14"/>
        <v/>
      </c>
      <c r="O962" s="87"/>
      <c r="P962" s="89"/>
      <c r="Q962" s="87"/>
      <c r="R962" s="87"/>
      <c r="S962" s="87"/>
      <c r="T962" s="89"/>
      <c r="V962" s="87"/>
      <c r="W962" s="87"/>
    </row>
    <row r="963" spans="1:23">
      <c r="A963" s="83"/>
      <c r="B963" s="94"/>
      <c r="C963" s="97"/>
      <c r="D963" s="86"/>
      <c r="E963" s="87"/>
      <c r="G963" s="89"/>
      <c r="H963" s="87"/>
      <c r="I963" s="87"/>
      <c r="J963" s="88"/>
      <c r="K963" s="87"/>
      <c r="L963" s="90"/>
      <c r="M963" s="90"/>
      <c r="N963" s="87" t="str">
        <f t="shared" ca="1" si="14"/>
        <v/>
      </c>
      <c r="O963" s="87"/>
      <c r="P963" s="89"/>
      <c r="Q963" s="87"/>
      <c r="R963" s="87"/>
      <c r="S963" s="87"/>
      <c r="T963" s="89"/>
      <c r="V963" s="87"/>
      <c r="W963" s="87"/>
    </row>
    <row r="964" spans="1:23">
      <c r="A964" s="83"/>
      <c r="B964" s="94"/>
      <c r="C964" s="97"/>
      <c r="D964" s="86"/>
      <c r="E964" s="87"/>
      <c r="G964" s="89"/>
      <c r="H964" s="87"/>
      <c r="I964" s="87"/>
      <c r="J964" s="88"/>
      <c r="K964" s="87"/>
      <c r="L964" s="90"/>
      <c r="M964" s="90"/>
      <c r="N964" s="87" t="str">
        <f t="shared" ca="1" si="14"/>
        <v/>
      </c>
      <c r="O964" s="87"/>
      <c r="P964" s="89"/>
      <c r="Q964" s="87"/>
      <c r="R964" s="87"/>
      <c r="S964" s="87"/>
      <c r="T964" s="89"/>
      <c r="V964" s="87"/>
      <c r="W964" s="87"/>
    </row>
    <row r="965" spans="1:23">
      <c r="A965" s="83"/>
      <c r="B965" s="94"/>
      <c r="C965" s="97"/>
      <c r="D965" s="86"/>
      <c r="E965" s="87"/>
      <c r="G965" s="89"/>
      <c r="H965" s="87"/>
      <c r="I965" s="87"/>
      <c r="J965" s="88"/>
      <c r="K965" s="87"/>
      <c r="L965" s="90"/>
      <c r="M965" s="90"/>
      <c r="N965" s="87" t="str">
        <f t="shared" ref="N965:N1028" ca="1" si="15">+IFERROR(MATCH("X",OFFSET(STR,N964,0),0)+N964,"")</f>
        <v/>
      </c>
      <c r="O965" s="87"/>
      <c r="P965" s="89"/>
      <c r="Q965" s="87"/>
      <c r="R965" s="87"/>
      <c r="S965" s="87"/>
      <c r="T965" s="89"/>
      <c r="V965" s="87"/>
      <c r="W965" s="87"/>
    </row>
    <row r="966" spans="1:23">
      <c r="A966" s="83"/>
      <c r="B966" s="94"/>
      <c r="C966" s="97"/>
      <c r="D966" s="86"/>
      <c r="E966" s="87"/>
      <c r="G966" s="89"/>
      <c r="H966" s="87"/>
      <c r="I966" s="87"/>
      <c r="J966" s="88"/>
      <c r="K966" s="87"/>
      <c r="L966" s="90"/>
      <c r="M966" s="90"/>
      <c r="N966" s="87" t="str">
        <f t="shared" ca="1" si="15"/>
        <v/>
      </c>
      <c r="O966" s="87"/>
      <c r="P966" s="89"/>
      <c r="Q966" s="87"/>
      <c r="R966" s="87"/>
      <c r="S966" s="87"/>
      <c r="T966" s="89"/>
      <c r="V966" s="87"/>
      <c r="W966" s="87"/>
    </row>
    <row r="967" spans="1:23">
      <c r="A967" s="83"/>
      <c r="B967" s="94"/>
      <c r="C967" s="97"/>
      <c r="D967" s="86"/>
      <c r="E967" s="87"/>
      <c r="G967" s="89"/>
      <c r="H967" s="87"/>
      <c r="I967" s="87"/>
      <c r="J967" s="88"/>
      <c r="K967" s="87"/>
      <c r="L967" s="90"/>
      <c r="M967" s="90"/>
      <c r="N967" s="87" t="str">
        <f t="shared" ca="1" si="15"/>
        <v/>
      </c>
      <c r="O967" s="87"/>
      <c r="P967" s="89"/>
      <c r="Q967" s="87"/>
      <c r="R967" s="87"/>
      <c r="S967" s="87"/>
      <c r="T967" s="89"/>
      <c r="V967" s="87"/>
      <c r="W967" s="87"/>
    </row>
    <row r="968" spans="1:23">
      <c r="A968" s="83"/>
      <c r="B968" s="94"/>
      <c r="C968" s="97"/>
      <c r="D968" s="86"/>
      <c r="E968" s="87"/>
      <c r="G968" s="89"/>
      <c r="H968" s="87"/>
      <c r="I968" s="87"/>
      <c r="J968" s="88"/>
      <c r="K968" s="87"/>
      <c r="L968" s="90"/>
      <c r="M968" s="90"/>
      <c r="N968" s="87" t="str">
        <f t="shared" ca="1" si="15"/>
        <v/>
      </c>
      <c r="O968" s="87"/>
      <c r="P968" s="89"/>
      <c r="Q968" s="87"/>
      <c r="R968" s="87"/>
      <c r="S968" s="87"/>
      <c r="T968" s="89"/>
      <c r="V968" s="87"/>
      <c r="W968" s="87"/>
    </row>
    <row r="969" spans="1:23">
      <c r="A969" s="83"/>
      <c r="B969" s="94"/>
      <c r="C969" s="97"/>
      <c r="D969" s="86"/>
      <c r="E969" s="87"/>
      <c r="G969" s="89"/>
      <c r="H969" s="87"/>
      <c r="I969" s="87"/>
      <c r="J969" s="88"/>
      <c r="K969" s="87"/>
      <c r="L969" s="90"/>
      <c r="M969" s="90"/>
      <c r="N969" s="87" t="str">
        <f t="shared" ca="1" si="15"/>
        <v/>
      </c>
      <c r="O969" s="87"/>
      <c r="P969" s="89"/>
      <c r="Q969" s="87"/>
      <c r="R969" s="87"/>
      <c r="S969" s="87"/>
      <c r="T969" s="89"/>
      <c r="V969" s="87"/>
      <c r="W969" s="87"/>
    </row>
    <row r="970" spans="1:23">
      <c r="A970" s="83"/>
      <c r="B970" s="94"/>
      <c r="C970" s="97"/>
      <c r="D970" s="86"/>
      <c r="E970" s="87"/>
      <c r="G970" s="89"/>
      <c r="H970" s="87"/>
      <c r="I970" s="87"/>
      <c r="J970" s="88"/>
      <c r="K970" s="87"/>
      <c r="L970" s="90"/>
      <c r="M970" s="90"/>
      <c r="N970" s="87" t="str">
        <f t="shared" ca="1" si="15"/>
        <v/>
      </c>
      <c r="O970" s="87"/>
      <c r="P970" s="89"/>
      <c r="Q970" s="87"/>
      <c r="R970" s="87"/>
      <c r="S970" s="87"/>
      <c r="T970" s="89"/>
      <c r="V970" s="87"/>
      <c r="W970" s="87"/>
    </row>
    <row r="971" spans="1:23">
      <c r="A971" s="83"/>
      <c r="B971" s="94"/>
      <c r="C971" s="97"/>
      <c r="D971" s="86"/>
      <c r="E971" s="87"/>
      <c r="G971" s="89"/>
      <c r="H971" s="87"/>
      <c r="I971" s="87"/>
      <c r="J971" s="88"/>
      <c r="K971" s="87"/>
      <c r="L971" s="90"/>
      <c r="M971" s="90"/>
      <c r="N971" s="87" t="str">
        <f t="shared" ca="1" si="15"/>
        <v/>
      </c>
      <c r="O971" s="87"/>
      <c r="P971" s="89"/>
      <c r="Q971" s="87"/>
      <c r="R971" s="87"/>
      <c r="S971" s="87"/>
      <c r="T971" s="89"/>
      <c r="V971" s="87"/>
      <c r="W971" s="87"/>
    </row>
    <row r="972" spans="1:23">
      <c r="A972" s="83"/>
      <c r="B972" s="94"/>
      <c r="C972" s="97"/>
      <c r="D972" s="86"/>
      <c r="E972" s="87"/>
      <c r="G972" s="89"/>
      <c r="H972" s="87"/>
      <c r="I972" s="87"/>
      <c r="J972" s="88"/>
      <c r="K972" s="87"/>
      <c r="L972" s="90"/>
      <c r="M972" s="90"/>
      <c r="N972" s="87" t="str">
        <f t="shared" ca="1" si="15"/>
        <v/>
      </c>
      <c r="O972" s="87"/>
      <c r="P972" s="89"/>
      <c r="Q972" s="87"/>
      <c r="R972" s="87"/>
      <c r="S972" s="87"/>
      <c r="T972" s="89"/>
      <c r="V972" s="87"/>
      <c r="W972" s="87"/>
    </row>
    <row r="973" spans="1:23">
      <c r="A973" s="83"/>
      <c r="B973" s="94"/>
      <c r="C973" s="97"/>
      <c r="D973" s="86"/>
      <c r="E973" s="87"/>
      <c r="G973" s="89"/>
      <c r="H973" s="87"/>
      <c r="I973" s="87"/>
      <c r="J973" s="88"/>
      <c r="K973" s="87"/>
      <c r="L973" s="90"/>
      <c r="M973" s="90"/>
      <c r="N973" s="87" t="str">
        <f t="shared" ca="1" si="15"/>
        <v/>
      </c>
      <c r="O973" s="87"/>
      <c r="P973" s="89"/>
      <c r="Q973" s="87"/>
      <c r="R973" s="87"/>
      <c r="S973" s="87"/>
      <c r="T973" s="89"/>
      <c r="V973" s="87"/>
      <c r="W973" s="87"/>
    </row>
    <row r="974" spans="1:23">
      <c r="A974" s="83"/>
      <c r="B974" s="94"/>
      <c r="C974" s="97"/>
      <c r="D974" s="86"/>
      <c r="E974" s="87"/>
      <c r="G974" s="89"/>
      <c r="H974" s="87"/>
      <c r="I974" s="87"/>
      <c r="J974" s="88"/>
      <c r="K974" s="87"/>
      <c r="L974" s="90"/>
      <c r="M974" s="90"/>
      <c r="N974" s="87" t="str">
        <f t="shared" ca="1" si="15"/>
        <v/>
      </c>
      <c r="O974" s="87"/>
      <c r="P974" s="89"/>
      <c r="Q974" s="87"/>
      <c r="R974" s="87"/>
      <c r="S974" s="87"/>
      <c r="T974" s="89"/>
      <c r="V974" s="87"/>
      <c r="W974" s="87"/>
    </row>
    <row r="975" spans="1:23">
      <c r="A975" s="83"/>
      <c r="B975" s="94"/>
      <c r="C975" s="97"/>
      <c r="D975" s="86"/>
      <c r="E975" s="87"/>
      <c r="G975" s="89"/>
      <c r="H975" s="87"/>
      <c r="I975" s="87"/>
      <c r="J975" s="88"/>
      <c r="K975" s="87"/>
      <c r="L975" s="90"/>
      <c r="M975" s="90"/>
      <c r="N975" s="87" t="str">
        <f t="shared" ca="1" si="15"/>
        <v/>
      </c>
      <c r="O975" s="87"/>
      <c r="P975" s="89"/>
      <c r="Q975" s="87"/>
      <c r="R975" s="87"/>
      <c r="S975" s="87"/>
      <c r="T975" s="89"/>
      <c r="V975" s="87"/>
      <c r="W975" s="87"/>
    </row>
    <row r="976" spans="1:23">
      <c r="A976" s="83"/>
      <c r="B976" s="94"/>
      <c r="C976" s="97"/>
      <c r="D976" s="86"/>
      <c r="E976" s="87"/>
      <c r="G976" s="89"/>
      <c r="H976" s="87"/>
      <c r="I976" s="87"/>
      <c r="J976" s="88"/>
      <c r="K976" s="87"/>
      <c r="L976" s="90"/>
      <c r="M976" s="90"/>
      <c r="N976" s="87" t="str">
        <f t="shared" ca="1" si="15"/>
        <v/>
      </c>
      <c r="O976" s="87"/>
      <c r="P976" s="89"/>
      <c r="Q976" s="87"/>
      <c r="R976" s="87"/>
      <c r="S976" s="87"/>
      <c r="T976" s="89"/>
      <c r="V976" s="87"/>
      <c r="W976" s="87"/>
    </row>
    <row r="977" spans="1:23">
      <c r="A977" s="83"/>
      <c r="B977" s="94"/>
      <c r="C977" s="97"/>
      <c r="D977" s="86"/>
      <c r="E977" s="87"/>
      <c r="G977" s="89"/>
      <c r="H977" s="87"/>
      <c r="I977" s="87"/>
      <c r="J977" s="88"/>
      <c r="K977" s="87"/>
      <c r="L977" s="90"/>
      <c r="M977" s="90"/>
      <c r="N977" s="87" t="str">
        <f t="shared" ca="1" si="15"/>
        <v/>
      </c>
      <c r="O977" s="87"/>
      <c r="P977" s="89"/>
      <c r="Q977" s="87"/>
      <c r="R977" s="87"/>
      <c r="S977" s="87"/>
      <c r="T977" s="89"/>
      <c r="V977" s="87"/>
      <c r="W977" s="87"/>
    </row>
    <row r="978" spans="1:23">
      <c r="A978" s="83"/>
      <c r="B978" s="94"/>
      <c r="C978" s="97"/>
      <c r="D978" s="86"/>
      <c r="E978" s="87"/>
      <c r="G978" s="89"/>
      <c r="H978" s="87"/>
      <c r="I978" s="87"/>
      <c r="J978" s="88"/>
      <c r="K978" s="87"/>
      <c r="L978" s="90"/>
      <c r="M978" s="90"/>
      <c r="N978" s="87" t="str">
        <f t="shared" ca="1" si="15"/>
        <v/>
      </c>
      <c r="O978" s="87"/>
      <c r="P978" s="89"/>
      <c r="Q978" s="87"/>
      <c r="R978" s="87"/>
      <c r="S978" s="87"/>
      <c r="T978" s="89"/>
      <c r="V978" s="87"/>
      <c r="W978" s="87"/>
    </row>
    <row r="979" spans="1:23">
      <c r="A979" s="83"/>
      <c r="B979" s="94"/>
      <c r="C979" s="97"/>
      <c r="D979" s="86"/>
      <c r="E979" s="87"/>
      <c r="G979" s="89"/>
      <c r="H979" s="87"/>
      <c r="I979" s="87"/>
      <c r="J979" s="88"/>
      <c r="K979" s="87"/>
      <c r="L979" s="90"/>
      <c r="M979" s="90"/>
      <c r="N979" s="87" t="str">
        <f t="shared" ca="1" si="15"/>
        <v/>
      </c>
      <c r="O979" s="87"/>
      <c r="P979" s="89"/>
      <c r="Q979" s="87"/>
      <c r="R979" s="87"/>
      <c r="S979" s="87"/>
      <c r="T979" s="89"/>
      <c r="V979" s="87"/>
      <c r="W979" s="87"/>
    </row>
    <row r="980" spans="1:23">
      <c r="A980" s="83"/>
      <c r="B980" s="94"/>
      <c r="C980" s="97"/>
      <c r="D980" s="86"/>
      <c r="E980" s="87"/>
      <c r="G980" s="89"/>
      <c r="H980" s="87"/>
      <c r="I980" s="87"/>
      <c r="J980" s="88"/>
      <c r="K980" s="87"/>
      <c r="L980" s="90"/>
      <c r="M980" s="90"/>
      <c r="N980" s="87" t="str">
        <f t="shared" ca="1" si="15"/>
        <v/>
      </c>
      <c r="O980" s="87"/>
      <c r="P980" s="89"/>
      <c r="Q980" s="87"/>
      <c r="R980" s="87"/>
      <c r="S980" s="87"/>
      <c r="T980" s="89"/>
      <c r="V980" s="87"/>
      <c r="W980" s="87"/>
    </row>
    <row r="981" spans="1:23">
      <c r="A981" s="83"/>
      <c r="B981" s="94"/>
      <c r="C981" s="97"/>
      <c r="D981" s="86"/>
      <c r="E981" s="87"/>
      <c r="G981" s="89"/>
      <c r="H981" s="87"/>
      <c r="I981" s="87"/>
      <c r="J981" s="88"/>
      <c r="K981" s="87"/>
      <c r="L981" s="90"/>
      <c r="M981" s="90"/>
      <c r="N981" s="87" t="str">
        <f t="shared" ca="1" si="15"/>
        <v/>
      </c>
      <c r="O981" s="87"/>
      <c r="P981" s="89"/>
      <c r="Q981" s="87"/>
      <c r="R981" s="87"/>
      <c r="S981" s="87"/>
      <c r="T981" s="89"/>
      <c r="V981" s="87"/>
      <c r="W981" s="87"/>
    </row>
    <row r="982" spans="1:23">
      <c r="A982" s="83"/>
      <c r="B982" s="94"/>
      <c r="C982" s="97"/>
      <c r="D982" s="86"/>
      <c r="E982" s="87"/>
      <c r="G982" s="89"/>
      <c r="H982" s="87"/>
      <c r="I982" s="87"/>
      <c r="J982" s="88"/>
      <c r="K982" s="87"/>
      <c r="L982" s="90"/>
      <c r="M982" s="90"/>
      <c r="N982" s="87" t="str">
        <f t="shared" ca="1" si="15"/>
        <v/>
      </c>
      <c r="O982" s="87"/>
      <c r="P982" s="89"/>
      <c r="Q982" s="87"/>
      <c r="R982" s="87"/>
      <c r="S982" s="87"/>
      <c r="T982" s="89"/>
      <c r="V982" s="87"/>
      <c r="W982" s="87"/>
    </row>
    <row r="983" spans="1:23">
      <c r="A983" s="83"/>
      <c r="B983" s="94"/>
      <c r="C983" s="97"/>
      <c r="D983" s="86"/>
      <c r="E983" s="87"/>
      <c r="G983" s="89"/>
      <c r="H983" s="87"/>
      <c r="I983" s="87"/>
      <c r="J983" s="88"/>
      <c r="K983" s="87"/>
      <c r="L983" s="90"/>
      <c r="M983" s="90"/>
      <c r="N983" s="87" t="str">
        <f t="shared" ca="1" si="15"/>
        <v/>
      </c>
      <c r="O983" s="87"/>
      <c r="P983" s="89"/>
      <c r="Q983" s="87"/>
      <c r="R983" s="87"/>
      <c r="S983" s="87"/>
      <c r="T983" s="89"/>
      <c r="V983" s="87"/>
      <c r="W983" s="87"/>
    </row>
    <row r="984" spans="1:23">
      <c r="A984" s="83"/>
      <c r="B984" s="94"/>
      <c r="C984" s="97"/>
      <c r="D984" s="86"/>
      <c r="E984" s="87"/>
      <c r="G984" s="89"/>
      <c r="H984" s="87"/>
      <c r="I984" s="87"/>
      <c r="J984" s="88"/>
      <c r="K984" s="87"/>
      <c r="L984" s="90"/>
      <c r="M984" s="90"/>
      <c r="N984" s="87" t="str">
        <f t="shared" ca="1" si="15"/>
        <v/>
      </c>
      <c r="O984" s="87"/>
      <c r="P984" s="89"/>
      <c r="Q984" s="87"/>
      <c r="R984" s="87"/>
      <c r="S984" s="87"/>
      <c r="T984" s="89"/>
      <c r="V984" s="87"/>
      <c r="W984" s="87"/>
    </row>
    <row r="985" spans="1:23">
      <c r="A985" s="83"/>
      <c r="B985" s="94"/>
      <c r="C985" s="97"/>
      <c r="D985" s="86"/>
      <c r="E985" s="87"/>
      <c r="G985" s="89"/>
      <c r="H985" s="87"/>
      <c r="I985" s="87"/>
      <c r="J985" s="88"/>
      <c r="K985" s="87"/>
      <c r="L985" s="90"/>
      <c r="M985" s="90"/>
      <c r="N985" s="87" t="str">
        <f t="shared" ca="1" si="15"/>
        <v/>
      </c>
      <c r="O985" s="87"/>
      <c r="P985" s="89"/>
      <c r="Q985" s="87"/>
      <c r="R985" s="87"/>
      <c r="S985" s="87"/>
      <c r="T985" s="89"/>
      <c r="V985" s="87"/>
      <c r="W985" s="87"/>
    </row>
    <row r="986" spans="1:23">
      <c r="A986" s="83"/>
      <c r="B986" s="94"/>
      <c r="C986" s="97"/>
      <c r="D986" s="86"/>
      <c r="E986" s="87"/>
      <c r="G986" s="89"/>
      <c r="H986" s="87"/>
      <c r="I986" s="87"/>
      <c r="J986" s="88"/>
      <c r="K986" s="87"/>
      <c r="L986" s="90"/>
      <c r="M986" s="90"/>
      <c r="N986" s="87" t="str">
        <f t="shared" ca="1" si="15"/>
        <v/>
      </c>
      <c r="O986" s="87"/>
      <c r="P986" s="89"/>
      <c r="Q986" s="87"/>
      <c r="R986" s="87"/>
      <c r="S986" s="87"/>
      <c r="T986" s="89"/>
      <c r="V986" s="87"/>
      <c r="W986" s="87"/>
    </row>
    <row r="987" spans="1:23">
      <c r="A987" s="83"/>
      <c r="B987" s="94"/>
      <c r="C987" s="97"/>
      <c r="D987" s="86"/>
      <c r="E987" s="87"/>
      <c r="G987" s="89"/>
      <c r="H987" s="87"/>
      <c r="I987" s="87"/>
      <c r="J987" s="88"/>
      <c r="K987" s="87"/>
      <c r="L987" s="90"/>
      <c r="M987" s="90"/>
      <c r="N987" s="87" t="str">
        <f t="shared" ca="1" si="15"/>
        <v/>
      </c>
      <c r="O987" s="87"/>
      <c r="P987" s="89"/>
      <c r="Q987" s="87"/>
      <c r="R987" s="87"/>
      <c r="S987" s="87"/>
      <c r="T987" s="89"/>
      <c r="V987" s="87"/>
      <c r="W987" s="87"/>
    </row>
    <row r="988" spans="1:23">
      <c r="A988" s="83"/>
      <c r="B988" s="94"/>
      <c r="C988" s="97"/>
      <c r="D988" s="86"/>
      <c r="E988" s="87"/>
      <c r="G988" s="89"/>
      <c r="H988" s="87"/>
      <c r="I988" s="87"/>
      <c r="J988" s="88"/>
      <c r="K988" s="87"/>
      <c r="L988" s="90"/>
      <c r="M988" s="90"/>
      <c r="N988" s="87" t="str">
        <f t="shared" ca="1" si="15"/>
        <v/>
      </c>
      <c r="O988" s="87"/>
      <c r="P988" s="89"/>
      <c r="Q988" s="87"/>
      <c r="R988" s="87"/>
      <c r="S988" s="87"/>
      <c r="T988" s="89"/>
      <c r="V988" s="87"/>
      <c r="W988" s="87"/>
    </row>
    <row r="989" spans="1:23">
      <c r="A989" s="83"/>
      <c r="B989" s="94"/>
      <c r="C989" s="97"/>
      <c r="D989" s="86"/>
      <c r="E989" s="87"/>
      <c r="G989" s="89"/>
      <c r="H989" s="87"/>
      <c r="I989" s="87"/>
      <c r="J989" s="88"/>
      <c r="K989" s="87"/>
      <c r="L989" s="90"/>
      <c r="M989" s="90"/>
      <c r="N989" s="87" t="str">
        <f t="shared" ca="1" si="15"/>
        <v/>
      </c>
      <c r="O989" s="87"/>
      <c r="P989" s="89"/>
      <c r="Q989" s="87"/>
      <c r="R989" s="87"/>
      <c r="S989" s="87"/>
      <c r="T989" s="89"/>
      <c r="V989" s="87"/>
      <c r="W989" s="87"/>
    </row>
    <row r="990" spans="1:23">
      <c r="A990" s="83"/>
      <c r="B990" s="94"/>
      <c r="C990" s="97"/>
      <c r="D990" s="86"/>
      <c r="E990" s="87"/>
      <c r="G990" s="89"/>
      <c r="H990" s="87"/>
      <c r="I990" s="87"/>
      <c r="J990" s="88"/>
      <c r="K990" s="87"/>
      <c r="L990" s="90"/>
      <c r="M990" s="90"/>
      <c r="N990" s="87" t="str">
        <f t="shared" ca="1" si="15"/>
        <v/>
      </c>
      <c r="O990" s="87"/>
      <c r="P990" s="89"/>
      <c r="Q990" s="87"/>
      <c r="R990" s="87"/>
      <c r="S990" s="87"/>
      <c r="T990" s="89"/>
      <c r="V990" s="87"/>
      <c r="W990" s="87"/>
    </row>
    <row r="991" spans="1:23">
      <c r="A991" s="83"/>
      <c r="B991" s="94"/>
      <c r="C991" s="97"/>
      <c r="D991" s="86"/>
      <c r="E991" s="87"/>
      <c r="G991" s="89"/>
      <c r="H991" s="87"/>
      <c r="I991" s="87"/>
      <c r="J991" s="88"/>
      <c r="K991" s="87"/>
      <c r="L991" s="90"/>
      <c r="M991" s="90"/>
      <c r="N991" s="87" t="str">
        <f t="shared" ca="1" si="15"/>
        <v/>
      </c>
      <c r="O991" s="87"/>
      <c r="P991" s="89"/>
      <c r="Q991" s="87"/>
      <c r="R991" s="87"/>
      <c r="S991" s="87"/>
      <c r="T991" s="89"/>
      <c r="V991" s="87"/>
      <c r="W991" s="87"/>
    </row>
    <row r="992" spans="1:23">
      <c r="A992" s="83"/>
      <c r="B992" s="94"/>
      <c r="C992" s="97"/>
      <c r="D992" s="86"/>
      <c r="E992" s="87"/>
      <c r="G992" s="89"/>
      <c r="H992" s="87"/>
      <c r="I992" s="87"/>
      <c r="J992" s="88"/>
      <c r="K992" s="87"/>
      <c r="L992" s="90"/>
      <c r="M992" s="90"/>
      <c r="N992" s="87" t="str">
        <f t="shared" ca="1" si="15"/>
        <v/>
      </c>
      <c r="O992" s="87"/>
      <c r="P992" s="89"/>
      <c r="Q992" s="87"/>
      <c r="R992" s="87"/>
      <c r="S992" s="87"/>
      <c r="T992" s="89"/>
      <c r="V992" s="87"/>
      <c r="W992" s="87"/>
    </row>
    <row r="993" spans="1:23">
      <c r="A993" s="83"/>
      <c r="B993" s="94"/>
      <c r="C993" s="97"/>
      <c r="D993" s="86"/>
      <c r="E993" s="87"/>
      <c r="G993" s="89"/>
      <c r="H993" s="87"/>
      <c r="I993" s="87"/>
      <c r="J993" s="88"/>
      <c r="K993" s="87"/>
      <c r="L993" s="90"/>
      <c r="M993" s="90"/>
      <c r="N993" s="87" t="str">
        <f t="shared" ca="1" si="15"/>
        <v/>
      </c>
      <c r="O993" s="87"/>
      <c r="P993" s="89"/>
      <c r="Q993" s="87"/>
      <c r="R993" s="87"/>
      <c r="S993" s="87"/>
      <c r="T993" s="89"/>
      <c r="V993" s="87"/>
      <c r="W993" s="87"/>
    </row>
    <row r="994" spans="1:23">
      <c r="A994" s="83"/>
      <c r="B994" s="94"/>
      <c r="C994" s="97"/>
      <c r="D994" s="86"/>
      <c r="E994" s="87"/>
      <c r="G994" s="89"/>
      <c r="H994" s="87"/>
      <c r="I994" s="87"/>
      <c r="J994" s="88"/>
      <c r="K994" s="87"/>
      <c r="L994" s="90"/>
      <c r="M994" s="90"/>
      <c r="N994" s="87" t="str">
        <f t="shared" ca="1" si="15"/>
        <v/>
      </c>
      <c r="O994" s="87"/>
      <c r="P994" s="89"/>
      <c r="Q994" s="87"/>
      <c r="R994" s="87"/>
      <c r="S994" s="87"/>
      <c r="T994" s="89"/>
      <c r="V994" s="87"/>
      <c r="W994" s="87"/>
    </row>
    <row r="995" spans="1:23">
      <c r="A995" s="83"/>
      <c r="B995" s="94"/>
      <c r="C995" s="97"/>
      <c r="D995" s="86"/>
      <c r="E995" s="87"/>
      <c r="G995" s="89"/>
      <c r="H995" s="87"/>
      <c r="I995" s="87"/>
      <c r="J995" s="88"/>
      <c r="K995" s="87"/>
      <c r="L995" s="90"/>
      <c r="M995" s="90"/>
      <c r="N995" s="87" t="str">
        <f t="shared" ca="1" si="15"/>
        <v/>
      </c>
      <c r="O995" s="87"/>
      <c r="P995" s="89"/>
      <c r="Q995" s="87"/>
      <c r="R995" s="87"/>
      <c r="S995" s="87"/>
      <c r="T995" s="89"/>
      <c r="V995" s="87"/>
      <c r="W995" s="87"/>
    </row>
    <row r="996" spans="1:23">
      <c r="A996" s="83"/>
      <c r="B996" s="94"/>
      <c r="C996" s="97"/>
      <c r="D996" s="86"/>
      <c r="E996" s="87"/>
      <c r="G996" s="89"/>
      <c r="H996" s="87"/>
      <c r="I996" s="87"/>
      <c r="J996" s="88"/>
      <c r="K996" s="87"/>
      <c r="L996" s="90"/>
      <c r="M996" s="90"/>
      <c r="N996" s="87" t="str">
        <f t="shared" ca="1" si="15"/>
        <v/>
      </c>
      <c r="O996" s="87"/>
      <c r="P996" s="89"/>
      <c r="Q996" s="87"/>
      <c r="R996" s="87"/>
      <c r="S996" s="87"/>
      <c r="T996" s="89"/>
      <c r="V996" s="87"/>
      <c r="W996" s="87"/>
    </row>
    <row r="997" spans="1:23">
      <c r="A997" s="83"/>
      <c r="B997" s="94"/>
      <c r="C997" s="97"/>
      <c r="D997" s="86"/>
      <c r="E997" s="87"/>
      <c r="G997" s="89"/>
      <c r="H997" s="87"/>
      <c r="I997" s="87"/>
      <c r="J997" s="88"/>
      <c r="K997" s="87"/>
      <c r="L997" s="90"/>
      <c r="M997" s="90"/>
      <c r="N997" s="87" t="str">
        <f t="shared" ca="1" si="15"/>
        <v/>
      </c>
      <c r="O997" s="87"/>
      <c r="P997" s="89"/>
      <c r="Q997" s="87"/>
      <c r="R997" s="87"/>
      <c r="S997" s="87"/>
      <c r="T997" s="89"/>
      <c r="V997" s="87"/>
      <c r="W997" s="87"/>
    </row>
    <row r="998" spans="1:23">
      <c r="A998" s="83"/>
      <c r="B998" s="94"/>
      <c r="C998" s="97"/>
      <c r="D998" s="86"/>
      <c r="E998" s="87"/>
      <c r="G998" s="89"/>
      <c r="H998" s="87"/>
      <c r="I998" s="87"/>
      <c r="J998" s="88"/>
      <c r="K998" s="87"/>
      <c r="L998" s="90"/>
      <c r="M998" s="90"/>
      <c r="N998" s="87" t="str">
        <f t="shared" ca="1" si="15"/>
        <v/>
      </c>
      <c r="O998" s="87"/>
      <c r="P998" s="89"/>
      <c r="Q998" s="87"/>
      <c r="R998" s="87"/>
      <c r="S998" s="87"/>
      <c r="T998" s="89"/>
      <c r="V998" s="87"/>
      <c r="W998" s="87"/>
    </row>
    <row r="999" spans="1:23">
      <c r="A999" s="83"/>
      <c r="B999" s="94"/>
      <c r="C999" s="97"/>
      <c r="D999" s="86"/>
      <c r="E999" s="87"/>
      <c r="G999" s="89"/>
      <c r="H999" s="87"/>
      <c r="I999" s="87"/>
      <c r="J999" s="88"/>
      <c r="K999" s="87"/>
      <c r="L999" s="90"/>
      <c r="M999" s="90"/>
      <c r="N999" s="87" t="str">
        <f t="shared" ca="1" si="15"/>
        <v/>
      </c>
      <c r="O999" s="87"/>
      <c r="P999" s="89"/>
      <c r="Q999" s="87"/>
      <c r="R999" s="87"/>
      <c r="S999" s="87"/>
      <c r="T999" s="89"/>
      <c r="V999" s="87"/>
      <c r="W999" s="87"/>
    </row>
    <row r="1000" spans="1:23">
      <c r="A1000" s="83"/>
      <c r="B1000" s="94"/>
      <c r="C1000" s="97"/>
      <c r="D1000" s="86"/>
      <c r="E1000" s="87"/>
      <c r="G1000" s="89"/>
      <c r="H1000" s="87"/>
      <c r="I1000" s="87"/>
      <c r="J1000" s="88"/>
      <c r="K1000" s="87"/>
      <c r="L1000" s="90"/>
      <c r="M1000" s="90"/>
      <c r="N1000" s="87" t="str">
        <f t="shared" ca="1" si="15"/>
        <v/>
      </c>
      <c r="O1000" s="87"/>
      <c r="P1000" s="89"/>
      <c r="Q1000" s="87"/>
      <c r="R1000" s="87"/>
      <c r="S1000" s="87"/>
      <c r="T1000" s="89"/>
      <c r="V1000" s="87"/>
      <c r="W1000" s="87"/>
    </row>
    <row r="1001" spans="1:23">
      <c r="A1001" s="83"/>
      <c r="B1001" s="94"/>
      <c r="C1001" s="97"/>
      <c r="D1001" s="86"/>
      <c r="E1001" s="87"/>
      <c r="G1001" s="89"/>
      <c r="H1001" s="87"/>
      <c r="I1001" s="87"/>
      <c r="J1001" s="88"/>
      <c r="K1001" s="87"/>
      <c r="L1001" s="90"/>
      <c r="M1001" s="90"/>
      <c r="N1001" s="87" t="str">
        <f t="shared" ca="1" si="15"/>
        <v/>
      </c>
      <c r="O1001" s="87"/>
      <c r="P1001" s="89"/>
      <c r="Q1001" s="87"/>
      <c r="R1001" s="87"/>
      <c r="S1001" s="87"/>
      <c r="T1001" s="89"/>
      <c r="V1001" s="87"/>
      <c r="W1001" s="87"/>
    </row>
    <row r="1002" spans="1:23">
      <c r="A1002" s="83"/>
      <c r="B1002" s="94"/>
      <c r="C1002" s="97"/>
      <c r="D1002" s="86"/>
      <c r="E1002" s="87"/>
      <c r="G1002" s="89"/>
      <c r="H1002" s="87"/>
      <c r="I1002" s="87"/>
      <c r="J1002" s="88"/>
      <c r="K1002" s="87"/>
      <c r="L1002" s="90"/>
      <c r="M1002" s="90"/>
      <c r="N1002" s="87" t="str">
        <f t="shared" ca="1" si="15"/>
        <v/>
      </c>
      <c r="O1002" s="87"/>
      <c r="P1002" s="89"/>
      <c r="Q1002" s="87"/>
      <c r="R1002" s="87"/>
      <c r="S1002" s="87"/>
      <c r="T1002" s="89"/>
      <c r="V1002" s="87"/>
      <c r="W1002" s="87"/>
    </row>
    <row r="1003" spans="1:23">
      <c r="A1003" s="83"/>
      <c r="B1003" s="94"/>
      <c r="C1003" s="97"/>
      <c r="D1003" s="86"/>
      <c r="E1003" s="87"/>
      <c r="G1003" s="89"/>
      <c r="H1003" s="87"/>
      <c r="I1003" s="87"/>
      <c r="J1003" s="88"/>
      <c r="K1003" s="87"/>
      <c r="L1003" s="90"/>
      <c r="M1003" s="90"/>
      <c r="N1003" s="87" t="str">
        <f t="shared" ca="1" si="15"/>
        <v/>
      </c>
      <c r="O1003" s="87"/>
      <c r="P1003" s="89"/>
      <c r="Q1003" s="87"/>
      <c r="R1003" s="87"/>
      <c r="S1003" s="87"/>
      <c r="T1003" s="89"/>
      <c r="V1003" s="87"/>
      <c r="W1003" s="87"/>
    </row>
    <row r="1004" spans="1:23">
      <c r="A1004" s="83"/>
      <c r="B1004" s="94"/>
      <c r="C1004" s="97"/>
      <c r="D1004" s="86"/>
      <c r="E1004" s="87"/>
      <c r="G1004" s="89"/>
      <c r="H1004" s="87"/>
      <c r="I1004" s="87"/>
      <c r="J1004" s="88"/>
      <c r="K1004" s="87"/>
      <c r="L1004" s="90"/>
      <c r="M1004" s="90"/>
      <c r="N1004" s="87" t="str">
        <f t="shared" ca="1" si="15"/>
        <v/>
      </c>
      <c r="O1004" s="87"/>
      <c r="P1004" s="89"/>
      <c r="Q1004" s="87"/>
      <c r="R1004" s="87"/>
      <c r="S1004" s="87"/>
      <c r="T1004" s="89"/>
      <c r="V1004" s="87"/>
      <c r="W1004" s="87"/>
    </row>
    <row r="1005" spans="1:23">
      <c r="A1005" s="83"/>
      <c r="B1005" s="94"/>
      <c r="C1005" s="97"/>
      <c r="D1005" s="86"/>
      <c r="E1005" s="87"/>
      <c r="G1005" s="89"/>
      <c r="H1005" s="87"/>
      <c r="I1005" s="87"/>
      <c r="J1005" s="88"/>
      <c r="K1005" s="87"/>
      <c r="L1005" s="90"/>
      <c r="M1005" s="90"/>
      <c r="N1005" s="87" t="str">
        <f t="shared" ca="1" si="15"/>
        <v/>
      </c>
      <c r="O1005" s="87"/>
      <c r="P1005" s="89"/>
      <c r="Q1005" s="87"/>
      <c r="R1005" s="87"/>
      <c r="S1005" s="87"/>
      <c r="T1005" s="89"/>
      <c r="V1005" s="87"/>
      <c r="W1005" s="87"/>
    </row>
    <row r="1006" spans="1:23">
      <c r="A1006" s="83"/>
      <c r="B1006" s="94"/>
      <c r="C1006" s="97"/>
      <c r="D1006" s="86"/>
      <c r="E1006" s="87"/>
      <c r="G1006" s="89"/>
      <c r="H1006" s="87"/>
      <c r="I1006" s="87"/>
      <c r="J1006" s="88"/>
      <c r="K1006" s="87"/>
      <c r="L1006" s="90"/>
      <c r="M1006" s="90"/>
      <c r="N1006" s="87" t="str">
        <f t="shared" ca="1" si="15"/>
        <v/>
      </c>
      <c r="O1006" s="87"/>
      <c r="P1006" s="89"/>
      <c r="Q1006" s="87"/>
      <c r="R1006" s="87"/>
      <c r="S1006" s="87"/>
      <c r="T1006" s="89"/>
      <c r="V1006" s="87"/>
      <c r="W1006" s="87"/>
    </row>
    <row r="1007" spans="1:23">
      <c r="A1007" s="83"/>
      <c r="B1007" s="94"/>
      <c r="C1007" s="97"/>
      <c r="D1007" s="86"/>
      <c r="E1007" s="87"/>
      <c r="G1007" s="89"/>
      <c r="H1007" s="87"/>
      <c r="I1007" s="87"/>
      <c r="J1007" s="88"/>
      <c r="K1007" s="87"/>
      <c r="L1007" s="90"/>
      <c r="M1007" s="90"/>
      <c r="N1007" s="87" t="str">
        <f t="shared" ca="1" si="15"/>
        <v/>
      </c>
      <c r="O1007" s="87"/>
      <c r="P1007" s="89"/>
      <c r="Q1007" s="87"/>
      <c r="R1007" s="87"/>
      <c r="S1007" s="87"/>
      <c r="T1007" s="89"/>
      <c r="V1007" s="87"/>
      <c r="W1007" s="87"/>
    </row>
    <row r="1008" spans="1:23">
      <c r="A1008" s="83"/>
      <c r="B1008" s="94"/>
      <c r="C1008" s="97"/>
      <c r="D1008" s="86"/>
      <c r="E1008" s="87"/>
      <c r="G1008" s="89"/>
      <c r="H1008" s="87"/>
      <c r="I1008" s="87"/>
      <c r="J1008" s="88"/>
      <c r="K1008" s="87"/>
      <c r="L1008" s="90"/>
      <c r="M1008" s="90"/>
      <c r="N1008" s="87" t="str">
        <f t="shared" ca="1" si="15"/>
        <v/>
      </c>
      <c r="O1008" s="87"/>
      <c r="P1008" s="89"/>
      <c r="Q1008" s="87"/>
      <c r="R1008" s="87"/>
      <c r="S1008" s="87"/>
      <c r="T1008" s="89"/>
      <c r="V1008" s="87"/>
      <c r="W1008" s="87"/>
    </row>
    <row r="1009" spans="1:23">
      <c r="A1009" s="83"/>
      <c r="B1009" s="94"/>
      <c r="C1009" s="97"/>
      <c r="D1009" s="86"/>
      <c r="E1009" s="87"/>
      <c r="G1009" s="89"/>
      <c r="H1009" s="87"/>
      <c r="I1009" s="87"/>
      <c r="J1009" s="88"/>
      <c r="K1009" s="87"/>
      <c r="L1009" s="90"/>
      <c r="M1009" s="90"/>
      <c r="N1009" s="87" t="str">
        <f t="shared" ca="1" si="15"/>
        <v/>
      </c>
      <c r="O1009" s="87"/>
      <c r="P1009" s="89"/>
      <c r="Q1009" s="87"/>
      <c r="R1009" s="87"/>
      <c r="S1009" s="87"/>
      <c r="T1009" s="89"/>
      <c r="V1009" s="87"/>
      <c r="W1009" s="87"/>
    </row>
    <row r="1010" spans="1:23">
      <c r="A1010" s="83"/>
      <c r="B1010" s="94"/>
      <c r="C1010" s="97"/>
      <c r="D1010" s="86"/>
      <c r="E1010" s="87"/>
      <c r="G1010" s="89"/>
      <c r="H1010" s="87"/>
      <c r="I1010" s="87"/>
      <c r="J1010" s="88"/>
      <c r="K1010" s="87"/>
      <c r="L1010" s="90"/>
      <c r="M1010" s="90"/>
      <c r="N1010" s="87" t="str">
        <f t="shared" ca="1" si="15"/>
        <v/>
      </c>
      <c r="O1010" s="87"/>
      <c r="P1010" s="89"/>
      <c r="Q1010" s="87"/>
      <c r="R1010" s="87"/>
      <c r="S1010" s="87"/>
      <c r="T1010" s="89"/>
      <c r="V1010" s="87"/>
      <c r="W1010" s="87"/>
    </row>
    <row r="1011" spans="1:23">
      <c r="A1011" s="83"/>
      <c r="B1011" s="94"/>
      <c r="C1011" s="97"/>
      <c r="D1011" s="86"/>
      <c r="E1011" s="87"/>
      <c r="G1011" s="89"/>
      <c r="H1011" s="87"/>
      <c r="I1011" s="87"/>
      <c r="J1011" s="88"/>
      <c r="K1011" s="87"/>
      <c r="L1011" s="90"/>
      <c r="M1011" s="90"/>
      <c r="N1011" s="87" t="str">
        <f t="shared" ca="1" si="15"/>
        <v/>
      </c>
      <c r="O1011" s="87"/>
      <c r="P1011" s="89"/>
      <c r="Q1011" s="87"/>
      <c r="R1011" s="87"/>
      <c r="S1011" s="87"/>
      <c r="T1011" s="89"/>
      <c r="V1011" s="87"/>
      <c r="W1011" s="87"/>
    </row>
    <row r="1012" spans="1:23">
      <c r="A1012" s="83"/>
      <c r="B1012" s="94"/>
      <c r="C1012" s="97"/>
      <c r="D1012" s="86"/>
      <c r="E1012" s="87"/>
      <c r="G1012" s="89"/>
      <c r="H1012" s="87"/>
      <c r="I1012" s="87"/>
      <c r="J1012" s="88"/>
      <c r="K1012" s="87"/>
      <c r="L1012" s="90"/>
      <c r="M1012" s="90"/>
      <c r="N1012" s="87" t="str">
        <f t="shared" ca="1" si="15"/>
        <v/>
      </c>
      <c r="O1012" s="87"/>
      <c r="P1012" s="89"/>
      <c r="Q1012" s="87"/>
      <c r="R1012" s="87"/>
      <c r="S1012" s="87"/>
      <c r="T1012" s="89"/>
      <c r="V1012" s="87"/>
      <c r="W1012" s="87"/>
    </row>
    <row r="1013" spans="1:23">
      <c r="A1013" s="83"/>
      <c r="B1013" s="94"/>
      <c r="C1013" s="97"/>
      <c r="D1013" s="86"/>
      <c r="E1013" s="87"/>
      <c r="G1013" s="89"/>
      <c r="H1013" s="87"/>
      <c r="I1013" s="87"/>
      <c r="J1013" s="88"/>
      <c r="K1013" s="87"/>
      <c r="L1013" s="90"/>
      <c r="M1013" s="90"/>
      <c r="N1013" s="87" t="str">
        <f t="shared" ca="1" si="15"/>
        <v/>
      </c>
      <c r="O1013" s="87"/>
      <c r="P1013" s="89"/>
      <c r="Q1013" s="87"/>
      <c r="R1013" s="87"/>
      <c r="S1013" s="87"/>
      <c r="T1013" s="89"/>
      <c r="V1013" s="87"/>
      <c r="W1013" s="87"/>
    </row>
    <row r="1014" spans="1:23">
      <c r="A1014" s="83"/>
      <c r="B1014" s="94"/>
      <c r="C1014" s="97"/>
      <c r="D1014" s="86"/>
      <c r="E1014" s="87"/>
      <c r="G1014" s="89"/>
      <c r="H1014" s="87"/>
      <c r="I1014" s="87"/>
      <c r="J1014" s="88"/>
      <c r="K1014" s="87"/>
      <c r="L1014" s="90"/>
      <c r="M1014" s="90"/>
      <c r="N1014" s="87" t="str">
        <f t="shared" ca="1" si="15"/>
        <v/>
      </c>
      <c r="O1014" s="87"/>
      <c r="P1014" s="89"/>
      <c r="Q1014" s="87"/>
      <c r="R1014" s="87"/>
      <c r="S1014" s="87"/>
      <c r="T1014" s="89"/>
      <c r="V1014" s="87"/>
      <c r="W1014" s="87"/>
    </row>
    <row r="1015" spans="1:23">
      <c r="A1015" s="83"/>
      <c r="B1015" s="94"/>
      <c r="C1015" s="97"/>
      <c r="D1015" s="86"/>
      <c r="E1015" s="87"/>
      <c r="G1015" s="89"/>
      <c r="H1015" s="87"/>
      <c r="I1015" s="87"/>
      <c r="J1015" s="88"/>
      <c r="K1015" s="87"/>
      <c r="L1015" s="90"/>
      <c r="M1015" s="90"/>
      <c r="N1015" s="87" t="str">
        <f t="shared" ca="1" si="15"/>
        <v/>
      </c>
      <c r="O1015" s="87"/>
      <c r="P1015" s="89"/>
      <c r="Q1015" s="87"/>
      <c r="R1015" s="87"/>
      <c r="S1015" s="87"/>
      <c r="T1015" s="89"/>
      <c r="V1015" s="87"/>
      <c r="W1015" s="87"/>
    </row>
    <row r="1016" spans="1:23">
      <c r="A1016" s="83"/>
      <c r="B1016" s="94"/>
      <c r="C1016" s="97"/>
      <c r="D1016" s="86"/>
      <c r="E1016" s="87"/>
      <c r="G1016" s="89"/>
      <c r="H1016" s="87"/>
      <c r="I1016" s="87"/>
      <c r="J1016" s="88"/>
      <c r="K1016" s="87"/>
      <c r="L1016" s="90"/>
      <c r="M1016" s="90"/>
      <c r="N1016" s="87" t="str">
        <f t="shared" ca="1" si="15"/>
        <v/>
      </c>
      <c r="O1016" s="87"/>
      <c r="P1016" s="89"/>
      <c r="Q1016" s="87"/>
      <c r="R1016" s="87"/>
      <c r="S1016" s="87"/>
      <c r="T1016" s="89"/>
      <c r="V1016" s="87"/>
      <c r="W1016" s="87"/>
    </row>
    <row r="1017" spans="1:23">
      <c r="A1017" s="83"/>
      <c r="B1017" s="94"/>
      <c r="C1017" s="97"/>
      <c r="D1017" s="86"/>
      <c r="E1017" s="87"/>
      <c r="G1017" s="89"/>
      <c r="H1017" s="87"/>
      <c r="I1017" s="87"/>
      <c r="J1017" s="88"/>
      <c r="K1017" s="87"/>
      <c r="L1017" s="90"/>
      <c r="M1017" s="90"/>
      <c r="N1017" s="87" t="str">
        <f t="shared" ca="1" si="15"/>
        <v/>
      </c>
      <c r="O1017" s="87"/>
      <c r="P1017" s="89"/>
      <c r="Q1017" s="87"/>
      <c r="R1017" s="87"/>
      <c r="S1017" s="87"/>
      <c r="T1017" s="89"/>
      <c r="V1017" s="87"/>
      <c r="W1017" s="87"/>
    </row>
    <row r="1018" spans="1:23">
      <c r="A1018" s="83"/>
      <c r="B1018" s="94"/>
      <c r="C1018" s="97"/>
      <c r="D1018" s="86"/>
      <c r="E1018" s="87"/>
      <c r="G1018" s="89"/>
      <c r="H1018" s="87"/>
      <c r="I1018" s="87"/>
      <c r="J1018" s="88"/>
      <c r="K1018" s="87"/>
      <c r="L1018" s="90"/>
      <c r="M1018" s="90"/>
      <c r="N1018" s="87" t="str">
        <f t="shared" ca="1" si="15"/>
        <v/>
      </c>
      <c r="O1018" s="87"/>
      <c r="P1018" s="89"/>
      <c r="Q1018" s="87"/>
      <c r="R1018" s="87"/>
      <c r="S1018" s="87"/>
      <c r="T1018" s="89"/>
      <c r="V1018" s="87"/>
      <c r="W1018" s="87"/>
    </row>
    <row r="1019" spans="1:23">
      <c r="A1019" s="83"/>
      <c r="B1019" s="94"/>
      <c r="C1019" s="97"/>
      <c r="D1019" s="86"/>
      <c r="E1019" s="87"/>
      <c r="G1019" s="89"/>
      <c r="H1019" s="87"/>
      <c r="I1019" s="87"/>
      <c r="J1019" s="88"/>
      <c r="K1019" s="87"/>
      <c r="L1019" s="90"/>
      <c r="M1019" s="90"/>
      <c r="N1019" s="87" t="str">
        <f t="shared" ca="1" si="15"/>
        <v/>
      </c>
      <c r="O1019" s="87"/>
      <c r="P1019" s="89"/>
      <c r="Q1019" s="87"/>
      <c r="R1019" s="87"/>
      <c r="S1019" s="87"/>
      <c r="T1019" s="89"/>
      <c r="V1019" s="87"/>
      <c r="W1019" s="87"/>
    </row>
    <row r="1020" spans="1:23">
      <c r="A1020" s="83"/>
      <c r="B1020" s="94"/>
      <c r="C1020" s="97"/>
      <c r="D1020" s="86"/>
      <c r="E1020" s="87"/>
      <c r="G1020" s="89"/>
      <c r="H1020" s="87"/>
      <c r="I1020" s="87"/>
      <c r="J1020" s="88"/>
      <c r="K1020" s="87"/>
      <c r="L1020" s="90"/>
      <c r="M1020" s="90"/>
      <c r="N1020" s="87" t="str">
        <f t="shared" ca="1" si="15"/>
        <v/>
      </c>
      <c r="O1020" s="87"/>
      <c r="P1020" s="89"/>
      <c r="Q1020" s="87"/>
      <c r="R1020" s="87"/>
      <c r="S1020" s="87"/>
      <c r="T1020" s="89"/>
      <c r="V1020" s="87"/>
      <c r="W1020" s="87"/>
    </row>
    <row r="1021" spans="1:23">
      <c r="A1021" s="83"/>
      <c r="B1021" s="94"/>
      <c r="C1021" s="97"/>
      <c r="D1021" s="86"/>
      <c r="E1021" s="87"/>
      <c r="G1021" s="89"/>
      <c r="H1021" s="87"/>
      <c r="I1021" s="87"/>
      <c r="J1021" s="88"/>
      <c r="K1021" s="87"/>
      <c r="L1021" s="90"/>
      <c r="M1021" s="90"/>
      <c r="N1021" s="87" t="str">
        <f t="shared" ca="1" si="15"/>
        <v/>
      </c>
      <c r="O1021" s="87"/>
      <c r="P1021" s="89"/>
      <c r="Q1021" s="87"/>
      <c r="R1021" s="87"/>
      <c r="S1021" s="87"/>
      <c r="T1021" s="89"/>
      <c r="V1021" s="87"/>
      <c r="W1021" s="87"/>
    </row>
    <row r="1022" spans="1:23">
      <c r="A1022" s="83"/>
      <c r="B1022" s="94"/>
      <c r="C1022" s="97"/>
      <c r="D1022" s="86"/>
      <c r="E1022" s="87"/>
      <c r="G1022" s="89"/>
      <c r="H1022" s="87"/>
      <c r="I1022" s="87"/>
      <c r="J1022" s="88"/>
      <c r="K1022" s="87"/>
      <c r="L1022" s="90"/>
      <c r="M1022" s="90"/>
      <c r="N1022" s="87" t="str">
        <f t="shared" ca="1" si="15"/>
        <v/>
      </c>
      <c r="O1022" s="87"/>
      <c r="P1022" s="89"/>
      <c r="Q1022" s="87"/>
      <c r="R1022" s="87"/>
      <c r="S1022" s="87"/>
      <c r="T1022" s="89"/>
      <c r="V1022" s="87"/>
      <c r="W1022" s="87"/>
    </row>
    <row r="1023" spans="1:23">
      <c r="A1023" s="83"/>
      <c r="B1023" s="94"/>
      <c r="C1023" s="97"/>
      <c r="D1023" s="86"/>
      <c r="E1023" s="87"/>
      <c r="G1023" s="89"/>
      <c r="H1023" s="87"/>
      <c r="I1023" s="87"/>
      <c r="J1023" s="88"/>
      <c r="K1023" s="87"/>
      <c r="L1023" s="90"/>
      <c r="M1023" s="90"/>
      <c r="N1023" s="87" t="str">
        <f t="shared" ca="1" si="15"/>
        <v/>
      </c>
      <c r="O1023" s="87"/>
      <c r="P1023" s="89"/>
      <c r="Q1023" s="87"/>
      <c r="R1023" s="87"/>
      <c r="S1023" s="87"/>
      <c r="T1023" s="89"/>
      <c r="V1023" s="87"/>
      <c r="W1023" s="87"/>
    </row>
    <row r="1024" spans="1:23">
      <c r="A1024" s="83"/>
      <c r="B1024" s="94"/>
      <c r="C1024" s="97"/>
      <c r="D1024" s="86"/>
      <c r="E1024" s="87"/>
      <c r="G1024" s="89"/>
      <c r="H1024" s="87"/>
      <c r="I1024" s="87"/>
      <c r="J1024" s="88"/>
      <c r="K1024" s="87"/>
      <c r="L1024" s="90"/>
      <c r="M1024" s="90"/>
      <c r="N1024" s="87" t="str">
        <f t="shared" ca="1" si="15"/>
        <v/>
      </c>
      <c r="O1024" s="87"/>
      <c r="P1024" s="89"/>
      <c r="Q1024" s="87"/>
      <c r="R1024" s="87"/>
      <c r="S1024" s="87"/>
      <c r="T1024" s="89"/>
      <c r="V1024" s="87"/>
      <c r="W1024" s="87"/>
    </row>
    <row r="1025" spans="1:23">
      <c r="A1025" s="83"/>
      <c r="B1025" s="94"/>
      <c r="C1025" s="97"/>
      <c r="D1025" s="86"/>
      <c r="E1025" s="87"/>
      <c r="G1025" s="89"/>
      <c r="H1025" s="87"/>
      <c r="I1025" s="87"/>
      <c r="J1025" s="88"/>
      <c r="K1025" s="87"/>
      <c r="L1025" s="90"/>
      <c r="M1025" s="90"/>
      <c r="N1025" s="87" t="str">
        <f t="shared" ca="1" si="15"/>
        <v/>
      </c>
      <c r="O1025" s="87"/>
      <c r="P1025" s="89"/>
      <c r="Q1025" s="87"/>
      <c r="R1025" s="87"/>
      <c r="S1025" s="87"/>
      <c r="T1025" s="89"/>
      <c r="V1025" s="87"/>
      <c r="W1025" s="87"/>
    </row>
    <row r="1026" spans="1:23">
      <c r="A1026" s="83"/>
      <c r="B1026" s="94"/>
      <c r="C1026" s="97"/>
      <c r="D1026" s="86"/>
      <c r="E1026" s="87"/>
      <c r="G1026" s="89"/>
      <c r="H1026" s="87"/>
      <c r="I1026" s="87"/>
      <c r="J1026" s="88"/>
      <c r="K1026" s="87"/>
      <c r="L1026" s="90"/>
      <c r="M1026" s="90"/>
      <c r="N1026" s="87" t="str">
        <f t="shared" ca="1" si="15"/>
        <v/>
      </c>
      <c r="O1026" s="87"/>
      <c r="P1026" s="89"/>
      <c r="Q1026" s="87"/>
      <c r="R1026" s="87"/>
      <c r="S1026" s="87"/>
      <c r="T1026" s="89"/>
      <c r="V1026" s="87"/>
      <c r="W1026" s="87"/>
    </row>
    <row r="1027" spans="1:23">
      <c r="A1027" s="83"/>
      <c r="B1027" s="94"/>
      <c r="C1027" s="97"/>
      <c r="D1027" s="86"/>
      <c r="E1027" s="87"/>
      <c r="G1027" s="89"/>
      <c r="H1027" s="87"/>
      <c r="I1027" s="87"/>
      <c r="J1027" s="88"/>
      <c r="K1027" s="87"/>
      <c r="L1027" s="90"/>
      <c r="M1027" s="90"/>
      <c r="N1027" s="87" t="str">
        <f t="shared" ca="1" si="15"/>
        <v/>
      </c>
      <c r="O1027" s="87"/>
      <c r="P1027" s="89"/>
      <c r="Q1027" s="87"/>
      <c r="R1027" s="87"/>
      <c r="S1027" s="87"/>
      <c r="T1027" s="89"/>
      <c r="V1027" s="87"/>
      <c r="W1027" s="87"/>
    </row>
    <row r="1028" spans="1:23">
      <c r="A1028" s="83"/>
      <c r="B1028" s="94"/>
      <c r="C1028" s="97"/>
      <c r="D1028" s="86"/>
      <c r="E1028" s="87"/>
      <c r="G1028" s="89"/>
      <c r="H1028" s="87"/>
      <c r="I1028" s="87"/>
      <c r="J1028" s="88"/>
      <c r="K1028" s="87"/>
      <c r="L1028" s="90"/>
      <c r="M1028" s="90"/>
      <c r="N1028" s="87" t="str">
        <f t="shared" ca="1" si="15"/>
        <v/>
      </c>
      <c r="O1028" s="87"/>
      <c r="P1028" s="89"/>
      <c r="Q1028" s="87"/>
      <c r="R1028" s="87"/>
      <c r="S1028" s="87"/>
      <c r="T1028" s="89"/>
      <c r="V1028" s="87"/>
      <c r="W1028" s="87"/>
    </row>
    <row r="1029" spans="1:23">
      <c r="A1029" s="83"/>
      <c r="B1029" s="94"/>
      <c r="C1029" s="97"/>
      <c r="D1029" s="86"/>
      <c r="E1029" s="87"/>
      <c r="G1029" s="89"/>
      <c r="H1029" s="87"/>
      <c r="I1029" s="87"/>
      <c r="J1029" s="88"/>
      <c r="K1029" s="87"/>
      <c r="L1029" s="90"/>
      <c r="M1029" s="90"/>
      <c r="N1029" s="87" t="str">
        <f t="shared" ref="N1029:N1092" ca="1" si="16">+IFERROR(MATCH("X",OFFSET(STR,N1028,0),0)+N1028,"")</f>
        <v/>
      </c>
      <c r="O1029" s="87"/>
      <c r="P1029" s="89"/>
      <c r="Q1029" s="87"/>
      <c r="R1029" s="87"/>
      <c r="S1029" s="87"/>
      <c r="T1029" s="89"/>
      <c r="V1029" s="87"/>
      <c r="W1029" s="87"/>
    </row>
    <row r="1030" spans="1:23">
      <c r="A1030" s="83"/>
      <c r="B1030" s="94"/>
      <c r="C1030" s="97"/>
      <c r="D1030" s="86"/>
      <c r="E1030" s="87"/>
      <c r="G1030" s="89"/>
      <c r="H1030" s="87"/>
      <c r="I1030" s="87"/>
      <c r="J1030" s="88"/>
      <c r="K1030" s="87"/>
      <c r="L1030" s="90"/>
      <c r="M1030" s="90"/>
      <c r="N1030" s="87" t="str">
        <f t="shared" ca="1" si="16"/>
        <v/>
      </c>
      <c r="O1030" s="87"/>
      <c r="P1030" s="89"/>
      <c r="Q1030" s="87"/>
      <c r="R1030" s="87"/>
      <c r="S1030" s="87"/>
      <c r="T1030" s="89"/>
      <c r="V1030" s="87"/>
      <c r="W1030" s="87"/>
    </row>
    <row r="1031" spans="1:23">
      <c r="A1031" s="83"/>
      <c r="B1031" s="94"/>
      <c r="C1031" s="97"/>
      <c r="D1031" s="86"/>
      <c r="E1031" s="87"/>
      <c r="G1031" s="89"/>
      <c r="H1031" s="87"/>
      <c r="I1031" s="87"/>
      <c r="J1031" s="88"/>
      <c r="K1031" s="87"/>
      <c r="L1031" s="90"/>
      <c r="M1031" s="90"/>
      <c r="N1031" s="87" t="str">
        <f t="shared" ca="1" si="16"/>
        <v/>
      </c>
      <c r="O1031" s="87"/>
      <c r="P1031" s="89"/>
      <c r="Q1031" s="87"/>
      <c r="R1031" s="87"/>
      <c r="S1031" s="87"/>
      <c r="T1031" s="89"/>
      <c r="V1031" s="87"/>
      <c r="W1031" s="87"/>
    </row>
    <row r="1032" spans="1:23">
      <c r="A1032" s="83"/>
      <c r="B1032" s="94"/>
      <c r="C1032" s="97"/>
      <c r="D1032" s="86"/>
      <c r="E1032" s="87"/>
      <c r="G1032" s="89"/>
      <c r="H1032" s="87"/>
      <c r="I1032" s="87"/>
      <c r="J1032" s="88"/>
      <c r="K1032" s="87"/>
      <c r="L1032" s="90"/>
      <c r="M1032" s="90"/>
      <c r="N1032" s="87" t="str">
        <f t="shared" ca="1" si="16"/>
        <v/>
      </c>
      <c r="O1032" s="87"/>
      <c r="P1032" s="89"/>
      <c r="Q1032" s="87"/>
      <c r="R1032" s="87"/>
      <c r="S1032" s="87"/>
      <c r="T1032" s="89"/>
      <c r="V1032" s="87"/>
      <c r="W1032" s="87"/>
    </row>
    <row r="1033" spans="1:23">
      <c r="A1033" s="83"/>
      <c r="B1033" s="94"/>
      <c r="C1033" s="97"/>
      <c r="D1033" s="86"/>
      <c r="E1033" s="87"/>
      <c r="G1033" s="89"/>
      <c r="H1033" s="87"/>
      <c r="I1033" s="87"/>
      <c r="J1033" s="88"/>
      <c r="K1033" s="87"/>
      <c r="L1033" s="90"/>
      <c r="M1033" s="90"/>
      <c r="N1033" s="87" t="str">
        <f t="shared" ca="1" si="16"/>
        <v/>
      </c>
      <c r="O1033" s="87"/>
      <c r="P1033" s="89"/>
      <c r="Q1033" s="87"/>
      <c r="R1033" s="87"/>
      <c r="S1033" s="87"/>
      <c r="T1033" s="89"/>
      <c r="V1033" s="87"/>
      <c r="W1033" s="87"/>
    </row>
    <row r="1034" spans="1:23">
      <c r="A1034" s="83"/>
      <c r="B1034" s="94"/>
      <c r="C1034" s="97"/>
      <c r="D1034" s="86"/>
      <c r="E1034" s="87"/>
      <c r="G1034" s="89"/>
      <c r="H1034" s="87"/>
      <c r="I1034" s="87"/>
      <c r="J1034" s="88"/>
      <c r="K1034" s="87"/>
      <c r="L1034" s="90"/>
      <c r="M1034" s="90"/>
      <c r="N1034" s="87" t="str">
        <f t="shared" ca="1" si="16"/>
        <v/>
      </c>
      <c r="O1034" s="87"/>
      <c r="P1034" s="89"/>
      <c r="Q1034" s="87"/>
      <c r="R1034" s="87"/>
      <c r="S1034" s="87"/>
      <c r="T1034" s="89"/>
      <c r="V1034" s="87"/>
      <c r="W1034" s="87"/>
    </row>
    <row r="1035" spans="1:23">
      <c r="A1035" s="83"/>
      <c r="B1035" s="94"/>
      <c r="C1035" s="97"/>
      <c r="D1035" s="86"/>
      <c r="E1035" s="87"/>
      <c r="G1035" s="89"/>
      <c r="H1035" s="87"/>
      <c r="I1035" s="87"/>
      <c r="J1035" s="88"/>
      <c r="K1035" s="87"/>
      <c r="L1035" s="90"/>
      <c r="M1035" s="90"/>
      <c r="N1035" s="87" t="str">
        <f t="shared" ca="1" si="16"/>
        <v/>
      </c>
      <c r="O1035" s="87"/>
      <c r="P1035" s="89"/>
      <c r="Q1035" s="87"/>
      <c r="R1035" s="87"/>
      <c r="S1035" s="87"/>
      <c r="T1035" s="89"/>
      <c r="V1035" s="87"/>
      <c r="W1035" s="87"/>
    </row>
    <row r="1036" spans="1:23">
      <c r="A1036" s="83"/>
      <c r="B1036" s="94"/>
      <c r="C1036" s="97"/>
      <c r="D1036" s="86"/>
      <c r="E1036" s="87"/>
      <c r="G1036" s="89"/>
      <c r="H1036" s="87"/>
      <c r="I1036" s="87"/>
      <c r="J1036" s="88"/>
      <c r="K1036" s="87"/>
      <c r="L1036" s="90"/>
      <c r="M1036" s="90"/>
      <c r="N1036" s="87" t="str">
        <f t="shared" ca="1" si="16"/>
        <v/>
      </c>
      <c r="O1036" s="87"/>
      <c r="P1036" s="89"/>
      <c r="Q1036" s="87"/>
      <c r="R1036" s="87"/>
      <c r="S1036" s="87"/>
      <c r="T1036" s="89"/>
      <c r="V1036" s="87"/>
      <c r="W1036" s="87"/>
    </row>
    <row r="1037" spans="1:23">
      <c r="A1037" s="83"/>
      <c r="B1037" s="94"/>
      <c r="C1037" s="97"/>
      <c r="D1037" s="86"/>
      <c r="E1037" s="87"/>
      <c r="G1037" s="89"/>
      <c r="H1037" s="87"/>
      <c r="I1037" s="87"/>
      <c r="J1037" s="88"/>
      <c r="K1037" s="87"/>
      <c r="L1037" s="90"/>
      <c r="M1037" s="90"/>
      <c r="N1037" s="87" t="str">
        <f t="shared" ca="1" si="16"/>
        <v/>
      </c>
      <c r="O1037" s="87"/>
      <c r="P1037" s="89"/>
      <c r="Q1037" s="87"/>
      <c r="R1037" s="87"/>
      <c r="S1037" s="87"/>
      <c r="T1037" s="89"/>
      <c r="V1037" s="87"/>
      <c r="W1037" s="87"/>
    </row>
    <row r="1038" spans="1:23">
      <c r="A1038" s="83"/>
      <c r="B1038" s="94"/>
      <c r="C1038" s="97"/>
      <c r="D1038" s="86"/>
      <c r="E1038" s="87"/>
      <c r="G1038" s="89"/>
      <c r="H1038" s="87"/>
      <c r="I1038" s="87"/>
      <c r="J1038" s="88"/>
      <c r="K1038" s="87"/>
      <c r="L1038" s="90"/>
      <c r="M1038" s="90"/>
      <c r="N1038" s="87" t="str">
        <f t="shared" ca="1" si="16"/>
        <v/>
      </c>
      <c r="O1038" s="87"/>
      <c r="P1038" s="89"/>
      <c r="Q1038" s="87"/>
      <c r="R1038" s="87"/>
      <c r="S1038" s="87"/>
      <c r="T1038" s="89"/>
      <c r="V1038" s="87"/>
      <c r="W1038" s="87"/>
    </row>
    <row r="1039" spans="1:23">
      <c r="A1039" s="83"/>
      <c r="B1039" s="94"/>
      <c r="C1039" s="97"/>
      <c r="D1039" s="86"/>
      <c r="E1039" s="87"/>
      <c r="G1039" s="89"/>
      <c r="H1039" s="87"/>
      <c r="I1039" s="87"/>
      <c r="J1039" s="88"/>
      <c r="K1039" s="87"/>
      <c r="L1039" s="90"/>
      <c r="M1039" s="90"/>
      <c r="N1039" s="87" t="str">
        <f t="shared" ca="1" si="16"/>
        <v/>
      </c>
      <c r="O1039" s="87"/>
      <c r="P1039" s="89"/>
      <c r="Q1039" s="87"/>
      <c r="R1039" s="87"/>
      <c r="S1039" s="87"/>
      <c r="T1039" s="89"/>
      <c r="V1039" s="87"/>
      <c r="W1039" s="87"/>
    </row>
    <row r="1040" spans="1:23">
      <c r="A1040" s="83"/>
      <c r="B1040" s="94"/>
      <c r="C1040" s="97"/>
      <c r="D1040" s="86"/>
      <c r="E1040" s="87"/>
      <c r="G1040" s="89"/>
      <c r="H1040" s="87"/>
      <c r="I1040" s="87"/>
      <c r="J1040" s="88"/>
      <c r="K1040" s="87"/>
      <c r="L1040" s="90"/>
      <c r="M1040" s="90"/>
      <c r="N1040" s="87" t="str">
        <f t="shared" ca="1" si="16"/>
        <v/>
      </c>
      <c r="O1040" s="87"/>
      <c r="P1040" s="89"/>
      <c r="Q1040" s="87"/>
      <c r="R1040" s="87"/>
      <c r="S1040" s="87"/>
      <c r="T1040" s="89"/>
      <c r="V1040" s="87"/>
      <c r="W1040" s="87"/>
    </row>
    <row r="1041" spans="1:23">
      <c r="A1041" s="83"/>
      <c r="B1041" s="94"/>
      <c r="C1041" s="97"/>
      <c r="D1041" s="86"/>
      <c r="E1041" s="87"/>
      <c r="G1041" s="89"/>
      <c r="H1041" s="87"/>
      <c r="I1041" s="87"/>
      <c r="J1041" s="88"/>
      <c r="K1041" s="87"/>
      <c r="L1041" s="90"/>
      <c r="M1041" s="90"/>
      <c r="N1041" s="87" t="str">
        <f t="shared" ca="1" si="16"/>
        <v/>
      </c>
      <c r="O1041" s="87"/>
      <c r="P1041" s="89"/>
      <c r="Q1041" s="87"/>
      <c r="R1041" s="87"/>
      <c r="S1041" s="87"/>
      <c r="T1041" s="89"/>
      <c r="V1041" s="87"/>
      <c r="W1041" s="87"/>
    </row>
    <row r="1042" spans="1:23">
      <c r="A1042" s="83"/>
      <c r="B1042" s="94"/>
      <c r="C1042" s="97"/>
      <c r="D1042" s="86"/>
      <c r="E1042" s="87"/>
      <c r="G1042" s="89"/>
      <c r="H1042" s="87"/>
      <c r="I1042" s="87"/>
      <c r="J1042" s="88"/>
      <c r="K1042" s="87"/>
      <c r="L1042" s="90"/>
      <c r="M1042" s="90"/>
      <c r="N1042" s="87" t="str">
        <f t="shared" ca="1" si="16"/>
        <v/>
      </c>
      <c r="O1042" s="87"/>
      <c r="P1042" s="89"/>
      <c r="Q1042" s="87"/>
      <c r="R1042" s="87"/>
      <c r="S1042" s="87"/>
      <c r="T1042" s="89"/>
      <c r="V1042" s="87"/>
      <c r="W1042" s="87"/>
    </row>
    <row r="1043" spans="1:23">
      <c r="A1043" s="83"/>
      <c r="B1043" s="94"/>
      <c r="C1043" s="97"/>
      <c r="D1043" s="86"/>
      <c r="E1043" s="87"/>
      <c r="G1043" s="89"/>
      <c r="H1043" s="87"/>
      <c r="I1043" s="87"/>
      <c r="J1043" s="88"/>
      <c r="K1043" s="87"/>
      <c r="L1043" s="90"/>
      <c r="M1043" s="90"/>
      <c r="N1043" s="87" t="str">
        <f t="shared" ca="1" si="16"/>
        <v/>
      </c>
      <c r="O1043" s="87"/>
      <c r="P1043" s="89"/>
      <c r="Q1043" s="87"/>
      <c r="R1043" s="87"/>
      <c r="S1043" s="87"/>
      <c r="T1043" s="89"/>
      <c r="V1043" s="87"/>
      <c r="W1043" s="87"/>
    </row>
    <row r="1044" spans="1:23">
      <c r="A1044" s="83"/>
      <c r="B1044" s="94"/>
      <c r="C1044" s="97"/>
      <c r="D1044" s="86"/>
      <c r="E1044" s="87"/>
      <c r="G1044" s="89"/>
      <c r="H1044" s="87"/>
      <c r="I1044" s="87"/>
      <c r="J1044" s="88"/>
      <c r="K1044" s="87"/>
      <c r="L1044" s="90"/>
      <c r="M1044" s="90"/>
      <c r="N1044" s="87" t="str">
        <f t="shared" ca="1" si="16"/>
        <v/>
      </c>
      <c r="O1044" s="87"/>
      <c r="P1044" s="89"/>
      <c r="Q1044" s="87"/>
      <c r="R1044" s="87"/>
      <c r="S1044" s="87"/>
      <c r="T1044" s="89"/>
      <c r="V1044" s="87"/>
      <c r="W1044" s="87"/>
    </row>
    <row r="1045" spans="1:23">
      <c r="A1045" s="83"/>
      <c r="B1045" s="94"/>
      <c r="C1045" s="97"/>
      <c r="D1045" s="86"/>
      <c r="E1045" s="87"/>
      <c r="G1045" s="89"/>
      <c r="H1045" s="87"/>
      <c r="I1045" s="87"/>
      <c r="J1045" s="88"/>
      <c r="K1045" s="87"/>
      <c r="L1045" s="90"/>
      <c r="M1045" s="90"/>
      <c r="N1045" s="87" t="str">
        <f t="shared" ca="1" si="16"/>
        <v/>
      </c>
      <c r="O1045" s="87"/>
      <c r="P1045" s="89"/>
      <c r="Q1045" s="87"/>
      <c r="R1045" s="87"/>
      <c r="S1045" s="87"/>
      <c r="T1045" s="89"/>
      <c r="V1045" s="87"/>
      <c r="W1045" s="87"/>
    </row>
    <row r="1046" spans="1:23">
      <c r="A1046" s="83"/>
      <c r="B1046" s="94"/>
      <c r="C1046" s="97"/>
      <c r="D1046" s="86"/>
      <c r="E1046" s="87"/>
      <c r="G1046" s="89"/>
      <c r="H1046" s="87"/>
      <c r="I1046" s="87"/>
      <c r="J1046" s="88"/>
      <c r="K1046" s="87"/>
      <c r="L1046" s="90"/>
      <c r="M1046" s="90"/>
      <c r="N1046" s="87" t="str">
        <f t="shared" ca="1" si="16"/>
        <v/>
      </c>
      <c r="O1046" s="87"/>
      <c r="P1046" s="89"/>
      <c r="Q1046" s="87"/>
      <c r="R1046" s="87"/>
      <c r="S1046" s="87"/>
      <c r="T1046" s="89"/>
      <c r="V1046" s="87"/>
      <c r="W1046" s="87"/>
    </row>
    <row r="1047" spans="1:23">
      <c r="A1047" s="83"/>
      <c r="B1047" s="94"/>
      <c r="C1047" s="97"/>
      <c r="D1047" s="86"/>
      <c r="E1047" s="87"/>
      <c r="G1047" s="89"/>
      <c r="H1047" s="87"/>
      <c r="I1047" s="87"/>
      <c r="J1047" s="88"/>
      <c r="K1047" s="87"/>
      <c r="L1047" s="90"/>
      <c r="M1047" s="90"/>
      <c r="N1047" s="87" t="str">
        <f t="shared" ca="1" si="16"/>
        <v/>
      </c>
      <c r="O1047" s="87"/>
      <c r="P1047" s="89"/>
      <c r="Q1047" s="87"/>
      <c r="R1047" s="87"/>
      <c r="S1047" s="87"/>
      <c r="T1047" s="89"/>
      <c r="V1047" s="87"/>
      <c r="W1047" s="87"/>
    </row>
    <row r="1048" spans="1:23">
      <c r="A1048" s="83"/>
      <c r="B1048" s="94"/>
      <c r="C1048" s="97"/>
      <c r="D1048" s="86"/>
      <c r="E1048" s="87"/>
      <c r="G1048" s="89"/>
      <c r="H1048" s="87"/>
      <c r="I1048" s="87"/>
      <c r="J1048" s="88"/>
      <c r="K1048" s="87"/>
      <c r="L1048" s="90"/>
      <c r="M1048" s="90"/>
      <c r="N1048" s="87" t="str">
        <f t="shared" ca="1" si="16"/>
        <v/>
      </c>
      <c r="O1048" s="87"/>
      <c r="P1048" s="89"/>
      <c r="Q1048" s="87"/>
      <c r="R1048" s="87"/>
      <c r="S1048" s="87"/>
      <c r="T1048" s="89"/>
      <c r="V1048" s="87"/>
      <c r="W1048" s="87"/>
    </row>
    <row r="1049" spans="1:23">
      <c r="A1049" s="83"/>
      <c r="B1049" s="94"/>
      <c r="C1049" s="97"/>
      <c r="D1049" s="86"/>
      <c r="E1049" s="87"/>
      <c r="G1049" s="89"/>
      <c r="H1049" s="87"/>
      <c r="I1049" s="87"/>
      <c r="J1049" s="88"/>
      <c r="K1049" s="87"/>
      <c r="L1049" s="90"/>
      <c r="M1049" s="90"/>
      <c r="N1049" s="87" t="str">
        <f t="shared" ca="1" si="16"/>
        <v/>
      </c>
      <c r="O1049" s="87"/>
      <c r="P1049" s="89"/>
      <c r="Q1049" s="87"/>
      <c r="R1049" s="87"/>
      <c r="S1049" s="87"/>
      <c r="T1049" s="89"/>
      <c r="V1049" s="87"/>
      <c r="W1049" s="87"/>
    </row>
    <row r="1050" spans="1:23">
      <c r="A1050" s="83"/>
      <c r="B1050" s="94"/>
      <c r="C1050" s="97"/>
      <c r="D1050" s="86"/>
      <c r="E1050" s="87"/>
      <c r="G1050" s="89"/>
      <c r="H1050" s="87"/>
      <c r="I1050" s="87"/>
      <c r="J1050" s="88"/>
      <c r="K1050" s="87"/>
      <c r="L1050" s="90"/>
      <c r="M1050" s="90"/>
      <c r="N1050" s="87" t="str">
        <f t="shared" ca="1" si="16"/>
        <v/>
      </c>
      <c r="O1050" s="87"/>
      <c r="P1050" s="89"/>
      <c r="Q1050" s="87"/>
      <c r="R1050" s="87"/>
      <c r="S1050" s="87"/>
      <c r="T1050" s="89"/>
      <c r="V1050" s="87"/>
      <c r="W1050" s="87"/>
    </row>
    <row r="1051" spans="1:23">
      <c r="A1051" s="83"/>
      <c r="B1051" s="94"/>
      <c r="C1051" s="97"/>
      <c r="D1051" s="86"/>
      <c r="E1051" s="87"/>
      <c r="G1051" s="89"/>
      <c r="H1051" s="87"/>
      <c r="I1051" s="87"/>
      <c r="J1051" s="88"/>
      <c r="K1051" s="87"/>
      <c r="L1051" s="90"/>
      <c r="M1051" s="90"/>
      <c r="N1051" s="87" t="str">
        <f t="shared" ca="1" si="16"/>
        <v/>
      </c>
      <c r="O1051" s="87"/>
      <c r="P1051" s="89"/>
      <c r="Q1051" s="87"/>
      <c r="R1051" s="87"/>
      <c r="S1051" s="87"/>
      <c r="T1051" s="89"/>
      <c r="V1051" s="87"/>
      <c r="W1051" s="87"/>
    </row>
    <row r="1052" spans="1:23">
      <c r="A1052" s="83"/>
      <c r="B1052" s="94"/>
      <c r="C1052" s="97"/>
      <c r="D1052" s="86"/>
      <c r="E1052" s="87"/>
      <c r="G1052" s="89"/>
      <c r="H1052" s="87"/>
      <c r="I1052" s="87"/>
      <c r="J1052" s="88"/>
      <c r="K1052" s="87"/>
      <c r="L1052" s="90"/>
      <c r="M1052" s="90"/>
      <c r="N1052" s="87" t="str">
        <f t="shared" ca="1" si="16"/>
        <v/>
      </c>
      <c r="O1052" s="87"/>
      <c r="P1052" s="89"/>
      <c r="Q1052" s="87"/>
      <c r="R1052" s="87"/>
      <c r="S1052" s="87"/>
      <c r="T1052" s="89"/>
      <c r="V1052" s="87"/>
      <c r="W1052" s="87"/>
    </row>
    <row r="1053" spans="1:23">
      <c r="A1053" s="83"/>
      <c r="B1053" s="94"/>
      <c r="C1053" s="97"/>
      <c r="D1053" s="86"/>
      <c r="E1053" s="87"/>
      <c r="G1053" s="89"/>
      <c r="H1053" s="87"/>
      <c r="I1053" s="87"/>
      <c r="J1053" s="88"/>
      <c r="K1053" s="87"/>
      <c r="L1053" s="90"/>
      <c r="M1053" s="90"/>
      <c r="N1053" s="87" t="str">
        <f t="shared" ca="1" si="16"/>
        <v/>
      </c>
      <c r="O1053" s="87"/>
      <c r="P1053" s="89"/>
      <c r="Q1053" s="87"/>
      <c r="R1053" s="87"/>
      <c r="S1053" s="87"/>
      <c r="T1053" s="89"/>
      <c r="V1053" s="87"/>
      <c r="W1053" s="87"/>
    </row>
    <row r="1054" spans="1:23">
      <c r="A1054" s="83"/>
      <c r="B1054" s="94"/>
      <c r="C1054" s="97"/>
      <c r="D1054" s="86"/>
      <c r="E1054" s="87"/>
      <c r="G1054" s="89"/>
      <c r="H1054" s="87"/>
      <c r="I1054" s="87"/>
      <c r="J1054" s="88"/>
      <c r="K1054" s="87"/>
      <c r="L1054" s="90"/>
      <c r="M1054" s="90"/>
      <c r="N1054" s="87" t="str">
        <f t="shared" ca="1" si="16"/>
        <v/>
      </c>
      <c r="O1054" s="87"/>
      <c r="P1054" s="89"/>
      <c r="Q1054" s="87"/>
      <c r="R1054" s="87"/>
      <c r="S1054" s="87"/>
      <c r="T1054" s="89"/>
      <c r="V1054" s="87"/>
      <c r="W1054" s="87"/>
    </row>
    <row r="1055" spans="1:23">
      <c r="A1055" s="83"/>
      <c r="B1055" s="94"/>
      <c r="C1055" s="97"/>
      <c r="D1055" s="86"/>
      <c r="E1055" s="87"/>
      <c r="G1055" s="89"/>
      <c r="H1055" s="87"/>
      <c r="I1055" s="87"/>
      <c r="J1055" s="88"/>
      <c r="K1055" s="87"/>
      <c r="L1055" s="90"/>
      <c r="M1055" s="90"/>
      <c r="N1055" s="87" t="str">
        <f t="shared" ca="1" si="16"/>
        <v/>
      </c>
      <c r="O1055" s="87"/>
      <c r="P1055" s="89"/>
      <c r="Q1055" s="87"/>
      <c r="R1055" s="87"/>
      <c r="S1055" s="87"/>
      <c r="T1055" s="89"/>
      <c r="V1055" s="87"/>
      <c r="W1055" s="87"/>
    </row>
    <row r="1056" spans="1:23">
      <c r="A1056" s="83"/>
      <c r="B1056" s="94"/>
      <c r="C1056" s="97"/>
      <c r="D1056" s="86"/>
      <c r="E1056" s="87"/>
      <c r="G1056" s="89"/>
      <c r="H1056" s="87"/>
      <c r="I1056" s="87"/>
      <c r="J1056" s="88"/>
      <c r="K1056" s="87"/>
      <c r="L1056" s="90"/>
      <c r="M1056" s="90"/>
      <c r="N1056" s="87" t="str">
        <f t="shared" ca="1" si="16"/>
        <v/>
      </c>
      <c r="O1056" s="87"/>
      <c r="P1056" s="89"/>
      <c r="Q1056" s="87"/>
      <c r="R1056" s="87"/>
      <c r="S1056" s="87"/>
      <c r="T1056" s="89"/>
      <c r="V1056" s="87"/>
      <c r="W1056" s="87"/>
    </row>
    <row r="1057" spans="1:23">
      <c r="A1057" s="83"/>
      <c r="B1057" s="94"/>
      <c r="C1057" s="97"/>
      <c r="D1057" s="86"/>
      <c r="E1057" s="87"/>
      <c r="G1057" s="89"/>
      <c r="H1057" s="87"/>
      <c r="I1057" s="87"/>
      <c r="J1057" s="88"/>
      <c r="K1057" s="87"/>
      <c r="L1057" s="90"/>
      <c r="M1057" s="90"/>
      <c r="N1057" s="87" t="str">
        <f t="shared" ca="1" si="16"/>
        <v/>
      </c>
      <c r="O1057" s="87"/>
      <c r="P1057" s="89"/>
      <c r="Q1057" s="87"/>
      <c r="R1057" s="87"/>
      <c r="S1057" s="87"/>
      <c r="T1057" s="89"/>
      <c r="V1057" s="87"/>
      <c r="W1057" s="87"/>
    </row>
    <row r="1058" spans="1:23">
      <c r="A1058" s="83"/>
      <c r="B1058" s="94"/>
      <c r="C1058" s="97"/>
      <c r="D1058" s="86"/>
      <c r="E1058" s="87"/>
      <c r="G1058" s="89"/>
      <c r="H1058" s="87"/>
      <c r="I1058" s="87"/>
      <c r="J1058" s="88"/>
      <c r="K1058" s="87"/>
      <c r="L1058" s="90"/>
      <c r="M1058" s="90"/>
      <c r="N1058" s="87" t="str">
        <f t="shared" ca="1" si="16"/>
        <v/>
      </c>
      <c r="O1058" s="87"/>
      <c r="P1058" s="89"/>
      <c r="Q1058" s="87"/>
      <c r="R1058" s="87"/>
      <c r="S1058" s="87"/>
      <c r="T1058" s="89"/>
      <c r="V1058" s="87"/>
      <c r="W1058" s="87"/>
    </row>
    <row r="1059" spans="1:23">
      <c r="A1059" s="83"/>
      <c r="B1059" s="94"/>
      <c r="C1059" s="97"/>
      <c r="D1059" s="86"/>
      <c r="E1059" s="87"/>
      <c r="G1059" s="89"/>
      <c r="H1059" s="87"/>
      <c r="I1059" s="87"/>
      <c r="J1059" s="88"/>
      <c r="K1059" s="87"/>
      <c r="L1059" s="90"/>
      <c r="M1059" s="90"/>
      <c r="N1059" s="87" t="str">
        <f t="shared" ca="1" si="16"/>
        <v/>
      </c>
      <c r="O1059" s="87"/>
      <c r="P1059" s="89"/>
      <c r="Q1059" s="87"/>
      <c r="R1059" s="87"/>
      <c r="S1059" s="87"/>
      <c r="T1059" s="89"/>
      <c r="V1059" s="87"/>
      <c r="W1059" s="87"/>
    </row>
    <row r="1060" spans="1:23">
      <c r="A1060" s="83"/>
      <c r="B1060" s="94"/>
      <c r="C1060" s="97"/>
      <c r="D1060" s="86"/>
      <c r="E1060" s="87"/>
      <c r="G1060" s="89"/>
      <c r="H1060" s="87"/>
      <c r="I1060" s="87"/>
      <c r="J1060" s="88"/>
      <c r="K1060" s="87"/>
      <c r="L1060" s="90"/>
      <c r="M1060" s="90"/>
      <c r="N1060" s="87" t="str">
        <f t="shared" ca="1" si="16"/>
        <v/>
      </c>
      <c r="O1060" s="87"/>
      <c r="P1060" s="89"/>
      <c r="Q1060" s="87"/>
      <c r="R1060" s="87"/>
      <c r="S1060" s="87"/>
      <c r="T1060" s="89"/>
      <c r="V1060" s="87"/>
      <c r="W1060" s="87"/>
    </row>
    <row r="1061" spans="1:23">
      <c r="A1061" s="83"/>
      <c r="B1061" s="94"/>
      <c r="C1061" s="97"/>
      <c r="D1061" s="86"/>
      <c r="E1061" s="87"/>
      <c r="G1061" s="89"/>
      <c r="H1061" s="87"/>
      <c r="I1061" s="87"/>
      <c r="J1061" s="88"/>
      <c r="K1061" s="87"/>
      <c r="L1061" s="90"/>
      <c r="M1061" s="90"/>
      <c r="N1061" s="87" t="str">
        <f t="shared" ca="1" si="16"/>
        <v/>
      </c>
      <c r="O1061" s="87"/>
      <c r="P1061" s="89"/>
      <c r="Q1061" s="87"/>
      <c r="R1061" s="87"/>
      <c r="S1061" s="87"/>
      <c r="T1061" s="89"/>
      <c r="V1061" s="87"/>
      <c r="W1061" s="87"/>
    </row>
    <row r="1062" spans="1:23">
      <c r="A1062" s="83"/>
      <c r="B1062" s="94"/>
      <c r="C1062" s="97"/>
      <c r="D1062" s="86"/>
      <c r="E1062" s="87"/>
      <c r="G1062" s="89"/>
      <c r="H1062" s="87"/>
      <c r="I1062" s="87"/>
      <c r="J1062" s="88"/>
      <c r="K1062" s="87"/>
      <c r="L1062" s="90"/>
      <c r="M1062" s="90"/>
      <c r="N1062" s="87" t="str">
        <f t="shared" ca="1" si="16"/>
        <v/>
      </c>
      <c r="O1062" s="87"/>
      <c r="P1062" s="89"/>
      <c r="Q1062" s="87"/>
      <c r="R1062" s="87"/>
      <c r="S1062" s="87"/>
      <c r="T1062" s="89"/>
      <c r="V1062" s="87"/>
      <c r="W1062" s="87"/>
    </row>
    <row r="1063" spans="1:23">
      <c r="A1063" s="83"/>
      <c r="B1063" s="94"/>
      <c r="C1063" s="97"/>
      <c r="D1063" s="86"/>
      <c r="E1063" s="87"/>
      <c r="G1063" s="89"/>
      <c r="H1063" s="87"/>
      <c r="I1063" s="87"/>
      <c r="J1063" s="88"/>
      <c r="K1063" s="87"/>
      <c r="L1063" s="90"/>
      <c r="M1063" s="90"/>
      <c r="N1063" s="87" t="str">
        <f t="shared" ca="1" si="16"/>
        <v/>
      </c>
      <c r="O1063" s="87"/>
      <c r="P1063" s="89"/>
      <c r="Q1063" s="87"/>
      <c r="R1063" s="87"/>
      <c r="S1063" s="87"/>
      <c r="T1063" s="89"/>
      <c r="V1063" s="87"/>
      <c r="W1063" s="87"/>
    </row>
    <row r="1064" spans="1:23">
      <c r="A1064" s="83"/>
      <c r="B1064" s="94"/>
      <c r="C1064" s="97"/>
      <c r="D1064" s="86"/>
      <c r="E1064" s="87"/>
      <c r="G1064" s="89"/>
      <c r="H1064" s="87"/>
      <c r="I1064" s="87"/>
      <c r="J1064" s="88"/>
      <c r="K1064" s="87"/>
      <c r="L1064" s="90"/>
      <c r="M1064" s="90"/>
      <c r="N1064" s="87" t="str">
        <f t="shared" ca="1" si="16"/>
        <v/>
      </c>
      <c r="O1064" s="87"/>
      <c r="P1064" s="89"/>
      <c r="Q1064" s="87"/>
      <c r="R1064" s="87"/>
      <c r="S1064" s="87"/>
      <c r="T1064" s="89"/>
      <c r="V1064" s="87"/>
      <c r="W1064" s="87"/>
    </row>
    <row r="1065" spans="1:23">
      <c r="A1065" s="83"/>
      <c r="B1065" s="94"/>
      <c r="C1065" s="97"/>
      <c r="D1065" s="86"/>
      <c r="E1065" s="87"/>
      <c r="G1065" s="89"/>
      <c r="H1065" s="87"/>
      <c r="I1065" s="87"/>
      <c r="J1065" s="88"/>
      <c r="K1065" s="87"/>
      <c r="L1065" s="90"/>
      <c r="M1065" s="90"/>
      <c r="N1065" s="87" t="str">
        <f t="shared" ca="1" si="16"/>
        <v/>
      </c>
      <c r="O1065" s="87"/>
      <c r="P1065" s="89"/>
      <c r="Q1065" s="87"/>
      <c r="R1065" s="87"/>
      <c r="S1065" s="87"/>
      <c r="T1065" s="89"/>
      <c r="V1065" s="87"/>
      <c r="W1065" s="87"/>
    </row>
    <row r="1066" spans="1:23">
      <c r="A1066" s="83"/>
      <c r="B1066" s="94"/>
      <c r="C1066" s="97"/>
      <c r="D1066" s="86"/>
      <c r="E1066" s="87"/>
      <c r="G1066" s="89"/>
      <c r="H1066" s="87"/>
      <c r="I1066" s="87"/>
      <c r="J1066" s="88"/>
      <c r="K1066" s="87"/>
      <c r="L1066" s="90"/>
      <c r="M1066" s="90"/>
      <c r="N1066" s="87" t="str">
        <f t="shared" ca="1" si="16"/>
        <v/>
      </c>
      <c r="O1066" s="87"/>
      <c r="P1066" s="89"/>
      <c r="Q1066" s="87"/>
      <c r="R1066" s="87"/>
      <c r="S1066" s="87"/>
      <c r="T1066" s="89"/>
      <c r="V1066" s="87"/>
      <c r="W1066" s="87"/>
    </row>
    <row r="1067" spans="1:23">
      <c r="A1067" s="83"/>
      <c r="B1067" s="94"/>
      <c r="C1067" s="97"/>
      <c r="D1067" s="86"/>
      <c r="E1067" s="87"/>
      <c r="G1067" s="89"/>
      <c r="H1067" s="87"/>
      <c r="I1067" s="87"/>
      <c r="J1067" s="88"/>
      <c r="K1067" s="87"/>
      <c r="L1067" s="90"/>
      <c r="M1067" s="90"/>
      <c r="N1067" s="87" t="str">
        <f t="shared" ca="1" si="16"/>
        <v/>
      </c>
      <c r="O1067" s="87"/>
      <c r="P1067" s="89"/>
      <c r="Q1067" s="87"/>
      <c r="R1067" s="87"/>
      <c r="S1067" s="87"/>
      <c r="T1067" s="89"/>
      <c r="V1067" s="87"/>
      <c r="W1067" s="87"/>
    </row>
    <row r="1068" spans="1:23">
      <c r="A1068" s="83"/>
      <c r="B1068" s="94"/>
      <c r="C1068" s="97"/>
      <c r="D1068" s="86"/>
      <c r="E1068" s="87"/>
      <c r="G1068" s="89"/>
      <c r="H1068" s="87"/>
      <c r="I1068" s="87"/>
      <c r="J1068" s="88"/>
      <c r="K1068" s="87"/>
      <c r="L1068" s="90"/>
      <c r="M1068" s="90"/>
      <c r="N1068" s="87" t="str">
        <f t="shared" ca="1" si="16"/>
        <v/>
      </c>
      <c r="O1068" s="87"/>
      <c r="P1068" s="89"/>
      <c r="Q1068" s="87"/>
      <c r="R1068" s="87"/>
      <c r="S1068" s="87"/>
      <c r="T1068" s="89"/>
      <c r="V1068" s="87"/>
      <c r="W1068" s="87"/>
    </row>
    <row r="1069" spans="1:23">
      <c r="A1069" s="83"/>
      <c r="B1069" s="94"/>
      <c r="C1069" s="97"/>
      <c r="D1069" s="86"/>
      <c r="E1069" s="87"/>
      <c r="G1069" s="89"/>
      <c r="H1069" s="87"/>
      <c r="I1069" s="87"/>
      <c r="J1069" s="88"/>
      <c r="K1069" s="87"/>
      <c r="L1069" s="90"/>
      <c r="M1069" s="90"/>
      <c r="N1069" s="87" t="str">
        <f t="shared" ca="1" si="16"/>
        <v/>
      </c>
      <c r="O1069" s="87"/>
      <c r="P1069" s="89"/>
      <c r="Q1069" s="87"/>
      <c r="R1069" s="87"/>
      <c r="S1069" s="87"/>
      <c r="T1069" s="89"/>
      <c r="V1069" s="87"/>
      <c r="W1069" s="87"/>
    </row>
    <row r="1070" spans="1:23">
      <c r="A1070" s="83"/>
      <c r="B1070" s="94"/>
      <c r="C1070" s="97"/>
      <c r="D1070" s="86"/>
      <c r="E1070" s="87"/>
      <c r="G1070" s="89"/>
      <c r="H1070" s="87"/>
      <c r="I1070" s="87"/>
      <c r="J1070" s="88"/>
      <c r="K1070" s="87"/>
      <c r="L1070" s="90"/>
      <c r="M1070" s="90"/>
      <c r="N1070" s="87" t="str">
        <f t="shared" ca="1" si="16"/>
        <v/>
      </c>
      <c r="O1070" s="87"/>
      <c r="P1070" s="89"/>
      <c r="Q1070" s="87"/>
      <c r="R1070" s="87"/>
      <c r="S1070" s="87"/>
      <c r="T1070" s="89"/>
      <c r="V1070" s="87"/>
      <c r="W1070" s="87"/>
    </row>
    <row r="1071" spans="1:23">
      <c r="A1071" s="83"/>
      <c r="B1071" s="94"/>
      <c r="C1071" s="97"/>
      <c r="D1071" s="86"/>
      <c r="E1071" s="87"/>
      <c r="G1071" s="89"/>
      <c r="H1071" s="87"/>
      <c r="I1071" s="87"/>
      <c r="J1071" s="88"/>
      <c r="K1071" s="87"/>
      <c r="L1071" s="90"/>
      <c r="M1071" s="90"/>
      <c r="N1071" s="87" t="str">
        <f t="shared" ca="1" si="16"/>
        <v/>
      </c>
      <c r="O1071" s="87"/>
      <c r="P1071" s="89"/>
      <c r="Q1071" s="87"/>
      <c r="R1071" s="87"/>
      <c r="S1071" s="87"/>
      <c r="T1071" s="89"/>
      <c r="V1071" s="87"/>
      <c r="W1071" s="87"/>
    </row>
    <row r="1072" spans="1:23">
      <c r="A1072" s="83"/>
      <c r="B1072" s="94"/>
      <c r="C1072" s="97"/>
      <c r="D1072" s="86"/>
      <c r="E1072" s="87"/>
      <c r="G1072" s="89"/>
      <c r="H1072" s="87"/>
      <c r="I1072" s="87"/>
      <c r="J1072" s="88"/>
      <c r="K1072" s="87"/>
      <c r="L1072" s="90"/>
      <c r="M1072" s="90"/>
      <c r="N1072" s="87" t="str">
        <f t="shared" ca="1" si="16"/>
        <v/>
      </c>
      <c r="O1072" s="87"/>
      <c r="P1072" s="89"/>
      <c r="Q1072" s="87"/>
      <c r="R1072" s="87"/>
      <c r="S1072" s="87"/>
      <c r="T1072" s="89"/>
      <c r="V1072" s="87"/>
      <c r="W1072" s="87"/>
    </row>
    <row r="1073" spans="1:23">
      <c r="A1073" s="83"/>
      <c r="B1073" s="94"/>
      <c r="C1073" s="97"/>
      <c r="D1073" s="86"/>
      <c r="E1073" s="87"/>
      <c r="G1073" s="89"/>
      <c r="H1073" s="87"/>
      <c r="I1073" s="87"/>
      <c r="J1073" s="88"/>
      <c r="K1073" s="87"/>
      <c r="L1073" s="90"/>
      <c r="M1073" s="90"/>
      <c r="N1073" s="87" t="str">
        <f t="shared" ca="1" si="16"/>
        <v/>
      </c>
      <c r="O1073" s="87"/>
      <c r="P1073" s="89"/>
      <c r="Q1073" s="87"/>
      <c r="R1073" s="87"/>
      <c r="S1073" s="87"/>
      <c r="T1073" s="89"/>
      <c r="V1073" s="87"/>
      <c r="W1073" s="87"/>
    </row>
    <row r="1074" spans="1:23">
      <c r="A1074" s="83"/>
      <c r="B1074" s="94"/>
      <c r="C1074" s="97"/>
      <c r="D1074" s="86"/>
      <c r="E1074" s="87"/>
      <c r="G1074" s="89"/>
      <c r="H1074" s="87"/>
      <c r="I1074" s="87"/>
      <c r="J1074" s="88"/>
      <c r="K1074" s="87"/>
      <c r="L1074" s="90"/>
      <c r="M1074" s="90"/>
      <c r="N1074" s="87" t="str">
        <f t="shared" ca="1" si="16"/>
        <v/>
      </c>
      <c r="O1074" s="87"/>
      <c r="P1074" s="89"/>
      <c r="Q1074" s="87"/>
      <c r="R1074" s="87"/>
      <c r="S1074" s="87"/>
      <c r="T1074" s="89"/>
      <c r="V1074" s="87"/>
      <c r="W1074" s="87"/>
    </row>
    <row r="1075" spans="1:23">
      <c r="A1075" s="83"/>
      <c r="B1075" s="94"/>
      <c r="C1075" s="97"/>
      <c r="D1075" s="86"/>
      <c r="E1075" s="87"/>
      <c r="G1075" s="89"/>
      <c r="H1075" s="87"/>
      <c r="I1075" s="87"/>
      <c r="J1075" s="88"/>
      <c r="K1075" s="87"/>
      <c r="L1075" s="90"/>
      <c r="M1075" s="90"/>
      <c r="N1075" s="87" t="str">
        <f t="shared" ca="1" si="16"/>
        <v/>
      </c>
      <c r="O1075" s="87"/>
      <c r="P1075" s="89"/>
      <c r="Q1075" s="87"/>
      <c r="R1075" s="87"/>
      <c r="S1075" s="87"/>
      <c r="T1075" s="89"/>
      <c r="V1075" s="87"/>
      <c r="W1075" s="87"/>
    </row>
    <row r="1076" spans="1:23">
      <c r="A1076" s="83"/>
      <c r="B1076" s="94"/>
      <c r="C1076" s="97"/>
      <c r="D1076" s="86"/>
      <c r="E1076" s="87"/>
      <c r="G1076" s="89"/>
      <c r="H1076" s="87"/>
      <c r="I1076" s="87"/>
      <c r="J1076" s="88"/>
      <c r="K1076" s="87"/>
      <c r="L1076" s="90"/>
      <c r="M1076" s="90"/>
      <c r="N1076" s="87" t="str">
        <f t="shared" ca="1" si="16"/>
        <v/>
      </c>
      <c r="O1076" s="87"/>
      <c r="P1076" s="89"/>
      <c r="Q1076" s="87"/>
      <c r="R1076" s="87"/>
      <c r="S1076" s="87"/>
      <c r="T1076" s="89"/>
      <c r="V1076" s="87"/>
      <c r="W1076" s="87"/>
    </row>
    <row r="1077" spans="1:23">
      <c r="A1077" s="83"/>
      <c r="B1077" s="94"/>
      <c r="C1077" s="97"/>
      <c r="D1077" s="86"/>
      <c r="E1077" s="87"/>
      <c r="G1077" s="89"/>
      <c r="H1077" s="87"/>
      <c r="I1077" s="87"/>
      <c r="J1077" s="88"/>
      <c r="K1077" s="87"/>
      <c r="L1077" s="90"/>
      <c r="M1077" s="90"/>
      <c r="N1077" s="87" t="str">
        <f t="shared" ca="1" si="16"/>
        <v/>
      </c>
      <c r="O1077" s="87"/>
      <c r="P1077" s="89"/>
      <c r="Q1077" s="87"/>
      <c r="R1077" s="87"/>
      <c r="S1077" s="87"/>
      <c r="T1077" s="89"/>
      <c r="V1077" s="87"/>
      <c r="W1077" s="87"/>
    </row>
    <row r="1078" spans="1:23">
      <c r="A1078" s="83"/>
      <c r="B1078" s="94"/>
      <c r="C1078" s="97"/>
      <c r="D1078" s="86"/>
      <c r="E1078" s="87"/>
      <c r="G1078" s="89"/>
      <c r="H1078" s="87"/>
      <c r="I1078" s="87"/>
      <c r="J1078" s="88"/>
      <c r="K1078" s="87"/>
      <c r="L1078" s="90"/>
      <c r="M1078" s="90"/>
      <c r="N1078" s="87" t="str">
        <f t="shared" ca="1" si="16"/>
        <v/>
      </c>
      <c r="O1078" s="87"/>
      <c r="P1078" s="89"/>
      <c r="Q1078" s="87"/>
      <c r="R1078" s="87"/>
      <c r="S1078" s="87"/>
      <c r="T1078" s="89"/>
      <c r="V1078" s="87"/>
      <c r="W1078" s="87"/>
    </row>
    <row r="1079" spans="1:23">
      <c r="A1079" s="83"/>
      <c r="B1079" s="94"/>
      <c r="C1079" s="97"/>
      <c r="D1079" s="86"/>
      <c r="E1079" s="87"/>
      <c r="G1079" s="89"/>
      <c r="H1079" s="87"/>
      <c r="I1079" s="87"/>
      <c r="J1079" s="88"/>
      <c r="K1079" s="87"/>
      <c r="L1079" s="90"/>
      <c r="M1079" s="90"/>
      <c r="N1079" s="87" t="str">
        <f t="shared" ca="1" si="16"/>
        <v/>
      </c>
      <c r="O1079" s="87"/>
      <c r="P1079" s="89"/>
      <c r="Q1079" s="87"/>
      <c r="R1079" s="87"/>
      <c r="S1079" s="87"/>
      <c r="T1079" s="89"/>
      <c r="V1079" s="87"/>
      <c r="W1079" s="87"/>
    </row>
    <row r="1080" spans="1:23">
      <c r="A1080" s="83"/>
      <c r="B1080" s="94"/>
      <c r="C1080" s="97"/>
      <c r="D1080" s="86"/>
      <c r="E1080" s="87"/>
      <c r="G1080" s="89"/>
      <c r="H1080" s="87"/>
      <c r="I1080" s="87"/>
      <c r="J1080" s="88"/>
      <c r="K1080" s="87"/>
      <c r="L1080" s="90"/>
      <c r="M1080" s="90"/>
      <c r="N1080" s="87" t="str">
        <f t="shared" ca="1" si="16"/>
        <v/>
      </c>
      <c r="O1080" s="87"/>
      <c r="P1080" s="89"/>
      <c r="Q1080" s="87"/>
      <c r="R1080" s="87"/>
      <c r="S1080" s="87"/>
      <c r="T1080" s="89"/>
      <c r="V1080" s="87"/>
      <c r="W1080" s="87"/>
    </row>
    <row r="1081" spans="1:23">
      <c r="A1081" s="83"/>
      <c r="B1081" s="94"/>
      <c r="C1081" s="97"/>
      <c r="D1081" s="86"/>
      <c r="E1081" s="87"/>
      <c r="G1081" s="89"/>
      <c r="H1081" s="87"/>
      <c r="I1081" s="87"/>
      <c r="J1081" s="88"/>
      <c r="K1081" s="87"/>
      <c r="L1081" s="90"/>
      <c r="M1081" s="90"/>
      <c r="N1081" s="87" t="str">
        <f t="shared" ca="1" si="16"/>
        <v/>
      </c>
      <c r="O1081" s="87"/>
      <c r="P1081" s="89"/>
      <c r="Q1081" s="87"/>
      <c r="R1081" s="87"/>
      <c r="S1081" s="87"/>
      <c r="T1081" s="89"/>
      <c r="V1081" s="87"/>
      <c r="W1081" s="87"/>
    </row>
    <row r="1082" spans="1:23">
      <c r="A1082" s="83"/>
      <c r="B1082" s="94"/>
      <c r="C1082" s="97"/>
      <c r="D1082" s="86"/>
      <c r="E1082" s="87"/>
      <c r="G1082" s="89"/>
      <c r="H1082" s="87"/>
      <c r="I1082" s="87"/>
      <c r="J1082" s="88"/>
      <c r="K1082" s="87"/>
      <c r="L1082" s="90"/>
      <c r="M1082" s="90"/>
      <c r="N1082" s="87" t="str">
        <f t="shared" ca="1" si="16"/>
        <v/>
      </c>
      <c r="O1082" s="87"/>
      <c r="P1082" s="89"/>
      <c r="Q1082" s="87"/>
      <c r="R1082" s="87"/>
      <c r="S1082" s="87"/>
      <c r="T1082" s="89"/>
      <c r="V1082" s="87"/>
      <c r="W1082" s="87"/>
    </row>
    <row r="1083" spans="1:23">
      <c r="A1083" s="83"/>
      <c r="B1083" s="94"/>
      <c r="C1083" s="97"/>
      <c r="D1083" s="86"/>
      <c r="E1083" s="87"/>
      <c r="G1083" s="89"/>
      <c r="H1083" s="87"/>
      <c r="I1083" s="87"/>
      <c r="J1083" s="88"/>
      <c r="K1083" s="87"/>
      <c r="L1083" s="90"/>
      <c r="M1083" s="90"/>
      <c r="N1083" s="87" t="str">
        <f t="shared" ca="1" si="16"/>
        <v/>
      </c>
      <c r="O1083" s="87"/>
      <c r="P1083" s="89"/>
      <c r="Q1083" s="87"/>
      <c r="R1083" s="87"/>
      <c r="S1083" s="87"/>
      <c r="T1083" s="89"/>
      <c r="V1083" s="87"/>
      <c r="W1083" s="87"/>
    </row>
    <row r="1084" spans="1:23">
      <c r="A1084" s="83"/>
      <c r="B1084" s="94"/>
      <c r="C1084" s="97"/>
      <c r="D1084" s="86"/>
      <c r="E1084" s="87"/>
      <c r="G1084" s="89"/>
      <c r="H1084" s="87"/>
      <c r="I1084" s="87"/>
      <c r="J1084" s="88"/>
      <c r="K1084" s="87"/>
      <c r="L1084" s="90"/>
      <c r="M1084" s="90"/>
      <c r="N1084" s="87" t="str">
        <f t="shared" ca="1" si="16"/>
        <v/>
      </c>
      <c r="O1084" s="87"/>
      <c r="P1084" s="89"/>
      <c r="Q1084" s="87"/>
      <c r="R1084" s="87"/>
      <c r="S1084" s="87"/>
      <c r="T1084" s="89"/>
      <c r="V1084" s="87"/>
      <c r="W1084" s="87"/>
    </row>
    <row r="1085" spans="1:23">
      <c r="A1085" s="83"/>
      <c r="B1085" s="94"/>
      <c r="C1085" s="97"/>
      <c r="D1085" s="86"/>
      <c r="E1085" s="87"/>
      <c r="G1085" s="89"/>
      <c r="H1085" s="87"/>
      <c r="I1085" s="87"/>
      <c r="J1085" s="88"/>
      <c r="K1085" s="87"/>
      <c r="L1085" s="90"/>
      <c r="M1085" s="90"/>
      <c r="N1085" s="87" t="str">
        <f t="shared" ca="1" si="16"/>
        <v/>
      </c>
      <c r="O1085" s="87"/>
      <c r="P1085" s="89"/>
      <c r="Q1085" s="87"/>
      <c r="R1085" s="87"/>
      <c r="S1085" s="87"/>
      <c r="T1085" s="89"/>
      <c r="V1085" s="87"/>
      <c r="W1085" s="87"/>
    </row>
    <row r="1086" spans="1:23">
      <c r="A1086" s="83"/>
      <c r="B1086" s="94"/>
      <c r="C1086" s="97"/>
      <c r="D1086" s="86"/>
      <c r="E1086" s="87"/>
      <c r="G1086" s="89"/>
      <c r="H1086" s="87"/>
      <c r="I1086" s="87"/>
      <c r="J1086" s="88"/>
      <c r="K1086" s="87"/>
      <c r="L1086" s="90"/>
      <c r="M1086" s="90"/>
      <c r="N1086" s="87" t="str">
        <f t="shared" ca="1" si="16"/>
        <v/>
      </c>
      <c r="O1086" s="87"/>
      <c r="P1086" s="89"/>
      <c r="Q1086" s="87"/>
      <c r="R1086" s="87"/>
      <c r="S1086" s="87"/>
      <c r="T1086" s="89"/>
      <c r="V1086" s="87"/>
      <c r="W1086" s="87"/>
    </row>
    <row r="1087" spans="1:23">
      <c r="A1087" s="83"/>
      <c r="B1087" s="94"/>
      <c r="C1087" s="97"/>
      <c r="D1087" s="86"/>
      <c r="E1087" s="87"/>
      <c r="G1087" s="89"/>
      <c r="H1087" s="87"/>
      <c r="I1087" s="87"/>
      <c r="J1087" s="88"/>
      <c r="K1087" s="87"/>
      <c r="L1087" s="90"/>
      <c r="M1087" s="90"/>
      <c r="N1087" s="87" t="str">
        <f t="shared" ca="1" si="16"/>
        <v/>
      </c>
      <c r="O1087" s="87"/>
      <c r="P1087" s="89"/>
      <c r="Q1087" s="87"/>
      <c r="R1087" s="87"/>
      <c r="S1087" s="87"/>
      <c r="T1087" s="89"/>
      <c r="V1087" s="87"/>
      <c r="W1087" s="87"/>
    </row>
    <row r="1088" spans="1:23">
      <c r="A1088" s="83"/>
      <c r="B1088" s="94"/>
      <c r="C1088" s="97"/>
      <c r="D1088" s="86"/>
      <c r="E1088" s="87"/>
      <c r="G1088" s="89"/>
      <c r="H1088" s="87"/>
      <c r="I1088" s="87"/>
      <c r="J1088" s="88"/>
      <c r="K1088" s="87"/>
      <c r="L1088" s="90"/>
      <c r="M1088" s="90"/>
      <c r="N1088" s="87" t="str">
        <f t="shared" ca="1" si="16"/>
        <v/>
      </c>
      <c r="O1088" s="87"/>
      <c r="P1088" s="89"/>
      <c r="Q1088" s="87"/>
      <c r="R1088" s="87"/>
      <c r="S1088" s="87"/>
      <c r="T1088" s="89"/>
      <c r="V1088" s="87"/>
      <c r="W1088" s="87"/>
    </row>
    <row r="1089" spans="1:23">
      <c r="A1089" s="83"/>
      <c r="B1089" s="94"/>
      <c r="C1089" s="97"/>
      <c r="D1089" s="86"/>
      <c r="E1089" s="87"/>
      <c r="G1089" s="89"/>
      <c r="H1089" s="87"/>
      <c r="I1089" s="87"/>
      <c r="J1089" s="88"/>
      <c r="K1089" s="87"/>
      <c r="L1089" s="90"/>
      <c r="M1089" s="90"/>
      <c r="N1089" s="87" t="str">
        <f t="shared" ca="1" si="16"/>
        <v/>
      </c>
      <c r="O1089" s="87"/>
      <c r="P1089" s="89"/>
      <c r="Q1089" s="87"/>
      <c r="R1089" s="87"/>
      <c r="S1089" s="87"/>
      <c r="T1089" s="89"/>
      <c r="V1089" s="87"/>
      <c r="W1089" s="87"/>
    </row>
    <row r="1090" spans="1:23">
      <c r="A1090" s="83"/>
      <c r="B1090" s="94"/>
      <c r="C1090" s="97"/>
      <c r="D1090" s="86"/>
      <c r="E1090" s="87"/>
      <c r="G1090" s="89"/>
      <c r="H1090" s="87"/>
      <c r="I1090" s="87"/>
      <c r="J1090" s="88"/>
      <c r="K1090" s="87"/>
      <c r="L1090" s="90"/>
      <c r="M1090" s="90"/>
      <c r="N1090" s="87" t="str">
        <f t="shared" ca="1" si="16"/>
        <v/>
      </c>
      <c r="O1090" s="87"/>
      <c r="P1090" s="89"/>
      <c r="Q1090" s="87"/>
      <c r="R1090" s="87"/>
      <c r="S1090" s="87"/>
      <c r="T1090" s="89"/>
      <c r="V1090" s="87"/>
      <c r="W1090" s="87"/>
    </row>
    <row r="1091" spans="1:23">
      <c r="A1091" s="83"/>
      <c r="B1091" s="94"/>
      <c r="C1091" s="97"/>
      <c r="D1091" s="86"/>
      <c r="E1091" s="87"/>
      <c r="G1091" s="89"/>
      <c r="H1091" s="87"/>
      <c r="I1091" s="87"/>
      <c r="J1091" s="88"/>
      <c r="K1091" s="87"/>
      <c r="L1091" s="90"/>
      <c r="M1091" s="90"/>
      <c r="N1091" s="87" t="str">
        <f t="shared" ca="1" si="16"/>
        <v/>
      </c>
      <c r="O1091" s="87"/>
      <c r="P1091" s="89"/>
      <c r="Q1091" s="87"/>
      <c r="R1091" s="87"/>
      <c r="S1091" s="87"/>
      <c r="T1091" s="89"/>
      <c r="V1091" s="87"/>
      <c r="W1091" s="87"/>
    </row>
    <row r="1092" spans="1:23">
      <c r="A1092" s="83"/>
      <c r="B1092" s="94"/>
      <c r="C1092" s="97"/>
      <c r="D1092" s="86"/>
      <c r="E1092" s="87"/>
      <c r="G1092" s="89"/>
      <c r="H1092" s="87"/>
      <c r="I1092" s="87"/>
      <c r="J1092" s="88"/>
      <c r="K1092" s="87"/>
      <c r="L1092" s="90"/>
      <c r="M1092" s="90"/>
      <c r="N1092" s="87" t="str">
        <f t="shared" ca="1" si="16"/>
        <v/>
      </c>
      <c r="O1092" s="87"/>
      <c r="P1092" s="89"/>
      <c r="Q1092" s="87"/>
      <c r="R1092" s="87"/>
      <c r="S1092" s="87"/>
      <c r="T1092" s="89"/>
      <c r="V1092" s="87"/>
      <c r="W1092" s="87"/>
    </row>
    <row r="1093" spans="1:23">
      <c r="A1093" s="83"/>
      <c r="B1093" s="94"/>
      <c r="C1093" s="97"/>
      <c r="D1093" s="86"/>
      <c r="E1093" s="87"/>
      <c r="G1093" s="89"/>
      <c r="H1093" s="87"/>
      <c r="I1093" s="87"/>
      <c r="J1093" s="88"/>
      <c r="K1093" s="87"/>
      <c r="L1093" s="90"/>
      <c r="M1093" s="90"/>
      <c r="N1093" s="87" t="str">
        <f t="shared" ref="N1093:N1156" ca="1" si="17">+IFERROR(MATCH("X",OFFSET(STR,N1092,0),0)+N1092,"")</f>
        <v/>
      </c>
      <c r="O1093" s="87"/>
      <c r="P1093" s="89"/>
      <c r="Q1093" s="87"/>
      <c r="R1093" s="87"/>
      <c r="S1093" s="87"/>
      <c r="T1093" s="89"/>
      <c r="V1093" s="87"/>
      <c r="W1093" s="87"/>
    </row>
    <row r="1094" spans="1:23">
      <c r="A1094" s="83"/>
      <c r="B1094" s="94"/>
      <c r="C1094" s="97"/>
      <c r="D1094" s="86"/>
      <c r="E1094" s="87"/>
      <c r="G1094" s="89"/>
      <c r="H1094" s="87"/>
      <c r="I1094" s="87"/>
      <c r="J1094" s="88"/>
      <c r="K1094" s="87"/>
      <c r="L1094" s="90"/>
      <c r="M1094" s="90"/>
      <c r="N1094" s="87" t="str">
        <f t="shared" ca="1" si="17"/>
        <v/>
      </c>
      <c r="O1094" s="87"/>
      <c r="P1094" s="89"/>
      <c r="Q1094" s="87"/>
      <c r="R1094" s="87"/>
      <c r="S1094" s="87"/>
      <c r="T1094" s="89"/>
      <c r="V1094" s="87"/>
      <c r="W1094" s="87"/>
    </row>
    <row r="1095" spans="1:23">
      <c r="A1095" s="83"/>
      <c r="B1095" s="94"/>
      <c r="C1095" s="97"/>
      <c r="D1095" s="86"/>
      <c r="E1095" s="87"/>
      <c r="G1095" s="89"/>
      <c r="H1095" s="87"/>
      <c r="I1095" s="87"/>
      <c r="J1095" s="88"/>
      <c r="K1095" s="87"/>
      <c r="L1095" s="90"/>
      <c r="M1095" s="90"/>
      <c r="N1095" s="87" t="str">
        <f t="shared" ca="1" si="17"/>
        <v/>
      </c>
      <c r="O1095" s="87"/>
      <c r="P1095" s="89"/>
      <c r="Q1095" s="87"/>
      <c r="R1095" s="87"/>
      <c r="S1095" s="87"/>
      <c r="T1095" s="89"/>
      <c r="V1095" s="87"/>
      <c r="W1095" s="87"/>
    </row>
    <row r="1096" spans="1:23">
      <c r="A1096" s="83"/>
      <c r="B1096" s="94"/>
      <c r="C1096" s="97"/>
      <c r="D1096" s="86"/>
      <c r="E1096" s="87"/>
      <c r="G1096" s="89"/>
      <c r="H1096" s="87"/>
      <c r="I1096" s="87"/>
      <c r="J1096" s="88"/>
      <c r="K1096" s="87"/>
      <c r="L1096" s="90"/>
      <c r="M1096" s="90"/>
      <c r="N1096" s="87" t="str">
        <f t="shared" ca="1" si="17"/>
        <v/>
      </c>
      <c r="O1096" s="87"/>
      <c r="P1096" s="89"/>
      <c r="Q1096" s="87"/>
      <c r="R1096" s="87"/>
      <c r="S1096" s="87"/>
      <c r="T1096" s="89"/>
      <c r="V1096" s="87"/>
      <c r="W1096" s="87"/>
    </row>
    <row r="1097" spans="1:23">
      <c r="A1097" s="83"/>
      <c r="B1097" s="94"/>
      <c r="C1097" s="97"/>
      <c r="D1097" s="86"/>
      <c r="E1097" s="87"/>
      <c r="G1097" s="89"/>
      <c r="H1097" s="87"/>
      <c r="I1097" s="87"/>
      <c r="J1097" s="88"/>
      <c r="K1097" s="87"/>
      <c r="L1097" s="90"/>
      <c r="M1097" s="90"/>
      <c r="N1097" s="87" t="str">
        <f t="shared" ca="1" si="17"/>
        <v/>
      </c>
      <c r="O1097" s="87"/>
      <c r="P1097" s="89"/>
      <c r="Q1097" s="87"/>
      <c r="R1097" s="87"/>
      <c r="S1097" s="87"/>
      <c r="T1097" s="89"/>
      <c r="V1097" s="87"/>
      <c r="W1097" s="87"/>
    </row>
    <row r="1098" spans="1:23">
      <c r="A1098" s="83"/>
      <c r="B1098" s="94"/>
      <c r="C1098" s="97"/>
      <c r="D1098" s="86"/>
      <c r="E1098" s="87"/>
      <c r="G1098" s="89"/>
      <c r="H1098" s="87"/>
      <c r="I1098" s="87"/>
      <c r="J1098" s="88"/>
      <c r="K1098" s="87"/>
      <c r="L1098" s="90"/>
      <c r="M1098" s="90"/>
      <c r="N1098" s="87" t="str">
        <f t="shared" ca="1" si="17"/>
        <v/>
      </c>
      <c r="O1098" s="87"/>
      <c r="P1098" s="89"/>
      <c r="Q1098" s="87"/>
      <c r="R1098" s="87"/>
      <c r="S1098" s="87"/>
      <c r="T1098" s="89"/>
      <c r="V1098" s="87"/>
      <c r="W1098" s="87"/>
    </row>
    <row r="1099" spans="1:23">
      <c r="A1099" s="83"/>
      <c r="B1099" s="94"/>
      <c r="C1099" s="97"/>
      <c r="D1099" s="86"/>
      <c r="E1099" s="87"/>
      <c r="G1099" s="89"/>
      <c r="H1099" s="87"/>
      <c r="I1099" s="87"/>
      <c r="J1099" s="88"/>
      <c r="K1099" s="87"/>
      <c r="L1099" s="90"/>
      <c r="M1099" s="90"/>
      <c r="N1099" s="87" t="str">
        <f t="shared" ca="1" si="17"/>
        <v/>
      </c>
      <c r="O1099" s="87"/>
      <c r="P1099" s="89"/>
      <c r="Q1099" s="87"/>
      <c r="R1099" s="87"/>
      <c r="S1099" s="87"/>
      <c r="T1099" s="89"/>
      <c r="V1099" s="87"/>
      <c r="W1099" s="87"/>
    </row>
    <row r="1100" spans="1:23">
      <c r="A1100" s="83"/>
      <c r="B1100" s="94"/>
      <c r="C1100" s="97"/>
      <c r="D1100" s="86"/>
      <c r="E1100" s="87"/>
      <c r="G1100" s="89"/>
      <c r="H1100" s="87"/>
      <c r="I1100" s="87"/>
      <c r="J1100" s="88"/>
      <c r="K1100" s="87"/>
      <c r="L1100" s="90"/>
      <c r="M1100" s="90"/>
      <c r="N1100" s="87" t="str">
        <f t="shared" ca="1" si="17"/>
        <v/>
      </c>
      <c r="O1100" s="87"/>
      <c r="P1100" s="89"/>
      <c r="Q1100" s="87"/>
      <c r="R1100" s="87"/>
      <c r="S1100" s="87"/>
      <c r="T1100" s="89"/>
      <c r="V1100" s="87"/>
      <c r="W1100" s="87"/>
    </row>
    <row r="1101" spans="1:23">
      <c r="A1101" s="83"/>
      <c r="B1101" s="94"/>
      <c r="C1101" s="97"/>
      <c r="D1101" s="86"/>
      <c r="E1101" s="87"/>
      <c r="G1101" s="89"/>
      <c r="H1101" s="87"/>
      <c r="I1101" s="87"/>
      <c r="J1101" s="88"/>
      <c r="K1101" s="87"/>
      <c r="L1101" s="90"/>
      <c r="M1101" s="90"/>
      <c r="N1101" s="87" t="str">
        <f t="shared" ca="1" si="17"/>
        <v/>
      </c>
      <c r="O1101" s="87"/>
      <c r="P1101" s="89"/>
      <c r="Q1101" s="87"/>
      <c r="R1101" s="87"/>
      <c r="S1101" s="87"/>
      <c r="T1101" s="89"/>
      <c r="V1101" s="87"/>
      <c r="W1101" s="87"/>
    </row>
    <row r="1102" spans="1:23">
      <c r="A1102" s="83"/>
      <c r="B1102" s="94"/>
      <c r="C1102" s="97"/>
      <c r="D1102" s="86"/>
      <c r="E1102" s="87"/>
      <c r="G1102" s="89"/>
      <c r="H1102" s="87"/>
      <c r="I1102" s="87"/>
      <c r="J1102" s="88"/>
      <c r="K1102" s="87"/>
      <c r="L1102" s="90"/>
      <c r="M1102" s="90"/>
      <c r="N1102" s="87" t="str">
        <f t="shared" ca="1" si="17"/>
        <v/>
      </c>
      <c r="O1102" s="87"/>
      <c r="P1102" s="89"/>
      <c r="Q1102" s="87"/>
      <c r="R1102" s="87"/>
      <c r="S1102" s="87"/>
      <c r="T1102" s="89"/>
      <c r="V1102" s="87"/>
      <c r="W1102" s="87"/>
    </row>
    <row r="1103" spans="1:23">
      <c r="A1103" s="83"/>
      <c r="B1103" s="94"/>
      <c r="C1103" s="97"/>
      <c r="D1103" s="86"/>
      <c r="E1103" s="87"/>
      <c r="G1103" s="89"/>
      <c r="H1103" s="87"/>
      <c r="I1103" s="87"/>
      <c r="J1103" s="88"/>
      <c r="K1103" s="87"/>
      <c r="L1103" s="90"/>
      <c r="M1103" s="90"/>
      <c r="N1103" s="87" t="str">
        <f t="shared" ca="1" si="17"/>
        <v/>
      </c>
      <c r="O1103" s="87"/>
      <c r="P1103" s="89"/>
      <c r="Q1103" s="87"/>
      <c r="R1103" s="87"/>
      <c r="S1103" s="87"/>
      <c r="T1103" s="89"/>
      <c r="V1103" s="87"/>
      <c r="W1103" s="87"/>
    </row>
    <row r="1104" spans="1:23">
      <c r="A1104" s="83"/>
      <c r="B1104" s="94"/>
      <c r="C1104" s="97"/>
      <c r="D1104" s="86"/>
      <c r="E1104" s="87"/>
      <c r="G1104" s="89"/>
      <c r="H1104" s="87"/>
      <c r="I1104" s="87"/>
      <c r="J1104" s="88"/>
      <c r="K1104" s="87"/>
      <c r="L1104" s="90"/>
      <c r="M1104" s="90"/>
      <c r="N1104" s="87" t="str">
        <f t="shared" ca="1" si="17"/>
        <v/>
      </c>
      <c r="O1104" s="87"/>
      <c r="P1104" s="89"/>
      <c r="Q1104" s="87"/>
      <c r="R1104" s="87"/>
      <c r="S1104" s="87"/>
      <c r="T1104" s="89"/>
      <c r="V1104" s="87"/>
      <c r="W1104" s="87"/>
    </row>
    <row r="1105" spans="1:23">
      <c r="A1105" s="83"/>
      <c r="B1105" s="94"/>
      <c r="C1105" s="97"/>
      <c r="D1105" s="86"/>
      <c r="E1105" s="87"/>
      <c r="G1105" s="89"/>
      <c r="H1105" s="87"/>
      <c r="I1105" s="87"/>
      <c r="J1105" s="88"/>
      <c r="K1105" s="87"/>
      <c r="L1105" s="90"/>
      <c r="M1105" s="90"/>
      <c r="N1105" s="87" t="str">
        <f t="shared" ca="1" si="17"/>
        <v/>
      </c>
      <c r="O1105" s="87"/>
      <c r="P1105" s="89"/>
      <c r="Q1105" s="87"/>
      <c r="R1105" s="87"/>
      <c r="S1105" s="87"/>
      <c r="T1105" s="89"/>
      <c r="V1105" s="87"/>
      <c r="W1105" s="87"/>
    </row>
    <row r="1106" spans="1:23">
      <c r="A1106" s="83"/>
      <c r="B1106" s="94"/>
      <c r="C1106" s="97"/>
      <c r="D1106" s="86"/>
      <c r="E1106" s="87"/>
      <c r="G1106" s="89"/>
      <c r="H1106" s="87"/>
      <c r="I1106" s="87"/>
      <c r="J1106" s="88"/>
      <c r="K1106" s="87"/>
      <c r="L1106" s="90"/>
      <c r="M1106" s="90"/>
      <c r="N1106" s="87" t="str">
        <f t="shared" ca="1" si="17"/>
        <v/>
      </c>
      <c r="O1106" s="87"/>
      <c r="P1106" s="89"/>
      <c r="Q1106" s="87"/>
      <c r="R1106" s="87"/>
      <c r="S1106" s="87"/>
      <c r="T1106" s="89"/>
      <c r="V1106" s="87"/>
      <c r="W1106" s="87"/>
    </row>
    <row r="1107" spans="1:23">
      <c r="A1107" s="83"/>
      <c r="B1107" s="94"/>
      <c r="C1107" s="97"/>
      <c r="D1107" s="86"/>
      <c r="E1107" s="87"/>
      <c r="G1107" s="89"/>
      <c r="H1107" s="87"/>
      <c r="I1107" s="87"/>
      <c r="J1107" s="88"/>
      <c r="K1107" s="87"/>
      <c r="L1107" s="90"/>
      <c r="M1107" s="90"/>
      <c r="N1107" s="87" t="str">
        <f t="shared" ca="1" si="17"/>
        <v/>
      </c>
      <c r="O1107" s="87"/>
      <c r="P1107" s="89"/>
      <c r="Q1107" s="87"/>
      <c r="R1107" s="87"/>
      <c r="S1107" s="87"/>
      <c r="T1107" s="89"/>
      <c r="V1107" s="87"/>
      <c r="W1107" s="87"/>
    </row>
    <row r="1108" spans="1:23">
      <c r="A1108" s="83"/>
      <c r="B1108" s="94"/>
      <c r="C1108" s="97"/>
      <c r="D1108" s="86"/>
      <c r="E1108" s="87"/>
      <c r="G1108" s="89"/>
      <c r="H1108" s="87"/>
      <c r="I1108" s="87"/>
      <c r="J1108" s="88"/>
      <c r="K1108" s="87"/>
      <c r="L1108" s="90"/>
      <c r="M1108" s="90"/>
      <c r="N1108" s="87" t="str">
        <f t="shared" ca="1" si="17"/>
        <v/>
      </c>
      <c r="O1108" s="87"/>
      <c r="P1108" s="89"/>
      <c r="Q1108" s="87"/>
      <c r="R1108" s="87"/>
      <c r="S1108" s="87"/>
      <c r="T1108" s="89"/>
      <c r="V1108" s="87"/>
      <c r="W1108" s="87"/>
    </row>
    <row r="1109" spans="1:23">
      <c r="A1109" s="83"/>
      <c r="B1109" s="94"/>
      <c r="C1109" s="97"/>
      <c r="D1109" s="86"/>
      <c r="E1109" s="87"/>
      <c r="G1109" s="89"/>
      <c r="H1109" s="87"/>
      <c r="I1109" s="87"/>
      <c r="J1109" s="88"/>
      <c r="K1109" s="87"/>
      <c r="L1109" s="90"/>
      <c r="M1109" s="90"/>
      <c r="N1109" s="87" t="str">
        <f t="shared" ca="1" si="17"/>
        <v/>
      </c>
      <c r="O1109" s="87"/>
      <c r="P1109" s="89"/>
      <c r="Q1109" s="87"/>
      <c r="R1109" s="87"/>
      <c r="S1109" s="87"/>
      <c r="T1109" s="89"/>
      <c r="V1109" s="87"/>
      <c r="W1109" s="87"/>
    </row>
    <row r="1110" spans="1:23">
      <c r="A1110" s="83"/>
      <c r="B1110" s="94"/>
      <c r="C1110" s="97"/>
      <c r="D1110" s="86"/>
      <c r="E1110" s="87"/>
      <c r="G1110" s="89"/>
      <c r="H1110" s="87"/>
      <c r="I1110" s="87"/>
      <c r="J1110" s="88"/>
      <c r="K1110" s="87"/>
      <c r="L1110" s="90"/>
      <c r="M1110" s="90"/>
      <c r="N1110" s="87" t="str">
        <f t="shared" ca="1" si="17"/>
        <v/>
      </c>
      <c r="O1110" s="87"/>
      <c r="P1110" s="89"/>
      <c r="Q1110" s="87"/>
      <c r="R1110" s="87"/>
      <c r="S1110" s="87"/>
      <c r="T1110" s="89"/>
      <c r="V1110" s="87"/>
      <c r="W1110" s="87"/>
    </row>
    <row r="1111" spans="1:23">
      <c r="A1111" s="83"/>
      <c r="B1111" s="94"/>
      <c r="C1111" s="97"/>
      <c r="D1111" s="86"/>
      <c r="E1111" s="87"/>
      <c r="G1111" s="89"/>
      <c r="H1111" s="87"/>
      <c r="I1111" s="87"/>
      <c r="J1111" s="88"/>
      <c r="K1111" s="87"/>
      <c r="L1111" s="90"/>
      <c r="M1111" s="90"/>
      <c r="N1111" s="87" t="str">
        <f t="shared" ca="1" si="17"/>
        <v/>
      </c>
      <c r="O1111" s="87"/>
      <c r="P1111" s="89"/>
      <c r="Q1111" s="87"/>
      <c r="R1111" s="87"/>
      <c r="S1111" s="87"/>
      <c r="T1111" s="89"/>
      <c r="V1111" s="87"/>
      <c r="W1111" s="87"/>
    </row>
    <row r="1112" spans="1:23">
      <c r="A1112" s="83"/>
      <c r="B1112" s="94"/>
      <c r="C1112" s="97"/>
      <c r="D1112" s="86"/>
      <c r="E1112" s="87"/>
      <c r="G1112" s="89"/>
      <c r="H1112" s="87"/>
      <c r="I1112" s="87"/>
      <c r="J1112" s="88"/>
      <c r="K1112" s="87"/>
      <c r="L1112" s="90"/>
      <c r="M1112" s="90"/>
      <c r="N1112" s="87" t="str">
        <f t="shared" ca="1" si="17"/>
        <v/>
      </c>
      <c r="O1112" s="87"/>
      <c r="P1112" s="89"/>
      <c r="Q1112" s="87"/>
      <c r="R1112" s="87"/>
      <c r="S1112" s="87"/>
      <c r="T1112" s="89"/>
      <c r="V1112" s="87"/>
      <c r="W1112" s="87"/>
    </row>
    <row r="1113" spans="1:23">
      <c r="A1113" s="83"/>
      <c r="B1113" s="94"/>
      <c r="C1113" s="97"/>
      <c r="D1113" s="86"/>
      <c r="E1113" s="87"/>
      <c r="G1113" s="89"/>
      <c r="H1113" s="87"/>
      <c r="I1113" s="87"/>
      <c r="J1113" s="88"/>
      <c r="K1113" s="87"/>
      <c r="L1113" s="90"/>
      <c r="M1113" s="90"/>
      <c r="N1113" s="87" t="str">
        <f t="shared" ca="1" si="17"/>
        <v/>
      </c>
      <c r="O1113" s="87"/>
      <c r="P1113" s="89"/>
      <c r="Q1113" s="87"/>
      <c r="R1113" s="87"/>
      <c r="S1113" s="87"/>
      <c r="T1113" s="89"/>
      <c r="V1113" s="87"/>
      <c r="W1113" s="87"/>
    </row>
    <row r="1114" spans="1:23">
      <c r="A1114" s="83"/>
      <c r="B1114" s="94"/>
      <c r="C1114" s="97"/>
      <c r="D1114" s="86"/>
      <c r="E1114" s="87"/>
      <c r="G1114" s="89"/>
      <c r="H1114" s="87"/>
      <c r="I1114" s="87"/>
      <c r="J1114" s="88"/>
      <c r="K1114" s="87"/>
      <c r="L1114" s="90"/>
      <c r="M1114" s="90"/>
      <c r="N1114" s="87" t="str">
        <f t="shared" ca="1" si="17"/>
        <v/>
      </c>
      <c r="O1114" s="87"/>
      <c r="P1114" s="89"/>
      <c r="Q1114" s="87"/>
      <c r="R1114" s="87"/>
      <c r="S1114" s="87"/>
      <c r="T1114" s="89"/>
      <c r="V1114" s="87"/>
      <c r="W1114" s="87"/>
    </row>
    <row r="1115" spans="1:23">
      <c r="A1115" s="83"/>
      <c r="B1115" s="94"/>
      <c r="C1115" s="97"/>
      <c r="D1115" s="86"/>
      <c r="E1115" s="87"/>
      <c r="G1115" s="89"/>
      <c r="H1115" s="87"/>
      <c r="I1115" s="87"/>
      <c r="J1115" s="88"/>
      <c r="K1115" s="87"/>
      <c r="L1115" s="90"/>
      <c r="M1115" s="90"/>
      <c r="N1115" s="87" t="str">
        <f t="shared" ca="1" si="17"/>
        <v/>
      </c>
      <c r="O1115" s="87"/>
      <c r="P1115" s="89"/>
      <c r="Q1115" s="87"/>
      <c r="R1115" s="87"/>
      <c r="S1115" s="87"/>
      <c r="T1115" s="89"/>
      <c r="V1115" s="87"/>
      <c r="W1115" s="87"/>
    </row>
    <row r="1116" spans="1:23">
      <c r="A1116" s="83"/>
      <c r="B1116" s="94"/>
      <c r="C1116" s="97"/>
      <c r="D1116" s="86"/>
      <c r="E1116" s="87"/>
      <c r="G1116" s="89"/>
      <c r="H1116" s="87"/>
      <c r="I1116" s="87"/>
      <c r="J1116" s="88"/>
      <c r="K1116" s="87"/>
      <c r="L1116" s="90"/>
      <c r="M1116" s="90"/>
      <c r="N1116" s="87" t="str">
        <f t="shared" ca="1" si="17"/>
        <v/>
      </c>
      <c r="O1116" s="87"/>
      <c r="P1116" s="89"/>
      <c r="Q1116" s="87"/>
      <c r="R1116" s="87"/>
      <c r="S1116" s="87"/>
      <c r="T1116" s="89"/>
      <c r="V1116" s="87"/>
      <c r="W1116" s="87"/>
    </row>
    <row r="1117" spans="1:23">
      <c r="A1117" s="83"/>
      <c r="B1117" s="94"/>
      <c r="C1117" s="97"/>
      <c r="D1117" s="86"/>
      <c r="E1117" s="87"/>
      <c r="G1117" s="89"/>
      <c r="H1117" s="87"/>
      <c r="I1117" s="87"/>
      <c r="J1117" s="88"/>
      <c r="K1117" s="87"/>
      <c r="L1117" s="90"/>
      <c r="M1117" s="90"/>
      <c r="N1117" s="87" t="str">
        <f t="shared" ca="1" si="17"/>
        <v/>
      </c>
      <c r="O1117" s="87"/>
      <c r="P1117" s="89"/>
      <c r="Q1117" s="87"/>
      <c r="R1117" s="87"/>
      <c r="S1117" s="87"/>
      <c r="T1117" s="89"/>
      <c r="V1117" s="87"/>
      <c r="W1117" s="87"/>
    </row>
    <row r="1118" spans="1:23">
      <c r="A1118" s="83"/>
      <c r="B1118" s="94"/>
      <c r="C1118" s="97"/>
      <c r="D1118" s="86"/>
      <c r="E1118" s="87"/>
      <c r="G1118" s="89"/>
      <c r="H1118" s="87"/>
      <c r="I1118" s="87"/>
      <c r="J1118" s="88"/>
      <c r="K1118" s="87"/>
      <c r="L1118" s="90"/>
      <c r="M1118" s="90"/>
      <c r="N1118" s="87" t="str">
        <f t="shared" ca="1" si="17"/>
        <v/>
      </c>
      <c r="O1118" s="87"/>
      <c r="P1118" s="89"/>
      <c r="Q1118" s="87"/>
      <c r="R1118" s="87"/>
      <c r="S1118" s="87"/>
      <c r="T1118" s="89"/>
      <c r="V1118" s="87"/>
      <c r="W1118" s="87"/>
    </row>
    <row r="1119" spans="1:23">
      <c r="A1119" s="83"/>
      <c r="B1119" s="94"/>
      <c r="C1119" s="97"/>
      <c r="D1119" s="86"/>
      <c r="E1119" s="87"/>
      <c r="G1119" s="89"/>
      <c r="H1119" s="87"/>
      <c r="I1119" s="87"/>
      <c r="J1119" s="88"/>
      <c r="K1119" s="87"/>
      <c r="L1119" s="90"/>
      <c r="M1119" s="90"/>
      <c r="N1119" s="87" t="str">
        <f t="shared" ca="1" si="17"/>
        <v/>
      </c>
      <c r="O1119" s="87"/>
      <c r="P1119" s="89"/>
      <c r="Q1119" s="87"/>
      <c r="R1119" s="87"/>
      <c r="S1119" s="87"/>
      <c r="T1119" s="89"/>
      <c r="V1119" s="87"/>
      <c r="W1119" s="87"/>
    </row>
    <row r="1120" spans="1:23">
      <c r="A1120" s="83"/>
      <c r="B1120" s="94"/>
      <c r="C1120" s="97"/>
      <c r="D1120" s="86"/>
      <c r="E1120" s="87"/>
      <c r="G1120" s="89"/>
      <c r="H1120" s="87"/>
      <c r="I1120" s="87"/>
      <c r="J1120" s="88"/>
      <c r="K1120" s="87"/>
      <c r="L1120" s="90"/>
      <c r="M1120" s="90"/>
      <c r="N1120" s="87" t="str">
        <f t="shared" ca="1" si="17"/>
        <v/>
      </c>
      <c r="O1120" s="87"/>
      <c r="P1120" s="89"/>
      <c r="Q1120" s="87"/>
      <c r="R1120" s="87"/>
      <c r="S1120" s="87"/>
      <c r="T1120" s="89"/>
      <c r="V1120" s="87"/>
      <c r="W1120" s="87"/>
    </row>
    <row r="1121" spans="1:23">
      <c r="A1121" s="83"/>
      <c r="B1121" s="94"/>
      <c r="C1121" s="97"/>
      <c r="D1121" s="86"/>
      <c r="E1121" s="87"/>
      <c r="G1121" s="89"/>
      <c r="H1121" s="87"/>
      <c r="I1121" s="87"/>
      <c r="J1121" s="88"/>
      <c r="K1121" s="87"/>
      <c r="L1121" s="90"/>
      <c r="M1121" s="90"/>
      <c r="N1121" s="87" t="str">
        <f t="shared" ca="1" si="17"/>
        <v/>
      </c>
      <c r="O1121" s="87"/>
      <c r="P1121" s="89"/>
      <c r="Q1121" s="87"/>
      <c r="R1121" s="87"/>
      <c r="S1121" s="87"/>
      <c r="T1121" s="89"/>
      <c r="V1121" s="87"/>
      <c r="W1121" s="87"/>
    </row>
    <row r="1122" spans="1:23">
      <c r="A1122" s="83"/>
      <c r="B1122" s="94"/>
      <c r="C1122" s="97"/>
      <c r="D1122" s="86"/>
      <c r="E1122" s="87"/>
      <c r="G1122" s="89"/>
      <c r="H1122" s="87"/>
      <c r="I1122" s="87"/>
      <c r="J1122" s="88"/>
      <c r="K1122" s="87"/>
      <c r="L1122" s="90"/>
      <c r="M1122" s="90"/>
      <c r="N1122" s="87" t="str">
        <f t="shared" ca="1" si="17"/>
        <v/>
      </c>
      <c r="O1122" s="87"/>
      <c r="P1122" s="89"/>
      <c r="Q1122" s="87"/>
      <c r="R1122" s="87"/>
      <c r="S1122" s="87"/>
      <c r="T1122" s="89"/>
      <c r="V1122" s="87"/>
      <c r="W1122" s="87"/>
    </row>
    <row r="1123" spans="1:23">
      <c r="A1123" s="83"/>
      <c r="B1123" s="94"/>
      <c r="C1123" s="97"/>
      <c r="D1123" s="86"/>
      <c r="E1123" s="87"/>
      <c r="G1123" s="89"/>
      <c r="H1123" s="87"/>
      <c r="I1123" s="87"/>
      <c r="J1123" s="88"/>
      <c r="K1123" s="87"/>
      <c r="L1123" s="90"/>
      <c r="M1123" s="90"/>
      <c r="N1123" s="87" t="str">
        <f t="shared" ca="1" si="17"/>
        <v/>
      </c>
      <c r="O1123" s="87"/>
      <c r="P1123" s="89"/>
      <c r="Q1123" s="87"/>
      <c r="R1123" s="87"/>
      <c r="S1123" s="87"/>
      <c r="T1123" s="89"/>
      <c r="V1123" s="87"/>
      <c r="W1123" s="87"/>
    </row>
    <row r="1124" spans="1:23">
      <c r="A1124" s="83"/>
      <c r="B1124" s="94"/>
      <c r="C1124" s="97"/>
      <c r="D1124" s="86"/>
      <c r="E1124" s="87"/>
      <c r="G1124" s="89"/>
      <c r="H1124" s="87"/>
      <c r="I1124" s="87"/>
      <c r="J1124" s="88"/>
      <c r="K1124" s="87"/>
      <c r="L1124" s="90"/>
      <c r="M1124" s="90"/>
      <c r="N1124" s="87" t="str">
        <f t="shared" ca="1" si="17"/>
        <v/>
      </c>
      <c r="O1124" s="87"/>
      <c r="P1124" s="89"/>
      <c r="Q1124" s="87"/>
      <c r="R1124" s="87"/>
      <c r="S1124" s="87"/>
      <c r="T1124" s="89"/>
      <c r="V1124" s="87"/>
      <c r="W1124" s="87"/>
    </row>
    <row r="1125" spans="1:23">
      <c r="A1125" s="83"/>
      <c r="B1125" s="94"/>
      <c r="C1125" s="97"/>
      <c r="D1125" s="86"/>
      <c r="E1125" s="87"/>
      <c r="G1125" s="89"/>
      <c r="H1125" s="87"/>
      <c r="I1125" s="87"/>
      <c r="J1125" s="88"/>
      <c r="K1125" s="87"/>
      <c r="L1125" s="90"/>
      <c r="M1125" s="90"/>
      <c r="N1125" s="87" t="str">
        <f t="shared" ca="1" si="17"/>
        <v/>
      </c>
      <c r="O1125" s="87"/>
      <c r="P1125" s="89"/>
      <c r="Q1125" s="87"/>
      <c r="R1125" s="87"/>
      <c r="S1125" s="87"/>
      <c r="T1125" s="89"/>
      <c r="V1125" s="87"/>
      <c r="W1125" s="87"/>
    </row>
    <row r="1126" spans="1:23">
      <c r="A1126" s="83"/>
      <c r="B1126" s="94"/>
      <c r="C1126" s="97"/>
      <c r="D1126" s="86"/>
      <c r="E1126" s="87"/>
      <c r="G1126" s="89"/>
      <c r="H1126" s="87"/>
      <c r="I1126" s="87"/>
      <c r="J1126" s="88"/>
      <c r="K1126" s="87"/>
      <c r="L1126" s="90"/>
      <c r="M1126" s="90"/>
      <c r="N1126" s="87" t="str">
        <f t="shared" ca="1" si="17"/>
        <v/>
      </c>
      <c r="O1126" s="87"/>
      <c r="P1126" s="89"/>
      <c r="Q1126" s="87"/>
      <c r="R1126" s="87"/>
      <c r="S1126" s="87"/>
      <c r="T1126" s="89"/>
      <c r="V1126" s="87"/>
      <c r="W1126" s="87"/>
    </row>
    <row r="1127" spans="1:23">
      <c r="A1127" s="83"/>
      <c r="B1127" s="94"/>
      <c r="C1127" s="97"/>
      <c r="D1127" s="86"/>
      <c r="E1127" s="87"/>
      <c r="G1127" s="89"/>
      <c r="H1127" s="87"/>
      <c r="I1127" s="87"/>
      <c r="J1127" s="88"/>
      <c r="K1127" s="87"/>
      <c r="L1127" s="90"/>
      <c r="M1127" s="90"/>
      <c r="N1127" s="87" t="str">
        <f t="shared" ca="1" si="17"/>
        <v/>
      </c>
      <c r="O1127" s="87"/>
      <c r="P1127" s="89"/>
      <c r="Q1127" s="87"/>
      <c r="R1127" s="87"/>
      <c r="S1127" s="87"/>
      <c r="T1127" s="89"/>
      <c r="V1127" s="87"/>
      <c r="W1127" s="87"/>
    </row>
    <row r="1128" spans="1:23">
      <c r="A1128" s="83"/>
      <c r="B1128" s="94"/>
      <c r="C1128" s="97"/>
      <c r="D1128" s="86"/>
      <c r="E1128" s="87"/>
      <c r="G1128" s="89"/>
      <c r="H1128" s="87"/>
      <c r="I1128" s="87"/>
      <c r="J1128" s="88"/>
      <c r="K1128" s="87"/>
      <c r="L1128" s="90"/>
      <c r="M1128" s="90"/>
      <c r="N1128" s="87" t="str">
        <f t="shared" ca="1" si="17"/>
        <v/>
      </c>
      <c r="O1128" s="87"/>
      <c r="P1128" s="89"/>
      <c r="Q1128" s="87"/>
      <c r="R1128" s="87"/>
      <c r="S1128" s="87"/>
      <c r="T1128" s="89"/>
      <c r="V1128" s="87"/>
      <c r="W1128" s="87"/>
    </row>
    <row r="1129" spans="1:23">
      <c r="A1129" s="83"/>
      <c r="B1129" s="94"/>
      <c r="C1129" s="97"/>
      <c r="D1129" s="86"/>
      <c r="E1129" s="87"/>
      <c r="G1129" s="89"/>
      <c r="H1129" s="87"/>
      <c r="I1129" s="87"/>
      <c r="J1129" s="88"/>
      <c r="K1129" s="87"/>
      <c r="L1129" s="90"/>
      <c r="M1129" s="90"/>
      <c r="N1129" s="87" t="str">
        <f t="shared" ca="1" si="17"/>
        <v/>
      </c>
      <c r="O1129" s="87"/>
      <c r="P1129" s="89"/>
      <c r="Q1129" s="87"/>
      <c r="R1129" s="87"/>
      <c r="S1129" s="87"/>
      <c r="T1129" s="89"/>
      <c r="V1129" s="87"/>
      <c r="W1129" s="87"/>
    </row>
    <row r="1130" spans="1:23">
      <c r="A1130" s="83"/>
      <c r="B1130" s="94"/>
      <c r="C1130" s="97"/>
      <c r="D1130" s="86"/>
      <c r="E1130" s="87"/>
      <c r="G1130" s="89"/>
      <c r="H1130" s="87"/>
      <c r="I1130" s="87"/>
      <c r="J1130" s="88"/>
      <c r="K1130" s="87"/>
      <c r="L1130" s="90"/>
      <c r="M1130" s="90"/>
      <c r="N1130" s="87" t="str">
        <f t="shared" ca="1" si="17"/>
        <v/>
      </c>
      <c r="O1130" s="87"/>
      <c r="P1130" s="89"/>
      <c r="Q1130" s="87"/>
      <c r="R1130" s="87"/>
      <c r="S1130" s="87"/>
      <c r="T1130" s="89"/>
      <c r="V1130" s="87"/>
      <c r="W1130" s="87"/>
    </row>
    <row r="1131" spans="1:23">
      <c r="A1131" s="83"/>
      <c r="B1131" s="94"/>
      <c r="C1131" s="97"/>
      <c r="D1131" s="86"/>
      <c r="E1131" s="87"/>
      <c r="G1131" s="89"/>
      <c r="H1131" s="87"/>
      <c r="I1131" s="87"/>
      <c r="J1131" s="88"/>
      <c r="K1131" s="87"/>
      <c r="L1131" s="90"/>
      <c r="M1131" s="90"/>
      <c r="N1131" s="87" t="str">
        <f t="shared" ca="1" si="17"/>
        <v/>
      </c>
      <c r="O1131" s="87"/>
      <c r="P1131" s="89"/>
      <c r="Q1131" s="87"/>
      <c r="R1131" s="87"/>
      <c r="S1131" s="87"/>
      <c r="T1131" s="89"/>
      <c r="V1131" s="87"/>
      <c r="W1131" s="87"/>
    </row>
    <row r="1132" spans="1:23">
      <c r="A1132" s="83"/>
      <c r="B1132" s="94"/>
      <c r="C1132" s="97"/>
      <c r="D1132" s="86"/>
      <c r="E1132" s="87"/>
      <c r="G1132" s="89"/>
      <c r="H1132" s="87"/>
      <c r="I1132" s="87"/>
      <c r="J1132" s="88"/>
      <c r="K1132" s="87"/>
      <c r="L1132" s="90"/>
      <c r="M1132" s="90"/>
      <c r="N1132" s="87" t="str">
        <f t="shared" ca="1" si="17"/>
        <v/>
      </c>
      <c r="O1132" s="87"/>
      <c r="P1132" s="89"/>
      <c r="Q1132" s="87"/>
      <c r="R1132" s="87"/>
      <c r="S1132" s="87"/>
      <c r="T1132" s="89"/>
      <c r="V1132" s="87"/>
      <c r="W1132" s="87"/>
    </row>
    <row r="1133" spans="1:23">
      <c r="A1133" s="83"/>
      <c r="B1133" s="94"/>
      <c r="C1133" s="97"/>
      <c r="D1133" s="86"/>
      <c r="E1133" s="87"/>
      <c r="G1133" s="89"/>
      <c r="H1133" s="87"/>
      <c r="I1133" s="87"/>
      <c r="J1133" s="88"/>
      <c r="K1133" s="87"/>
      <c r="L1133" s="90"/>
      <c r="M1133" s="90"/>
      <c r="N1133" s="87" t="str">
        <f t="shared" ca="1" si="17"/>
        <v/>
      </c>
      <c r="O1133" s="87"/>
      <c r="P1133" s="89"/>
      <c r="Q1133" s="87"/>
      <c r="R1133" s="87"/>
      <c r="S1133" s="87"/>
      <c r="T1133" s="89"/>
      <c r="V1133" s="87"/>
      <c r="W1133" s="87"/>
    </row>
    <row r="1134" spans="1:23">
      <c r="A1134" s="83"/>
      <c r="B1134" s="94"/>
      <c r="C1134" s="97"/>
      <c r="D1134" s="86"/>
      <c r="E1134" s="87"/>
      <c r="G1134" s="89"/>
      <c r="H1134" s="87"/>
      <c r="I1134" s="87"/>
      <c r="J1134" s="88"/>
      <c r="K1134" s="87"/>
      <c r="L1134" s="90"/>
      <c r="M1134" s="90"/>
      <c r="N1134" s="87" t="str">
        <f t="shared" ca="1" si="17"/>
        <v/>
      </c>
      <c r="O1134" s="87"/>
      <c r="P1134" s="89"/>
      <c r="Q1134" s="87"/>
      <c r="R1134" s="87"/>
      <c r="S1134" s="87"/>
      <c r="T1134" s="89"/>
      <c r="V1134" s="87"/>
      <c r="W1134" s="87"/>
    </row>
    <row r="1135" spans="1:23">
      <c r="A1135" s="83"/>
      <c r="B1135" s="94"/>
      <c r="C1135" s="97"/>
      <c r="D1135" s="86"/>
      <c r="E1135" s="87"/>
      <c r="G1135" s="89"/>
      <c r="H1135" s="87"/>
      <c r="I1135" s="87"/>
      <c r="J1135" s="88"/>
      <c r="K1135" s="87"/>
      <c r="L1135" s="90"/>
      <c r="M1135" s="90"/>
      <c r="N1135" s="87" t="str">
        <f t="shared" ca="1" si="17"/>
        <v/>
      </c>
      <c r="O1135" s="87"/>
      <c r="P1135" s="89"/>
      <c r="Q1135" s="87"/>
      <c r="R1135" s="87"/>
      <c r="S1135" s="87"/>
      <c r="T1135" s="89"/>
      <c r="V1135" s="87"/>
      <c r="W1135" s="87"/>
    </row>
    <row r="1136" spans="1:23">
      <c r="A1136" s="83"/>
      <c r="B1136" s="94"/>
      <c r="C1136" s="97"/>
      <c r="D1136" s="86"/>
      <c r="E1136" s="87"/>
      <c r="G1136" s="89"/>
      <c r="H1136" s="87"/>
      <c r="I1136" s="87"/>
      <c r="J1136" s="88"/>
      <c r="K1136" s="87"/>
      <c r="L1136" s="90"/>
      <c r="M1136" s="90"/>
      <c r="N1136" s="87" t="str">
        <f t="shared" ca="1" si="17"/>
        <v/>
      </c>
      <c r="O1136" s="87"/>
      <c r="P1136" s="89"/>
      <c r="Q1136" s="87"/>
      <c r="R1136" s="87"/>
      <c r="S1136" s="87"/>
      <c r="T1136" s="89"/>
      <c r="V1136" s="87"/>
      <c r="W1136" s="87"/>
    </row>
    <row r="1137" spans="1:23">
      <c r="A1137" s="83"/>
      <c r="B1137" s="94"/>
      <c r="C1137" s="97"/>
      <c r="D1137" s="86"/>
      <c r="E1137" s="87"/>
      <c r="G1137" s="89"/>
      <c r="H1137" s="87"/>
      <c r="I1137" s="87"/>
      <c r="J1137" s="88"/>
      <c r="K1137" s="87"/>
      <c r="L1137" s="90"/>
      <c r="M1137" s="90"/>
      <c r="N1137" s="87" t="str">
        <f t="shared" ca="1" si="17"/>
        <v/>
      </c>
      <c r="O1137" s="87"/>
      <c r="P1137" s="89"/>
      <c r="Q1137" s="87"/>
      <c r="R1137" s="87"/>
      <c r="S1137" s="87"/>
      <c r="T1137" s="89"/>
      <c r="V1137" s="87"/>
      <c r="W1137" s="87"/>
    </row>
    <row r="1138" spans="1:23">
      <c r="A1138" s="83"/>
      <c r="B1138" s="94"/>
      <c r="C1138" s="97"/>
      <c r="D1138" s="86"/>
      <c r="E1138" s="87"/>
      <c r="G1138" s="89"/>
      <c r="H1138" s="87"/>
      <c r="I1138" s="87"/>
      <c r="J1138" s="88"/>
      <c r="K1138" s="87"/>
      <c r="L1138" s="90"/>
      <c r="M1138" s="90"/>
      <c r="N1138" s="87" t="str">
        <f t="shared" ca="1" si="17"/>
        <v/>
      </c>
      <c r="O1138" s="87"/>
      <c r="P1138" s="89"/>
      <c r="Q1138" s="87"/>
      <c r="R1138" s="87"/>
      <c r="S1138" s="87"/>
      <c r="T1138" s="89"/>
      <c r="V1138" s="87"/>
      <c r="W1138" s="87"/>
    </row>
    <row r="1139" spans="1:23">
      <c r="A1139" s="83"/>
      <c r="B1139" s="94"/>
      <c r="C1139" s="97"/>
      <c r="D1139" s="86"/>
      <c r="E1139" s="87"/>
      <c r="G1139" s="89"/>
      <c r="H1139" s="87"/>
      <c r="I1139" s="87"/>
      <c r="J1139" s="88"/>
      <c r="K1139" s="87"/>
      <c r="L1139" s="90"/>
      <c r="M1139" s="90"/>
      <c r="N1139" s="87" t="str">
        <f t="shared" ca="1" si="17"/>
        <v/>
      </c>
      <c r="O1139" s="87"/>
      <c r="P1139" s="89"/>
      <c r="Q1139" s="87"/>
      <c r="R1139" s="87"/>
      <c r="S1139" s="87"/>
      <c r="T1139" s="89"/>
      <c r="V1139" s="87"/>
      <c r="W1139" s="87"/>
    </row>
    <row r="1140" spans="1:23">
      <c r="A1140" s="83"/>
      <c r="B1140" s="94"/>
      <c r="C1140" s="97"/>
      <c r="D1140" s="86"/>
      <c r="E1140" s="87"/>
      <c r="G1140" s="89"/>
      <c r="H1140" s="87"/>
      <c r="I1140" s="87"/>
      <c r="J1140" s="88"/>
      <c r="K1140" s="87"/>
      <c r="L1140" s="90"/>
      <c r="M1140" s="90"/>
      <c r="N1140" s="87" t="str">
        <f t="shared" ca="1" si="17"/>
        <v/>
      </c>
      <c r="O1140" s="87"/>
      <c r="P1140" s="89"/>
      <c r="Q1140" s="87"/>
      <c r="R1140" s="87"/>
      <c r="S1140" s="87"/>
      <c r="T1140" s="89"/>
      <c r="V1140" s="87"/>
      <c r="W1140" s="87"/>
    </row>
    <row r="1141" spans="1:23">
      <c r="A1141" s="83"/>
      <c r="B1141" s="94"/>
      <c r="C1141" s="97"/>
      <c r="D1141" s="86"/>
      <c r="E1141" s="87"/>
      <c r="G1141" s="89"/>
      <c r="H1141" s="87"/>
      <c r="I1141" s="87"/>
      <c r="J1141" s="88"/>
      <c r="K1141" s="87"/>
      <c r="L1141" s="90"/>
      <c r="M1141" s="90"/>
      <c r="N1141" s="87" t="str">
        <f t="shared" ca="1" si="17"/>
        <v/>
      </c>
      <c r="O1141" s="87"/>
      <c r="P1141" s="89"/>
      <c r="Q1141" s="87"/>
      <c r="R1141" s="87"/>
      <c r="S1141" s="87"/>
      <c r="T1141" s="89"/>
      <c r="V1141" s="87"/>
      <c r="W1141" s="87"/>
    </row>
    <row r="1142" spans="1:23">
      <c r="A1142" s="83"/>
      <c r="B1142" s="94"/>
      <c r="C1142" s="97"/>
      <c r="D1142" s="86"/>
      <c r="E1142" s="87"/>
      <c r="G1142" s="89"/>
      <c r="H1142" s="87"/>
      <c r="I1142" s="87"/>
      <c r="J1142" s="88"/>
      <c r="K1142" s="87"/>
      <c r="L1142" s="90"/>
      <c r="M1142" s="90"/>
      <c r="N1142" s="87" t="str">
        <f t="shared" ca="1" si="17"/>
        <v/>
      </c>
      <c r="O1142" s="87"/>
      <c r="P1142" s="89"/>
      <c r="Q1142" s="87"/>
      <c r="R1142" s="87"/>
      <c r="S1142" s="87"/>
      <c r="T1142" s="89"/>
      <c r="V1142" s="87"/>
      <c r="W1142" s="87"/>
    </row>
    <row r="1143" spans="1:23">
      <c r="A1143" s="83"/>
      <c r="B1143" s="94"/>
      <c r="C1143" s="97"/>
      <c r="D1143" s="86"/>
      <c r="E1143" s="87"/>
      <c r="G1143" s="89"/>
      <c r="H1143" s="87"/>
      <c r="I1143" s="87"/>
      <c r="J1143" s="88"/>
      <c r="K1143" s="87"/>
      <c r="L1143" s="90"/>
      <c r="M1143" s="90"/>
      <c r="N1143" s="87" t="str">
        <f t="shared" ca="1" si="17"/>
        <v/>
      </c>
      <c r="O1143" s="87"/>
      <c r="P1143" s="89"/>
      <c r="Q1143" s="87"/>
      <c r="R1143" s="87"/>
      <c r="S1143" s="87"/>
      <c r="T1143" s="89"/>
      <c r="V1143" s="87"/>
      <c r="W1143" s="87"/>
    </row>
    <row r="1144" spans="1:23">
      <c r="A1144" s="83"/>
      <c r="B1144" s="94"/>
      <c r="C1144" s="97"/>
      <c r="D1144" s="86"/>
      <c r="E1144" s="87"/>
      <c r="G1144" s="89"/>
      <c r="H1144" s="87"/>
      <c r="I1144" s="87"/>
      <c r="J1144" s="88"/>
      <c r="K1144" s="87"/>
      <c r="L1144" s="90"/>
      <c r="M1144" s="90"/>
      <c r="N1144" s="87" t="str">
        <f t="shared" ca="1" si="17"/>
        <v/>
      </c>
      <c r="O1144" s="87"/>
      <c r="P1144" s="89"/>
      <c r="Q1144" s="87"/>
      <c r="R1144" s="87"/>
      <c r="S1144" s="87"/>
      <c r="T1144" s="89"/>
      <c r="V1144" s="87"/>
      <c r="W1144" s="87"/>
    </row>
    <row r="1145" spans="1:23">
      <c r="A1145" s="83"/>
      <c r="B1145" s="94"/>
      <c r="C1145" s="97"/>
      <c r="D1145" s="86"/>
      <c r="E1145" s="87"/>
      <c r="G1145" s="89"/>
      <c r="H1145" s="87"/>
      <c r="I1145" s="87"/>
      <c r="J1145" s="88"/>
      <c r="K1145" s="87"/>
      <c r="L1145" s="90"/>
      <c r="M1145" s="90"/>
      <c r="N1145" s="87" t="str">
        <f t="shared" ca="1" si="17"/>
        <v/>
      </c>
      <c r="O1145" s="87"/>
      <c r="P1145" s="89"/>
      <c r="Q1145" s="87"/>
      <c r="R1145" s="87"/>
      <c r="S1145" s="87"/>
      <c r="T1145" s="89"/>
      <c r="V1145" s="87"/>
      <c r="W1145" s="87"/>
    </row>
    <row r="1146" spans="1:23">
      <c r="A1146" s="83"/>
      <c r="B1146" s="94"/>
      <c r="C1146" s="97"/>
      <c r="D1146" s="86"/>
      <c r="E1146" s="87"/>
      <c r="G1146" s="89"/>
      <c r="H1146" s="87"/>
      <c r="I1146" s="87"/>
      <c r="J1146" s="88"/>
      <c r="K1146" s="87"/>
      <c r="L1146" s="90"/>
      <c r="M1146" s="90"/>
      <c r="N1146" s="87" t="str">
        <f t="shared" ca="1" si="17"/>
        <v/>
      </c>
      <c r="O1146" s="87"/>
      <c r="P1146" s="89"/>
      <c r="Q1146" s="87"/>
      <c r="R1146" s="87"/>
      <c r="S1146" s="87"/>
      <c r="T1146" s="89"/>
      <c r="V1146" s="87"/>
      <c r="W1146" s="87"/>
    </row>
    <row r="1147" spans="1:23">
      <c r="A1147" s="83"/>
      <c r="B1147" s="94"/>
      <c r="C1147" s="97"/>
      <c r="D1147" s="86"/>
      <c r="E1147" s="87"/>
      <c r="G1147" s="89"/>
      <c r="H1147" s="87"/>
      <c r="I1147" s="87"/>
      <c r="J1147" s="88"/>
      <c r="K1147" s="87"/>
      <c r="L1147" s="90"/>
      <c r="M1147" s="90"/>
      <c r="N1147" s="87" t="str">
        <f t="shared" ca="1" si="17"/>
        <v/>
      </c>
      <c r="O1147" s="87"/>
      <c r="P1147" s="89"/>
      <c r="Q1147" s="87"/>
      <c r="R1147" s="87"/>
      <c r="S1147" s="87"/>
      <c r="T1147" s="89"/>
      <c r="V1147" s="87"/>
      <c r="W1147" s="87"/>
    </row>
    <row r="1148" spans="1:23">
      <c r="A1148" s="83"/>
      <c r="B1148" s="94"/>
      <c r="C1148" s="97"/>
      <c r="D1148" s="86"/>
      <c r="E1148" s="87"/>
      <c r="G1148" s="89"/>
      <c r="H1148" s="87"/>
      <c r="I1148" s="87"/>
      <c r="J1148" s="88"/>
      <c r="K1148" s="87"/>
      <c r="L1148" s="90"/>
      <c r="M1148" s="90"/>
      <c r="N1148" s="87" t="str">
        <f t="shared" ca="1" si="17"/>
        <v/>
      </c>
      <c r="O1148" s="87"/>
      <c r="P1148" s="89"/>
      <c r="Q1148" s="87"/>
      <c r="R1148" s="87"/>
      <c r="S1148" s="87"/>
      <c r="T1148" s="89"/>
      <c r="V1148" s="87"/>
      <c r="W1148" s="87"/>
    </row>
    <row r="1149" spans="1:23">
      <c r="A1149" s="83"/>
      <c r="B1149" s="94"/>
      <c r="C1149" s="97"/>
      <c r="D1149" s="86"/>
      <c r="E1149" s="87"/>
      <c r="G1149" s="89"/>
      <c r="H1149" s="87"/>
      <c r="I1149" s="87"/>
      <c r="J1149" s="88"/>
      <c r="K1149" s="87"/>
      <c r="L1149" s="90"/>
      <c r="M1149" s="90"/>
      <c r="N1149" s="87" t="str">
        <f t="shared" ca="1" si="17"/>
        <v/>
      </c>
      <c r="O1149" s="87"/>
      <c r="P1149" s="89"/>
      <c r="Q1149" s="87"/>
      <c r="R1149" s="87"/>
      <c r="S1149" s="87"/>
      <c r="T1149" s="89"/>
      <c r="V1149" s="87"/>
      <c r="W1149" s="87"/>
    </row>
    <row r="1150" spans="1:23">
      <c r="A1150" s="83"/>
      <c r="B1150" s="94"/>
      <c r="C1150" s="97"/>
      <c r="D1150" s="86"/>
      <c r="E1150" s="87"/>
      <c r="G1150" s="89"/>
      <c r="H1150" s="87"/>
      <c r="I1150" s="87"/>
      <c r="J1150" s="88"/>
      <c r="K1150" s="87"/>
      <c r="L1150" s="90"/>
      <c r="M1150" s="90"/>
      <c r="N1150" s="87" t="str">
        <f t="shared" ca="1" si="17"/>
        <v/>
      </c>
      <c r="O1150" s="87"/>
      <c r="P1150" s="89"/>
      <c r="Q1150" s="87"/>
      <c r="R1150" s="87"/>
      <c r="S1150" s="87"/>
      <c r="T1150" s="89"/>
      <c r="V1150" s="87"/>
      <c r="W1150" s="87"/>
    </row>
    <row r="1151" spans="1:23">
      <c r="A1151" s="83"/>
      <c r="B1151" s="94"/>
      <c r="C1151" s="97"/>
      <c r="D1151" s="86"/>
      <c r="E1151" s="87"/>
      <c r="G1151" s="89"/>
      <c r="H1151" s="87"/>
      <c r="I1151" s="87"/>
      <c r="J1151" s="88"/>
      <c r="K1151" s="87"/>
      <c r="L1151" s="90"/>
      <c r="M1151" s="90"/>
      <c r="N1151" s="87" t="str">
        <f t="shared" ca="1" si="17"/>
        <v/>
      </c>
      <c r="O1151" s="87"/>
      <c r="P1151" s="89"/>
      <c r="Q1151" s="87"/>
      <c r="R1151" s="87"/>
      <c r="S1151" s="87"/>
      <c r="T1151" s="89"/>
      <c r="V1151" s="87"/>
      <c r="W1151" s="87"/>
    </row>
    <row r="1152" spans="1:23">
      <c r="A1152" s="83"/>
      <c r="B1152" s="94"/>
      <c r="C1152" s="97"/>
      <c r="D1152" s="86"/>
      <c r="E1152" s="87"/>
      <c r="G1152" s="89"/>
      <c r="H1152" s="87"/>
      <c r="I1152" s="87"/>
      <c r="J1152" s="88"/>
      <c r="K1152" s="87"/>
      <c r="L1152" s="90"/>
      <c r="M1152" s="90"/>
      <c r="N1152" s="87" t="str">
        <f t="shared" ca="1" si="17"/>
        <v/>
      </c>
      <c r="O1152" s="87"/>
      <c r="P1152" s="89"/>
      <c r="Q1152" s="87"/>
      <c r="R1152" s="87"/>
      <c r="S1152" s="87"/>
      <c r="T1152" s="89"/>
      <c r="V1152" s="87"/>
      <c r="W1152" s="87"/>
    </row>
    <row r="1153" spans="1:23">
      <c r="A1153" s="83"/>
      <c r="B1153" s="94"/>
      <c r="C1153" s="97"/>
      <c r="D1153" s="86"/>
      <c r="E1153" s="87"/>
      <c r="G1153" s="89"/>
      <c r="H1153" s="87"/>
      <c r="I1153" s="87"/>
      <c r="J1153" s="88"/>
      <c r="K1153" s="87"/>
      <c r="L1153" s="90"/>
      <c r="M1153" s="90"/>
      <c r="N1153" s="87" t="str">
        <f t="shared" ca="1" si="17"/>
        <v/>
      </c>
      <c r="O1153" s="87"/>
      <c r="P1153" s="89"/>
      <c r="Q1153" s="87"/>
      <c r="R1153" s="87"/>
      <c r="S1153" s="87"/>
      <c r="T1153" s="89"/>
      <c r="V1153" s="87"/>
      <c r="W1153" s="87"/>
    </row>
    <row r="1154" spans="1:23">
      <c r="A1154" s="83"/>
      <c r="B1154" s="94"/>
      <c r="C1154" s="97"/>
      <c r="D1154" s="86"/>
      <c r="E1154" s="87"/>
      <c r="G1154" s="89"/>
      <c r="H1154" s="87"/>
      <c r="I1154" s="87"/>
      <c r="J1154" s="88"/>
      <c r="K1154" s="87"/>
      <c r="L1154" s="90"/>
      <c r="M1154" s="90"/>
      <c r="N1154" s="87" t="str">
        <f t="shared" ca="1" si="17"/>
        <v/>
      </c>
      <c r="O1154" s="87"/>
      <c r="P1154" s="89"/>
      <c r="Q1154" s="87"/>
      <c r="R1154" s="87"/>
      <c r="S1154" s="87"/>
      <c r="T1154" s="89"/>
      <c r="V1154" s="87"/>
      <c r="W1154" s="87"/>
    </row>
    <row r="1155" spans="1:23">
      <c r="A1155" s="83"/>
      <c r="B1155" s="94"/>
      <c r="C1155" s="97"/>
      <c r="D1155" s="86"/>
      <c r="E1155" s="87"/>
      <c r="G1155" s="89"/>
      <c r="H1155" s="87"/>
      <c r="I1155" s="87"/>
      <c r="J1155" s="88"/>
      <c r="K1155" s="87"/>
      <c r="L1155" s="90"/>
      <c r="M1155" s="90"/>
      <c r="N1155" s="87" t="str">
        <f t="shared" ca="1" si="17"/>
        <v/>
      </c>
      <c r="O1155" s="87"/>
      <c r="P1155" s="89"/>
      <c r="Q1155" s="87"/>
      <c r="R1155" s="87"/>
      <c r="S1155" s="87"/>
      <c r="T1155" s="89"/>
      <c r="V1155" s="87"/>
      <c r="W1155" s="87"/>
    </row>
    <row r="1156" spans="1:23">
      <c r="A1156" s="83"/>
      <c r="B1156" s="94"/>
      <c r="C1156" s="97"/>
      <c r="D1156" s="86"/>
      <c r="E1156" s="87"/>
      <c r="G1156" s="89"/>
      <c r="H1156" s="87"/>
      <c r="I1156" s="87"/>
      <c r="J1156" s="88"/>
      <c r="K1156" s="87"/>
      <c r="L1156" s="90"/>
      <c r="M1156" s="90"/>
      <c r="N1156" s="87" t="str">
        <f t="shared" ca="1" si="17"/>
        <v/>
      </c>
      <c r="O1156" s="87"/>
      <c r="P1156" s="89"/>
      <c r="Q1156" s="87"/>
      <c r="R1156" s="87"/>
      <c r="S1156" s="87"/>
      <c r="T1156" s="89"/>
      <c r="V1156" s="87"/>
      <c r="W1156" s="87"/>
    </row>
    <row r="1157" spans="1:23">
      <c r="A1157" s="83"/>
      <c r="B1157" s="94"/>
      <c r="C1157" s="97"/>
      <c r="D1157" s="86"/>
      <c r="E1157" s="87"/>
      <c r="G1157" s="89"/>
      <c r="H1157" s="87"/>
      <c r="I1157" s="87"/>
      <c r="J1157" s="88"/>
      <c r="K1157" s="87"/>
      <c r="L1157" s="90"/>
      <c r="M1157" s="90"/>
      <c r="N1157" s="87" t="str">
        <f t="shared" ref="N1157:N1220" ca="1" si="18">+IFERROR(MATCH("X",OFFSET(STR,N1156,0),0)+N1156,"")</f>
        <v/>
      </c>
      <c r="O1157" s="87"/>
      <c r="P1157" s="89"/>
      <c r="Q1157" s="87"/>
      <c r="R1157" s="87"/>
      <c r="S1157" s="87"/>
      <c r="T1157" s="89"/>
      <c r="V1157" s="87"/>
      <c r="W1157" s="87"/>
    </row>
    <row r="1158" spans="1:23">
      <c r="A1158" s="83"/>
      <c r="B1158" s="94"/>
      <c r="C1158" s="97"/>
      <c r="D1158" s="86"/>
      <c r="E1158" s="87"/>
      <c r="G1158" s="89"/>
      <c r="H1158" s="87"/>
      <c r="I1158" s="87"/>
      <c r="J1158" s="88"/>
      <c r="K1158" s="87"/>
      <c r="L1158" s="90"/>
      <c r="M1158" s="90"/>
      <c r="N1158" s="87" t="str">
        <f t="shared" ca="1" si="18"/>
        <v/>
      </c>
      <c r="O1158" s="87"/>
      <c r="P1158" s="89"/>
      <c r="Q1158" s="87"/>
      <c r="R1158" s="87"/>
      <c r="S1158" s="87"/>
      <c r="T1158" s="89"/>
      <c r="V1158" s="87"/>
      <c r="W1158" s="87"/>
    </row>
    <row r="1159" spans="1:23">
      <c r="A1159" s="83"/>
      <c r="B1159" s="94"/>
      <c r="C1159" s="97"/>
      <c r="D1159" s="86"/>
      <c r="E1159" s="87"/>
      <c r="G1159" s="89"/>
      <c r="H1159" s="87"/>
      <c r="I1159" s="87"/>
      <c r="J1159" s="88"/>
      <c r="K1159" s="87"/>
      <c r="L1159" s="90"/>
      <c r="M1159" s="90"/>
      <c r="N1159" s="87" t="str">
        <f t="shared" ca="1" si="18"/>
        <v/>
      </c>
      <c r="O1159" s="87"/>
      <c r="P1159" s="89"/>
      <c r="Q1159" s="87"/>
      <c r="R1159" s="87"/>
      <c r="S1159" s="87"/>
      <c r="T1159" s="89"/>
      <c r="V1159" s="87"/>
      <c r="W1159" s="87"/>
    </row>
    <row r="1160" spans="1:23">
      <c r="A1160" s="83"/>
      <c r="B1160" s="94"/>
      <c r="C1160" s="97"/>
      <c r="D1160" s="86"/>
      <c r="E1160" s="87"/>
      <c r="G1160" s="89"/>
      <c r="H1160" s="87"/>
      <c r="I1160" s="87"/>
      <c r="J1160" s="88"/>
      <c r="K1160" s="87"/>
      <c r="L1160" s="90"/>
      <c r="M1160" s="90"/>
      <c r="N1160" s="87" t="str">
        <f t="shared" ca="1" si="18"/>
        <v/>
      </c>
      <c r="O1160" s="87"/>
      <c r="P1160" s="89"/>
      <c r="Q1160" s="87"/>
      <c r="R1160" s="87"/>
      <c r="S1160" s="87"/>
      <c r="T1160" s="89"/>
      <c r="V1160" s="87"/>
      <c r="W1160" s="87"/>
    </row>
    <row r="1161" spans="1:23">
      <c r="A1161" s="83"/>
      <c r="B1161" s="94"/>
      <c r="C1161" s="97"/>
      <c r="D1161" s="86"/>
      <c r="E1161" s="87"/>
      <c r="G1161" s="89"/>
      <c r="H1161" s="87"/>
      <c r="I1161" s="87"/>
      <c r="J1161" s="88"/>
      <c r="K1161" s="87"/>
      <c r="L1161" s="90"/>
      <c r="M1161" s="90"/>
      <c r="N1161" s="87" t="str">
        <f t="shared" ca="1" si="18"/>
        <v/>
      </c>
      <c r="O1161" s="87"/>
      <c r="P1161" s="89"/>
      <c r="Q1161" s="87"/>
      <c r="R1161" s="87"/>
      <c r="S1161" s="87"/>
      <c r="T1161" s="89"/>
      <c r="V1161" s="87"/>
      <c r="W1161" s="87"/>
    </row>
    <row r="1162" spans="1:23">
      <c r="A1162" s="83"/>
      <c r="B1162" s="94"/>
      <c r="C1162" s="97"/>
      <c r="D1162" s="86"/>
      <c r="E1162" s="87"/>
      <c r="G1162" s="89"/>
      <c r="H1162" s="87"/>
      <c r="I1162" s="87"/>
      <c r="J1162" s="88"/>
      <c r="K1162" s="87"/>
      <c r="L1162" s="90"/>
      <c r="M1162" s="90"/>
      <c r="N1162" s="87" t="str">
        <f t="shared" ca="1" si="18"/>
        <v/>
      </c>
      <c r="O1162" s="87"/>
      <c r="P1162" s="89"/>
      <c r="Q1162" s="87"/>
      <c r="R1162" s="87"/>
      <c r="S1162" s="87"/>
      <c r="T1162" s="89"/>
      <c r="V1162" s="87"/>
      <c r="W1162" s="87"/>
    </row>
    <row r="1163" spans="1:23">
      <c r="A1163" s="83"/>
      <c r="B1163" s="94"/>
      <c r="C1163" s="97"/>
      <c r="D1163" s="86"/>
      <c r="E1163" s="87"/>
      <c r="G1163" s="89"/>
      <c r="H1163" s="87"/>
      <c r="I1163" s="87"/>
      <c r="J1163" s="88"/>
      <c r="K1163" s="87"/>
      <c r="L1163" s="90"/>
      <c r="M1163" s="90"/>
      <c r="N1163" s="87" t="str">
        <f t="shared" ca="1" si="18"/>
        <v/>
      </c>
      <c r="O1163" s="87"/>
      <c r="P1163" s="89"/>
      <c r="Q1163" s="87"/>
      <c r="R1163" s="87"/>
      <c r="S1163" s="87"/>
      <c r="T1163" s="89"/>
      <c r="V1163" s="87"/>
      <c r="W1163" s="87"/>
    </row>
    <row r="1164" spans="1:23">
      <c r="A1164" s="83"/>
      <c r="B1164" s="94"/>
      <c r="C1164" s="97"/>
      <c r="D1164" s="86"/>
      <c r="E1164" s="87"/>
      <c r="G1164" s="89"/>
      <c r="H1164" s="87"/>
      <c r="I1164" s="87"/>
      <c r="J1164" s="88"/>
      <c r="K1164" s="87"/>
      <c r="L1164" s="90"/>
      <c r="M1164" s="90"/>
      <c r="N1164" s="87" t="str">
        <f t="shared" ca="1" si="18"/>
        <v/>
      </c>
      <c r="O1164" s="87"/>
      <c r="P1164" s="89"/>
      <c r="Q1164" s="87"/>
      <c r="R1164" s="87"/>
      <c r="S1164" s="87"/>
      <c r="T1164" s="89"/>
      <c r="V1164" s="87"/>
      <c r="W1164" s="87"/>
    </row>
    <row r="1165" spans="1:23">
      <c r="A1165" s="83"/>
      <c r="B1165" s="94"/>
      <c r="C1165" s="97"/>
      <c r="D1165" s="86"/>
      <c r="E1165" s="87"/>
      <c r="G1165" s="89"/>
      <c r="H1165" s="87"/>
      <c r="I1165" s="87"/>
      <c r="J1165" s="88"/>
      <c r="K1165" s="87"/>
      <c r="L1165" s="90"/>
      <c r="M1165" s="90"/>
      <c r="N1165" s="87" t="str">
        <f t="shared" ca="1" si="18"/>
        <v/>
      </c>
      <c r="O1165" s="87"/>
      <c r="P1165" s="89"/>
      <c r="Q1165" s="87"/>
      <c r="R1165" s="87"/>
      <c r="S1165" s="87"/>
      <c r="T1165" s="89"/>
      <c r="V1165" s="87"/>
      <c r="W1165" s="87"/>
    </row>
    <row r="1166" spans="1:23">
      <c r="A1166" s="83"/>
      <c r="B1166" s="94"/>
      <c r="C1166" s="97"/>
      <c r="D1166" s="86"/>
      <c r="E1166" s="87"/>
      <c r="G1166" s="89"/>
      <c r="H1166" s="87"/>
      <c r="I1166" s="87"/>
      <c r="J1166" s="88"/>
      <c r="K1166" s="87"/>
      <c r="L1166" s="90"/>
      <c r="M1166" s="90"/>
      <c r="N1166" s="87" t="str">
        <f t="shared" ca="1" si="18"/>
        <v/>
      </c>
      <c r="O1166" s="87"/>
      <c r="P1166" s="89"/>
      <c r="Q1166" s="87"/>
      <c r="R1166" s="87"/>
      <c r="S1166" s="87"/>
      <c r="T1166" s="89"/>
      <c r="V1166" s="87"/>
      <c r="W1166" s="87"/>
    </row>
    <row r="1167" spans="1:23">
      <c r="A1167" s="83"/>
      <c r="B1167" s="94"/>
      <c r="C1167" s="97"/>
      <c r="D1167" s="86"/>
      <c r="E1167" s="87"/>
      <c r="G1167" s="89"/>
      <c r="H1167" s="87"/>
      <c r="I1167" s="87"/>
      <c r="J1167" s="88"/>
      <c r="K1167" s="87"/>
      <c r="L1167" s="90"/>
      <c r="M1167" s="90"/>
      <c r="N1167" s="87" t="str">
        <f t="shared" ca="1" si="18"/>
        <v/>
      </c>
      <c r="O1167" s="87"/>
      <c r="P1167" s="89"/>
      <c r="Q1167" s="87"/>
      <c r="R1167" s="87"/>
      <c r="S1167" s="87"/>
      <c r="T1167" s="89"/>
      <c r="V1167" s="87"/>
      <c r="W1167" s="87"/>
    </row>
    <row r="1168" spans="1:23">
      <c r="A1168" s="83"/>
      <c r="B1168" s="94"/>
      <c r="C1168" s="97"/>
      <c r="D1168" s="86"/>
      <c r="E1168" s="87"/>
      <c r="G1168" s="89"/>
      <c r="H1168" s="87"/>
      <c r="I1168" s="87"/>
      <c r="J1168" s="88"/>
      <c r="K1168" s="87"/>
      <c r="L1168" s="90"/>
      <c r="M1168" s="90"/>
      <c r="N1168" s="87" t="str">
        <f t="shared" ca="1" si="18"/>
        <v/>
      </c>
      <c r="O1168" s="87"/>
      <c r="P1168" s="89"/>
      <c r="Q1168" s="87"/>
      <c r="R1168" s="87"/>
      <c r="S1168" s="87"/>
      <c r="T1168" s="89"/>
      <c r="V1168" s="87"/>
      <c r="W1168" s="87"/>
    </row>
    <row r="1169" spans="1:23">
      <c r="A1169" s="83"/>
      <c r="B1169" s="94"/>
      <c r="C1169" s="97"/>
      <c r="D1169" s="86"/>
      <c r="E1169" s="87"/>
      <c r="G1169" s="89"/>
      <c r="H1169" s="87"/>
      <c r="I1169" s="87"/>
      <c r="J1169" s="88"/>
      <c r="K1169" s="87"/>
      <c r="L1169" s="90"/>
      <c r="M1169" s="90"/>
      <c r="N1169" s="87" t="str">
        <f t="shared" ca="1" si="18"/>
        <v/>
      </c>
      <c r="O1169" s="87"/>
      <c r="P1169" s="89"/>
      <c r="Q1169" s="87"/>
      <c r="R1169" s="87"/>
      <c r="S1169" s="87"/>
      <c r="T1169" s="89"/>
      <c r="V1169" s="87"/>
      <c r="W1169" s="87"/>
    </row>
    <row r="1170" spans="1:23">
      <c r="A1170" s="83"/>
      <c r="B1170" s="94"/>
      <c r="C1170" s="97"/>
      <c r="D1170" s="86"/>
      <c r="E1170" s="87"/>
      <c r="G1170" s="89"/>
      <c r="H1170" s="87"/>
      <c r="I1170" s="87"/>
      <c r="J1170" s="88"/>
      <c r="K1170" s="87"/>
      <c r="L1170" s="90"/>
      <c r="M1170" s="90"/>
      <c r="N1170" s="87" t="str">
        <f t="shared" ca="1" si="18"/>
        <v/>
      </c>
      <c r="O1170" s="87"/>
      <c r="P1170" s="89"/>
      <c r="Q1170" s="87"/>
      <c r="R1170" s="87"/>
      <c r="S1170" s="87"/>
      <c r="T1170" s="89"/>
      <c r="V1170" s="87"/>
      <c r="W1170" s="87"/>
    </row>
    <row r="1171" spans="1:23">
      <c r="A1171" s="83"/>
      <c r="B1171" s="94"/>
      <c r="C1171" s="97"/>
      <c r="D1171" s="86"/>
      <c r="E1171" s="87"/>
      <c r="G1171" s="89"/>
      <c r="H1171" s="87"/>
      <c r="I1171" s="87"/>
      <c r="J1171" s="88"/>
      <c r="K1171" s="87"/>
      <c r="L1171" s="90"/>
      <c r="M1171" s="90"/>
      <c r="N1171" s="87" t="str">
        <f t="shared" ca="1" si="18"/>
        <v/>
      </c>
      <c r="O1171" s="87"/>
      <c r="P1171" s="89"/>
      <c r="Q1171" s="87"/>
      <c r="R1171" s="87"/>
      <c r="S1171" s="87"/>
      <c r="T1171" s="89"/>
      <c r="V1171" s="87"/>
      <c r="W1171" s="87"/>
    </row>
    <row r="1172" spans="1:23">
      <c r="A1172" s="83"/>
      <c r="B1172" s="94"/>
      <c r="C1172" s="97"/>
      <c r="D1172" s="86"/>
      <c r="E1172" s="87"/>
      <c r="G1172" s="89"/>
      <c r="H1172" s="87"/>
      <c r="I1172" s="87"/>
      <c r="J1172" s="88"/>
      <c r="K1172" s="87"/>
      <c r="L1172" s="90"/>
      <c r="M1172" s="90"/>
      <c r="N1172" s="87" t="str">
        <f t="shared" ca="1" si="18"/>
        <v/>
      </c>
      <c r="O1172" s="87"/>
      <c r="P1172" s="89"/>
      <c r="Q1172" s="87"/>
      <c r="R1172" s="87"/>
      <c r="S1172" s="87"/>
      <c r="T1172" s="89"/>
      <c r="V1172" s="87"/>
      <c r="W1172" s="87"/>
    </row>
    <row r="1173" spans="1:23">
      <c r="A1173" s="83"/>
      <c r="B1173" s="94"/>
      <c r="C1173" s="97"/>
      <c r="D1173" s="86"/>
      <c r="E1173" s="87"/>
      <c r="G1173" s="89"/>
      <c r="H1173" s="87"/>
      <c r="I1173" s="87"/>
      <c r="J1173" s="88"/>
      <c r="K1173" s="87"/>
      <c r="L1173" s="90"/>
      <c r="M1173" s="90"/>
      <c r="N1173" s="87" t="str">
        <f t="shared" ca="1" si="18"/>
        <v/>
      </c>
      <c r="O1173" s="87"/>
      <c r="P1173" s="89"/>
      <c r="Q1173" s="87"/>
      <c r="R1173" s="87"/>
      <c r="S1173" s="87"/>
      <c r="T1173" s="89"/>
      <c r="V1173" s="87"/>
      <c r="W1173" s="87"/>
    </row>
    <row r="1174" spans="1:23">
      <c r="A1174" s="83"/>
      <c r="B1174" s="94"/>
      <c r="C1174" s="97"/>
      <c r="D1174" s="86"/>
      <c r="E1174" s="87"/>
      <c r="G1174" s="89"/>
      <c r="H1174" s="87"/>
      <c r="I1174" s="87"/>
      <c r="J1174" s="88"/>
      <c r="K1174" s="87"/>
      <c r="L1174" s="90"/>
      <c r="M1174" s="90"/>
      <c r="N1174" s="87" t="str">
        <f t="shared" ca="1" si="18"/>
        <v/>
      </c>
      <c r="O1174" s="87"/>
      <c r="P1174" s="89"/>
      <c r="Q1174" s="87"/>
      <c r="R1174" s="87"/>
      <c r="S1174" s="87"/>
      <c r="T1174" s="89"/>
      <c r="V1174" s="87"/>
      <c r="W1174" s="87"/>
    </row>
    <row r="1175" spans="1:23">
      <c r="A1175" s="83"/>
      <c r="B1175" s="94"/>
      <c r="C1175" s="97"/>
      <c r="D1175" s="86"/>
      <c r="E1175" s="87"/>
      <c r="G1175" s="89"/>
      <c r="H1175" s="87"/>
      <c r="I1175" s="87"/>
      <c r="J1175" s="88"/>
      <c r="K1175" s="87"/>
      <c r="L1175" s="90"/>
      <c r="M1175" s="90"/>
      <c r="N1175" s="87" t="str">
        <f t="shared" ca="1" si="18"/>
        <v/>
      </c>
      <c r="O1175" s="87"/>
      <c r="P1175" s="89"/>
      <c r="Q1175" s="87"/>
      <c r="R1175" s="87"/>
      <c r="S1175" s="87"/>
      <c r="T1175" s="89"/>
      <c r="V1175" s="87"/>
      <c r="W1175" s="87"/>
    </row>
    <row r="1176" spans="1:23">
      <c r="A1176" s="83"/>
      <c r="B1176" s="94"/>
      <c r="C1176" s="97"/>
      <c r="D1176" s="86"/>
      <c r="E1176" s="87"/>
      <c r="G1176" s="89"/>
      <c r="H1176" s="87"/>
      <c r="I1176" s="87"/>
      <c r="J1176" s="88"/>
      <c r="K1176" s="87"/>
      <c r="L1176" s="90"/>
      <c r="M1176" s="90"/>
      <c r="N1176" s="87" t="str">
        <f t="shared" ca="1" si="18"/>
        <v/>
      </c>
      <c r="O1176" s="87"/>
      <c r="P1176" s="89"/>
      <c r="Q1176" s="87"/>
      <c r="R1176" s="87"/>
      <c r="S1176" s="87"/>
      <c r="T1176" s="89"/>
      <c r="V1176" s="87"/>
      <c r="W1176" s="87"/>
    </row>
    <row r="1177" spans="1:23">
      <c r="A1177" s="83"/>
      <c r="B1177" s="94"/>
      <c r="C1177" s="97"/>
      <c r="D1177" s="86"/>
      <c r="E1177" s="87"/>
      <c r="G1177" s="89"/>
      <c r="H1177" s="87"/>
      <c r="I1177" s="87"/>
      <c r="J1177" s="88"/>
      <c r="K1177" s="87"/>
      <c r="L1177" s="90"/>
      <c r="M1177" s="90"/>
      <c r="N1177" s="87" t="str">
        <f t="shared" ca="1" si="18"/>
        <v/>
      </c>
      <c r="O1177" s="87"/>
      <c r="P1177" s="89"/>
      <c r="Q1177" s="87"/>
      <c r="R1177" s="87"/>
      <c r="S1177" s="87"/>
      <c r="T1177" s="89"/>
      <c r="V1177" s="87"/>
      <c r="W1177" s="87"/>
    </row>
    <row r="1178" spans="1:23">
      <c r="A1178" s="83"/>
      <c r="B1178" s="94"/>
      <c r="C1178" s="97"/>
      <c r="D1178" s="86"/>
      <c r="E1178" s="87"/>
      <c r="G1178" s="89"/>
      <c r="H1178" s="87"/>
      <c r="I1178" s="87"/>
      <c r="J1178" s="88"/>
      <c r="K1178" s="87"/>
      <c r="L1178" s="90"/>
      <c r="M1178" s="90"/>
      <c r="N1178" s="87" t="str">
        <f t="shared" ca="1" si="18"/>
        <v/>
      </c>
      <c r="O1178" s="87"/>
      <c r="P1178" s="89"/>
      <c r="Q1178" s="87"/>
      <c r="R1178" s="87"/>
      <c r="S1178" s="87"/>
      <c r="T1178" s="89"/>
      <c r="V1178" s="87"/>
      <c r="W1178" s="87"/>
    </row>
    <row r="1179" spans="1:23">
      <c r="A1179" s="83"/>
      <c r="B1179" s="94"/>
      <c r="C1179" s="97"/>
      <c r="D1179" s="86"/>
      <c r="E1179" s="87"/>
      <c r="G1179" s="89"/>
      <c r="H1179" s="87"/>
      <c r="I1179" s="87"/>
      <c r="J1179" s="88"/>
      <c r="K1179" s="87"/>
      <c r="L1179" s="90"/>
      <c r="M1179" s="90"/>
      <c r="N1179" s="87" t="str">
        <f t="shared" ca="1" si="18"/>
        <v/>
      </c>
      <c r="O1179" s="87"/>
      <c r="P1179" s="89"/>
      <c r="Q1179" s="87"/>
      <c r="R1179" s="87"/>
      <c r="S1179" s="87"/>
      <c r="T1179" s="89"/>
      <c r="V1179" s="87"/>
      <c r="W1179" s="87"/>
    </row>
    <row r="1180" spans="1:23">
      <c r="A1180" s="83"/>
      <c r="B1180" s="94"/>
      <c r="C1180" s="97"/>
      <c r="D1180" s="86"/>
      <c r="E1180" s="87"/>
      <c r="G1180" s="89"/>
      <c r="H1180" s="87"/>
      <c r="I1180" s="87"/>
      <c r="J1180" s="88"/>
      <c r="K1180" s="87"/>
      <c r="L1180" s="90"/>
      <c r="M1180" s="90"/>
      <c r="N1180" s="87" t="str">
        <f t="shared" ca="1" si="18"/>
        <v/>
      </c>
      <c r="O1180" s="87"/>
      <c r="P1180" s="89"/>
      <c r="Q1180" s="87"/>
      <c r="R1180" s="87"/>
      <c r="S1180" s="87"/>
      <c r="T1180" s="89"/>
      <c r="V1180" s="87"/>
      <c r="W1180" s="87"/>
    </row>
    <row r="1181" spans="1:23">
      <c r="A1181" s="83"/>
      <c r="B1181" s="94"/>
      <c r="C1181" s="97"/>
      <c r="D1181" s="86"/>
      <c r="E1181" s="87"/>
      <c r="G1181" s="89"/>
      <c r="H1181" s="87"/>
      <c r="I1181" s="87"/>
      <c r="J1181" s="88"/>
      <c r="K1181" s="87"/>
      <c r="L1181" s="90"/>
      <c r="M1181" s="90"/>
      <c r="N1181" s="87" t="str">
        <f t="shared" ca="1" si="18"/>
        <v/>
      </c>
      <c r="O1181" s="87"/>
      <c r="P1181" s="89"/>
      <c r="Q1181" s="87"/>
      <c r="R1181" s="87"/>
      <c r="S1181" s="87"/>
      <c r="T1181" s="89"/>
      <c r="V1181" s="87"/>
      <c r="W1181" s="87"/>
    </row>
    <row r="1182" spans="1:23">
      <c r="A1182" s="83"/>
      <c r="B1182" s="94"/>
      <c r="C1182" s="97"/>
      <c r="D1182" s="86"/>
      <c r="E1182" s="87"/>
      <c r="G1182" s="89"/>
      <c r="H1182" s="87"/>
      <c r="I1182" s="87"/>
      <c r="J1182" s="88"/>
      <c r="K1182" s="87"/>
      <c r="L1182" s="90"/>
      <c r="M1182" s="90"/>
      <c r="N1182" s="87" t="str">
        <f t="shared" ca="1" si="18"/>
        <v/>
      </c>
      <c r="O1182" s="87"/>
      <c r="P1182" s="89"/>
      <c r="Q1182" s="87"/>
      <c r="R1182" s="87"/>
      <c r="S1182" s="87"/>
      <c r="T1182" s="89"/>
      <c r="V1182" s="87"/>
      <c r="W1182" s="87"/>
    </row>
    <row r="1183" spans="1:23">
      <c r="A1183" s="83"/>
      <c r="B1183" s="94"/>
      <c r="C1183" s="97"/>
      <c r="D1183" s="86"/>
      <c r="E1183" s="87"/>
      <c r="G1183" s="89"/>
      <c r="H1183" s="87"/>
      <c r="I1183" s="87"/>
      <c r="J1183" s="88"/>
      <c r="K1183" s="87"/>
      <c r="L1183" s="90"/>
      <c r="M1183" s="90"/>
      <c r="N1183" s="87" t="str">
        <f t="shared" ca="1" si="18"/>
        <v/>
      </c>
      <c r="O1183" s="87"/>
      <c r="P1183" s="89"/>
      <c r="Q1183" s="87"/>
      <c r="R1183" s="87"/>
      <c r="S1183" s="87"/>
      <c r="T1183" s="89"/>
      <c r="V1183" s="87"/>
      <c r="W1183" s="87"/>
    </row>
    <row r="1184" spans="1:23">
      <c r="A1184" s="83"/>
      <c r="B1184" s="94"/>
      <c r="C1184" s="97"/>
      <c r="D1184" s="86"/>
      <c r="E1184" s="87"/>
      <c r="G1184" s="89"/>
      <c r="H1184" s="87"/>
      <c r="I1184" s="87"/>
      <c r="J1184" s="88"/>
      <c r="K1184" s="87"/>
      <c r="L1184" s="90"/>
      <c r="M1184" s="90"/>
      <c r="N1184" s="87" t="str">
        <f t="shared" ca="1" si="18"/>
        <v/>
      </c>
      <c r="O1184" s="87"/>
      <c r="P1184" s="89"/>
      <c r="Q1184" s="87"/>
      <c r="R1184" s="87"/>
      <c r="S1184" s="87"/>
      <c r="T1184" s="89"/>
      <c r="V1184" s="87"/>
      <c r="W1184" s="87"/>
    </row>
    <row r="1185" spans="1:23">
      <c r="A1185" s="83"/>
      <c r="B1185" s="94"/>
      <c r="C1185" s="97"/>
      <c r="D1185" s="86"/>
      <c r="E1185" s="87"/>
      <c r="G1185" s="89"/>
      <c r="H1185" s="87"/>
      <c r="I1185" s="87"/>
      <c r="J1185" s="88"/>
      <c r="K1185" s="87"/>
      <c r="L1185" s="90"/>
      <c r="M1185" s="90"/>
      <c r="N1185" s="87" t="str">
        <f t="shared" ca="1" si="18"/>
        <v/>
      </c>
      <c r="O1185" s="87"/>
      <c r="P1185" s="89"/>
      <c r="Q1185" s="87"/>
      <c r="R1185" s="87"/>
      <c r="S1185" s="87"/>
      <c r="T1185" s="89"/>
      <c r="V1185" s="87"/>
      <c r="W1185" s="87"/>
    </row>
    <row r="1186" spans="1:23">
      <c r="A1186" s="83"/>
      <c r="B1186" s="94"/>
      <c r="C1186" s="97"/>
      <c r="D1186" s="86"/>
      <c r="E1186" s="87"/>
      <c r="G1186" s="89"/>
      <c r="H1186" s="87"/>
      <c r="I1186" s="87"/>
      <c r="J1186" s="88"/>
      <c r="K1186" s="87"/>
      <c r="L1186" s="90"/>
      <c r="M1186" s="90"/>
      <c r="N1186" s="87" t="str">
        <f t="shared" ca="1" si="18"/>
        <v/>
      </c>
      <c r="O1186" s="87"/>
      <c r="P1186" s="89"/>
      <c r="Q1186" s="87"/>
      <c r="R1186" s="87"/>
      <c r="S1186" s="87"/>
      <c r="T1186" s="89"/>
      <c r="V1186" s="87"/>
      <c r="W1186" s="87"/>
    </row>
    <row r="1187" spans="1:23">
      <c r="A1187" s="83"/>
      <c r="B1187" s="94"/>
      <c r="C1187" s="97"/>
      <c r="D1187" s="86"/>
      <c r="E1187" s="87"/>
      <c r="G1187" s="89"/>
      <c r="H1187" s="87"/>
      <c r="I1187" s="87"/>
      <c r="J1187" s="88"/>
      <c r="K1187" s="87"/>
      <c r="L1187" s="90"/>
      <c r="M1187" s="90"/>
      <c r="N1187" s="87" t="str">
        <f t="shared" ca="1" si="18"/>
        <v/>
      </c>
      <c r="O1187" s="87"/>
      <c r="P1187" s="89"/>
      <c r="Q1187" s="87"/>
      <c r="R1187" s="87"/>
      <c r="S1187" s="87"/>
      <c r="T1187" s="89"/>
      <c r="V1187" s="87"/>
      <c r="W1187" s="87"/>
    </row>
    <row r="1188" spans="1:23">
      <c r="A1188" s="83"/>
      <c r="B1188" s="94"/>
      <c r="C1188" s="97"/>
      <c r="D1188" s="86"/>
      <c r="E1188" s="87"/>
      <c r="G1188" s="89"/>
      <c r="H1188" s="87"/>
      <c r="I1188" s="87"/>
      <c r="J1188" s="88"/>
      <c r="K1188" s="87"/>
      <c r="L1188" s="90"/>
      <c r="M1188" s="90"/>
      <c r="N1188" s="87" t="str">
        <f t="shared" ca="1" si="18"/>
        <v/>
      </c>
      <c r="O1188" s="87"/>
      <c r="P1188" s="89"/>
      <c r="Q1188" s="87"/>
      <c r="R1188" s="87"/>
      <c r="S1188" s="87"/>
      <c r="T1188" s="89"/>
      <c r="V1188" s="87"/>
      <c r="W1188" s="87"/>
    </row>
    <row r="1189" spans="1:23">
      <c r="A1189" s="83"/>
      <c r="B1189" s="94"/>
      <c r="C1189" s="97"/>
      <c r="D1189" s="86"/>
      <c r="E1189" s="87"/>
      <c r="G1189" s="89"/>
      <c r="H1189" s="87"/>
      <c r="I1189" s="87"/>
      <c r="J1189" s="88"/>
      <c r="K1189" s="87"/>
      <c r="L1189" s="90"/>
      <c r="M1189" s="90"/>
      <c r="N1189" s="87" t="str">
        <f t="shared" ca="1" si="18"/>
        <v/>
      </c>
      <c r="O1189" s="87"/>
      <c r="P1189" s="89"/>
      <c r="Q1189" s="87"/>
      <c r="R1189" s="87"/>
      <c r="S1189" s="87"/>
      <c r="T1189" s="89"/>
      <c r="V1189" s="87"/>
      <c r="W1189" s="87"/>
    </row>
    <row r="1190" spans="1:23">
      <c r="A1190" s="83"/>
      <c r="B1190" s="94"/>
      <c r="C1190" s="97"/>
      <c r="D1190" s="86"/>
      <c r="E1190" s="87"/>
      <c r="G1190" s="89"/>
      <c r="H1190" s="87"/>
      <c r="I1190" s="87"/>
      <c r="J1190" s="88"/>
      <c r="K1190" s="87"/>
      <c r="L1190" s="90"/>
      <c r="M1190" s="90"/>
      <c r="N1190" s="87" t="str">
        <f t="shared" ca="1" si="18"/>
        <v/>
      </c>
      <c r="O1190" s="87"/>
      <c r="P1190" s="89"/>
      <c r="Q1190" s="87"/>
      <c r="R1190" s="87"/>
      <c r="S1190" s="87"/>
      <c r="T1190" s="89"/>
      <c r="V1190" s="87"/>
      <c r="W1190" s="87"/>
    </row>
    <row r="1191" spans="1:23">
      <c r="A1191" s="83"/>
      <c r="B1191" s="94"/>
      <c r="C1191" s="97"/>
      <c r="D1191" s="86"/>
      <c r="E1191" s="87"/>
      <c r="G1191" s="89"/>
      <c r="H1191" s="87"/>
      <c r="I1191" s="87"/>
      <c r="J1191" s="88"/>
      <c r="K1191" s="87"/>
      <c r="L1191" s="90"/>
      <c r="M1191" s="90"/>
      <c r="N1191" s="87" t="str">
        <f t="shared" ca="1" si="18"/>
        <v/>
      </c>
      <c r="O1191" s="87"/>
      <c r="P1191" s="89"/>
      <c r="Q1191" s="87"/>
      <c r="R1191" s="87"/>
      <c r="S1191" s="87"/>
      <c r="T1191" s="89"/>
      <c r="V1191" s="87"/>
      <c r="W1191" s="87"/>
    </row>
    <row r="1192" spans="1:23">
      <c r="A1192" s="83"/>
      <c r="B1192" s="94"/>
      <c r="C1192" s="97"/>
      <c r="D1192" s="86"/>
      <c r="E1192" s="87"/>
      <c r="G1192" s="89"/>
      <c r="H1192" s="87"/>
      <c r="I1192" s="87"/>
      <c r="J1192" s="88"/>
      <c r="K1192" s="87"/>
      <c r="L1192" s="90"/>
      <c r="M1192" s="90"/>
      <c r="N1192" s="87" t="str">
        <f t="shared" ca="1" si="18"/>
        <v/>
      </c>
      <c r="O1192" s="87"/>
      <c r="P1192" s="89"/>
      <c r="Q1192" s="87"/>
      <c r="R1192" s="87"/>
      <c r="S1192" s="87"/>
      <c r="T1192" s="89"/>
      <c r="V1192" s="87"/>
      <c r="W1192" s="87"/>
    </row>
    <row r="1193" spans="1:23">
      <c r="A1193" s="83"/>
      <c r="B1193" s="94"/>
      <c r="C1193" s="97"/>
      <c r="D1193" s="86"/>
      <c r="E1193" s="87"/>
      <c r="G1193" s="89"/>
      <c r="H1193" s="87"/>
      <c r="I1193" s="87"/>
      <c r="J1193" s="88"/>
      <c r="K1193" s="87"/>
      <c r="L1193" s="90"/>
      <c r="M1193" s="90"/>
      <c r="N1193" s="87" t="str">
        <f t="shared" ca="1" si="18"/>
        <v/>
      </c>
      <c r="O1193" s="87"/>
      <c r="P1193" s="89"/>
      <c r="Q1193" s="87"/>
      <c r="R1193" s="87"/>
      <c r="S1193" s="87"/>
      <c r="T1193" s="89"/>
      <c r="V1193" s="87"/>
      <c r="W1193" s="87"/>
    </row>
    <row r="1194" spans="1:23">
      <c r="A1194" s="83"/>
      <c r="B1194" s="94"/>
      <c r="C1194" s="97"/>
      <c r="D1194" s="86"/>
      <c r="E1194" s="87"/>
      <c r="G1194" s="89"/>
      <c r="H1194" s="87"/>
      <c r="I1194" s="87"/>
      <c r="J1194" s="88"/>
      <c r="K1194" s="87"/>
      <c r="L1194" s="90"/>
      <c r="M1194" s="90"/>
      <c r="N1194" s="87" t="str">
        <f t="shared" ca="1" si="18"/>
        <v/>
      </c>
      <c r="O1194" s="87"/>
      <c r="P1194" s="89"/>
      <c r="Q1194" s="87"/>
      <c r="R1194" s="87"/>
      <c r="S1194" s="87"/>
      <c r="T1194" s="89"/>
      <c r="V1194" s="87"/>
      <c r="W1194" s="87"/>
    </row>
    <row r="1195" spans="1:23">
      <c r="A1195" s="83"/>
      <c r="B1195" s="94"/>
      <c r="C1195" s="97"/>
      <c r="D1195" s="86"/>
      <c r="E1195" s="87"/>
      <c r="G1195" s="89"/>
      <c r="H1195" s="87"/>
      <c r="I1195" s="87"/>
      <c r="J1195" s="88"/>
      <c r="K1195" s="87"/>
      <c r="L1195" s="90"/>
      <c r="M1195" s="90"/>
      <c r="N1195" s="87" t="str">
        <f t="shared" ca="1" si="18"/>
        <v/>
      </c>
      <c r="O1195" s="87"/>
      <c r="P1195" s="89"/>
      <c r="Q1195" s="87"/>
      <c r="R1195" s="87"/>
      <c r="S1195" s="87"/>
      <c r="T1195" s="89"/>
      <c r="V1195" s="87"/>
      <c r="W1195" s="87"/>
    </row>
    <row r="1196" spans="1:23">
      <c r="A1196" s="83"/>
      <c r="B1196" s="94"/>
      <c r="C1196" s="97"/>
      <c r="D1196" s="86"/>
      <c r="E1196" s="87"/>
      <c r="G1196" s="89"/>
      <c r="H1196" s="87"/>
      <c r="I1196" s="87"/>
      <c r="J1196" s="88"/>
      <c r="K1196" s="87"/>
      <c r="L1196" s="90"/>
      <c r="M1196" s="90"/>
      <c r="N1196" s="87" t="str">
        <f t="shared" ca="1" si="18"/>
        <v/>
      </c>
      <c r="O1196" s="87"/>
      <c r="P1196" s="89"/>
      <c r="Q1196" s="87"/>
      <c r="R1196" s="87"/>
      <c r="S1196" s="87"/>
      <c r="T1196" s="89"/>
      <c r="V1196" s="87"/>
      <c r="W1196" s="87"/>
    </row>
    <row r="1197" spans="1:23">
      <c r="A1197" s="83"/>
      <c r="B1197" s="94"/>
      <c r="C1197" s="97"/>
      <c r="D1197" s="86"/>
      <c r="E1197" s="87"/>
      <c r="G1197" s="89"/>
      <c r="H1197" s="87"/>
      <c r="I1197" s="87"/>
      <c r="J1197" s="88"/>
      <c r="K1197" s="87"/>
      <c r="L1197" s="90"/>
      <c r="M1197" s="90"/>
      <c r="N1197" s="87" t="str">
        <f t="shared" ca="1" si="18"/>
        <v/>
      </c>
      <c r="O1197" s="87"/>
      <c r="P1197" s="89"/>
      <c r="Q1197" s="87"/>
      <c r="R1197" s="87"/>
      <c r="S1197" s="87"/>
      <c r="T1197" s="89"/>
      <c r="V1197" s="87"/>
      <c r="W1197" s="87"/>
    </row>
    <row r="1198" spans="1:23">
      <c r="A1198" s="83"/>
      <c r="B1198" s="94"/>
      <c r="C1198" s="97"/>
      <c r="D1198" s="86"/>
      <c r="E1198" s="87"/>
      <c r="G1198" s="89"/>
      <c r="H1198" s="87"/>
      <c r="I1198" s="87"/>
      <c r="J1198" s="88"/>
      <c r="K1198" s="87"/>
      <c r="L1198" s="90"/>
      <c r="M1198" s="90"/>
      <c r="N1198" s="87" t="str">
        <f t="shared" ca="1" si="18"/>
        <v/>
      </c>
      <c r="O1198" s="87"/>
      <c r="P1198" s="89"/>
      <c r="Q1198" s="87"/>
      <c r="R1198" s="87"/>
      <c r="S1198" s="87"/>
      <c r="T1198" s="89"/>
      <c r="V1198" s="87"/>
      <c r="W1198" s="87"/>
    </row>
    <row r="1199" spans="1:23">
      <c r="A1199" s="83"/>
      <c r="B1199" s="94"/>
      <c r="C1199" s="97"/>
      <c r="D1199" s="86"/>
      <c r="E1199" s="87"/>
      <c r="G1199" s="89"/>
      <c r="H1199" s="87"/>
      <c r="I1199" s="87"/>
      <c r="J1199" s="88"/>
      <c r="K1199" s="87"/>
      <c r="L1199" s="90"/>
      <c r="M1199" s="90"/>
      <c r="N1199" s="87" t="str">
        <f t="shared" ca="1" si="18"/>
        <v/>
      </c>
      <c r="O1199" s="87"/>
      <c r="P1199" s="89"/>
      <c r="Q1199" s="87"/>
      <c r="R1199" s="87"/>
      <c r="S1199" s="87"/>
      <c r="T1199" s="89"/>
      <c r="V1199" s="87"/>
      <c r="W1199" s="87"/>
    </row>
    <row r="1200" spans="1:23">
      <c r="A1200" s="83"/>
      <c r="B1200" s="94"/>
      <c r="C1200" s="97"/>
      <c r="D1200" s="86"/>
      <c r="E1200" s="87"/>
      <c r="G1200" s="89"/>
      <c r="H1200" s="87"/>
      <c r="I1200" s="87"/>
      <c r="J1200" s="88"/>
      <c r="K1200" s="87"/>
      <c r="L1200" s="90"/>
      <c r="M1200" s="90"/>
      <c r="N1200" s="87" t="str">
        <f t="shared" ca="1" si="18"/>
        <v/>
      </c>
      <c r="O1200" s="87"/>
      <c r="P1200" s="89"/>
      <c r="Q1200" s="87"/>
      <c r="R1200" s="87"/>
      <c r="S1200" s="87"/>
      <c r="T1200" s="89"/>
      <c r="V1200" s="87"/>
      <c r="W1200" s="87"/>
    </row>
    <row r="1201" spans="1:23">
      <c r="A1201" s="83"/>
      <c r="B1201" s="94"/>
      <c r="C1201" s="97"/>
      <c r="D1201" s="86"/>
      <c r="E1201" s="87"/>
      <c r="G1201" s="89"/>
      <c r="H1201" s="87"/>
      <c r="I1201" s="87"/>
      <c r="J1201" s="88"/>
      <c r="K1201" s="87"/>
      <c r="L1201" s="90"/>
      <c r="M1201" s="90"/>
      <c r="N1201" s="87" t="str">
        <f t="shared" ca="1" si="18"/>
        <v/>
      </c>
      <c r="O1201" s="87"/>
      <c r="P1201" s="89"/>
      <c r="Q1201" s="87"/>
      <c r="R1201" s="87"/>
      <c r="S1201" s="87"/>
      <c r="T1201" s="89"/>
      <c r="V1201" s="87"/>
      <c r="W1201" s="87"/>
    </row>
    <row r="1202" spans="1:23">
      <c r="A1202" s="83"/>
      <c r="B1202" s="94"/>
      <c r="C1202" s="97"/>
      <c r="D1202" s="86"/>
      <c r="E1202" s="87"/>
      <c r="G1202" s="89"/>
      <c r="H1202" s="87"/>
      <c r="I1202" s="87"/>
      <c r="J1202" s="88"/>
      <c r="K1202" s="87"/>
      <c r="L1202" s="90"/>
      <c r="M1202" s="90"/>
      <c r="N1202" s="87" t="str">
        <f t="shared" ca="1" si="18"/>
        <v/>
      </c>
      <c r="O1202" s="87"/>
      <c r="P1202" s="89"/>
      <c r="Q1202" s="87"/>
      <c r="R1202" s="87"/>
      <c r="S1202" s="87"/>
      <c r="T1202" s="89"/>
      <c r="V1202" s="87"/>
      <c r="W1202" s="87"/>
    </row>
    <row r="1203" spans="1:23">
      <c r="A1203" s="83"/>
      <c r="B1203" s="94"/>
      <c r="C1203" s="97"/>
      <c r="D1203" s="86"/>
      <c r="E1203" s="87"/>
      <c r="G1203" s="89"/>
      <c r="H1203" s="87"/>
      <c r="I1203" s="87"/>
      <c r="J1203" s="88"/>
      <c r="K1203" s="87"/>
      <c r="L1203" s="90"/>
      <c r="M1203" s="90"/>
      <c r="N1203" s="87" t="str">
        <f t="shared" ca="1" si="18"/>
        <v/>
      </c>
      <c r="O1203" s="87"/>
      <c r="P1203" s="89"/>
      <c r="Q1203" s="87"/>
      <c r="R1203" s="87"/>
      <c r="S1203" s="87"/>
      <c r="T1203" s="89"/>
      <c r="V1203" s="87"/>
      <c r="W1203" s="87"/>
    </row>
    <row r="1204" spans="1:23">
      <c r="A1204" s="83"/>
      <c r="B1204" s="94"/>
      <c r="C1204" s="97"/>
      <c r="D1204" s="86"/>
      <c r="E1204" s="87"/>
      <c r="G1204" s="89"/>
      <c r="H1204" s="87"/>
      <c r="I1204" s="87"/>
      <c r="J1204" s="88"/>
      <c r="K1204" s="87"/>
      <c r="L1204" s="90"/>
      <c r="M1204" s="90"/>
      <c r="N1204" s="87" t="str">
        <f t="shared" ca="1" si="18"/>
        <v/>
      </c>
      <c r="O1204" s="87"/>
      <c r="P1204" s="89"/>
      <c r="Q1204" s="87"/>
      <c r="R1204" s="87"/>
      <c r="S1204" s="87"/>
      <c r="T1204" s="89"/>
      <c r="V1204" s="87"/>
      <c r="W1204" s="87"/>
    </row>
    <row r="1205" spans="1:23">
      <c r="A1205" s="83"/>
      <c r="B1205" s="94"/>
      <c r="C1205" s="97"/>
      <c r="D1205" s="86"/>
      <c r="E1205" s="87"/>
      <c r="G1205" s="89"/>
      <c r="H1205" s="87"/>
      <c r="I1205" s="87"/>
      <c r="J1205" s="88"/>
      <c r="K1205" s="87"/>
      <c r="L1205" s="90"/>
      <c r="M1205" s="90"/>
      <c r="N1205" s="87" t="str">
        <f t="shared" ca="1" si="18"/>
        <v/>
      </c>
      <c r="O1205" s="87"/>
      <c r="P1205" s="89"/>
      <c r="Q1205" s="87"/>
      <c r="R1205" s="87"/>
      <c r="S1205" s="87"/>
      <c r="T1205" s="89"/>
      <c r="V1205" s="87"/>
      <c r="W1205" s="87"/>
    </row>
    <row r="1206" spans="1:23">
      <c r="A1206" s="83"/>
      <c r="B1206" s="94"/>
      <c r="C1206" s="97"/>
      <c r="D1206" s="86"/>
      <c r="E1206" s="87"/>
      <c r="G1206" s="89"/>
      <c r="H1206" s="87"/>
      <c r="I1206" s="87"/>
      <c r="J1206" s="88"/>
      <c r="K1206" s="87"/>
      <c r="L1206" s="90"/>
      <c r="M1206" s="90"/>
      <c r="N1206" s="87" t="str">
        <f t="shared" ca="1" si="18"/>
        <v/>
      </c>
      <c r="O1206" s="87"/>
      <c r="P1206" s="89"/>
      <c r="Q1206" s="87"/>
      <c r="R1206" s="87"/>
      <c r="S1206" s="87"/>
      <c r="T1206" s="89"/>
      <c r="V1206" s="87"/>
      <c r="W1206" s="87"/>
    </row>
    <row r="1207" spans="1:23">
      <c r="A1207" s="83"/>
      <c r="B1207" s="94"/>
      <c r="C1207" s="97"/>
      <c r="D1207" s="86"/>
      <c r="E1207" s="87"/>
      <c r="G1207" s="89"/>
      <c r="H1207" s="87"/>
      <c r="I1207" s="87"/>
      <c r="J1207" s="88"/>
      <c r="K1207" s="87"/>
      <c r="L1207" s="90"/>
      <c r="M1207" s="90"/>
      <c r="N1207" s="87" t="str">
        <f t="shared" ca="1" si="18"/>
        <v/>
      </c>
      <c r="O1207" s="87"/>
      <c r="P1207" s="89"/>
      <c r="Q1207" s="87"/>
      <c r="R1207" s="87"/>
      <c r="S1207" s="87"/>
      <c r="T1207" s="89"/>
      <c r="V1207" s="87"/>
      <c r="W1207" s="87"/>
    </row>
    <row r="1208" spans="1:23">
      <c r="A1208" s="83"/>
      <c r="B1208" s="94"/>
      <c r="C1208" s="97"/>
      <c r="D1208" s="86"/>
      <c r="E1208" s="87"/>
      <c r="G1208" s="89"/>
      <c r="H1208" s="87"/>
      <c r="I1208" s="87"/>
      <c r="J1208" s="88"/>
      <c r="K1208" s="87"/>
      <c r="L1208" s="90"/>
      <c r="M1208" s="90"/>
      <c r="N1208" s="87" t="str">
        <f t="shared" ca="1" si="18"/>
        <v/>
      </c>
      <c r="O1208" s="87"/>
      <c r="P1208" s="89"/>
      <c r="Q1208" s="87"/>
      <c r="R1208" s="87"/>
      <c r="S1208" s="87"/>
      <c r="T1208" s="89"/>
      <c r="V1208" s="87"/>
      <c r="W1208" s="87"/>
    </row>
    <row r="1209" spans="1:23">
      <c r="A1209" s="83"/>
      <c r="B1209" s="94"/>
      <c r="C1209" s="97"/>
      <c r="D1209" s="86"/>
      <c r="E1209" s="87"/>
      <c r="G1209" s="89"/>
      <c r="H1209" s="87"/>
      <c r="I1209" s="87"/>
      <c r="J1209" s="88"/>
      <c r="K1209" s="87"/>
      <c r="L1209" s="90"/>
      <c r="M1209" s="90"/>
      <c r="N1209" s="87" t="str">
        <f t="shared" ca="1" si="18"/>
        <v/>
      </c>
      <c r="O1209" s="87"/>
      <c r="P1209" s="89"/>
      <c r="Q1209" s="87"/>
      <c r="R1209" s="87"/>
      <c r="S1209" s="87"/>
      <c r="T1209" s="89"/>
      <c r="V1209" s="87"/>
      <c r="W1209" s="87"/>
    </row>
    <row r="1210" spans="1:23">
      <c r="A1210" s="83"/>
      <c r="B1210" s="94"/>
      <c r="C1210" s="97"/>
      <c r="D1210" s="86"/>
      <c r="E1210" s="87"/>
      <c r="G1210" s="89"/>
      <c r="H1210" s="87"/>
      <c r="I1210" s="87"/>
      <c r="J1210" s="88"/>
      <c r="K1210" s="87"/>
      <c r="L1210" s="90"/>
      <c r="M1210" s="90"/>
      <c r="N1210" s="87" t="str">
        <f t="shared" ca="1" si="18"/>
        <v/>
      </c>
      <c r="O1210" s="87"/>
      <c r="P1210" s="89"/>
      <c r="Q1210" s="87"/>
      <c r="R1210" s="87"/>
      <c r="S1210" s="87"/>
      <c r="T1210" s="89"/>
      <c r="V1210" s="87"/>
      <c r="W1210" s="87"/>
    </row>
    <row r="1211" spans="1:23">
      <c r="A1211" s="83"/>
      <c r="B1211" s="94"/>
      <c r="C1211" s="97"/>
      <c r="D1211" s="86"/>
      <c r="E1211" s="87"/>
      <c r="G1211" s="89"/>
      <c r="H1211" s="87"/>
      <c r="I1211" s="87"/>
      <c r="J1211" s="88"/>
      <c r="K1211" s="87"/>
      <c r="L1211" s="90"/>
      <c r="M1211" s="90"/>
      <c r="N1211" s="87" t="str">
        <f t="shared" ca="1" si="18"/>
        <v/>
      </c>
      <c r="O1211" s="87"/>
      <c r="P1211" s="89"/>
      <c r="Q1211" s="87"/>
      <c r="R1211" s="87"/>
      <c r="S1211" s="87"/>
      <c r="T1211" s="89"/>
      <c r="V1211" s="87"/>
      <c r="W1211" s="87"/>
    </row>
    <row r="1212" spans="1:23">
      <c r="A1212" s="83"/>
      <c r="B1212" s="94"/>
      <c r="C1212" s="97"/>
      <c r="D1212" s="86"/>
      <c r="E1212" s="87"/>
      <c r="G1212" s="89"/>
      <c r="H1212" s="87"/>
      <c r="I1212" s="87"/>
      <c r="J1212" s="88"/>
      <c r="K1212" s="87"/>
      <c r="L1212" s="90"/>
      <c r="M1212" s="90"/>
      <c r="N1212" s="87" t="str">
        <f t="shared" ca="1" si="18"/>
        <v/>
      </c>
      <c r="O1212" s="87"/>
      <c r="P1212" s="89"/>
      <c r="Q1212" s="87"/>
      <c r="R1212" s="87"/>
      <c r="S1212" s="87"/>
      <c r="T1212" s="89"/>
      <c r="V1212" s="87"/>
      <c r="W1212" s="87"/>
    </row>
    <row r="1213" spans="1:23">
      <c r="A1213" s="83"/>
      <c r="B1213" s="94"/>
      <c r="C1213" s="97"/>
      <c r="D1213" s="86"/>
      <c r="E1213" s="87"/>
      <c r="G1213" s="89"/>
      <c r="H1213" s="87"/>
      <c r="I1213" s="87"/>
      <c r="J1213" s="88"/>
      <c r="K1213" s="87"/>
      <c r="L1213" s="90"/>
      <c r="M1213" s="90"/>
      <c r="N1213" s="87" t="str">
        <f t="shared" ca="1" si="18"/>
        <v/>
      </c>
      <c r="O1213" s="87"/>
      <c r="P1213" s="89"/>
      <c r="Q1213" s="87"/>
      <c r="R1213" s="87"/>
      <c r="S1213" s="87"/>
      <c r="T1213" s="89"/>
      <c r="V1213" s="87"/>
      <c r="W1213" s="87"/>
    </row>
    <row r="1214" spans="1:23">
      <c r="A1214" s="83"/>
      <c r="B1214" s="94"/>
      <c r="C1214" s="97"/>
      <c r="D1214" s="86"/>
      <c r="E1214" s="87"/>
      <c r="G1214" s="89"/>
      <c r="H1214" s="87"/>
      <c r="I1214" s="87"/>
      <c r="J1214" s="88"/>
      <c r="K1214" s="87"/>
      <c r="L1214" s="90"/>
      <c r="M1214" s="90"/>
      <c r="N1214" s="87" t="str">
        <f t="shared" ca="1" si="18"/>
        <v/>
      </c>
      <c r="O1214" s="87"/>
      <c r="P1214" s="89"/>
      <c r="Q1214" s="87"/>
      <c r="R1214" s="87"/>
      <c r="S1214" s="87"/>
      <c r="T1214" s="89"/>
      <c r="V1214" s="87"/>
      <c r="W1214" s="87"/>
    </row>
    <row r="1215" spans="1:23">
      <c r="A1215" s="83"/>
      <c r="B1215" s="94"/>
      <c r="C1215" s="97"/>
      <c r="D1215" s="86"/>
      <c r="E1215" s="87"/>
      <c r="G1215" s="89"/>
      <c r="H1215" s="87"/>
      <c r="I1215" s="87"/>
      <c r="J1215" s="88"/>
      <c r="K1215" s="87"/>
      <c r="L1215" s="90"/>
      <c r="M1215" s="90"/>
      <c r="N1215" s="87" t="str">
        <f t="shared" ca="1" si="18"/>
        <v/>
      </c>
      <c r="O1215" s="87"/>
      <c r="P1215" s="89"/>
      <c r="Q1215" s="87"/>
      <c r="R1215" s="87"/>
      <c r="S1215" s="87"/>
      <c r="T1215" s="89"/>
      <c r="V1215" s="87"/>
      <c r="W1215" s="87"/>
    </row>
    <row r="1216" spans="1:23">
      <c r="A1216" s="83"/>
      <c r="B1216" s="94"/>
      <c r="C1216" s="97"/>
      <c r="D1216" s="86"/>
      <c r="E1216" s="87"/>
      <c r="G1216" s="89"/>
      <c r="H1216" s="87"/>
      <c r="I1216" s="87"/>
      <c r="J1216" s="88"/>
      <c r="K1216" s="87"/>
      <c r="L1216" s="90"/>
      <c r="M1216" s="90"/>
      <c r="N1216" s="87" t="str">
        <f t="shared" ca="1" si="18"/>
        <v/>
      </c>
      <c r="O1216" s="87"/>
      <c r="P1216" s="89"/>
      <c r="Q1216" s="87"/>
      <c r="R1216" s="87"/>
      <c r="S1216" s="87"/>
      <c r="T1216" s="89"/>
      <c r="V1216" s="87"/>
      <c r="W1216" s="87"/>
    </row>
    <row r="1217" spans="1:23">
      <c r="A1217" s="83"/>
      <c r="B1217" s="94"/>
      <c r="C1217" s="97"/>
      <c r="D1217" s="86"/>
      <c r="E1217" s="87"/>
      <c r="G1217" s="89"/>
      <c r="H1217" s="87"/>
      <c r="I1217" s="87"/>
      <c r="J1217" s="88"/>
      <c r="K1217" s="87"/>
      <c r="L1217" s="90"/>
      <c r="M1217" s="90"/>
      <c r="N1217" s="87" t="str">
        <f t="shared" ca="1" si="18"/>
        <v/>
      </c>
      <c r="O1217" s="87"/>
      <c r="P1217" s="89"/>
      <c r="Q1217" s="87"/>
      <c r="R1217" s="87"/>
      <c r="S1217" s="87"/>
      <c r="T1217" s="89"/>
      <c r="V1217" s="87"/>
      <c r="W1217" s="87"/>
    </row>
    <row r="1218" spans="1:23">
      <c r="A1218" s="83"/>
      <c r="B1218" s="94"/>
      <c r="C1218" s="97"/>
      <c r="D1218" s="86"/>
      <c r="E1218" s="87"/>
      <c r="G1218" s="89"/>
      <c r="H1218" s="87"/>
      <c r="I1218" s="87"/>
      <c r="J1218" s="88"/>
      <c r="K1218" s="87"/>
      <c r="L1218" s="90"/>
      <c r="M1218" s="90"/>
      <c r="N1218" s="87" t="str">
        <f t="shared" ca="1" si="18"/>
        <v/>
      </c>
      <c r="O1218" s="87"/>
      <c r="P1218" s="89"/>
      <c r="Q1218" s="87"/>
      <c r="R1218" s="87"/>
      <c r="S1218" s="87"/>
      <c r="T1218" s="89"/>
      <c r="V1218" s="87"/>
      <c r="W1218" s="87"/>
    </row>
    <row r="1219" spans="1:23">
      <c r="A1219" s="83"/>
      <c r="B1219" s="94"/>
      <c r="C1219" s="97"/>
      <c r="D1219" s="86"/>
      <c r="E1219" s="87"/>
      <c r="G1219" s="89"/>
      <c r="H1219" s="87"/>
      <c r="I1219" s="87"/>
      <c r="J1219" s="88"/>
      <c r="K1219" s="87"/>
      <c r="L1219" s="90"/>
      <c r="M1219" s="90"/>
      <c r="N1219" s="87" t="str">
        <f t="shared" ca="1" si="18"/>
        <v/>
      </c>
      <c r="O1219" s="87"/>
      <c r="P1219" s="89"/>
      <c r="Q1219" s="87"/>
      <c r="R1219" s="87"/>
      <c r="S1219" s="87"/>
      <c r="T1219" s="89"/>
      <c r="V1219" s="87"/>
      <c r="W1219" s="87"/>
    </row>
    <row r="1220" spans="1:23">
      <c r="A1220" s="83"/>
      <c r="B1220" s="94"/>
      <c r="C1220" s="97"/>
      <c r="D1220" s="86"/>
      <c r="E1220" s="87"/>
      <c r="G1220" s="89"/>
      <c r="H1220" s="87"/>
      <c r="I1220" s="87"/>
      <c r="J1220" s="88"/>
      <c r="K1220" s="87"/>
      <c r="L1220" s="90"/>
      <c r="M1220" s="90"/>
      <c r="N1220" s="87" t="str">
        <f t="shared" ca="1" si="18"/>
        <v/>
      </c>
      <c r="O1220" s="87"/>
      <c r="P1220" s="89"/>
      <c r="Q1220" s="87"/>
      <c r="R1220" s="87"/>
      <c r="S1220" s="87"/>
      <c r="T1220" s="89"/>
      <c r="V1220" s="87"/>
      <c r="W1220" s="87"/>
    </row>
    <row r="1221" spans="1:23">
      <c r="A1221" s="83"/>
      <c r="B1221" s="94"/>
      <c r="C1221" s="97"/>
      <c r="D1221" s="86"/>
      <c r="E1221" s="87"/>
      <c r="G1221" s="89"/>
      <c r="H1221" s="87"/>
      <c r="I1221" s="87"/>
      <c r="J1221" s="88"/>
      <c r="K1221" s="87"/>
      <c r="L1221" s="90"/>
      <c r="M1221" s="90"/>
      <c r="N1221" s="87" t="str">
        <f t="shared" ref="N1221:N1284" ca="1" si="19">+IFERROR(MATCH("X",OFFSET(STR,N1220,0),0)+N1220,"")</f>
        <v/>
      </c>
      <c r="O1221" s="87"/>
      <c r="P1221" s="89"/>
      <c r="Q1221" s="87"/>
      <c r="R1221" s="87"/>
      <c r="S1221" s="87"/>
      <c r="T1221" s="89"/>
      <c r="V1221" s="87"/>
      <c r="W1221" s="87"/>
    </row>
    <row r="1222" spans="1:23">
      <c r="A1222" s="83"/>
      <c r="B1222" s="94"/>
      <c r="C1222" s="97"/>
      <c r="D1222" s="86"/>
      <c r="E1222" s="87"/>
      <c r="G1222" s="89"/>
      <c r="H1222" s="87"/>
      <c r="I1222" s="87"/>
      <c r="J1222" s="88"/>
      <c r="K1222" s="87"/>
      <c r="L1222" s="90"/>
      <c r="M1222" s="90"/>
      <c r="N1222" s="87" t="str">
        <f t="shared" ca="1" si="19"/>
        <v/>
      </c>
      <c r="O1222" s="87"/>
      <c r="P1222" s="89"/>
      <c r="Q1222" s="87"/>
      <c r="R1222" s="87"/>
      <c r="S1222" s="87"/>
      <c r="T1222" s="89"/>
      <c r="V1222" s="87"/>
      <c r="W1222" s="87"/>
    </row>
    <row r="1223" spans="1:23">
      <c r="A1223" s="83"/>
      <c r="B1223" s="94"/>
      <c r="C1223" s="97"/>
      <c r="D1223" s="86"/>
      <c r="E1223" s="87"/>
      <c r="G1223" s="89"/>
      <c r="H1223" s="87"/>
      <c r="I1223" s="87"/>
      <c r="J1223" s="88"/>
      <c r="K1223" s="87"/>
      <c r="L1223" s="90"/>
      <c r="M1223" s="90"/>
      <c r="N1223" s="87" t="str">
        <f t="shared" ca="1" si="19"/>
        <v/>
      </c>
      <c r="O1223" s="87"/>
      <c r="P1223" s="89"/>
      <c r="Q1223" s="87"/>
      <c r="R1223" s="87"/>
      <c r="S1223" s="87"/>
      <c r="T1223" s="89"/>
      <c r="V1223" s="87"/>
      <c r="W1223" s="87"/>
    </row>
    <row r="1224" spans="1:23">
      <c r="A1224" s="83"/>
      <c r="B1224" s="94"/>
      <c r="C1224" s="97"/>
      <c r="D1224" s="86"/>
      <c r="E1224" s="87"/>
      <c r="G1224" s="89"/>
      <c r="H1224" s="87"/>
      <c r="I1224" s="87"/>
      <c r="J1224" s="88"/>
      <c r="K1224" s="87"/>
      <c r="L1224" s="90"/>
      <c r="M1224" s="90"/>
      <c r="N1224" s="87" t="str">
        <f t="shared" ca="1" si="19"/>
        <v/>
      </c>
      <c r="O1224" s="87"/>
      <c r="P1224" s="89"/>
      <c r="Q1224" s="87"/>
      <c r="R1224" s="87"/>
      <c r="S1224" s="87"/>
      <c r="T1224" s="89"/>
      <c r="V1224" s="87"/>
      <c r="W1224" s="87"/>
    </row>
    <row r="1225" spans="1:23">
      <c r="A1225" s="83"/>
      <c r="B1225" s="94"/>
      <c r="C1225" s="97"/>
      <c r="D1225" s="86"/>
      <c r="E1225" s="87"/>
      <c r="G1225" s="89"/>
      <c r="H1225" s="87"/>
      <c r="I1225" s="87"/>
      <c r="J1225" s="88"/>
      <c r="K1225" s="87"/>
      <c r="L1225" s="90"/>
      <c r="M1225" s="90"/>
      <c r="N1225" s="87" t="str">
        <f t="shared" ca="1" si="19"/>
        <v/>
      </c>
      <c r="O1225" s="87"/>
      <c r="P1225" s="89"/>
      <c r="Q1225" s="87"/>
      <c r="R1225" s="87"/>
      <c r="S1225" s="87"/>
      <c r="T1225" s="89"/>
      <c r="V1225" s="87"/>
      <c r="W1225" s="87"/>
    </row>
    <row r="1226" spans="1:23">
      <c r="A1226" s="83"/>
      <c r="B1226" s="94"/>
      <c r="C1226" s="97"/>
      <c r="D1226" s="86"/>
      <c r="E1226" s="87"/>
      <c r="G1226" s="89"/>
      <c r="H1226" s="87"/>
      <c r="I1226" s="87"/>
      <c r="J1226" s="88"/>
      <c r="K1226" s="87"/>
      <c r="L1226" s="90"/>
      <c r="M1226" s="90"/>
      <c r="N1226" s="87" t="str">
        <f t="shared" ca="1" si="19"/>
        <v/>
      </c>
      <c r="O1226" s="87"/>
      <c r="P1226" s="89"/>
      <c r="Q1226" s="87"/>
      <c r="R1226" s="87"/>
      <c r="S1226" s="87"/>
      <c r="T1226" s="89"/>
      <c r="V1226" s="87"/>
      <c r="W1226" s="87"/>
    </row>
    <row r="1227" spans="1:23">
      <c r="A1227" s="83"/>
      <c r="B1227" s="94"/>
      <c r="C1227" s="97"/>
      <c r="D1227" s="86"/>
      <c r="E1227" s="87"/>
      <c r="G1227" s="89"/>
      <c r="H1227" s="87"/>
      <c r="I1227" s="87"/>
      <c r="J1227" s="88"/>
      <c r="K1227" s="87"/>
      <c r="L1227" s="90"/>
      <c r="M1227" s="90"/>
      <c r="N1227" s="87" t="str">
        <f t="shared" ca="1" si="19"/>
        <v/>
      </c>
      <c r="O1227" s="87"/>
      <c r="P1227" s="89"/>
      <c r="Q1227" s="87"/>
      <c r="R1227" s="87"/>
      <c r="S1227" s="87"/>
      <c r="T1227" s="89"/>
      <c r="V1227" s="87"/>
      <c r="W1227" s="87"/>
    </row>
    <row r="1228" spans="1:23">
      <c r="A1228" s="83"/>
      <c r="B1228" s="94"/>
      <c r="C1228" s="97"/>
      <c r="D1228" s="86"/>
      <c r="E1228" s="87"/>
      <c r="G1228" s="89"/>
      <c r="H1228" s="87"/>
      <c r="I1228" s="87"/>
      <c r="J1228" s="88"/>
      <c r="K1228" s="87"/>
      <c r="L1228" s="90"/>
      <c r="M1228" s="90"/>
      <c r="N1228" s="87" t="str">
        <f t="shared" ca="1" si="19"/>
        <v/>
      </c>
      <c r="O1228" s="87"/>
      <c r="P1228" s="89"/>
      <c r="Q1228" s="87"/>
      <c r="R1228" s="87"/>
      <c r="S1228" s="87"/>
      <c r="T1228" s="89"/>
      <c r="V1228" s="87"/>
      <c r="W1228" s="87"/>
    </row>
    <row r="1229" spans="1:23">
      <c r="A1229" s="83"/>
      <c r="B1229" s="94"/>
      <c r="C1229" s="97"/>
      <c r="D1229" s="86"/>
      <c r="E1229" s="87"/>
      <c r="G1229" s="89"/>
      <c r="H1229" s="87"/>
      <c r="I1229" s="87"/>
      <c r="J1229" s="88"/>
      <c r="K1229" s="87"/>
      <c r="L1229" s="90"/>
      <c r="M1229" s="90"/>
      <c r="N1229" s="87" t="str">
        <f t="shared" ca="1" si="19"/>
        <v/>
      </c>
      <c r="O1229" s="87"/>
      <c r="P1229" s="89"/>
      <c r="Q1229" s="87"/>
      <c r="R1229" s="87"/>
      <c r="S1229" s="87"/>
      <c r="T1229" s="89"/>
      <c r="V1229" s="87"/>
      <c r="W1229" s="87"/>
    </row>
    <row r="1230" spans="1:23">
      <c r="A1230" s="83"/>
      <c r="B1230" s="94"/>
      <c r="C1230" s="97"/>
      <c r="D1230" s="86"/>
      <c r="E1230" s="87"/>
      <c r="G1230" s="89"/>
      <c r="H1230" s="87"/>
      <c r="I1230" s="87"/>
      <c r="J1230" s="88"/>
      <c r="K1230" s="87"/>
      <c r="L1230" s="90"/>
      <c r="M1230" s="90"/>
      <c r="N1230" s="87" t="str">
        <f t="shared" ca="1" si="19"/>
        <v/>
      </c>
      <c r="O1230" s="87"/>
      <c r="P1230" s="89"/>
      <c r="Q1230" s="87"/>
      <c r="R1230" s="87"/>
      <c r="S1230" s="87"/>
      <c r="T1230" s="89"/>
      <c r="V1230" s="87"/>
      <c r="W1230" s="87"/>
    </row>
    <row r="1231" spans="1:23">
      <c r="A1231" s="83"/>
      <c r="B1231" s="94"/>
      <c r="C1231" s="97"/>
      <c r="D1231" s="86"/>
      <c r="E1231" s="87"/>
      <c r="G1231" s="89"/>
      <c r="H1231" s="87"/>
      <c r="I1231" s="87"/>
      <c r="J1231" s="88"/>
      <c r="K1231" s="87"/>
      <c r="L1231" s="90"/>
      <c r="M1231" s="90"/>
      <c r="N1231" s="87" t="str">
        <f t="shared" ca="1" si="19"/>
        <v/>
      </c>
      <c r="O1231" s="87"/>
      <c r="P1231" s="89"/>
      <c r="Q1231" s="87"/>
      <c r="R1231" s="87"/>
      <c r="S1231" s="87"/>
      <c r="T1231" s="89"/>
      <c r="V1231" s="87"/>
      <c r="W1231" s="87"/>
    </row>
    <row r="1232" spans="1:23">
      <c r="A1232" s="83"/>
      <c r="B1232" s="94"/>
      <c r="C1232" s="97"/>
      <c r="D1232" s="86"/>
      <c r="E1232" s="87"/>
      <c r="G1232" s="89"/>
      <c r="H1232" s="87"/>
      <c r="I1232" s="87"/>
      <c r="J1232" s="88"/>
      <c r="K1232" s="87"/>
      <c r="L1232" s="90"/>
      <c r="M1232" s="90"/>
      <c r="N1232" s="87" t="str">
        <f t="shared" ca="1" si="19"/>
        <v/>
      </c>
      <c r="O1232" s="87"/>
      <c r="P1232" s="89"/>
      <c r="Q1232" s="87"/>
      <c r="R1232" s="87"/>
      <c r="S1232" s="87"/>
      <c r="T1232" s="89"/>
      <c r="V1232" s="87"/>
      <c r="W1232" s="87"/>
    </row>
    <row r="1233" spans="1:23">
      <c r="A1233" s="83"/>
      <c r="B1233" s="94"/>
      <c r="C1233" s="97"/>
      <c r="D1233" s="86"/>
      <c r="E1233" s="87"/>
      <c r="G1233" s="89"/>
      <c r="H1233" s="87"/>
      <c r="I1233" s="87"/>
      <c r="J1233" s="88"/>
      <c r="K1233" s="87"/>
      <c r="L1233" s="90"/>
      <c r="M1233" s="90"/>
      <c r="N1233" s="87" t="str">
        <f t="shared" ca="1" si="19"/>
        <v/>
      </c>
      <c r="O1233" s="87"/>
      <c r="P1233" s="89"/>
      <c r="Q1233" s="87"/>
      <c r="R1233" s="87"/>
      <c r="S1233" s="87"/>
      <c r="T1233" s="89"/>
      <c r="V1233" s="87"/>
      <c r="W1233" s="87"/>
    </row>
    <row r="1234" spans="1:23">
      <c r="A1234" s="83"/>
      <c r="B1234" s="94"/>
      <c r="C1234" s="97"/>
      <c r="D1234" s="86"/>
      <c r="E1234" s="87"/>
      <c r="G1234" s="89"/>
      <c r="H1234" s="87"/>
      <c r="I1234" s="87"/>
      <c r="J1234" s="88"/>
      <c r="K1234" s="87"/>
      <c r="L1234" s="90"/>
      <c r="M1234" s="90"/>
      <c r="N1234" s="87" t="str">
        <f t="shared" ca="1" si="19"/>
        <v/>
      </c>
      <c r="O1234" s="87"/>
      <c r="P1234" s="89"/>
      <c r="Q1234" s="87"/>
      <c r="R1234" s="87"/>
      <c r="S1234" s="87"/>
      <c r="T1234" s="89"/>
      <c r="V1234" s="87"/>
      <c r="W1234" s="87"/>
    </row>
    <row r="1235" spans="1:23">
      <c r="A1235" s="83"/>
      <c r="B1235" s="94"/>
      <c r="C1235" s="97"/>
      <c r="D1235" s="86"/>
      <c r="E1235" s="87"/>
      <c r="G1235" s="89"/>
      <c r="H1235" s="87"/>
      <c r="I1235" s="87"/>
      <c r="J1235" s="88"/>
      <c r="K1235" s="87"/>
      <c r="L1235" s="90"/>
      <c r="M1235" s="90"/>
      <c r="N1235" s="87" t="str">
        <f t="shared" ca="1" si="19"/>
        <v/>
      </c>
      <c r="O1235" s="87"/>
      <c r="P1235" s="89"/>
      <c r="Q1235" s="87"/>
      <c r="R1235" s="87"/>
      <c r="S1235" s="87"/>
      <c r="T1235" s="89"/>
      <c r="V1235" s="87"/>
      <c r="W1235" s="87"/>
    </row>
    <row r="1236" spans="1:23">
      <c r="A1236" s="83"/>
      <c r="B1236" s="94"/>
      <c r="C1236" s="97"/>
      <c r="D1236" s="86"/>
      <c r="E1236" s="87"/>
      <c r="G1236" s="89"/>
      <c r="H1236" s="87"/>
      <c r="I1236" s="87"/>
      <c r="J1236" s="88"/>
      <c r="K1236" s="87"/>
      <c r="L1236" s="90"/>
      <c r="M1236" s="90"/>
      <c r="N1236" s="87" t="str">
        <f t="shared" ca="1" si="19"/>
        <v/>
      </c>
      <c r="O1236" s="87"/>
      <c r="P1236" s="89"/>
      <c r="Q1236" s="87"/>
      <c r="R1236" s="87"/>
      <c r="S1236" s="87"/>
      <c r="T1236" s="89"/>
      <c r="V1236" s="87"/>
      <c r="W1236" s="87"/>
    </row>
    <row r="1237" spans="1:23">
      <c r="A1237" s="83"/>
      <c r="B1237" s="94"/>
      <c r="C1237" s="97"/>
      <c r="D1237" s="86"/>
      <c r="E1237" s="87"/>
      <c r="G1237" s="89"/>
      <c r="H1237" s="87"/>
      <c r="I1237" s="87"/>
      <c r="J1237" s="88"/>
      <c r="K1237" s="87"/>
      <c r="L1237" s="90"/>
      <c r="M1237" s="90"/>
      <c r="N1237" s="87" t="str">
        <f t="shared" ca="1" si="19"/>
        <v/>
      </c>
      <c r="O1237" s="87"/>
      <c r="P1237" s="89"/>
      <c r="Q1237" s="87"/>
      <c r="R1237" s="87"/>
      <c r="S1237" s="87"/>
      <c r="T1237" s="89"/>
      <c r="V1237" s="87"/>
      <c r="W1237" s="87"/>
    </row>
    <row r="1238" spans="1:23">
      <c r="A1238" s="83"/>
      <c r="B1238" s="94"/>
      <c r="C1238" s="97"/>
      <c r="D1238" s="86"/>
      <c r="E1238" s="87"/>
      <c r="G1238" s="89"/>
      <c r="H1238" s="87"/>
      <c r="I1238" s="87"/>
      <c r="J1238" s="88"/>
      <c r="K1238" s="87"/>
      <c r="L1238" s="90"/>
      <c r="M1238" s="90"/>
      <c r="N1238" s="87" t="str">
        <f t="shared" ca="1" si="19"/>
        <v/>
      </c>
      <c r="O1238" s="87"/>
      <c r="P1238" s="89"/>
      <c r="Q1238" s="87"/>
      <c r="R1238" s="87"/>
      <c r="S1238" s="87"/>
      <c r="T1238" s="89"/>
      <c r="V1238" s="87"/>
      <c r="W1238" s="87"/>
    </row>
    <row r="1239" spans="1:23">
      <c r="A1239" s="83"/>
      <c r="B1239" s="94"/>
      <c r="C1239" s="97"/>
      <c r="D1239" s="86"/>
      <c r="E1239" s="87"/>
      <c r="G1239" s="89"/>
      <c r="H1239" s="87"/>
      <c r="I1239" s="87"/>
      <c r="J1239" s="88"/>
      <c r="K1239" s="87"/>
      <c r="L1239" s="90"/>
      <c r="M1239" s="90"/>
      <c r="N1239" s="87" t="str">
        <f t="shared" ca="1" si="19"/>
        <v/>
      </c>
      <c r="O1239" s="87"/>
      <c r="P1239" s="89"/>
      <c r="Q1239" s="87"/>
      <c r="R1239" s="87"/>
      <c r="S1239" s="87"/>
      <c r="T1239" s="89"/>
      <c r="V1239" s="87"/>
      <c r="W1239" s="87"/>
    </row>
    <row r="1240" spans="1:23">
      <c r="A1240" s="83"/>
      <c r="B1240" s="94"/>
      <c r="C1240" s="97"/>
      <c r="D1240" s="86"/>
      <c r="E1240" s="87"/>
      <c r="G1240" s="89"/>
      <c r="H1240" s="87"/>
      <c r="I1240" s="87"/>
      <c r="J1240" s="88"/>
      <c r="K1240" s="87"/>
      <c r="L1240" s="90"/>
      <c r="M1240" s="90"/>
      <c r="N1240" s="87" t="str">
        <f t="shared" ca="1" si="19"/>
        <v/>
      </c>
      <c r="O1240" s="87"/>
      <c r="P1240" s="89"/>
      <c r="Q1240" s="87"/>
      <c r="R1240" s="87"/>
      <c r="S1240" s="87"/>
      <c r="T1240" s="89"/>
      <c r="V1240" s="87"/>
      <c r="W1240" s="87"/>
    </row>
    <row r="1241" spans="1:23">
      <c r="A1241" s="83"/>
      <c r="B1241" s="94"/>
      <c r="C1241" s="97"/>
      <c r="D1241" s="86"/>
      <c r="E1241" s="87"/>
      <c r="G1241" s="89"/>
      <c r="H1241" s="87"/>
      <c r="I1241" s="87"/>
      <c r="J1241" s="88"/>
      <c r="K1241" s="87"/>
      <c r="L1241" s="90"/>
      <c r="M1241" s="90"/>
      <c r="N1241" s="87" t="str">
        <f t="shared" ca="1" si="19"/>
        <v/>
      </c>
      <c r="O1241" s="87"/>
      <c r="P1241" s="89"/>
      <c r="Q1241" s="87"/>
      <c r="R1241" s="87"/>
      <c r="S1241" s="87"/>
      <c r="T1241" s="89"/>
      <c r="V1241" s="87"/>
      <c r="W1241" s="87"/>
    </row>
    <row r="1242" spans="1:23">
      <c r="A1242" s="83"/>
      <c r="B1242" s="94"/>
      <c r="C1242" s="97"/>
      <c r="D1242" s="86"/>
      <c r="E1242" s="87"/>
      <c r="G1242" s="89"/>
      <c r="H1242" s="87"/>
      <c r="I1242" s="87"/>
      <c r="J1242" s="88"/>
      <c r="K1242" s="87"/>
      <c r="L1242" s="90"/>
      <c r="M1242" s="90"/>
      <c r="N1242" s="87" t="str">
        <f t="shared" ca="1" si="19"/>
        <v/>
      </c>
      <c r="O1242" s="87"/>
      <c r="P1242" s="89"/>
      <c r="Q1242" s="87"/>
      <c r="R1242" s="87"/>
      <c r="S1242" s="87"/>
      <c r="T1242" s="89"/>
      <c r="V1242" s="87"/>
      <c r="W1242" s="87"/>
    </row>
    <row r="1243" spans="1:23">
      <c r="A1243" s="83"/>
      <c r="B1243" s="94"/>
      <c r="C1243" s="97"/>
      <c r="D1243" s="86"/>
      <c r="E1243" s="87"/>
      <c r="G1243" s="89"/>
      <c r="H1243" s="87"/>
      <c r="I1243" s="87"/>
      <c r="J1243" s="88"/>
      <c r="K1243" s="87"/>
      <c r="L1243" s="90"/>
      <c r="M1243" s="90"/>
      <c r="N1243" s="87" t="str">
        <f t="shared" ca="1" si="19"/>
        <v/>
      </c>
      <c r="O1243" s="87"/>
      <c r="P1243" s="89"/>
      <c r="Q1243" s="87"/>
      <c r="R1243" s="87"/>
      <c r="S1243" s="87"/>
      <c r="T1243" s="89"/>
      <c r="V1243" s="87"/>
      <c r="W1243" s="87"/>
    </row>
    <row r="1244" spans="1:23">
      <c r="A1244" s="83"/>
      <c r="B1244" s="94"/>
      <c r="C1244" s="97"/>
      <c r="D1244" s="86"/>
      <c r="E1244" s="87"/>
      <c r="G1244" s="89"/>
      <c r="H1244" s="87"/>
      <c r="I1244" s="87"/>
      <c r="J1244" s="88"/>
      <c r="K1244" s="87"/>
      <c r="L1244" s="90"/>
      <c r="M1244" s="90"/>
      <c r="N1244" s="87" t="str">
        <f t="shared" ca="1" si="19"/>
        <v/>
      </c>
      <c r="O1244" s="87"/>
      <c r="P1244" s="89"/>
      <c r="Q1244" s="87"/>
      <c r="R1244" s="87"/>
      <c r="S1244" s="87"/>
      <c r="T1244" s="89"/>
      <c r="V1244" s="87"/>
      <c r="W1244" s="87"/>
    </row>
    <row r="1245" spans="1:23">
      <c r="A1245" s="83"/>
      <c r="B1245" s="94"/>
      <c r="C1245" s="97"/>
      <c r="D1245" s="86"/>
      <c r="E1245" s="87"/>
      <c r="G1245" s="89"/>
      <c r="H1245" s="87"/>
      <c r="I1245" s="87"/>
      <c r="J1245" s="88"/>
      <c r="K1245" s="87"/>
      <c r="L1245" s="90"/>
      <c r="M1245" s="90"/>
      <c r="N1245" s="87" t="str">
        <f t="shared" ca="1" si="19"/>
        <v/>
      </c>
      <c r="O1245" s="87"/>
      <c r="P1245" s="89"/>
      <c r="Q1245" s="87"/>
      <c r="R1245" s="87"/>
      <c r="S1245" s="87"/>
      <c r="T1245" s="89"/>
      <c r="V1245" s="87"/>
      <c r="W1245" s="87"/>
    </row>
    <row r="1246" spans="1:23">
      <c r="A1246" s="83"/>
      <c r="B1246" s="94"/>
      <c r="C1246" s="97"/>
      <c r="D1246" s="86"/>
      <c r="E1246" s="87"/>
      <c r="G1246" s="89"/>
      <c r="H1246" s="87"/>
      <c r="I1246" s="87"/>
      <c r="J1246" s="88"/>
      <c r="K1246" s="87"/>
      <c r="L1246" s="90"/>
      <c r="M1246" s="90"/>
      <c r="N1246" s="87" t="str">
        <f t="shared" ca="1" si="19"/>
        <v/>
      </c>
      <c r="O1246" s="87"/>
      <c r="P1246" s="89"/>
      <c r="Q1246" s="87"/>
      <c r="R1246" s="87"/>
      <c r="S1246" s="87"/>
      <c r="T1246" s="89"/>
      <c r="V1246" s="87"/>
      <c r="W1246" s="87"/>
    </row>
    <row r="1247" spans="1:23">
      <c r="A1247" s="83"/>
      <c r="B1247" s="94"/>
      <c r="C1247" s="97"/>
      <c r="D1247" s="86"/>
      <c r="E1247" s="87"/>
      <c r="G1247" s="89"/>
      <c r="H1247" s="87"/>
      <c r="I1247" s="87"/>
      <c r="J1247" s="88"/>
      <c r="K1247" s="87"/>
      <c r="L1247" s="90"/>
      <c r="M1247" s="90"/>
      <c r="N1247" s="87" t="str">
        <f t="shared" ca="1" si="19"/>
        <v/>
      </c>
      <c r="O1247" s="87"/>
      <c r="P1247" s="89"/>
      <c r="Q1247" s="87"/>
      <c r="R1247" s="87"/>
      <c r="S1247" s="87"/>
      <c r="T1247" s="89"/>
      <c r="V1247" s="87"/>
      <c r="W1247" s="87"/>
    </row>
    <row r="1248" spans="1:23">
      <c r="A1248" s="83"/>
      <c r="B1248" s="94"/>
      <c r="C1248" s="97"/>
      <c r="D1248" s="86"/>
      <c r="E1248" s="87"/>
      <c r="G1248" s="89"/>
      <c r="H1248" s="87"/>
      <c r="I1248" s="87"/>
      <c r="J1248" s="88"/>
      <c r="K1248" s="87"/>
      <c r="L1248" s="90"/>
      <c r="M1248" s="90"/>
      <c r="N1248" s="87" t="str">
        <f t="shared" ca="1" si="19"/>
        <v/>
      </c>
      <c r="O1248" s="87"/>
      <c r="P1248" s="89"/>
      <c r="Q1248" s="87"/>
      <c r="R1248" s="87"/>
      <c r="S1248" s="87"/>
      <c r="T1248" s="89"/>
      <c r="V1248" s="87"/>
      <c r="W1248" s="87"/>
    </row>
    <row r="1249" spans="1:23">
      <c r="A1249" s="83"/>
      <c r="B1249" s="94"/>
      <c r="C1249" s="97"/>
      <c r="D1249" s="86"/>
      <c r="E1249" s="87"/>
      <c r="G1249" s="89"/>
      <c r="H1249" s="87"/>
      <c r="I1249" s="87"/>
      <c r="J1249" s="88"/>
      <c r="K1249" s="87"/>
      <c r="L1249" s="90"/>
      <c r="M1249" s="90"/>
      <c r="N1249" s="87" t="str">
        <f t="shared" ca="1" si="19"/>
        <v/>
      </c>
      <c r="O1249" s="87"/>
      <c r="P1249" s="89"/>
      <c r="Q1249" s="87"/>
      <c r="R1249" s="87"/>
      <c r="S1249" s="87"/>
      <c r="T1249" s="89"/>
      <c r="V1249" s="87"/>
      <c r="W1249" s="87"/>
    </row>
    <row r="1250" spans="1:23">
      <c r="A1250" s="83"/>
      <c r="B1250" s="94"/>
      <c r="C1250" s="97"/>
      <c r="D1250" s="86"/>
      <c r="E1250" s="87"/>
      <c r="G1250" s="89"/>
      <c r="H1250" s="87"/>
      <c r="I1250" s="87"/>
      <c r="J1250" s="88"/>
      <c r="K1250" s="87"/>
      <c r="L1250" s="90"/>
      <c r="M1250" s="90"/>
      <c r="N1250" s="87" t="str">
        <f t="shared" ca="1" si="19"/>
        <v/>
      </c>
      <c r="O1250" s="87"/>
      <c r="P1250" s="89"/>
      <c r="Q1250" s="87"/>
      <c r="R1250" s="87"/>
      <c r="S1250" s="87"/>
      <c r="T1250" s="89"/>
      <c r="V1250" s="87"/>
      <c r="W1250" s="87"/>
    </row>
    <row r="1251" spans="1:23">
      <c r="A1251" s="83"/>
      <c r="B1251" s="94"/>
      <c r="C1251" s="97"/>
      <c r="D1251" s="86"/>
      <c r="E1251" s="87"/>
      <c r="G1251" s="89"/>
      <c r="H1251" s="87"/>
      <c r="I1251" s="87"/>
      <c r="J1251" s="88"/>
      <c r="K1251" s="87"/>
      <c r="L1251" s="90"/>
      <c r="M1251" s="90"/>
      <c r="N1251" s="87" t="str">
        <f t="shared" ca="1" si="19"/>
        <v/>
      </c>
      <c r="O1251" s="87"/>
      <c r="P1251" s="89"/>
      <c r="Q1251" s="87"/>
      <c r="R1251" s="87"/>
      <c r="S1251" s="87"/>
      <c r="T1251" s="89"/>
      <c r="V1251" s="87"/>
      <c r="W1251" s="87"/>
    </row>
    <row r="1252" spans="1:23">
      <c r="A1252" s="83"/>
      <c r="B1252" s="94"/>
      <c r="C1252" s="97"/>
      <c r="D1252" s="86"/>
      <c r="E1252" s="87"/>
      <c r="G1252" s="89"/>
      <c r="H1252" s="87"/>
      <c r="I1252" s="87"/>
      <c r="J1252" s="88"/>
      <c r="K1252" s="87"/>
      <c r="L1252" s="90"/>
      <c r="M1252" s="90"/>
      <c r="N1252" s="87" t="str">
        <f t="shared" ca="1" si="19"/>
        <v/>
      </c>
      <c r="O1252" s="87"/>
      <c r="P1252" s="89"/>
      <c r="Q1252" s="87"/>
      <c r="R1252" s="87"/>
      <c r="S1252" s="87"/>
      <c r="T1252" s="89"/>
      <c r="V1252" s="87"/>
      <c r="W1252" s="87"/>
    </row>
    <row r="1253" spans="1:23">
      <c r="A1253" s="83"/>
      <c r="B1253" s="94"/>
      <c r="C1253" s="97"/>
      <c r="D1253" s="86"/>
      <c r="E1253" s="87"/>
      <c r="G1253" s="89"/>
      <c r="H1253" s="87"/>
      <c r="I1253" s="87"/>
      <c r="J1253" s="88"/>
      <c r="K1253" s="87"/>
      <c r="L1253" s="90"/>
      <c r="M1253" s="90"/>
      <c r="N1253" s="87" t="str">
        <f t="shared" ca="1" si="19"/>
        <v/>
      </c>
      <c r="O1253" s="87"/>
      <c r="P1253" s="89"/>
      <c r="Q1253" s="87"/>
      <c r="R1253" s="87"/>
      <c r="S1253" s="87"/>
      <c r="T1253" s="89"/>
      <c r="V1253" s="87"/>
      <c r="W1253" s="87"/>
    </row>
    <row r="1254" spans="1:23">
      <c r="A1254" s="83"/>
      <c r="B1254" s="94"/>
      <c r="C1254" s="97"/>
      <c r="D1254" s="86"/>
      <c r="E1254" s="87"/>
      <c r="G1254" s="89"/>
      <c r="H1254" s="87"/>
      <c r="I1254" s="87"/>
      <c r="J1254" s="88"/>
      <c r="K1254" s="87"/>
      <c r="L1254" s="90"/>
      <c r="M1254" s="90"/>
      <c r="N1254" s="87" t="str">
        <f t="shared" ca="1" si="19"/>
        <v/>
      </c>
      <c r="O1254" s="87"/>
      <c r="P1254" s="89"/>
      <c r="Q1254" s="87"/>
      <c r="R1254" s="87"/>
      <c r="S1254" s="87"/>
      <c r="T1254" s="89"/>
      <c r="V1254" s="87"/>
      <c r="W1254" s="87"/>
    </row>
    <row r="1255" spans="1:23">
      <c r="A1255" s="83"/>
      <c r="B1255" s="94"/>
      <c r="C1255" s="97"/>
      <c r="D1255" s="86"/>
      <c r="E1255" s="87"/>
      <c r="G1255" s="89"/>
      <c r="H1255" s="87"/>
      <c r="I1255" s="87"/>
      <c r="J1255" s="88"/>
      <c r="K1255" s="87"/>
      <c r="L1255" s="90"/>
      <c r="M1255" s="90"/>
      <c r="N1255" s="87" t="str">
        <f t="shared" ca="1" si="19"/>
        <v/>
      </c>
      <c r="O1255" s="87"/>
      <c r="P1255" s="89"/>
      <c r="Q1255" s="87"/>
      <c r="R1255" s="87"/>
      <c r="S1255" s="87"/>
      <c r="T1255" s="89"/>
      <c r="V1255" s="87"/>
      <c r="W1255" s="87"/>
    </row>
    <row r="1256" spans="1:23">
      <c r="A1256" s="83"/>
      <c r="B1256" s="94"/>
      <c r="C1256" s="97"/>
      <c r="D1256" s="86"/>
      <c r="E1256" s="87"/>
      <c r="G1256" s="89"/>
      <c r="H1256" s="87"/>
      <c r="I1256" s="87"/>
      <c r="J1256" s="88"/>
      <c r="K1256" s="87"/>
      <c r="L1256" s="90"/>
      <c r="M1256" s="90"/>
      <c r="N1256" s="87" t="str">
        <f t="shared" ca="1" si="19"/>
        <v/>
      </c>
      <c r="O1256" s="87"/>
      <c r="P1256" s="89"/>
      <c r="Q1256" s="87"/>
      <c r="R1256" s="87"/>
      <c r="S1256" s="87"/>
      <c r="T1256" s="89"/>
      <c r="V1256" s="87"/>
      <c r="W1256" s="87"/>
    </row>
    <row r="1257" spans="1:23">
      <c r="A1257" s="83"/>
      <c r="B1257" s="94"/>
      <c r="C1257" s="97"/>
      <c r="D1257" s="86"/>
      <c r="E1257" s="87"/>
      <c r="G1257" s="89"/>
      <c r="H1257" s="87"/>
      <c r="I1257" s="87"/>
      <c r="J1257" s="88"/>
      <c r="K1257" s="87"/>
      <c r="L1257" s="90"/>
      <c r="M1257" s="90"/>
      <c r="N1257" s="87" t="str">
        <f t="shared" ca="1" si="19"/>
        <v/>
      </c>
      <c r="O1257" s="87"/>
      <c r="P1257" s="89"/>
      <c r="Q1257" s="87"/>
      <c r="R1257" s="87"/>
      <c r="S1257" s="87"/>
      <c r="T1257" s="89"/>
      <c r="V1257" s="87"/>
      <c r="W1257" s="87"/>
    </row>
    <row r="1258" spans="1:23">
      <c r="A1258" s="83"/>
      <c r="B1258" s="94"/>
      <c r="C1258" s="97"/>
      <c r="D1258" s="86"/>
      <c r="E1258" s="87"/>
      <c r="G1258" s="89"/>
      <c r="H1258" s="87"/>
      <c r="I1258" s="87"/>
      <c r="J1258" s="88"/>
      <c r="K1258" s="87"/>
      <c r="L1258" s="90"/>
      <c r="M1258" s="90"/>
      <c r="N1258" s="87" t="str">
        <f t="shared" ca="1" si="19"/>
        <v/>
      </c>
      <c r="O1258" s="87"/>
      <c r="P1258" s="89"/>
      <c r="Q1258" s="87"/>
      <c r="R1258" s="87"/>
      <c r="S1258" s="87"/>
      <c r="T1258" s="89"/>
      <c r="V1258" s="87"/>
      <c r="W1258" s="87"/>
    </row>
    <row r="1259" spans="1:23">
      <c r="A1259" s="83"/>
      <c r="B1259" s="94"/>
      <c r="C1259" s="97"/>
      <c r="D1259" s="86"/>
      <c r="E1259" s="87"/>
      <c r="G1259" s="89"/>
      <c r="H1259" s="87"/>
      <c r="I1259" s="87"/>
      <c r="J1259" s="88"/>
      <c r="K1259" s="87"/>
      <c r="L1259" s="90"/>
      <c r="M1259" s="90"/>
      <c r="N1259" s="87" t="str">
        <f t="shared" ca="1" si="19"/>
        <v/>
      </c>
      <c r="O1259" s="87"/>
      <c r="P1259" s="89"/>
      <c r="Q1259" s="87"/>
      <c r="R1259" s="87"/>
      <c r="S1259" s="87"/>
      <c r="T1259" s="89"/>
      <c r="V1259" s="87"/>
      <c r="W1259" s="87"/>
    </row>
    <row r="1260" spans="1:23">
      <c r="A1260" s="83"/>
      <c r="B1260" s="94"/>
      <c r="C1260" s="97"/>
      <c r="D1260" s="86"/>
      <c r="E1260" s="87"/>
      <c r="G1260" s="89"/>
      <c r="H1260" s="87"/>
      <c r="I1260" s="87"/>
      <c r="J1260" s="88"/>
      <c r="K1260" s="87"/>
      <c r="L1260" s="90"/>
      <c r="M1260" s="90"/>
      <c r="N1260" s="87" t="str">
        <f t="shared" ca="1" si="19"/>
        <v/>
      </c>
      <c r="O1260" s="87"/>
      <c r="P1260" s="89"/>
      <c r="Q1260" s="87"/>
      <c r="R1260" s="87"/>
      <c r="S1260" s="87"/>
      <c r="T1260" s="89"/>
      <c r="V1260" s="87"/>
      <c r="W1260" s="87"/>
    </row>
    <row r="1261" spans="1:23">
      <c r="A1261" s="83"/>
      <c r="B1261" s="94"/>
      <c r="C1261" s="97"/>
      <c r="D1261" s="86"/>
      <c r="E1261" s="87"/>
      <c r="G1261" s="89"/>
      <c r="H1261" s="87"/>
      <c r="I1261" s="87"/>
      <c r="J1261" s="88"/>
      <c r="K1261" s="87"/>
      <c r="L1261" s="90"/>
      <c r="M1261" s="90"/>
      <c r="N1261" s="87" t="str">
        <f t="shared" ca="1" si="19"/>
        <v/>
      </c>
      <c r="O1261" s="87"/>
      <c r="P1261" s="89"/>
      <c r="Q1261" s="87"/>
      <c r="R1261" s="87"/>
      <c r="S1261" s="87"/>
      <c r="T1261" s="89"/>
      <c r="V1261" s="87"/>
      <c r="W1261" s="87"/>
    </row>
    <row r="1262" spans="1:23">
      <c r="A1262" s="83"/>
      <c r="B1262" s="94"/>
      <c r="C1262" s="97"/>
      <c r="D1262" s="86"/>
      <c r="E1262" s="87"/>
      <c r="G1262" s="89"/>
      <c r="H1262" s="87"/>
      <c r="I1262" s="87"/>
      <c r="J1262" s="88"/>
      <c r="K1262" s="87"/>
      <c r="L1262" s="90"/>
      <c r="M1262" s="90"/>
      <c r="N1262" s="87" t="str">
        <f t="shared" ca="1" si="19"/>
        <v/>
      </c>
      <c r="O1262" s="87"/>
      <c r="P1262" s="89"/>
      <c r="Q1262" s="87"/>
      <c r="R1262" s="87"/>
      <c r="S1262" s="87"/>
      <c r="T1262" s="89"/>
      <c r="V1262" s="87"/>
      <c r="W1262" s="87"/>
    </row>
    <row r="1263" spans="1:23">
      <c r="A1263" s="83"/>
      <c r="B1263" s="94"/>
      <c r="C1263" s="97"/>
      <c r="D1263" s="86"/>
      <c r="E1263" s="87"/>
      <c r="G1263" s="89"/>
      <c r="H1263" s="87"/>
      <c r="I1263" s="87"/>
      <c r="J1263" s="88"/>
      <c r="K1263" s="87"/>
      <c r="L1263" s="90"/>
      <c r="M1263" s="90"/>
      <c r="N1263" s="87" t="str">
        <f t="shared" ca="1" si="19"/>
        <v/>
      </c>
      <c r="O1263" s="87"/>
      <c r="P1263" s="89"/>
      <c r="Q1263" s="87"/>
      <c r="R1263" s="87"/>
      <c r="S1263" s="87"/>
      <c r="T1263" s="89"/>
      <c r="V1263" s="87"/>
      <c r="W1263" s="87"/>
    </row>
    <row r="1264" spans="1:23">
      <c r="A1264" s="83"/>
      <c r="B1264" s="94"/>
      <c r="C1264" s="97"/>
      <c r="D1264" s="86"/>
      <c r="E1264" s="87"/>
      <c r="G1264" s="89"/>
      <c r="H1264" s="87"/>
      <c r="I1264" s="87"/>
      <c r="J1264" s="88"/>
      <c r="K1264" s="87"/>
      <c r="L1264" s="90"/>
      <c r="M1264" s="90"/>
      <c r="N1264" s="87" t="str">
        <f t="shared" ca="1" si="19"/>
        <v/>
      </c>
      <c r="O1264" s="87"/>
      <c r="P1264" s="89"/>
      <c r="Q1264" s="87"/>
      <c r="R1264" s="87"/>
      <c r="S1264" s="87"/>
      <c r="T1264" s="89"/>
      <c r="V1264" s="87"/>
      <c r="W1264" s="87"/>
    </row>
    <row r="1265" spans="1:23">
      <c r="A1265" s="83"/>
      <c r="B1265" s="94"/>
      <c r="C1265" s="97"/>
      <c r="D1265" s="86"/>
      <c r="E1265" s="87"/>
      <c r="G1265" s="89"/>
      <c r="H1265" s="87"/>
      <c r="I1265" s="87"/>
      <c r="J1265" s="88"/>
      <c r="K1265" s="87"/>
      <c r="L1265" s="90"/>
      <c r="M1265" s="90"/>
      <c r="N1265" s="87" t="str">
        <f t="shared" ca="1" si="19"/>
        <v/>
      </c>
      <c r="O1265" s="87"/>
      <c r="P1265" s="89"/>
      <c r="Q1265" s="87"/>
      <c r="R1265" s="87"/>
      <c r="S1265" s="87"/>
      <c r="T1265" s="89"/>
      <c r="V1265" s="87"/>
      <c r="W1265" s="87"/>
    </row>
    <row r="1266" spans="1:23">
      <c r="A1266" s="83"/>
      <c r="B1266" s="94"/>
      <c r="C1266" s="97"/>
      <c r="D1266" s="86"/>
      <c r="E1266" s="87"/>
      <c r="G1266" s="89"/>
      <c r="H1266" s="87"/>
      <c r="I1266" s="87"/>
      <c r="J1266" s="88"/>
      <c r="K1266" s="87"/>
      <c r="L1266" s="90"/>
      <c r="M1266" s="90"/>
      <c r="N1266" s="87" t="str">
        <f t="shared" ca="1" si="19"/>
        <v/>
      </c>
      <c r="O1266" s="87"/>
      <c r="P1266" s="89"/>
      <c r="Q1266" s="87"/>
      <c r="R1266" s="87"/>
      <c r="S1266" s="87"/>
      <c r="T1266" s="89"/>
      <c r="V1266" s="87"/>
      <c r="W1266" s="87"/>
    </row>
    <row r="1267" spans="1:23">
      <c r="A1267" s="83"/>
      <c r="B1267" s="94"/>
      <c r="C1267" s="97"/>
      <c r="D1267" s="86"/>
      <c r="E1267" s="87"/>
      <c r="G1267" s="89"/>
      <c r="H1267" s="87"/>
      <c r="I1267" s="87"/>
      <c r="J1267" s="88"/>
      <c r="K1267" s="87"/>
      <c r="L1267" s="90"/>
      <c r="M1267" s="90"/>
      <c r="N1267" s="87" t="str">
        <f t="shared" ca="1" si="19"/>
        <v/>
      </c>
      <c r="O1267" s="87"/>
      <c r="P1267" s="89"/>
      <c r="Q1267" s="87"/>
      <c r="R1267" s="87"/>
      <c r="S1267" s="87"/>
      <c r="T1267" s="89"/>
      <c r="V1267" s="87"/>
      <c r="W1267" s="87"/>
    </row>
    <row r="1268" spans="1:23">
      <c r="A1268" s="83"/>
      <c r="B1268" s="94"/>
      <c r="C1268" s="97"/>
      <c r="D1268" s="86"/>
      <c r="E1268" s="87"/>
      <c r="G1268" s="89"/>
      <c r="H1268" s="87"/>
      <c r="I1268" s="87"/>
      <c r="J1268" s="88"/>
      <c r="K1268" s="87"/>
      <c r="L1268" s="90"/>
      <c r="M1268" s="90"/>
      <c r="N1268" s="87" t="str">
        <f t="shared" ca="1" si="19"/>
        <v/>
      </c>
      <c r="O1268" s="87"/>
      <c r="P1268" s="89"/>
      <c r="Q1268" s="87"/>
      <c r="R1268" s="87"/>
      <c r="S1268" s="87"/>
      <c r="T1268" s="89"/>
      <c r="V1268" s="87"/>
      <c r="W1268" s="87"/>
    </row>
    <row r="1269" spans="1:23">
      <c r="A1269" s="83"/>
      <c r="B1269" s="94"/>
      <c r="C1269" s="97"/>
      <c r="D1269" s="86"/>
      <c r="E1269" s="87"/>
      <c r="G1269" s="89"/>
      <c r="H1269" s="87"/>
      <c r="I1269" s="87"/>
      <c r="J1269" s="88"/>
      <c r="K1269" s="87"/>
      <c r="L1269" s="90"/>
      <c r="M1269" s="90"/>
      <c r="N1269" s="87" t="str">
        <f t="shared" ca="1" si="19"/>
        <v/>
      </c>
      <c r="O1269" s="87"/>
      <c r="P1269" s="89"/>
      <c r="Q1269" s="87"/>
      <c r="R1269" s="87"/>
      <c r="S1269" s="87"/>
      <c r="T1269" s="89"/>
      <c r="V1269" s="87"/>
      <c r="W1269" s="87"/>
    </row>
    <row r="1270" spans="1:23">
      <c r="A1270" s="83"/>
      <c r="B1270" s="94"/>
      <c r="C1270" s="97"/>
      <c r="D1270" s="86"/>
      <c r="E1270" s="87"/>
      <c r="G1270" s="89"/>
      <c r="H1270" s="87"/>
      <c r="I1270" s="87"/>
      <c r="J1270" s="88"/>
      <c r="K1270" s="87"/>
      <c r="L1270" s="90"/>
      <c r="M1270" s="90"/>
      <c r="N1270" s="87" t="str">
        <f t="shared" ca="1" si="19"/>
        <v/>
      </c>
      <c r="O1270" s="87"/>
      <c r="P1270" s="89"/>
      <c r="Q1270" s="87"/>
      <c r="R1270" s="87"/>
      <c r="S1270" s="87"/>
      <c r="T1270" s="89"/>
      <c r="V1270" s="87"/>
      <c r="W1270" s="87"/>
    </row>
    <row r="1271" spans="1:23">
      <c r="A1271" s="83"/>
      <c r="B1271" s="94"/>
      <c r="C1271" s="97"/>
      <c r="D1271" s="86"/>
      <c r="E1271" s="87"/>
      <c r="G1271" s="89"/>
      <c r="H1271" s="87"/>
      <c r="I1271" s="87"/>
      <c r="J1271" s="88"/>
      <c r="K1271" s="87"/>
      <c r="L1271" s="90"/>
      <c r="M1271" s="90"/>
      <c r="N1271" s="87" t="str">
        <f t="shared" ca="1" si="19"/>
        <v/>
      </c>
      <c r="O1271" s="87"/>
      <c r="P1271" s="89"/>
      <c r="Q1271" s="87"/>
      <c r="R1271" s="87"/>
      <c r="S1271" s="87"/>
      <c r="T1271" s="89"/>
      <c r="V1271" s="87"/>
      <c r="W1271" s="87"/>
    </row>
    <row r="1272" spans="1:23">
      <c r="A1272" s="83"/>
      <c r="B1272" s="94"/>
      <c r="C1272" s="97"/>
      <c r="D1272" s="86"/>
      <c r="E1272" s="87"/>
      <c r="G1272" s="89"/>
      <c r="H1272" s="87"/>
      <c r="I1272" s="87"/>
      <c r="J1272" s="88"/>
      <c r="K1272" s="87"/>
      <c r="L1272" s="90"/>
      <c r="M1272" s="90"/>
      <c r="N1272" s="87" t="str">
        <f t="shared" ca="1" si="19"/>
        <v/>
      </c>
      <c r="O1272" s="87"/>
      <c r="P1272" s="89"/>
      <c r="Q1272" s="87"/>
      <c r="R1272" s="87"/>
      <c r="S1272" s="87"/>
      <c r="T1272" s="89"/>
      <c r="V1272" s="87"/>
      <c r="W1272" s="87"/>
    </row>
    <row r="1273" spans="1:23">
      <c r="A1273" s="83"/>
      <c r="B1273" s="94"/>
      <c r="C1273" s="97"/>
      <c r="D1273" s="86"/>
      <c r="E1273" s="87"/>
      <c r="G1273" s="89"/>
      <c r="H1273" s="87"/>
      <c r="I1273" s="87"/>
      <c r="J1273" s="88"/>
      <c r="K1273" s="87"/>
      <c r="L1273" s="90"/>
      <c r="M1273" s="90"/>
      <c r="N1273" s="87" t="str">
        <f t="shared" ca="1" si="19"/>
        <v/>
      </c>
      <c r="O1273" s="87"/>
      <c r="P1273" s="89"/>
      <c r="Q1273" s="87"/>
      <c r="R1273" s="87"/>
      <c r="S1273" s="87"/>
      <c r="T1273" s="89"/>
      <c r="V1273" s="87"/>
      <c r="W1273" s="87"/>
    </row>
    <row r="1274" spans="1:23">
      <c r="A1274" s="83"/>
      <c r="B1274" s="94"/>
      <c r="C1274" s="97"/>
      <c r="D1274" s="86"/>
      <c r="E1274" s="87"/>
      <c r="G1274" s="89"/>
      <c r="H1274" s="87"/>
      <c r="I1274" s="87"/>
      <c r="J1274" s="88"/>
      <c r="K1274" s="87"/>
      <c r="L1274" s="90"/>
      <c r="M1274" s="90"/>
      <c r="N1274" s="87" t="str">
        <f t="shared" ca="1" si="19"/>
        <v/>
      </c>
      <c r="O1274" s="87"/>
      <c r="P1274" s="89"/>
      <c r="Q1274" s="87"/>
      <c r="R1274" s="87"/>
      <c r="S1274" s="87"/>
      <c r="T1274" s="89"/>
      <c r="V1274" s="87"/>
      <c r="W1274" s="87"/>
    </row>
    <row r="1275" spans="1:23">
      <c r="A1275" s="83"/>
      <c r="B1275" s="94"/>
      <c r="C1275" s="97"/>
      <c r="D1275" s="86"/>
      <c r="E1275" s="87"/>
      <c r="G1275" s="89"/>
      <c r="H1275" s="87"/>
      <c r="I1275" s="87"/>
      <c r="J1275" s="88"/>
      <c r="K1275" s="87"/>
      <c r="L1275" s="90"/>
      <c r="M1275" s="90"/>
      <c r="N1275" s="87" t="str">
        <f t="shared" ca="1" si="19"/>
        <v/>
      </c>
      <c r="O1275" s="87"/>
      <c r="P1275" s="89"/>
      <c r="Q1275" s="87"/>
      <c r="R1275" s="87"/>
      <c r="S1275" s="87"/>
      <c r="T1275" s="89"/>
      <c r="V1275" s="87"/>
      <c r="W1275" s="87"/>
    </row>
    <row r="1276" spans="1:23">
      <c r="A1276" s="83"/>
      <c r="B1276" s="94"/>
      <c r="C1276" s="97"/>
      <c r="D1276" s="86"/>
      <c r="E1276" s="87"/>
      <c r="G1276" s="89"/>
      <c r="H1276" s="87"/>
      <c r="I1276" s="87"/>
      <c r="J1276" s="88"/>
      <c r="K1276" s="87"/>
      <c r="L1276" s="90"/>
      <c r="M1276" s="90"/>
      <c r="N1276" s="87" t="str">
        <f t="shared" ca="1" si="19"/>
        <v/>
      </c>
      <c r="O1276" s="87"/>
      <c r="P1276" s="89"/>
      <c r="Q1276" s="87"/>
      <c r="R1276" s="87"/>
      <c r="S1276" s="87"/>
      <c r="T1276" s="89"/>
      <c r="V1276" s="87"/>
      <c r="W1276" s="87"/>
    </row>
    <row r="1277" spans="1:23">
      <c r="A1277" s="83"/>
      <c r="B1277" s="94"/>
      <c r="C1277" s="97"/>
      <c r="D1277" s="86"/>
      <c r="E1277" s="87"/>
      <c r="G1277" s="89"/>
      <c r="H1277" s="87"/>
      <c r="I1277" s="87"/>
      <c r="J1277" s="88"/>
      <c r="K1277" s="87"/>
      <c r="L1277" s="90"/>
      <c r="M1277" s="90"/>
      <c r="N1277" s="87" t="str">
        <f t="shared" ca="1" si="19"/>
        <v/>
      </c>
      <c r="O1277" s="87"/>
      <c r="P1277" s="89"/>
      <c r="Q1277" s="87"/>
      <c r="R1277" s="87"/>
      <c r="S1277" s="87"/>
      <c r="T1277" s="89"/>
      <c r="V1277" s="87"/>
      <c r="W1277" s="87"/>
    </row>
    <row r="1278" spans="1:23">
      <c r="A1278" s="83"/>
      <c r="B1278" s="94"/>
      <c r="C1278" s="97"/>
      <c r="D1278" s="86"/>
      <c r="E1278" s="87"/>
      <c r="G1278" s="89"/>
      <c r="H1278" s="87"/>
      <c r="I1278" s="87"/>
      <c r="J1278" s="88"/>
      <c r="K1278" s="87"/>
      <c r="L1278" s="90"/>
      <c r="M1278" s="90"/>
      <c r="N1278" s="87" t="str">
        <f t="shared" ca="1" si="19"/>
        <v/>
      </c>
      <c r="O1278" s="87"/>
      <c r="P1278" s="89"/>
      <c r="Q1278" s="87"/>
      <c r="R1278" s="87"/>
      <c r="S1278" s="87"/>
      <c r="T1278" s="89"/>
      <c r="V1278" s="87"/>
      <c r="W1278" s="87"/>
    </row>
    <row r="1279" spans="1:23">
      <c r="A1279" s="83"/>
      <c r="B1279" s="94"/>
      <c r="C1279" s="97"/>
      <c r="D1279" s="86"/>
      <c r="E1279" s="87"/>
      <c r="G1279" s="89"/>
      <c r="H1279" s="87"/>
      <c r="I1279" s="87"/>
      <c r="J1279" s="88"/>
      <c r="K1279" s="87"/>
      <c r="L1279" s="90"/>
      <c r="M1279" s="90"/>
      <c r="N1279" s="87" t="str">
        <f t="shared" ca="1" si="19"/>
        <v/>
      </c>
      <c r="O1279" s="87"/>
      <c r="P1279" s="89"/>
      <c r="Q1279" s="87"/>
      <c r="R1279" s="87"/>
      <c r="S1279" s="87"/>
      <c r="T1279" s="89"/>
      <c r="V1279" s="87"/>
      <c r="W1279" s="87"/>
    </row>
    <row r="1280" spans="1:23">
      <c r="A1280" s="83"/>
      <c r="B1280" s="94"/>
      <c r="C1280" s="97"/>
      <c r="D1280" s="86"/>
      <c r="E1280" s="87"/>
      <c r="G1280" s="89"/>
      <c r="H1280" s="87"/>
      <c r="I1280" s="87"/>
      <c r="J1280" s="88"/>
      <c r="K1280" s="87"/>
      <c r="L1280" s="90"/>
      <c r="M1280" s="90"/>
      <c r="N1280" s="87" t="str">
        <f t="shared" ca="1" si="19"/>
        <v/>
      </c>
      <c r="O1280" s="87"/>
      <c r="P1280" s="89"/>
      <c r="Q1280" s="87"/>
      <c r="R1280" s="87"/>
      <c r="S1280" s="87"/>
      <c r="T1280" s="89"/>
      <c r="V1280" s="87"/>
      <c r="W1280" s="87"/>
    </row>
    <row r="1281" spans="1:23">
      <c r="A1281" s="83"/>
      <c r="B1281" s="94"/>
      <c r="C1281" s="97"/>
      <c r="D1281" s="86"/>
      <c r="E1281" s="87"/>
      <c r="G1281" s="89"/>
      <c r="H1281" s="87"/>
      <c r="I1281" s="87"/>
      <c r="J1281" s="88"/>
      <c r="K1281" s="87"/>
      <c r="L1281" s="90"/>
      <c r="M1281" s="90"/>
      <c r="N1281" s="87" t="str">
        <f t="shared" ca="1" si="19"/>
        <v/>
      </c>
      <c r="O1281" s="87"/>
      <c r="P1281" s="89"/>
      <c r="Q1281" s="87"/>
      <c r="R1281" s="87"/>
      <c r="S1281" s="87"/>
      <c r="T1281" s="89"/>
      <c r="V1281" s="87"/>
      <c r="W1281" s="87"/>
    </row>
    <row r="1282" spans="1:23">
      <c r="A1282" s="83"/>
      <c r="B1282" s="94"/>
      <c r="C1282" s="97"/>
      <c r="D1282" s="86"/>
      <c r="E1282" s="87"/>
      <c r="G1282" s="89"/>
      <c r="H1282" s="87"/>
      <c r="I1282" s="87"/>
      <c r="J1282" s="88"/>
      <c r="K1282" s="87"/>
      <c r="L1282" s="90"/>
      <c r="M1282" s="90"/>
      <c r="N1282" s="87" t="str">
        <f t="shared" ca="1" si="19"/>
        <v/>
      </c>
      <c r="O1282" s="87"/>
      <c r="P1282" s="89"/>
      <c r="Q1282" s="87"/>
      <c r="R1282" s="87"/>
      <c r="S1282" s="87"/>
      <c r="T1282" s="89"/>
      <c r="V1282" s="87"/>
      <c r="W1282" s="87"/>
    </row>
    <row r="1283" spans="1:23">
      <c r="A1283" s="83"/>
      <c r="B1283" s="94"/>
      <c r="C1283" s="97"/>
      <c r="D1283" s="86"/>
      <c r="E1283" s="87"/>
      <c r="G1283" s="89"/>
      <c r="H1283" s="87"/>
      <c r="I1283" s="87"/>
      <c r="J1283" s="88"/>
      <c r="K1283" s="87"/>
      <c r="L1283" s="90"/>
      <c r="M1283" s="90"/>
      <c r="N1283" s="87" t="str">
        <f t="shared" ca="1" si="19"/>
        <v/>
      </c>
      <c r="O1283" s="87"/>
      <c r="P1283" s="89"/>
      <c r="Q1283" s="87"/>
      <c r="R1283" s="87"/>
      <c r="S1283" s="87"/>
      <c r="T1283" s="89"/>
      <c r="V1283" s="87"/>
      <c r="W1283" s="87"/>
    </row>
    <row r="1284" spans="1:23">
      <c r="A1284" s="83"/>
      <c r="B1284" s="94"/>
      <c r="C1284" s="97"/>
      <c r="D1284" s="86"/>
      <c r="E1284" s="87"/>
      <c r="G1284" s="89"/>
      <c r="H1284" s="87"/>
      <c r="I1284" s="87"/>
      <c r="J1284" s="88"/>
      <c r="K1284" s="87"/>
      <c r="L1284" s="90"/>
      <c r="M1284" s="90"/>
      <c r="N1284" s="87" t="str">
        <f t="shared" ca="1" si="19"/>
        <v/>
      </c>
      <c r="O1284" s="87"/>
      <c r="P1284" s="89"/>
      <c r="Q1284" s="87"/>
      <c r="R1284" s="87"/>
      <c r="S1284" s="87"/>
      <c r="T1284" s="89"/>
      <c r="V1284" s="87"/>
      <c r="W1284" s="87"/>
    </row>
    <row r="1285" spans="1:23">
      <c r="A1285" s="83"/>
      <c r="B1285" s="94"/>
      <c r="C1285" s="97"/>
      <c r="D1285" s="86"/>
      <c r="E1285" s="87"/>
      <c r="G1285" s="89"/>
      <c r="H1285" s="87"/>
      <c r="I1285" s="87"/>
      <c r="J1285" s="88"/>
      <c r="K1285" s="87"/>
      <c r="L1285" s="90"/>
      <c r="M1285" s="90"/>
      <c r="N1285" s="87" t="str">
        <f t="shared" ref="N1285:N1348" ca="1" si="20">+IFERROR(MATCH("X",OFFSET(STR,N1284,0),0)+N1284,"")</f>
        <v/>
      </c>
      <c r="O1285" s="87"/>
      <c r="P1285" s="89"/>
      <c r="Q1285" s="87"/>
      <c r="R1285" s="87"/>
      <c r="S1285" s="87"/>
      <c r="T1285" s="89"/>
      <c r="V1285" s="87"/>
      <c r="W1285" s="87"/>
    </row>
    <row r="1286" spans="1:23">
      <c r="A1286" s="83"/>
      <c r="B1286" s="94"/>
      <c r="C1286" s="97"/>
      <c r="D1286" s="86"/>
      <c r="E1286" s="87"/>
      <c r="G1286" s="89"/>
      <c r="H1286" s="87"/>
      <c r="I1286" s="87"/>
      <c r="J1286" s="88"/>
      <c r="K1286" s="87"/>
      <c r="L1286" s="90"/>
      <c r="M1286" s="90"/>
      <c r="N1286" s="87" t="str">
        <f t="shared" ca="1" si="20"/>
        <v/>
      </c>
      <c r="O1286" s="87"/>
      <c r="P1286" s="89"/>
      <c r="Q1286" s="87"/>
      <c r="R1286" s="87"/>
      <c r="S1286" s="87"/>
      <c r="T1286" s="89"/>
      <c r="V1286" s="87"/>
      <c r="W1286" s="87"/>
    </row>
    <row r="1287" spans="1:23">
      <c r="A1287" s="83"/>
      <c r="B1287" s="94"/>
      <c r="C1287" s="97"/>
      <c r="D1287" s="86"/>
      <c r="E1287" s="87"/>
      <c r="G1287" s="89"/>
      <c r="H1287" s="87"/>
      <c r="I1287" s="87"/>
      <c r="J1287" s="88"/>
      <c r="K1287" s="87"/>
      <c r="L1287" s="90"/>
      <c r="M1287" s="90"/>
      <c r="N1287" s="87" t="str">
        <f t="shared" ca="1" si="20"/>
        <v/>
      </c>
      <c r="O1287" s="87"/>
      <c r="P1287" s="89"/>
      <c r="Q1287" s="87"/>
      <c r="R1287" s="87"/>
      <c r="S1287" s="87"/>
      <c r="T1287" s="89"/>
      <c r="V1287" s="87"/>
      <c r="W1287" s="87"/>
    </row>
    <row r="1288" spans="1:23">
      <c r="A1288" s="83"/>
      <c r="B1288" s="94"/>
      <c r="C1288" s="97"/>
      <c r="D1288" s="86"/>
      <c r="E1288" s="87"/>
      <c r="G1288" s="89"/>
      <c r="H1288" s="87"/>
      <c r="I1288" s="87"/>
      <c r="J1288" s="88"/>
      <c r="K1288" s="87"/>
      <c r="L1288" s="90"/>
      <c r="M1288" s="90"/>
      <c r="N1288" s="87" t="str">
        <f t="shared" ca="1" si="20"/>
        <v/>
      </c>
      <c r="O1288" s="87"/>
      <c r="P1288" s="89"/>
      <c r="Q1288" s="87"/>
      <c r="R1288" s="87"/>
      <c r="S1288" s="87"/>
      <c r="T1288" s="89"/>
      <c r="V1288" s="87"/>
      <c r="W1288" s="87"/>
    </row>
    <row r="1289" spans="1:23">
      <c r="A1289" s="83"/>
      <c r="B1289" s="94"/>
      <c r="C1289" s="97"/>
      <c r="D1289" s="86"/>
      <c r="E1289" s="87"/>
      <c r="G1289" s="89"/>
      <c r="H1289" s="87"/>
      <c r="I1289" s="87"/>
      <c r="J1289" s="88"/>
      <c r="K1289" s="87"/>
      <c r="L1289" s="90"/>
      <c r="M1289" s="90"/>
      <c r="N1289" s="87" t="str">
        <f t="shared" ca="1" si="20"/>
        <v/>
      </c>
      <c r="O1289" s="87"/>
      <c r="P1289" s="89"/>
      <c r="Q1289" s="87"/>
      <c r="R1289" s="87"/>
      <c r="S1289" s="87"/>
      <c r="T1289" s="89"/>
      <c r="V1289" s="87"/>
      <c r="W1289" s="87"/>
    </row>
    <row r="1290" spans="1:23">
      <c r="A1290" s="83"/>
      <c r="B1290" s="94"/>
      <c r="C1290" s="97"/>
      <c r="D1290" s="86"/>
      <c r="E1290" s="87"/>
      <c r="G1290" s="89"/>
      <c r="H1290" s="87"/>
      <c r="I1290" s="87"/>
      <c r="J1290" s="88"/>
      <c r="K1290" s="87"/>
      <c r="L1290" s="90"/>
      <c r="M1290" s="90"/>
      <c r="N1290" s="87" t="str">
        <f t="shared" ca="1" si="20"/>
        <v/>
      </c>
      <c r="O1290" s="87"/>
      <c r="P1290" s="89"/>
      <c r="Q1290" s="87"/>
      <c r="R1290" s="87"/>
      <c r="S1290" s="87"/>
      <c r="T1290" s="89"/>
      <c r="V1290" s="87"/>
      <c r="W1290" s="87"/>
    </row>
    <row r="1291" spans="1:23">
      <c r="A1291" s="83"/>
      <c r="B1291" s="94"/>
      <c r="C1291" s="97"/>
      <c r="D1291" s="86"/>
      <c r="E1291" s="87"/>
      <c r="G1291" s="89"/>
      <c r="H1291" s="87"/>
      <c r="I1291" s="87"/>
      <c r="J1291" s="88"/>
      <c r="K1291" s="87"/>
      <c r="L1291" s="90"/>
      <c r="M1291" s="90"/>
      <c r="N1291" s="87" t="str">
        <f t="shared" ca="1" si="20"/>
        <v/>
      </c>
      <c r="O1291" s="87"/>
      <c r="P1291" s="89"/>
      <c r="Q1291" s="87"/>
      <c r="R1291" s="87"/>
      <c r="S1291" s="87"/>
      <c r="T1291" s="89"/>
      <c r="V1291" s="87"/>
      <c r="W1291" s="87"/>
    </row>
    <row r="1292" spans="1:23">
      <c r="A1292" s="83"/>
      <c r="B1292" s="94"/>
      <c r="C1292" s="97"/>
      <c r="D1292" s="86"/>
      <c r="E1292" s="87"/>
      <c r="G1292" s="89"/>
      <c r="H1292" s="87"/>
      <c r="I1292" s="87"/>
      <c r="J1292" s="88"/>
      <c r="K1292" s="87"/>
      <c r="L1292" s="90"/>
      <c r="M1292" s="90"/>
      <c r="N1292" s="87" t="str">
        <f t="shared" ca="1" si="20"/>
        <v/>
      </c>
      <c r="O1292" s="87"/>
      <c r="P1292" s="89"/>
      <c r="Q1292" s="87"/>
      <c r="R1292" s="87"/>
      <c r="S1292" s="87"/>
      <c r="T1292" s="89"/>
      <c r="V1292" s="87"/>
      <c r="W1292" s="87"/>
    </row>
    <row r="1293" spans="1:23">
      <c r="A1293" s="83"/>
      <c r="B1293" s="94"/>
      <c r="C1293" s="97"/>
      <c r="D1293" s="86"/>
      <c r="E1293" s="87"/>
      <c r="G1293" s="89"/>
      <c r="H1293" s="87"/>
      <c r="I1293" s="87"/>
      <c r="J1293" s="88"/>
      <c r="K1293" s="87"/>
      <c r="L1293" s="90"/>
      <c r="M1293" s="90"/>
      <c r="N1293" s="87" t="str">
        <f t="shared" ca="1" si="20"/>
        <v/>
      </c>
      <c r="O1293" s="87"/>
      <c r="P1293" s="89"/>
      <c r="Q1293" s="87"/>
      <c r="R1293" s="87"/>
      <c r="S1293" s="87"/>
      <c r="T1293" s="89"/>
      <c r="V1293" s="87"/>
      <c r="W1293" s="87"/>
    </row>
    <row r="1294" spans="1:23">
      <c r="A1294" s="83"/>
      <c r="B1294" s="94"/>
      <c r="C1294" s="97"/>
      <c r="D1294" s="86"/>
      <c r="E1294" s="87"/>
      <c r="G1294" s="89"/>
      <c r="H1294" s="87"/>
      <c r="I1294" s="87"/>
      <c r="J1294" s="88"/>
      <c r="K1294" s="87"/>
      <c r="L1294" s="90"/>
      <c r="M1294" s="90"/>
      <c r="N1294" s="87" t="str">
        <f t="shared" ca="1" si="20"/>
        <v/>
      </c>
      <c r="O1294" s="87"/>
      <c r="P1294" s="89"/>
      <c r="Q1294" s="87"/>
      <c r="R1294" s="87"/>
      <c r="S1294" s="87"/>
      <c r="T1294" s="89"/>
      <c r="V1294" s="87"/>
      <c r="W1294" s="87"/>
    </row>
    <row r="1295" spans="1:23">
      <c r="A1295" s="83"/>
      <c r="B1295" s="94"/>
      <c r="C1295" s="97"/>
      <c r="D1295" s="86"/>
      <c r="E1295" s="87"/>
      <c r="G1295" s="89"/>
      <c r="H1295" s="87"/>
      <c r="I1295" s="87"/>
      <c r="J1295" s="88"/>
      <c r="K1295" s="87"/>
      <c r="L1295" s="90"/>
      <c r="M1295" s="90"/>
      <c r="N1295" s="87" t="str">
        <f t="shared" ca="1" si="20"/>
        <v/>
      </c>
      <c r="O1295" s="87"/>
      <c r="P1295" s="89"/>
      <c r="Q1295" s="87"/>
      <c r="R1295" s="87"/>
      <c r="S1295" s="87"/>
      <c r="T1295" s="89"/>
      <c r="V1295" s="87"/>
      <c r="W1295" s="87"/>
    </row>
    <row r="1296" spans="1:23">
      <c r="A1296" s="83"/>
      <c r="B1296" s="94"/>
      <c r="C1296" s="97"/>
      <c r="D1296" s="86"/>
      <c r="E1296" s="87"/>
      <c r="G1296" s="89"/>
      <c r="H1296" s="87"/>
      <c r="I1296" s="87"/>
      <c r="J1296" s="88"/>
      <c r="K1296" s="87"/>
      <c r="L1296" s="90"/>
      <c r="M1296" s="90"/>
      <c r="N1296" s="87" t="str">
        <f t="shared" ca="1" si="20"/>
        <v/>
      </c>
      <c r="O1296" s="87"/>
      <c r="P1296" s="89"/>
      <c r="Q1296" s="87"/>
      <c r="R1296" s="87"/>
      <c r="S1296" s="87"/>
      <c r="T1296" s="89"/>
      <c r="V1296" s="87"/>
      <c r="W1296" s="87"/>
    </row>
    <row r="1297" spans="1:23">
      <c r="A1297" s="83"/>
      <c r="B1297" s="94"/>
      <c r="C1297" s="97"/>
      <c r="D1297" s="86"/>
      <c r="E1297" s="87"/>
      <c r="G1297" s="89"/>
      <c r="H1297" s="87"/>
      <c r="I1297" s="87"/>
      <c r="J1297" s="88"/>
      <c r="K1297" s="87"/>
      <c r="L1297" s="90"/>
      <c r="M1297" s="90"/>
      <c r="N1297" s="87" t="str">
        <f t="shared" ca="1" si="20"/>
        <v/>
      </c>
      <c r="O1297" s="87"/>
      <c r="P1297" s="89"/>
      <c r="Q1297" s="87"/>
      <c r="R1297" s="87"/>
      <c r="S1297" s="87"/>
      <c r="T1297" s="89"/>
      <c r="V1297" s="87"/>
      <c r="W1297" s="87"/>
    </row>
    <row r="1298" spans="1:23">
      <c r="A1298" s="83"/>
      <c r="B1298" s="94"/>
      <c r="C1298" s="97"/>
      <c r="D1298" s="86"/>
      <c r="E1298" s="87"/>
      <c r="G1298" s="89"/>
      <c r="H1298" s="87"/>
      <c r="I1298" s="87"/>
      <c r="J1298" s="88"/>
      <c r="K1298" s="87"/>
      <c r="L1298" s="90"/>
      <c r="M1298" s="90"/>
      <c r="N1298" s="87" t="str">
        <f t="shared" ca="1" si="20"/>
        <v/>
      </c>
      <c r="O1298" s="87"/>
      <c r="P1298" s="89"/>
      <c r="Q1298" s="87"/>
      <c r="R1298" s="87"/>
      <c r="S1298" s="87"/>
      <c r="T1298" s="89"/>
      <c r="V1298" s="87"/>
      <c r="W1298" s="87"/>
    </row>
    <row r="1299" spans="1:23">
      <c r="A1299" s="83"/>
      <c r="B1299" s="94"/>
      <c r="C1299" s="97"/>
      <c r="D1299" s="86"/>
      <c r="E1299" s="87"/>
      <c r="G1299" s="89"/>
      <c r="H1299" s="87"/>
      <c r="I1299" s="87"/>
      <c r="J1299" s="88"/>
      <c r="K1299" s="87"/>
      <c r="L1299" s="90"/>
      <c r="M1299" s="90"/>
      <c r="N1299" s="87" t="str">
        <f t="shared" ca="1" si="20"/>
        <v/>
      </c>
      <c r="O1299" s="87"/>
      <c r="P1299" s="89"/>
      <c r="Q1299" s="87"/>
      <c r="R1299" s="87"/>
      <c r="S1299" s="87"/>
      <c r="T1299" s="89"/>
      <c r="V1299" s="87"/>
      <c r="W1299" s="87"/>
    </row>
    <row r="1300" spans="1:23">
      <c r="A1300" s="83"/>
      <c r="B1300" s="94"/>
      <c r="C1300" s="97"/>
      <c r="D1300" s="86"/>
      <c r="E1300" s="87"/>
      <c r="G1300" s="89"/>
      <c r="H1300" s="87"/>
      <c r="I1300" s="87"/>
      <c r="J1300" s="88"/>
      <c r="K1300" s="87"/>
      <c r="L1300" s="90"/>
      <c r="M1300" s="90"/>
      <c r="N1300" s="87" t="str">
        <f t="shared" ca="1" si="20"/>
        <v/>
      </c>
      <c r="O1300" s="87"/>
      <c r="P1300" s="89"/>
      <c r="Q1300" s="87"/>
      <c r="R1300" s="87"/>
      <c r="S1300" s="87"/>
      <c r="T1300" s="89"/>
      <c r="V1300" s="87"/>
      <c r="W1300" s="87"/>
    </row>
    <row r="1301" spans="1:23">
      <c r="A1301" s="83"/>
      <c r="B1301" s="94"/>
      <c r="C1301" s="97"/>
      <c r="D1301" s="86"/>
      <c r="E1301" s="87"/>
      <c r="G1301" s="89"/>
      <c r="H1301" s="87"/>
      <c r="I1301" s="87"/>
      <c r="J1301" s="88"/>
      <c r="K1301" s="87"/>
      <c r="L1301" s="90"/>
      <c r="M1301" s="90"/>
      <c r="N1301" s="87" t="str">
        <f t="shared" ca="1" si="20"/>
        <v/>
      </c>
      <c r="O1301" s="87"/>
      <c r="P1301" s="89"/>
      <c r="Q1301" s="87"/>
      <c r="R1301" s="87"/>
      <c r="S1301" s="87"/>
      <c r="T1301" s="89"/>
      <c r="V1301" s="87"/>
      <c r="W1301" s="87"/>
    </row>
    <row r="1302" spans="1:23">
      <c r="A1302" s="83"/>
      <c r="B1302" s="94"/>
      <c r="C1302" s="97"/>
      <c r="D1302" s="86"/>
      <c r="E1302" s="87"/>
      <c r="G1302" s="89"/>
      <c r="H1302" s="87"/>
      <c r="I1302" s="87"/>
      <c r="J1302" s="88"/>
      <c r="K1302" s="87"/>
      <c r="L1302" s="90"/>
      <c r="M1302" s="90"/>
      <c r="N1302" s="87" t="str">
        <f t="shared" ca="1" si="20"/>
        <v/>
      </c>
      <c r="O1302" s="87"/>
      <c r="P1302" s="89"/>
      <c r="Q1302" s="87"/>
      <c r="R1302" s="87"/>
      <c r="S1302" s="87"/>
      <c r="T1302" s="89"/>
      <c r="V1302" s="87"/>
      <c r="W1302" s="87"/>
    </row>
    <row r="1303" spans="1:23">
      <c r="A1303" s="83"/>
      <c r="B1303" s="94"/>
      <c r="C1303" s="97"/>
      <c r="D1303" s="86"/>
      <c r="E1303" s="87"/>
      <c r="G1303" s="89"/>
      <c r="H1303" s="87"/>
      <c r="I1303" s="87"/>
      <c r="J1303" s="88"/>
      <c r="K1303" s="87"/>
      <c r="L1303" s="90"/>
      <c r="M1303" s="90"/>
      <c r="N1303" s="87" t="str">
        <f t="shared" ca="1" si="20"/>
        <v/>
      </c>
      <c r="O1303" s="87"/>
      <c r="P1303" s="89"/>
      <c r="Q1303" s="87"/>
      <c r="R1303" s="87"/>
      <c r="S1303" s="87"/>
      <c r="T1303" s="89"/>
      <c r="V1303" s="87"/>
      <c r="W1303" s="87"/>
    </row>
    <row r="1304" spans="1:23">
      <c r="A1304" s="83"/>
      <c r="B1304" s="94"/>
      <c r="C1304" s="97"/>
      <c r="D1304" s="86"/>
      <c r="E1304" s="87"/>
      <c r="G1304" s="89"/>
      <c r="H1304" s="87"/>
      <c r="I1304" s="87"/>
      <c r="J1304" s="88"/>
      <c r="K1304" s="87"/>
      <c r="L1304" s="90"/>
      <c r="M1304" s="90"/>
      <c r="N1304" s="87" t="str">
        <f t="shared" ca="1" si="20"/>
        <v/>
      </c>
      <c r="O1304" s="87"/>
      <c r="P1304" s="89"/>
      <c r="Q1304" s="87"/>
      <c r="R1304" s="87"/>
      <c r="S1304" s="87"/>
      <c r="T1304" s="89"/>
      <c r="V1304" s="87"/>
      <c r="W1304" s="87"/>
    </row>
    <row r="1305" spans="1:23">
      <c r="A1305" s="83"/>
      <c r="B1305" s="94"/>
      <c r="C1305" s="97"/>
      <c r="D1305" s="86"/>
      <c r="E1305" s="87"/>
      <c r="G1305" s="89"/>
      <c r="H1305" s="87"/>
      <c r="I1305" s="87"/>
      <c r="J1305" s="88"/>
      <c r="K1305" s="87"/>
      <c r="L1305" s="90"/>
      <c r="M1305" s="90"/>
      <c r="N1305" s="87" t="str">
        <f t="shared" ca="1" si="20"/>
        <v/>
      </c>
      <c r="O1305" s="87"/>
      <c r="P1305" s="89"/>
      <c r="Q1305" s="87"/>
      <c r="R1305" s="87"/>
      <c r="S1305" s="87"/>
      <c r="T1305" s="89"/>
      <c r="V1305" s="87"/>
      <c r="W1305" s="87"/>
    </row>
    <row r="1306" spans="1:23">
      <c r="A1306" s="83"/>
      <c r="B1306" s="94"/>
      <c r="C1306" s="97"/>
      <c r="D1306" s="86"/>
      <c r="E1306" s="87"/>
      <c r="G1306" s="89"/>
      <c r="H1306" s="87"/>
      <c r="I1306" s="87"/>
      <c r="J1306" s="88"/>
      <c r="K1306" s="87"/>
      <c r="L1306" s="90"/>
      <c r="M1306" s="90"/>
      <c r="N1306" s="87" t="str">
        <f t="shared" ca="1" si="20"/>
        <v/>
      </c>
      <c r="O1306" s="87"/>
      <c r="P1306" s="89"/>
      <c r="Q1306" s="87"/>
      <c r="R1306" s="87"/>
      <c r="S1306" s="87"/>
      <c r="T1306" s="89"/>
      <c r="V1306" s="87"/>
      <c r="W1306" s="87"/>
    </row>
    <row r="1307" spans="1:23">
      <c r="A1307" s="83"/>
      <c r="B1307" s="94"/>
      <c r="C1307" s="97"/>
      <c r="D1307" s="86"/>
      <c r="E1307" s="87"/>
      <c r="G1307" s="89"/>
      <c r="H1307" s="87"/>
      <c r="I1307" s="87"/>
      <c r="J1307" s="88"/>
      <c r="K1307" s="87"/>
      <c r="L1307" s="90"/>
      <c r="M1307" s="90"/>
      <c r="N1307" s="87" t="str">
        <f t="shared" ca="1" si="20"/>
        <v/>
      </c>
      <c r="O1307" s="87"/>
      <c r="P1307" s="89"/>
      <c r="Q1307" s="87"/>
      <c r="R1307" s="87"/>
      <c r="S1307" s="87"/>
      <c r="T1307" s="89"/>
      <c r="V1307" s="87"/>
      <c r="W1307" s="87"/>
    </row>
    <row r="1308" spans="1:23">
      <c r="A1308" s="83"/>
      <c r="B1308" s="94"/>
      <c r="C1308" s="97"/>
      <c r="D1308" s="86"/>
      <c r="E1308" s="87"/>
      <c r="G1308" s="89"/>
      <c r="H1308" s="87"/>
      <c r="I1308" s="87"/>
      <c r="J1308" s="88"/>
      <c r="K1308" s="87"/>
      <c r="L1308" s="90"/>
      <c r="M1308" s="90"/>
      <c r="N1308" s="87" t="str">
        <f t="shared" ca="1" si="20"/>
        <v/>
      </c>
      <c r="O1308" s="87"/>
      <c r="P1308" s="89"/>
      <c r="Q1308" s="87"/>
      <c r="R1308" s="87"/>
      <c r="S1308" s="87"/>
      <c r="T1308" s="89"/>
      <c r="V1308" s="87"/>
      <c r="W1308" s="87"/>
    </row>
    <row r="1309" spans="1:23">
      <c r="A1309" s="83"/>
      <c r="B1309" s="94"/>
      <c r="C1309" s="97"/>
      <c r="D1309" s="86"/>
      <c r="E1309" s="87"/>
      <c r="G1309" s="89"/>
      <c r="H1309" s="87"/>
      <c r="I1309" s="87"/>
      <c r="J1309" s="88"/>
      <c r="K1309" s="87"/>
      <c r="L1309" s="90"/>
      <c r="M1309" s="90"/>
      <c r="N1309" s="87" t="str">
        <f t="shared" ca="1" si="20"/>
        <v/>
      </c>
      <c r="O1309" s="87"/>
      <c r="P1309" s="89"/>
      <c r="Q1309" s="87"/>
      <c r="R1309" s="87"/>
      <c r="S1309" s="87"/>
      <c r="T1309" s="89"/>
      <c r="V1309" s="87"/>
      <c r="W1309" s="87"/>
    </row>
    <row r="1310" spans="1:23">
      <c r="A1310" s="83"/>
      <c r="B1310" s="94"/>
      <c r="C1310" s="97"/>
      <c r="D1310" s="86"/>
      <c r="E1310" s="87"/>
      <c r="G1310" s="89"/>
      <c r="H1310" s="87"/>
      <c r="I1310" s="87"/>
      <c r="J1310" s="88"/>
      <c r="K1310" s="87"/>
      <c r="L1310" s="90"/>
      <c r="M1310" s="90"/>
      <c r="N1310" s="87" t="str">
        <f t="shared" ca="1" si="20"/>
        <v/>
      </c>
      <c r="O1310" s="87"/>
      <c r="P1310" s="89"/>
      <c r="Q1310" s="87"/>
      <c r="R1310" s="87"/>
      <c r="S1310" s="87"/>
      <c r="T1310" s="89"/>
      <c r="V1310" s="87"/>
      <c r="W1310" s="87"/>
    </row>
    <row r="1311" spans="1:23">
      <c r="A1311" s="83"/>
      <c r="B1311" s="94"/>
      <c r="C1311" s="97"/>
      <c r="D1311" s="86"/>
      <c r="E1311" s="87"/>
      <c r="G1311" s="89"/>
      <c r="H1311" s="87"/>
      <c r="I1311" s="87"/>
      <c r="J1311" s="88"/>
      <c r="K1311" s="87"/>
      <c r="L1311" s="90"/>
      <c r="M1311" s="90"/>
      <c r="N1311" s="87" t="str">
        <f t="shared" ca="1" si="20"/>
        <v/>
      </c>
      <c r="O1311" s="87"/>
      <c r="P1311" s="89"/>
      <c r="Q1311" s="87"/>
      <c r="R1311" s="87"/>
      <c r="S1311" s="87"/>
      <c r="T1311" s="89"/>
      <c r="V1311" s="87"/>
      <c r="W1311" s="87"/>
    </row>
    <row r="1312" spans="1:23">
      <c r="A1312" s="83"/>
      <c r="B1312" s="94"/>
      <c r="C1312" s="97"/>
      <c r="D1312" s="86"/>
      <c r="E1312" s="87"/>
      <c r="G1312" s="89"/>
      <c r="H1312" s="87"/>
      <c r="I1312" s="87"/>
      <c r="J1312" s="88"/>
      <c r="K1312" s="87"/>
      <c r="L1312" s="90"/>
      <c r="M1312" s="90"/>
      <c r="N1312" s="87" t="str">
        <f t="shared" ca="1" si="20"/>
        <v/>
      </c>
      <c r="O1312" s="87"/>
      <c r="P1312" s="89"/>
      <c r="Q1312" s="87"/>
      <c r="R1312" s="87"/>
      <c r="S1312" s="87"/>
      <c r="T1312" s="89"/>
      <c r="V1312" s="87"/>
      <c r="W1312" s="87"/>
    </row>
    <row r="1313" spans="1:23">
      <c r="A1313" s="83"/>
      <c r="B1313" s="94"/>
      <c r="C1313" s="97"/>
      <c r="D1313" s="86"/>
      <c r="E1313" s="87"/>
      <c r="G1313" s="89"/>
      <c r="H1313" s="87"/>
      <c r="I1313" s="87"/>
      <c r="J1313" s="88"/>
      <c r="K1313" s="87"/>
      <c r="L1313" s="90"/>
      <c r="M1313" s="90"/>
      <c r="N1313" s="87" t="str">
        <f t="shared" ca="1" si="20"/>
        <v/>
      </c>
      <c r="O1313" s="87"/>
      <c r="P1313" s="89"/>
      <c r="Q1313" s="87"/>
      <c r="R1313" s="87"/>
      <c r="S1313" s="87"/>
      <c r="T1313" s="89"/>
      <c r="V1313" s="87"/>
      <c r="W1313" s="87"/>
    </row>
    <row r="1314" spans="1:23">
      <c r="A1314" s="83"/>
      <c r="B1314" s="94"/>
      <c r="C1314" s="97"/>
      <c r="D1314" s="86"/>
      <c r="E1314" s="87"/>
      <c r="G1314" s="89"/>
      <c r="H1314" s="87"/>
      <c r="I1314" s="87"/>
      <c r="J1314" s="88"/>
      <c r="K1314" s="87"/>
      <c r="L1314" s="90"/>
      <c r="M1314" s="90"/>
      <c r="N1314" s="87" t="str">
        <f t="shared" ca="1" si="20"/>
        <v/>
      </c>
      <c r="O1314" s="87"/>
      <c r="P1314" s="89"/>
      <c r="Q1314" s="87"/>
      <c r="R1314" s="87"/>
      <c r="S1314" s="87"/>
      <c r="T1314" s="89"/>
      <c r="V1314" s="87"/>
      <c r="W1314" s="87"/>
    </row>
    <row r="1315" spans="1:23">
      <c r="A1315" s="83"/>
      <c r="B1315" s="94"/>
      <c r="C1315" s="97"/>
      <c r="D1315" s="86"/>
      <c r="E1315" s="87"/>
      <c r="G1315" s="89"/>
      <c r="H1315" s="87"/>
      <c r="I1315" s="87"/>
      <c r="J1315" s="88"/>
      <c r="K1315" s="87"/>
      <c r="L1315" s="90"/>
      <c r="M1315" s="90"/>
      <c r="N1315" s="87" t="str">
        <f t="shared" ca="1" si="20"/>
        <v/>
      </c>
      <c r="O1315" s="87"/>
      <c r="P1315" s="89"/>
      <c r="Q1315" s="87"/>
      <c r="R1315" s="87"/>
      <c r="S1315" s="87"/>
      <c r="T1315" s="89"/>
      <c r="V1315" s="87"/>
      <c r="W1315" s="87"/>
    </row>
    <row r="1316" spans="1:23">
      <c r="A1316" s="83"/>
      <c r="B1316" s="94"/>
      <c r="C1316" s="97"/>
      <c r="D1316" s="86"/>
      <c r="E1316" s="87"/>
      <c r="G1316" s="89"/>
      <c r="H1316" s="87"/>
      <c r="I1316" s="87"/>
      <c r="J1316" s="88"/>
      <c r="K1316" s="87"/>
      <c r="L1316" s="90"/>
      <c r="M1316" s="90"/>
      <c r="N1316" s="87" t="str">
        <f t="shared" ca="1" si="20"/>
        <v/>
      </c>
      <c r="O1316" s="87"/>
      <c r="P1316" s="89"/>
      <c r="Q1316" s="87"/>
      <c r="R1316" s="87"/>
      <c r="S1316" s="87"/>
      <c r="T1316" s="89"/>
      <c r="V1316" s="87"/>
      <c r="W1316" s="87"/>
    </row>
    <row r="1317" spans="1:23">
      <c r="A1317" s="83"/>
      <c r="B1317" s="94"/>
      <c r="C1317" s="97"/>
      <c r="D1317" s="86"/>
      <c r="E1317" s="87"/>
      <c r="G1317" s="89"/>
      <c r="H1317" s="87"/>
      <c r="I1317" s="87"/>
      <c r="J1317" s="88"/>
      <c r="K1317" s="87"/>
      <c r="L1317" s="90"/>
      <c r="M1317" s="90"/>
      <c r="N1317" s="87" t="str">
        <f t="shared" ca="1" si="20"/>
        <v/>
      </c>
      <c r="O1317" s="87"/>
      <c r="P1317" s="89"/>
      <c r="Q1317" s="87"/>
      <c r="R1317" s="87"/>
      <c r="S1317" s="87"/>
      <c r="T1317" s="89"/>
      <c r="V1317" s="87"/>
      <c r="W1317" s="87"/>
    </row>
    <row r="1318" spans="1:23">
      <c r="A1318" s="83"/>
      <c r="B1318" s="94"/>
      <c r="C1318" s="97"/>
      <c r="D1318" s="86"/>
      <c r="E1318" s="87"/>
      <c r="G1318" s="89"/>
      <c r="H1318" s="87"/>
      <c r="I1318" s="87"/>
      <c r="J1318" s="88"/>
      <c r="K1318" s="87"/>
      <c r="L1318" s="90"/>
      <c r="M1318" s="90"/>
      <c r="N1318" s="87" t="str">
        <f t="shared" ca="1" si="20"/>
        <v/>
      </c>
      <c r="O1318" s="87"/>
      <c r="P1318" s="89"/>
      <c r="Q1318" s="87"/>
      <c r="R1318" s="87"/>
      <c r="S1318" s="87"/>
      <c r="T1318" s="89"/>
      <c r="V1318" s="87"/>
      <c r="W1318" s="87"/>
    </row>
    <row r="1319" spans="1:23">
      <c r="A1319" s="83"/>
      <c r="B1319" s="94"/>
      <c r="C1319" s="97"/>
      <c r="D1319" s="86"/>
      <c r="E1319" s="87"/>
      <c r="G1319" s="89"/>
      <c r="H1319" s="87"/>
      <c r="I1319" s="87"/>
      <c r="J1319" s="88"/>
      <c r="K1319" s="87"/>
      <c r="L1319" s="90"/>
      <c r="M1319" s="90"/>
      <c r="N1319" s="87" t="str">
        <f t="shared" ca="1" si="20"/>
        <v/>
      </c>
      <c r="O1319" s="87"/>
      <c r="P1319" s="89"/>
      <c r="Q1319" s="87"/>
      <c r="R1319" s="87"/>
      <c r="S1319" s="87"/>
      <c r="T1319" s="89"/>
      <c r="V1319" s="87"/>
      <c r="W1319" s="87"/>
    </row>
    <row r="1320" spans="1:23">
      <c r="A1320" s="83"/>
      <c r="B1320" s="94"/>
      <c r="C1320" s="97"/>
      <c r="D1320" s="86"/>
      <c r="E1320" s="87"/>
      <c r="G1320" s="89"/>
      <c r="H1320" s="87"/>
      <c r="I1320" s="87"/>
      <c r="J1320" s="88"/>
      <c r="K1320" s="87"/>
      <c r="L1320" s="90"/>
      <c r="M1320" s="90"/>
      <c r="N1320" s="87" t="str">
        <f t="shared" ca="1" si="20"/>
        <v/>
      </c>
      <c r="O1320" s="87"/>
      <c r="P1320" s="89"/>
      <c r="Q1320" s="87"/>
      <c r="R1320" s="87"/>
      <c r="S1320" s="87"/>
      <c r="T1320" s="89"/>
      <c r="V1320" s="87"/>
      <c r="W1320" s="87"/>
    </row>
    <row r="1321" spans="1:23">
      <c r="A1321" s="83"/>
      <c r="B1321" s="94"/>
      <c r="C1321" s="97"/>
      <c r="D1321" s="86"/>
      <c r="E1321" s="87"/>
      <c r="G1321" s="89"/>
      <c r="H1321" s="87"/>
      <c r="I1321" s="87"/>
      <c r="J1321" s="88"/>
      <c r="K1321" s="87"/>
      <c r="L1321" s="90"/>
      <c r="M1321" s="90"/>
      <c r="N1321" s="87" t="str">
        <f t="shared" ca="1" si="20"/>
        <v/>
      </c>
      <c r="O1321" s="87"/>
      <c r="P1321" s="89"/>
      <c r="Q1321" s="87"/>
      <c r="R1321" s="87"/>
      <c r="S1321" s="87"/>
      <c r="T1321" s="89"/>
      <c r="V1321" s="87"/>
      <c r="W1321" s="87"/>
    </row>
    <row r="1322" spans="1:23">
      <c r="A1322" s="83"/>
      <c r="B1322" s="94"/>
      <c r="C1322" s="97"/>
      <c r="D1322" s="86"/>
      <c r="E1322" s="87"/>
      <c r="G1322" s="89"/>
      <c r="H1322" s="87"/>
      <c r="I1322" s="87"/>
      <c r="J1322" s="88"/>
      <c r="K1322" s="87"/>
      <c r="L1322" s="90"/>
      <c r="M1322" s="90"/>
      <c r="N1322" s="87" t="str">
        <f t="shared" ca="1" si="20"/>
        <v/>
      </c>
      <c r="O1322" s="87"/>
      <c r="P1322" s="89"/>
      <c r="Q1322" s="87"/>
      <c r="R1322" s="87"/>
      <c r="S1322" s="87"/>
      <c r="T1322" s="89"/>
      <c r="V1322" s="87"/>
      <c r="W1322" s="87"/>
    </row>
    <row r="1323" spans="1:23">
      <c r="A1323" s="83"/>
      <c r="B1323" s="94"/>
      <c r="C1323" s="97"/>
      <c r="D1323" s="86"/>
      <c r="E1323" s="87"/>
      <c r="G1323" s="89"/>
      <c r="H1323" s="87"/>
      <c r="I1323" s="87"/>
      <c r="J1323" s="88"/>
      <c r="K1323" s="87"/>
      <c r="L1323" s="90"/>
      <c r="M1323" s="90"/>
      <c r="N1323" s="87" t="str">
        <f t="shared" ca="1" si="20"/>
        <v/>
      </c>
      <c r="O1323" s="87"/>
      <c r="P1323" s="89"/>
      <c r="Q1323" s="87"/>
      <c r="R1323" s="87"/>
      <c r="S1323" s="87"/>
      <c r="T1323" s="89"/>
      <c r="V1323" s="87"/>
      <c r="W1323" s="87"/>
    </row>
    <row r="1324" spans="1:23">
      <c r="A1324" s="83"/>
      <c r="B1324" s="94"/>
      <c r="C1324" s="97"/>
      <c r="D1324" s="86"/>
      <c r="E1324" s="87"/>
      <c r="G1324" s="89"/>
      <c r="H1324" s="87"/>
      <c r="I1324" s="87"/>
      <c r="J1324" s="88"/>
      <c r="K1324" s="87"/>
      <c r="L1324" s="90"/>
      <c r="M1324" s="90"/>
      <c r="N1324" s="87" t="str">
        <f t="shared" ca="1" si="20"/>
        <v/>
      </c>
      <c r="O1324" s="87"/>
      <c r="P1324" s="89"/>
      <c r="Q1324" s="87"/>
      <c r="R1324" s="87"/>
      <c r="S1324" s="87"/>
      <c r="T1324" s="89"/>
      <c r="V1324" s="87"/>
      <c r="W1324" s="87"/>
    </row>
    <row r="1325" spans="1:23">
      <c r="A1325" s="83"/>
      <c r="B1325" s="94"/>
      <c r="C1325" s="97"/>
      <c r="D1325" s="86"/>
      <c r="E1325" s="87"/>
      <c r="G1325" s="89"/>
      <c r="H1325" s="87"/>
      <c r="I1325" s="87"/>
      <c r="J1325" s="88"/>
      <c r="K1325" s="87"/>
      <c r="L1325" s="90"/>
      <c r="M1325" s="90"/>
      <c r="N1325" s="87" t="str">
        <f t="shared" ca="1" si="20"/>
        <v/>
      </c>
      <c r="O1325" s="87"/>
      <c r="P1325" s="89"/>
      <c r="Q1325" s="87"/>
      <c r="R1325" s="87"/>
      <c r="S1325" s="87"/>
      <c r="T1325" s="89"/>
      <c r="V1325" s="87"/>
      <c r="W1325" s="87"/>
    </row>
    <row r="1326" spans="1:23">
      <c r="A1326" s="83"/>
      <c r="B1326" s="94"/>
      <c r="C1326" s="97"/>
      <c r="D1326" s="86"/>
      <c r="E1326" s="87"/>
      <c r="G1326" s="89"/>
      <c r="H1326" s="87"/>
      <c r="I1326" s="87"/>
      <c r="J1326" s="88"/>
      <c r="K1326" s="87"/>
      <c r="L1326" s="90"/>
      <c r="M1326" s="90"/>
      <c r="N1326" s="87" t="str">
        <f t="shared" ca="1" si="20"/>
        <v/>
      </c>
      <c r="O1326" s="87"/>
      <c r="P1326" s="89"/>
      <c r="Q1326" s="87"/>
      <c r="R1326" s="87"/>
      <c r="S1326" s="87"/>
      <c r="T1326" s="89"/>
      <c r="V1326" s="87"/>
      <c r="W1326" s="87"/>
    </row>
    <row r="1327" spans="1:23">
      <c r="A1327" s="83"/>
      <c r="B1327" s="94"/>
      <c r="C1327" s="97"/>
      <c r="D1327" s="86"/>
      <c r="E1327" s="87"/>
      <c r="G1327" s="89"/>
      <c r="H1327" s="87"/>
      <c r="I1327" s="87"/>
      <c r="J1327" s="88"/>
      <c r="K1327" s="87"/>
      <c r="L1327" s="90"/>
      <c r="M1327" s="90"/>
      <c r="N1327" s="87" t="str">
        <f t="shared" ca="1" si="20"/>
        <v/>
      </c>
      <c r="O1327" s="87"/>
      <c r="P1327" s="89"/>
      <c r="Q1327" s="87"/>
      <c r="R1327" s="87"/>
      <c r="S1327" s="87"/>
      <c r="T1327" s="89"/>
      <c r="V1327" s="87"/>
      <c r="W1327" s="87"/>
    </row>
    <row r="1328" spans="1:23">
      <c r="A1328" s="83"/>
      <c r="B1328" s="94"/>
      <c r="C1328" s="97"/>
      <c r="D1328" s="86"/>
      <c r="E1328" s="87"/>
      <c r="G1328" s="89"/>
      <c r="H1328" s="87"/>
      <c r="I1328" s="87"/>
      <c r="J1328" s="88"/>
      <c r="K1328" s="87"/>
      <c r="L1328" s="90"/>
      <c r="M1328" s="90"/>
      <c r="N1328" s="87" t="str">
        <f t="shared" ca="1" si="20"/>
        <v/>
      </c>
      <c r="O1328" s="87"/>
      <c r="P1328" s="89"/>
      <c r="Q1328" s="87"/>
      <c r="R1328" s="87"/>
      <c r="S1328" s="87"/>
      <c r="T1328" s="89"/>
      <c r="V1328" s="87"/>
      <c r="W1328" s="87"/>
    </row>
    <row r="1329" spans="1:23">
      <c r="A1329" s="83"/>
      <c r="B1329" s="94"/>
      <c r="C1329" s="97"/>
      <c r="D1329" s="86"/>
      <c r="E1329" s="87"/>
      <c r="G1329" s="89"/>
      <c r="H1329" s="87"/>
      <c r="I1329" s="87"/>
      <c r="J1329" s="88"/>
      <c r="K1329" s="87"/>
      <c r="L1329" s="90"/>
      <c r="M1329" s="90"/>
      <c r="N1329" s="87" t="str">
        <f t="shared" ca="1" si="20"/>
        <v/>
      </c>
      <c r="O1329" s="87"/>
      <c r="P1329" s="89"/>
      <c r="Q1329" s="87"/>
      <c r="R1329" s="87"/>
      <c r="S1329" s="87"/>
      <c r="T1329" s="89"/>
      <c r="V1329" s="87"/>
      <c r="W1329" s="87"/>
    </row>
    <row r="1330" spans="1:23">
      <c r="A1330" s="83"/>
      <c r="B1330" s="94"/>
      <c r="C1330" s="97"/>
      <c r="D1330" s="86"/>
      <c r="E1330" s="87"/>
      <c r="G1330" s="89"/>
      <c r="H1330" s="87"/>
      <c r="I1330" s="87"/>
      <c r="J1330" s="88"/>
      <c r="K1330" s="87"/>
      <c r="L1330" s="90"/>
      <c r="M1330" s="90"/>
      <c r="N1330" s="87" t="str">
        <f t="shared" ca="1" si="20"/>
        <v/>
      </c>
      <c r="O1330" s="87"/>
      <c r="P1330" s="89"/>
      <c r="Q1330" s="87"/>
      <c r="R1330" s="87"/>
      <c r="S1330" s="87"/>
      <c r="T1330" s="89"/>
      <c r="V1330" s="87"/>
      <c r="W1330" s="87"/>
    </row>
    <row r="1331" spans="1:23">
      <c r="A1331" s="83"/>
      <c r="B1331" s="94"/>
      <c r="C1331" s="97"/>
      <c r="D1331" s="86"/>
      <c r="E1331" s="87"/>
      <c r="G1331" s="89"/>
      <c r="H1331" s="87"/>
      <c r="I1331" s="87"/>
      <c r="J1331" s="88"/>
      <c r="K1331" s="87"/>
      <c r="L1331" s="90"/>
      <c r="M1331" s="90"/>
      <c r="N1331" s="87" t="str">
        <f t="shared" ca="1" si="20"/>
        <v/>
      </c>
      <c r="O1331" s="87"/>
      <c r="P1331" s="89"/>
      <c r="Q1331" s="87"/>
      <c r="R1331" s="87"/>
      <c r="S1331" s="87"/>
      <c r="T1331" s="89"/>
      <c r="V1331" s="87"/>
      <c r="W1331" s="87"/>
    </row>
    <row r="1332" spans="1:23">
      <c r="A1332" s="83"/>
      <c r="B1332" s="94"/>
      <c r="C1332" s="97"/>
      <c r="D1332" s="86"/>
      <c r="E1332" s="87"/>
      <c r="G1332" s="89"/>
      <c r="H1332" s="87"/>
      <c r="I1332" s="87"/>
      <c r="J1332" s="88"/>
      <c r="K1332" s="87"/>
      <c r="L1332" s="90"/>
      <c r="M1332" s="90"/>
      <c r="N1332" s="87" t="str">
        <f t="shared" ca="1" si="20"/>
        <v/>
      </c>
      <c r="O1332" s="87"/>
      <c r="P1332" s="89"/>
      <c r="Q1332" s="87"/>
      <c r="R1332" s="87"/>
      <c r="S1332" s="87"/>
      <c r="T1332" s="89"/>
      <c r="V1332" s="87"/>
      <c r="W1332" s="87"/>
    </row>
    <row r="1333" spans="1:23">
      <c r="A1333" s="83"/>
      <c r="B1333" s="94"/>
      <c r="C1333" s="97"/>
      <c r="D1333" s="86"/>
      <c r="E1333" s="87"/>
      <c r="G1333" s="89"/>
      <c r="H1333" s="87"/>
      <c r="I1333" s="87"/>
      <c r="J1333" s="88"/>
      <c r="K1333" s="87"/>
      <c r="L1333" s="90"/>
      <c r="M1333" s="90"/>
      <c r="N1333" s="87" t="str">
        <f t="shared" ca="1" si="20"/>
        <v/>
      </c>
      <c r="O1333" s="87"/>
      <c r="P1333" s="89"/>
      <c r="Q1333" s="87"/>
      <c r="R1333" s="87"/>
      <c r="S1333" s="87"/>
      <c r="T1333" s="89"/>
      <c r="V1333" s="87"/>
      <c r="W1333" s="87"/>
    </row>
    <row r="1334" spans="1:23">
      <c r="A1334" s="83"/>
      <c r="B1334" s="94"/>
      <c r="C1334" s="97"/>
      <c r="D1334" s="86"/>
      <c r="E1334" s="87"/>
      <c r="G1334" s="89"/>
      <c r="H1334" s="87"/>
      <c r="I1334" s="87"/>
      <c r="J1334" s="88"/>
      <c r="K1334" s="87"/>
      <c r="L1334" s="90"/>
      <c r="M1334" s="90"/>
      <c r="N1334" s="87" t="str">
        <f t="shared" ca="1" si="20"/>
        <v/>
      </c>
      <c r="O1334" s="87"/>
      <c r="P1334" s="89"/>
      <c r="Q1334" s="87"/>
      <c r="R1334" s="87"/>
      <c r="S1334" s="87"/>
      <c r="T1334" s="89"/>
      <c r="V1334" s="87"/>
      <c r="W1334" s="87"/>
    </row>
    <row r="1335" spans="1:23">
      <c r="A1335" s="83"/>
      <c r="B1335" s="94"/>
      <c r="C1335" s="97"/>
      <c r="D1335" s="86"/>
      <c r="E1335" s="87"/>
      <c r="G1335" s="89"/>
      <c r="H1335" s="87"/>
      <c r="I1335" s="87"/>
      <c r="J1335" s="88"/>
      <c r="K1335" s="87"/>
      <c r="L1335" s="90"/>
      <c r="M1335" s="90"/>
      <c r="N1335" s="87" t="str">
        <f t="shared" ca="1" si="20"/>
        <v/>
      </c>
      <c r="O1335" s="87"/>
      <c r="P1335" s="89"/>
      <c r="Q1335" s="87"/>
      <c r="R1335" s="87"/>
      <c r="S1335" s="87"/>
      <c r="T1335" s="89"/>
      <c r="V1335" s="87"/>
      <c r="W1335" s="87"/>
    </row>
    <row r="1336" spans="1:23">
      <c r="A1336" s="83"/>
      <c r="B1336" s="94"/>
      <c r="C1336" s="97"/>
      <c r="D1336" s="86"/>
      <c r="E1336" s="87"/>
      <c r="G1336" s="89"/>
      <c r="H1336" s="87"/>
      <c r="I1336" s="87"/>
      <c r="J1336" s="88"/>
      <c r="K1336" s="87"/>
      <c r="L1336" s="90"/>
      <c r="M1336" s="90"/>
      <c r="N1336" s="87" t="str">
        <f t="shared" ca="1" si="20"/>
        <v/>
      </c>
      <c r="O1336" s="87"/>
      <c r="P1336" s="89"/>
      <c r="Q1336" s="87"/>
      <c r="R1336" s="87"/>
      <c r="S1336" s="87"/>
      <c r="T1336" s="89"/>
      <c r="V1336" s="87"/>
      <c r="W1336" s="87"/>
    </row>
    <row r="1337" spans="1:23">
      <c r="A1337" s="83"/>
      <c r="B1337" s="94"/>
      <c r="C1337" s="97"/>
      <c r="D1337" s="86"/>
      <c r="E1337" s="87"/>
      <c r="G1337" s="89"/>
      <c r="H1337" s="87"/>
      <c r="I1337" s="87"/>
      <c r="J1337" s="88"/>
      <c r="K1337" s="87"/>
      <c r="L1337" s="90"/>
      <c r="M1337" s="90"/>
      <c r="N1337" s="87" t="str">
        <f t="shared" ca="1" si="20"/>
        <v/>
      </c>
      <c r="O1337" s="87"/>
      <c r="P1337" s="89"/>
      <c r="Q1337" s="87"/>
      <c r="R1337" s="87"/>
      <c r="S1337" s="87"/>
      <c r="T1337" s="89"/>
      <c r="V1337" s="87"/>
      <c r="W1337" s="87"/>
    </row>
    <row r="1338" spans="1:23">
      <c r="A1338" s="83"/>
      <c r="B1338" s="94"/>
      <c r="C1338" s="97"/>
      <c r="D1338" s="86"/>
      <c r="E1338" s="87"/>
      <c r="G1338" s="89"/>
      <c r="H1338" s="87"/>
      <c r="I1338" s="87"/>
      <c r="J1338" s="88"/>
      <c r="K1338" s="87"/>
      <c r="L1338" s="90"/>
      <c r="M1338" s="90"/>
      <c r="N1338" s="87" t="str">
        <f t="shared" ca="1" si="20"/>
        <v/>
      </c>
      <c r="O1338" s="87"/>
      <c r="P1338" s="89"/>
      <c r="Q1338" s="87"/>
      <c r="R1338" s="87"/>
      <c r="S1338" s="87"/>
      <c r="T1338" s="89"/>
      <c r="V1338" s="87"/>
      <c r="W1338" s="87"/>
    </row>
    <row r="1339" spans="1:23">
      <c r="A1339" s="83"/>
      <c r="B1339" s="94"/>
      <c r="C1339" s="97"/>
      <c r="D1339" s="86"/>
      <c r="E1339" s="87"/>
      <c r="G1339" s="89"/>
      <c r="H1339" s="87"/>
      <c r="I1339" s="87"/>
      <c r="J1339" s="88"/>
      <c r="K1339" s="87"/>
      <c r="L1339" s="90"/>
      <c r="M1339" s="90"/>
      <c r="N1339" s="87" t="str">
        <f t="shared" ca="1" si="20"/>
        <v/>
      </c>
      <c r="O1339" s="87"/>
      <c r="P1339" s="89"/>
      <c r="Q1339" s="87"/>
      <c r="R1339" s="87"/>
      <c r="S1339" s="87"/>
      <c r="T1339" s="89"/>
      <c r="V1339" s="87"/>
      <c r="W1339" s="87"/>
    </row>
    <row r="1340" spans="1:23">
      <c r="A1340" s="83"/>
      <c r="B1340" s="94"/>
      <c r="C1340" s="97"/>
      <c r="D1340" s="86"/>
      <c r="E1340" s="87"/>
      <c r="G1340" s="89"/>
      <c r="H1340" s="87"/>
      <c r="I1340" s="87"/>
      <c r="J1340" s="88"/>
      <c r="K1340" s="87"/>
      <c r="L1340" s="90"/>
      <c r="M1340" s="90"/>
      <c r="N1340" s="87" t="str">
        <f t="shared" ca="1" si="20"/>
        <v/>
      </c>
      <c r="O1340" s="87"/>
      <c r="P1340" s="89"/>
      <c r="Q1340" s="87"/>
      <c r="R1340" s="87"/>
      <c r="S1340" s="87"/>
      <c r="T1340" s="89"/>
      <c r="V1340" s="87"/>
      <c r="W1340" s="87"/>
    </row>
    <row r="1341" spans="1:23">
      <c r="A1341" s="83"/>
      <c r="B1341" s="94"/>
      <c r="C1341" s="97"/>
      <c r="D1341" s="86"/>
      <c r="E1341" s="87"/>
      <c r="G1341" s="89"/>
      <c r="H1341" s="87"/>
      <c r="I1341" s="87"/>
      <c r="J1341" s="88"/>
      <c r="K1341" s="87"/>
      <c r="L1341" s="90"/>
      <c r="M1341" s="90"/>
      <c r="N1341" s="87" t="str">
        <f t="shared" ca="1" si="20"/>
        <v/>
      </c>
      <c r="O1341" s="87"/>
      <c r="P1341" s="89"/>
      <c r="Q1341" s="87"/>
      <c r="R1341" s="87"/>
      <c r="S1341" s="87"/>
      <c r="T1341" s="89"/>
      <c r="V1341" s="87"/>
      <c r="W1341" s="87"/>
    </row>
    <row r="1342" spans="1:23">
      <c r="A1342" s="83"/>
      <c r="B1342" s="94"/>
      <c r="C1342" s="97"/>
      <c r="D1342" s="86"/>
      <c r="E1342" s="87"/>
      <c r="G1342" s="89"/>
      <c r="H1342" s="87"/>
      <c r="I1342" s="87"/>
      <c r="J1342" s="88"/>
      <c r="K1342" s="87"/>
      <c r="L1342" s="90"/>
      <c r="M1342" s="90"/>
      <c r="N1342" s="87" t="str">
        <f t="shared" ca="1" si="20"/>
        <v/>
      </c>
      <c r="O1342" s="87"/>
      <c r="P1342" s="89"/>
      <c r="Q1342" s="87"/>
      <c r="R1342" s="87"/>
      <c r="S1342" s="87"/>
      <c r="T1342" s="89"/>
      <c r="V1342" s="87"/>
      <c r="W1342" s="87"/>
    </row>
    <row r="1343" spans="1:23">
      <c r="A1343" s="83"/>
      <c r="B1343" s="94"/>
      <c r="C1343" s="97"/>
      <c r="D1343" s="86"/>
      <c r="E1343" s="87"/>
      <c r="G1343" s="89"/>
      <c r="H1343" s="87"/>
      <c r="I1343" s="87"/>
      <c r="J1343" s="88"/>
      <c r="K1343" s="87"/>
      <c r="L1343" s="90"/>
      <c r="M1343" s="90"/>
      <c r="N1343" s="87" t="str">
        <f t="shared" ca="1" si="20"/>
        <v/>
      </c>
      <c r="O1343" s="87"/>
      <c r="P1343" s="89"/>
      <c r="Q1343" s="87"/>
      <c r="R1343" s="87"/>
      <c r="S1343" s="87"/>
      <c r="T1343" s="89"/>
      <c r="V1343" s="87"/>
      <c r="W1343" s="87"/>
    </row>
    <row r="1344" spans="1:23">
      <c r="A1344" s="83"/>
      <c r="B1344" s="94"/>
      <c r="C1344" s="97"/>
      <c r="D1344" s="86"/>
      <c r="E1344" s="87"/>
      <c r="G1344" s="89"/>
      <c r="H1344" s="87"/>
      <c r="I1344" s="87"/>
      <c r="J1344" s="88"/>
      <c r="K1344" s="87"/>
      <c r="L1344" s="90"/>
      <c r="M1344" s="90"/>
      <c r="N1344" s="87" t="str">
        <f t="shared" ca="1" si="20"/>
        <v/>
      </c>
      <c r="O1344" s="87"/>
      <c r="P1344" s="89"/>
      <c r="Q1344" s="87"/>
      <c r="R1344" s="87"/>
      <c r="S1344" s="87"/>
      <c r="T1344" s="89"/>
      <c r="V1344" s="87"/>
      <c r="W1344" s="87"/>
    </row>
    <row r="1345" spans="1:23">
      <c r="A1345" s="83"/>
      <c r="B1345" s="94"/>
      <c r="C1345" s="97"/>
      <c r="D1345" s="86"/>
      <c r="E1345" s="87"/>
      <c r="G1345" s="89"/>
      <c r="H1345" s="87"/>
      <c r="I1345" s="87"/>
      <c r="J1345" s="88"/>
      <c r="K1345" s="87"/>
      <c r="L1345" s="90"/>
      <c r="M1345" s="90"/>
      <c r="N1345" s="87" t="str">
        <f t="shared" ca="1" si="20"/>
        <v/>
      </c>
      <c r="O1345" s="87"/>
      <c r="P1345" s="89"/>
      <c r="Q1345" s="87"/>
      <c r="R1345" s="87"/>
      <c r="S1345" s="87"/>
      <c r="T1345" s="89"/>
      <c r="V1345" s="87"/>
      <c r="W1345" s="87"/>
    </row>
    <row r="1346" spans="1:23">
      <c r="A1346" s="83"/>
      <c r="B1346" s="94"/>
      <c r="C1346" s="97"/>
      <c r="D1346" s="86"/>
      <c r="E1346" s="87"/>
      <c r="G1346" s="89"/>
      <c r="H1346" s="87"/>
      <c r="I1346" s="87"/>
      <c r="J1346" s="88"/>
      <c r="K1346" s="87"/>
      <c r="L1346" s="90"/>
      <c r="M1346" s="90"/>
      <c r="N1346" s="87" t="str">
        <f t="shared" ca="1" si="20"/>
        <v/>
      </c>
      <c r="O1346" s="87"/>
      <c r="P1346" s="89"/>
      <c r="Q1346" s="87"/>
      <c r="R1346" s="87"/>
      <c r="S1346" s="87"/>
      <c r="T1346" s="89"/>
      <c r="V1346" s="87"/>
      <c r="W1346" s="87"/>
    </row>
    <row r="1347" spans="1:23">
      <c r="A1347" s="83"/>
      <c r="B1347" s="94"/>
      <c r="C1347" s="97"/>
      <c r="D1347" s="86"/>
      <c r="E1347" s="87"/>
      <c r="G1347" s="89"/>
      <c r="H1347" s="87"/>
      <c r="I1347" s="87"/>
      <c r="J1347" s="88"/>
      <c r="K1347" s="87"/>
      <c r="L1347" s="90"/>
      <c r="M1347" s="90"/>
      <c r="N1347" s="87" t="str">
        <f t="shared" ca="1" si="20"/>
        <v/>
      </c>
      <c r="O1347" s="87"/>
      <c r="P1347" s="89"/>
      <c r="Q1347" s="87"/>
      <c r="R1347" s="87"/>
      <c r="S1347" s="87"/>
      <c r="T1347" s="89"/>
      <c r="V1347" s="87"/>
      <c r="W1347" s="87"/>
    </row>
    <row r="1348" spans="1:23">
      <c r="A1348" s="83"/>
      <c r="B1348" s="94"/>
      <c r="C1348" s="97"/>
      <c r="D1348" s="86"/>
      <c r="E1348" s="87"/>
      <c r="G1348" s="89"/>
      <c r="H1348" s="87"/>
      <c r="I1348" s="87"/>
      <c r="J1348" s="88"/>
      <c r="K1348" s="87"/>
      <c r="L1348" s="90"/>
      <c r="M1348" s="90"/>
      <c r="N1348" s="87" t="str">
        <f t="shared" ca="1" si="20"/>
        <v/>
      </c>
      <c r="O1348" s="87"/>
      <c r="P1348" s="89"/>
      <c r="Q1348" s="87"/>
      <c r="R1348" s="87"/>
      <c r="S1348" s="87"/>
      <c r="T1348" s="89"/>
      <c r="V1348" s="87"/>
      <c r="W1348" s="87"/>
    </row>
    <row r="1349" spans="1:23">
      <c r="A1349" s="83"/>
      <c r="B1349" s="94"/>
      <c r="C1349" s="97"/>
      <c r="D1349" s="86"/>
      <c r="E1349" s="87"/>
      <c r="G1349" s="89"/>
      <c r="H1349" s="87"/>
      <c r="I1349" s="87"/>
      <c r="J1349" s="88"/>
      <c r="K1349" s="87"/>
      <c r="L1349" s="90"/>
      <c r="M1349" s="90"/>
      <c r="N1349" s="87" t="str">
        <f t="shared" ref="N1349:N1412" ca="1" si="21">+IFERROR(MATCH("X",OFFSET(STR,N1348,0),0)+N1348,"")</f>
        <v/>
      </c>
      <c r="O1349" s="87"/>
      <c r="P1349" s="89"/>
      <c r="Q1349" s="87"/>
      <c r="R1349" s="87"/>
      <c r="S1349" s="87"/>
      <c r="T1349" s="89"/>
      <c r="V1349" s="87"/>
      <c r="W1349" s="87"/>
    </row>
    <row r="1350" spans="1:23">
      <c r="A1350" s="83"/>
      <c r="B1350" s="94"/>
      <c r="C1350" s="97"/>
      <c r="D1350" s="86"/>
      <c r="E1350" s="87"/>
      <c r="G1350" s="89"/>
      <c r="H1350" s="87"/>
      <c r="I1350" s="87"/>
      <c r="J1350" s="88"/>
      <c r="K1350" s="87"/>
      <c r="L1350" s="90"/>
      <c r="M1350" s="90"/>
      <c r="N1350" s="87" t="str">
        <f t="shared" ca="1" si="21"/>
        <v/>
      </c>
      <c r="O1350" s="87"/>
      <c r="P1350" s="89"/>
      <c r="Q1350" s="87"/>
      <c r="R1350" s="87"/>
      <c r="S1350" s="87"/>
      <c r="T1350" s="89"/>
      <c r="V1350" s="87"/>
      <c r="W1350" s="87"/>
    </row>
    <row r="1351" spans="1:23">
      <c r="A1351" s="83"/>
      <c r="B1351" s="94"/>
      <c r="C1351" s="97"/>
      <c r="D1351" s="86"/>
      <c r="E1351" s="87"/>
      <c r="G1351" s="89"/>
      <c r="H1351" s="87"/>
      <c r="I1351" s="87"/>
      <c r="J1351" s="88"/>
      <c r="K1351" s="87"/>
      <c r="L1351" s="90"/>
      <c r="M1351" s="90"/>
      <c r="N1351" s="87" t="str">
        <f t="shared" ca="1" si="21"/>
        <v/>
      </c>
      <c r="O1351" s="87"/>
      <c r="P1351" s="89"/>
      <c r="Q1351" s="87"/>
      <c r="R1351" s="87"/>
      <c r="S1351" s="87"/>
      <c r="T1351" s="89"/>
      <c r="V1351" s="87"/>
      <c r="W1351" s="87"/>
    </row>
    <row r="1352" spans="1:23">
      <c r="A1352" s="83"/>
      <c r="B1352" s="94"/>
      <c r="C1352" s="97"/>
      <c r="D1352" s="86"/>
      <c r="E1352" s="87"/>
      <c r="G1352" s="89"/>
      <c r="H1352" s="87"/>
      <c r="I1352" s="87"/>
      <c r="J1352" s="88"/>
      <c r="K1352" s="87"/>
      <c r="L1352" s="90"/>
      <c r="M1352" s="90"/>
      <c r="N1352" s="87" t="str">
        <f t="shared" ca="1" si="21"/>
        <v/>
      </c>
      <c r="O1352" s="87"/>
      <c r="P1352" s="89"/>
      <c r="Q1352" s="87"/>
      <c r="R1352" s="87"/>
      <c r="S1352" s="87"/>
      <c r="T1352" s="89"/>
      <c r="V1352" s="87"/>
      <c r="W1352" s="87"/>
    </row>
    <row r="1353" spans="1:23">
      <c r="A1353" s="83"/>
      <c r="B1353" s="94"/>
      <c r="C1353" s="97"/>
      <c r="D1353" s="86"/>
      <c r="E1353" s="87"/>
      <c r="G1353" s="89"/>
      <c r="H1353" s="87"/>
      <c r="I1353" s="87"/>
      <c r="J1353" s="88"/>
      <c r="K1353" s="87"/>
      <c r="L1353" s="90"/>
      <c r="M1353" s="90"/>
      <c r="N1353" s="87" t="str">
        <f t="shared" ca="1" si="21"/>
        <v/>
      </c>
      <c r="O1353" s="87"/>
      <c r="P1353" s="89"/>
      <c r="Q1353" s="87"/>
      <c r="R1353" s="87"/>
      <c r="S1353" s="87"/>
      <c r="T1353" s="89"/>
      <c r="V1353" s="87"/>
      <c r="W1353" s="87"/>
    </row>
    <row r="1354" spans="1:23">
      <c r="A1354" s="83"/>
      <c r="B1354" s="94"/>
      <c r="C1354" s="97"/>
      <c r="D1354" s="86"/>
      <c r="E1354" s="87"/>
      <c r="G1354" s="89"/>
      <c r="H1354" s="87"/>
      <c r="I1354" s="87"/>
      <c r="J1354" s="88"/>
      <c r="K1354" s="87"/>
      <c r="L1354" s="90"/>
      <c r="M1354" s="90"/>
      <c r="N1354" s="87" t="str">
        <f t="shared" ca="1" si="21"/>
        <v/>
      </c>
      <c r="O1354" s="87"/>
      <c r="P1354" s="89"/>
      <c r="Q1354" s="87"/>
      <c r="R1354" s="87"/>
      <c r="S1354" s="87"/>
      <c r="T1354" s="89"/>
      <c r="V1354" s="87"/>
      <c r="W1354" s="87"/>
    </row>
    <row r="1355" spans="1:23">
      <c r="A1355" s="83"/>
      <c r="B1355" s="94"/>
      <c r="C1355" s="97"/>
      <c r="D1355" s="86"/>
      <c r="E1355" s="87"/>
      <c r="G1355" s="89"/>
      <c r="H1355" s="87"/>
      <c r="I1355" s="87"/>
      <c r="J1355" s="88"/>
      <c r="K1355" s="87"/>
      <c r="L1355" s="90"/>
      <c r="M1355" s="90"/>
      <c r="N1355" s="87" t="str">
        <f t="shared" ca="1" si="21"/>
        <v/>
      </c>
      <c r="O1355" s="87"/>
      <c r="P1355" s="89"/>
      <c r="Q1355" s="87"/>
      <c r="R1355" s="87"/>
      <c r="S1355" s="87"/>
      <c r="T1355" s="89"/>
      <c r="V1355" s="87"/>
      <c r="W1355" s="87"/>
    </row>
    <row r="1356" spans="1:23">
      <c r="A1356" s="83"/>
      <c r="B1356" s="94"/>
      <c r="C1356" s="97"/>
      <c r="D1356" s="86"/>
      <c r="E1356" s="87"/>
      <c r="G1356" s="89"/>
      <c r="H1356" s="87"/>
      <c r="I1356" s="87"/>
      <c r="J1356" s="88"/>
      <c r="K1356" s="87"/>
      <c r="L1356" s="90"/>
      <c r="M1356" s="90"/>
      <c r="N1356" s="87" t="str">
        <f t="shared" ca="1" si="21"/>
        <v/>
      </c>
      <c r="O1356" s="87"/>
      <c r="P1356" s="89"/>
      <c r="Q1356" s="87"/>
      <c r="R1356" s="87"/>
      <c r="S1356" s="87"/>
      <c r="T1356" s="89"/>
      <c r="V1356" s="87"/>
      <c r="W1356" s="87"/>
    </row>
    <row r="1357" spans="1:23">
      <c r="A1357" s="83"/>
      <c r="B1357" s="94"/>
      <c r="C1357" s="97"/>
      <c r="D1357" s="86"/>
      <c r="E1357" s="87"/>
      <c r="G1357" s="89"/>
      <c r="H1357" s="87"/>
      <c r="I1357" s="87"/>
      <c r="J1357" s="88"/>
      <c r="K1357" s="87"/>
      <c r="L1357" s="90"/>
      <c r="M1357" s="90"/>
      <c r="N1357" s="87" t="str">
        <f t="shared" ca="1" si="21"/>
        <v/>
      </c>
      <c r="O1357" s="87"/>
      <c r="P1357" s="89"/>
      <c r="Q1357" s="87"/>
      <c r="R1357" s="87"/>
      <c r="S1357" s="87"/>
      <c r="T1357" s="89"/>
      <c r="V1357" s="87"/>
      <c r="W1357" s="87"/>
    </row>
    <row r="1358" spans="1:23">
      <c r="A1358" s="83"/>
      <c r="B1358" s="94"/>
      <c r="C1358" s="97"/>
      <c r="D1358" s="86"/>
      <c r="E1358" s="87"/>
      <c r="G1358" s="89"/>
      <c r="H1358" s="87"/>
      <c r="I1358" s="87"/>
      <c r="J1358" s="88"/>
      <c r="K1358" s="87"/>
      <c r="L1358" s="90"/>
      <c r="M1358" s="90"/>
      <c r="N1358" s="87" t="str">
        <f t="shared" ca="1" si="21"/>
        <v/>
      </c>
      <c r="O1358" s="87"/>
      <c r="P1358" s="89"/>
      <c r="Q1358" s="87"/>
      <c r="R1358" s="87"/>
      <c r="S1358" s="87"/>
      <c r="T1358" s="89"/>
      <c r="V1358" s="87"/>
      <c r="W1358" s="87"/>
    </row>
    <row r="1359" spans="1:23">
      <c r="A1359" s="83"/>
      <c r="B1359" s="94"/>
      <c r="C1359" s="97"/>
      <c r="D1359" s="86"/>
      <c r="E1359" s="87"/>
      <c r="G1359" s="89"/>
      <c r="H1359" s="87"/>
      <c r="I1359" s="87"/>
      <c r="J1359" s="88"/>
      <c r="K1359" s="87"/>
      <c r="L1359" s="90"/>
      <c r="M1359" s="90"/>
      <c r="N1359" s="87" t="str">
        <f t="shared" ca="1" si="21"/>
        <v/>
      </c>
      <c r="O1359" s="87"/>
      <c r="P1359" s="89"/>
      <c r="Q1359" s="87"/>
      <c r="R1359" s="87"/>
      <c r="S1359" s="87"/>
      <c r="T1359" s="89"/>
      <c r="V1359" s="87"/>
      <c r="W1359" s="87"/>
    </row>
    <row r="1360" spans="1:23">
      <c r="A1360" s="83"/>
      <c r="B1360" s="94"/>
      <c r="C1360" s="97"/>
      <c r="D1360" s="86"/>
      <c r="E1360" s="87"/>
      <c r="G1360" s="89"/>
      <c r="H1360" s="87"/>
      <c r="I1360" s="87"/>
      <c r="J1360" s="88"/>
      <c r="K1360" s="87"/>
      <c r="L1360" s="90"/>
      <c r="M1360" s="90"/>
      <c r="N1360" s="87" t="str">
        <f t="shared" ca="1" si="21"/>
        <v/>
      </c>
      <c r="O1360" s="87"/>
      <c r="P1360" s="89"/>
      <c r="Q1360" s="87"/>
      <c r="R1360" s="87"/>
      <c r="S1360" s="87"/>
      <c r="T1360" s="89"/>
      <c r="V1360" s="87"/>
      <c r="W1360" s="87"/>
    </row>
    <row r="1361" spans="1:23">
      <c r="A1361" s="83"/>
      <c r="B1361" s="94"/>
      <c r="C1361" s="97"/>
      <c r="D1361" s="86"/>
      <c r="E1361" s="87"/>
      <c r="G1361" s="89"/>
      <c r="H1361" s="87"/>
      <c r="I1361" s="87"/>
      <c r="J1361" s="88"/>
      <c r="K1361" s="87"/>
      <c r="L1361" s="90"/>
      <c r="M1361" s="90"/>
      <c r="N1361" s="87" t="str">
        <f t="shared" ca="1" si="21"/>
        <v/>
      </c>
      <c r="O1361" s="87"/>
      <c r="P1361" s="89"/>
      <c r="Q1361" s="87"/>
      <c r="R1361" s="87"/>
      <c r="S1361" s="87"/>
      <c r="T1361" s="89"/>
      <c r="V1361" s="87"/>
      <c r="W1361" s="87"/>
    </row>
    <row r="1362" spans="1:23">
      <c r="A1362" s="83"/>
      <c r="B1362" s="94"/>
      <c r="C1362" s="97"/>
      <c r="D1362" s="86"/>
      <c r="E1362" s="87"/>
      <c r="G1362" s="89"/>
      <c r="H1362" s="87"/>
      <c r="I1362" s="87"/>
      <c r="J1362" s="88"/>
      <c r="K1362" s="87"/>
      <c r="L1362" s="90"/>
      <c r="M1362" s="90"/>
      <c r="N1362" s="87" t="str">
        <f t="shared" ca="1" si="21"/>
        <v/>
      </c>
      <c r="O1362" s="87"/>
      <c r="P1362" s="89"/>
      <c r="Q1362" s="87"/>
      <c r="R1362" s="87"/>
      <c r="S1362" s="87"/>
      <c r="T1362" s="89"/>
      <c r="V1362" s="87"/>
      <c r="W1362" s="87"/>
    </row>
    <row r="1363" spans="1:23">
      <c r="A1363" s="83"/>
      <c r="B1363" s="94"/>
      <c r="C1363" s="97"/>
      <c r="D1363" s="86"/>
      <c r="E1363" s="87"/>
      <c r="G1363" s="89"/>
      <c r="H1363" s="87"/>
      <c r="I1363" s="87"/>
      <c r="J1363" s="88"/>
      <c r="K1363" s="87"/>
      <c r="L1363" s="90"/>
      <c r="M1363" s="90"/>
      <c r="N1363" s="87" t="str">
        <f t="shared" ca="1" si="21"/>
        <v/>
      </c>
      <c r="O1363" s="87"/>
      <c r="P1363" s="89"/>
      <c r="Q1363" s="87"/>
      <c r="R1363" s="87"/>
      <c r="S1363" s="87"/>
      <c r="T1363" s="89"/>
      <c r="V1363" s="87"/>
      <c r="W1363" s="87"/>
    </row>
    <row r="1364" spans="1:23">
      <c r="A1364" s="83"/>
      <c r="B1364" s="94"/>
      <c r="C1364" s="97"/>
      <c r="D1364" s="86"/>
      <c r="E1364" s="87"/>
      <c r="G1364" s="89"/>
      <c r="H1364" s="87"/>
      <c r="I1364" s="87"/>
      <c r="J1364" s="88"/>
      <c r="K1364" s="87"/>
      <c r="L1364" s="90"/>
      <c r="M1364" s="90"/>
      <c r="N1364" s="87" t="str">
        <f t="shared" ca="1" si="21"/>
        <v/>
      </c>
      <c r="O1364" s="87"/>
      <c r="P1364" s="89"/>
      <c r="Q1364" s="87"/>
      <c r="R1364" s="87"/>
      <c r="S1364" s="87"/>
      <c r="T1364" s="89"/>
      <c r="V1364" s="87"/>
      <c r="W1364" s="87"/>
    </row>
    <row r="1365" spans="1:23">
      <c r="A1365" s="98"/>
      <c r="B1365" s="94"/>
      <c r="C1365" s="99"/>
      <c r="D1365" s="86"/>
      <c r="E1365" s="87"/>
      <c r="G1365" s="89"/>
      <c r="H1365" s="87"/>
      <c r="I1365" s="87"/>
      <c r="J1365" s="88"/>
      <c r="K1365" s="87"/>
      <c r="L1365" s="90"/>
      <c r="M1365" s="90"/>
      <c r="N1365" s="87" t="str">
        <f t="shared" ca="1" si="21"/>
        <v/>
      </c>
      <c r="O1365" s="87"/>
      <c r="P1365" s="89"/>
      <c r="Q1365" s="87"/>
      <c r="R1365" s="87"/>
      <c r="S1365" s="87"/>
      <c r="T1365" s="89"/>
      <c r="V1365" s="87"/>
      <c r="W1365" s="87"/>
    </row>
    <row r="1366" spans="1:23">
      <c r="A1366" s="98"/>
      <c r="B1366" s="94"/>
      <c r="C1366" s="99"/>
      <c r="D1366" s="86"/>
      <c r="E1366" s="87"/>
      <c r="G1366" s="89"/>
      <c r="H1366" s="87"/>
      <c r="I1366" s="87"/>
      <c r="J1366" s="88"/>
      <c r="K1366" s="87"/>
      <c r="L1366" s="90"/>
      <c r="M1366" s="90"/>
      <c r="N1366" s="87" t="str">
        <f t="shared" ca="1" si="21"/>
        <v/>
      </c>
      <c r="O1366" s="87"/>
      <c r="P1366" s="89"/>
      <c r="Q1366" s="87"/>
      <c r="R1366" s="87"/>
      <c r="S1366" s="87"/>
      <c r="T1366" s="89"/>
      <c r="V1366" s="87"/>
      <c r="W1366" s="87"/>
    </row>
    <row r="1367" spans="1:23">
      <c r="A1367" s="98"/>
      <c r="B1367" s="94"/>
      <c r="C1367" s="99"/>
      <c r="D1367" s="86"/>
      <c r="E1367" s="87"/>
      <c r="G1367" s="89"/>
      <c r="H1367" s="87"/>
      <c r="I1367" s="87"/>
      <c r="J1367" s="88"/>
      <c r="K1367" s="87"/>
      <c r="L1367" s="90"/>
      <c r="M1367" s="90"/>
      <c r="N1367" s="87" t="str">
        <f t="shared" ca="1" si="21"/>
        <v/>
      </c>
      <c r="O1367" s="87"/>
      <c r="P1367" s="89"/>
      <c r="Q1367" s="87"/>
      <c r="R1367" s="87"/>
      <c r="S1367" s="87"/>
      <c r="T1367" s="89"/>
      <c r="V1367" s="87"/>
      <c r="W1367" s="87"/>
    </row>
    <row r="1368" spans="1:23">
      <c r="A1368" s="98"/>
      <c r="B1368" s="94"/>
      <c r="C1368" s="99"/>
      <c r="D1368" s="86"/>
      <c r="E1368" s="87"/>
      <c r="G1368" s="89"/>
      <c r="H1368" s="87"/>
      <c r="I1368" s="87"/>
      <c r="J1368" s="88"/>
      <c r="K1368" s="87"/>
      <c r="L1368" s="90"/>
      <c r="M1368" s="90"/>
      <c r="N1368" s="87" t="str">
        <f t="shared" ca="1" si="21"/>
        <v/>
      </c>
      <c r="O1368" s="87"/>
      <c r="P1368" s="89"/>
      <c r="Q1368" s="87"/>
      <c r="R1368" s="87"/>
      <c r="S1368" s="87"/>
      <c r="T1368" s="89"/>
      <c r="V1368" s="87"/>
      <c r="W1368" s="87"/>
    </row>
    <row r="1369" spans="1:23">
      <c r="A1369" s="98"/>
      <c r="B1369" s="94"/>
      <c r="C1369" s="99"/>
      <c r="D1369" s="86"/>
      <c r="E1369" s="87"/>
      <c r="G1369" s="89"/>
      <c r="H1369" s="87"/>
      <c r="I1369" s="87"/>
      <c r="J1369" s="88"/>
      <c r="K1369" s="87"/>
      <c r="L1369" s="90"/>
      <c r="M1369" s="90"/>
      <c r="N1369" s="87" t="str">
        <f t="shared" ca="1" si="21"/>
        <v/>
      </c>
      <c r="O1369" s="87"/>
      <c r="P1369" s="89"/>
      <c r="Q1369" s="87"/>
      <c r="R1369" s="87"/>
      <c r="S1369" s="87"/>
      <c r="T1369" s="89"/>
      <c r="V1369" s="87"/>
      <c r="W1369" s="87"/>
    </row>
    <row r="1370" spans="1:23">
      <c r="A1370" s="98"/>
      <c r="B1370" s="94"/>
      <c r="C1370" s="99"/>
      <c r="D1370" s="86"/>
      <c r="E1370" s="87"/>
      <c r="G1370" s="89"/>
      <c r="H1370" s="87"/>
      <c r="I1370" s="87"/>
      <c r="J1370" s="88"/>
      <c r="K1370" s="87"/>
      <c r="L1370" s="90"/>
      <c r="M1370" s="90"/>
      <c r="N1370" s="87" t="str">
        <f t="shared" ca="1" si="21"/>
        <v/>
      </c>
      <c r="O1370" s="87"/>
      <c r="P1370" s="89"/>
      <c r="Q1370" s="87"/>
      <c r="R1370" s="87"/>
      <c r="S1370" s="87"/>
      <c r="T1370" s="89"/>
      <c r="V1370" s="87"/>
      <c r="W1370" s="87"/>
    </row>
    <row r="1371" spans="1:23">
      <c r="A1371" s="98"/>
      <c r="B1371" s="94"/>
      <c r="C1371" s="99"/>
      <c r="D1371" s="86"/>
      <c r="E1371" s="87"/>
      <c r="G1371" s="89"/>
      <c r="H1371" s="87"/>
      <c r="I1371" s="87"/>
      <c r="J1371" s="88"/>
      <c r="K1371" s="87"/>
      <c r="L1371" s="90"/>
      <c r="M1371" s="90"/>
      <c r="N1371" s="87" t="str">
        <f t="shared" ca="1" si="21"/>
        <v/>
      </c>
      <c r="O1371" s="87"/>
      <c r="P1371" s="89"/>
      <c r="Q1371" s="87"/>
      <c r="R1371" s="87"/>
      <c r="S1371" s="87"/>
      <c r="T1371" s="89"/>
      <c r="V1371" s="87"/>
      <c r="W1371" s="87"/>
    </row>
    <row r="1372" spans="1:23">
      <c r="A1372" s="98"/>
      <c r="B1372" s="94"/>
      <c r="C1372" s="99"/>
      <c r="D1372" s="86"/>
      <c r="E1372" s="87"/>
      <c r="G1372" s="89"/>
      <c r="H1372" s="87"/>
      <c r="I1372" s="87"/>
      <c r="J1372" s="88"/>
      <c r="K1372" s="87"/>
      <c r="L1372" s="90"/>
      <c r="M1372" s="90"/>
      <c r="N1372" s="87" t="str">
        <f t="shared" ca="1" si="21"/>
        <v/>
      </c>
      <c r="O1372" s="87"/>
      <c r="P1372" s="89"/>
      <c r="Q1372" s="87"/>
      <c r="R1372" s="87"/>
      <c r="S1372" s="87"/>
      <c r="T1372" s="89"/>
      <c r="V1372" s="87"/>
      <c r="W1372" s="87"/>
    </row>
    <row r="1373" spans="1:23">
      <c r="A1373" s="98"/>
      <c r="B1373" s="94"/>
      <c r="C1373" s="99"/>
      <c r="D1373" s="86"/>
      <c r="E1373" s="87"/>
      <c r="G1373" s="89"/>
      <c r="H1373" s="87"/>
      <c r="I1373" s="87"/>
      <c r="J1373" s="88"/>
      <c r="K1373" s="87"/>
      <c r="L1373" s="90"/>
      <c r="M1373" s="90"/>
      <c r="N1373" s="87" t="str">
        <f t="shared" ca="1" si="21"/>
        <v/>
      </c>
      <c r="O1373" s="87"/>
      <c r="P1373" s="89"/>
      <c r="Q1373" s="87"/>
      <c r="R1373" s="87"/>
      <c r="S1373" s="87"/>
      <c r="T1373" s="89"/>
      <c r="V1373" s="87"/>
      <c r="W1373" s="87"/>
    </row>
    <row r="1374" spans="1:23">
      <c r="A1374" s="98"/>
      <c r="B1374" s="94"/>
      <c r="C1374" s="99"/>
      <c r="D1374" s="86"/>
      <c r="E1374" s="87"/>
      <c r="G1374" s="89"/>
      <c r="H1374" s="87"/>
      <c r="I1374" s="87"/>
      <c r="J1374" s="88"/>
      <c r="K1374" s="87"/>
      <c r="L1374" s="90"/>
      <c r="M1374" s="90"/>
      <c r="N1374" s="87" t="str">
        <f t="shared" ca="1" si="21"/>
        <v/>
      </c>
      <c r="O1374" s="87"/>
      <c r="P1374" s="89"/>
      <c r="Q1374" s="87"/>
      <c r="R1374" s="87"/>
      <c r="S1374" s="87"/>
      <c r="T1374" s="89"/>
      <c r="V1374" s="87"/>
      <c r="W1374" s="87"/>
    </row>
    <row r="1375" spans="1:23">
      <c r="A1375" s="98"/>
      <c r="B1375" s="94"/>
      <c r="C1375" s="99"/>
      <c r="D1375" s="86"/>
      <c r="E1375" s="87"/>
      <c r="G1375" s="89"/>
      <c r="H1375" s="87"/>
      <c r="I1375" s="87"/>
      <c r="J1375" s="88"/>
      <c r="K1375" s="87"/>
      <c r="L1375" s="90"/>
      <c r="M1375" s="90"/>
      <c r="N1375" s="87" t="str">
        <f t="shared" ca="1" si="21"/>
        <v/>
      </c>
      <c r="O1375" s="87"/>
      <c r="P1375" s="89"/>
      <c r="Q1375" s="87"/>
      <c r="R1375" s="87"/>
      <c r="S1375" s="87"/>
      <c r="T1375" s="89"/>
      <c r="V1375" s="87"/>
      <c r="W1375" s="87"/>
    </row>
    <row r="1376" spans="1:23">
      <c r="A1376" s="98"/>
      <c r="B1376" s="94"/>
      <c r="C1376" s="99"/>
      <c r="D1376" s="86"/>
      <c r="E1376" s="87"/>
      <c r="G1376" s="89"/>
      <c r="H1376" s="87"/>
      <c r="I1376" s="87"/>
      <c r="J1376" s="88"/>
      <c r="K1376" s="87"/>
      <c r="L1376" s="90"/>
      <c r="M1376" s="90"/>
      <c r="N1376" s="87" t="str">
        <f t="shared" ca="1" si="21"/>
        <v/>
      </c>
      <c r="O1376" s="87"/>
      <c r="P1376" s="89"/>
      <c r="Q1376" s="87"/>
      <c r="R1376" s="87"/>
      <c r="S1376" s="87"/>
      <c r="T1376" s="89"/>
      <c r="V1376" s="87"/>
      <c r="W1376" s="87"/>
    </row>
    <row r="1377" spans="1:23">
      <c r="A1377" s="98"/>
      <c r="B1377" s="94"/>
      <c r="C1377" s="99"/>
      <c r="D1377" s="86"/>
      <c r="E1377" s="87"/>
      <c r="G1377" s="89"/>
      <c r="H1377" s="87"/>
      <c r="I1377" s="87"/>
      <c r="J1377" s="88"/>
      <c r="K1377" s="87"/>
      <c r="L1377" s="90"/>
      <c r="M1377" s="90"/>
      <c r="N1377" s="87" t="str">
        <f t="shared" ca="1" si="21"/>
        <v/>
      </c>
      <c r="O1377" s="87"/>
      <c r="P1377" s="89"/>
      <c r="Q1377" s="87"/>
      <c r="R1377" s="87"/>
      <c r="S1377" s="87"/>
      <c r="T1377" s="89"/>
      <c r="V1377" s="87"/>
      <c r="W1377" s="87"/>
    </row>
    <row r="1378" spans="1:23">
      <c r="A1378" s="98"/>
      <c r="B1378" s="94"/>
      <c r="C1378" s="99"/>
      <c r="D1378" s="86"/>
      <c r="E1378" s="87"/>
      <c r="G1378" s="89"/>
      <c r="H1378" s="87"/>
      <c r="I1378" s="87"/>
      <c r="J1378" s="88"/>
      <c r="K1378" s="87"/>
      <c r="L1378" s="90"/>
      <c r="M1378" s="90"/>
      <c r="N1378" s="87" t="str">
        <f t="shared" ca="1" si="21"/>
        <v/>
      </c>
      <c r="O1378" s="87"/>
      <c r="P1378" s="89"/>
      <c r="Q1378" s="87"/>
      <c r="R1378" s="87"/>
      <c r="S1378" s="87"/>
      <c r="T1378" s="89"/>
      <c r="V1378" s="87"/>
      <c r="W1378" s="87"/>
    </row>
    <row r="1379" spans="1:23">
      <c r="A1379" s="98"/>
      <c r="B1379" s="94"/>
      <c r="C1379" s="99"/>
      <c r="D1379" s="86"/>
      <c r="E1379" s="87"/>
      <c r="G1379" s="89"/>
      <c r="H1379" s="87"/>
      <c r="I1379" s="87"/>
      <c r="J1379" s="88"/>
      <c r="K1379" s="87"/>
      <c r="L1379" s="90"/>
      <c r="M1379" s="90"/>
      <c r="N1379" s="87" t="str">
        <f t="shared" ca="1" si="21"/>
        <v/>
      </c>
      <c r="O1379" s="87"/>
      <c r="P1379" s="89"/>
      <c r="Q1379" s="87"/>
      <c r="R1379" s="87"/>
      <c r="S1379" s="87"/>
      <c r="T1379" s="89"/>
      <c r="V1379" s="87"/>
      <c r="W1379" s="87"/>
    </row>
    <row r="1380" spans="1:23">
      <c r="A1380" s="98"/>
      <c r="B1380" s="94"/>
      <c r="C1380" s="99"/>
      <c r="D1380" s="86"/>
      <c r="E1380" s="87"/>
      <c r="G1380" s="89"/>
      <c r="H1380" s="87"/>
      <c r="I1380" s="87"/>
      <c r="J1380" s="88"/>
      <c r="K1380" s="87"/>
      <c r="L1380" s="90"/>
      <c r="M1380" s="90"/>
      <c r="N1380" s="87" t="str">
        <f t="shared" ca="1" si="21"/>
        <v/>
      </c>
      <c r="O1380" s="87"/>
      <c r="P1380" s="89"/>
      <c r="Q1380" s="87"/>
      <c r="R1380" s="87"/>
      <c r="S1380" s="87"/>
      <c r="T1380" s="89"/>
      <c r="V1380" s="87"/>
      <c r="W1380" s="87"/>
    </row>
    <row r="1381" spans="1:23">
      <c r="A1381" s="98"/>
      <c r="B1381" s="94"/>
      <c r="C1381" s="99"/>
      <c r="D1381" s="86"/>
      <c r="E1381" s="87"/>
      <c r="G1381" s="89"/>
      <c r="H1381" s="87"/>
      <c r="I1381" s="87"/>
      <c r="J1381" s="88"/>
      <c r="K1381" s="87"/>
      <c r="L1381" s="90"/>
      <c r="M1381" s="90"/>
      <c r="N1381" s="87" t="str">
        <f t="shared" ca="1" si="21"/>
        <v/>
      </c>
      <c r="O1381" s="87"/>
      <c r="P1381" s="89"/>
      <c r="Q1381" s="87"/>
      <c r="R1381" s="87"/>
      <c r="S1381" s="87"/>
      <c r="T1381" s="89"/>
      <c r="V1381" s="87"/>
      <c r="W1381" s="87"/>
    </row>
    <row r="1382" spans="1:23">
      <c r="A1382" s="98"/>
      <c r="B1382" s="94"/>
      <c r="C1382" s="99"/>
      <c r="D1382" s="86"/>
      <c r="E1382" s="87"/>
      <c r="G1382" s="89"/>
      <c r="H1382" s="87"/>
      <c r="I1382" s="87"/>
      <c r="J1382" s="88"/>
      <c r="K1382" s="87"/>
      <c r="L1382" s="90"/>
      <c r="M1382" s="90"/>
      <c r="N1382" s="87" t="str">
        <f t="shared" ca="1" si="21"/>
        <v/>
      </c>
      <c r="O1382" s="87"/>
      <c r="P1382" s="89"/>
      <c r="Q1382" s="87"/>
      <c r="R1382" s="87"/>
      <c r="S1382" s="87"/>
      <c r="T1382" s="89"/>
      <c r="V1382" s="87"/>
      <c r="W1382" s="87"/>
    </row>
    <row r="1383" spans="1:23">
      <c r="A1383" s="98"/>
      <c r="B1383" s="94"/>
      <c r="C1383" s="99"/>
      <c r="D1383" s="86"/>
      <c r="E1383" s="87"/>
      <c r="G1383" s="89"/>
      <c r="H1383" s="87"/>
      <c r="I1383" s="87"/>
      <c r="J1383" s="88"/>
      <c r="K1383" s="87"/>
      <c r="L1383" s="90"/>
      <c r="M1383" s="90"/>
      <c r="N1383" s="87" t="str">
        <f t="shared" ca="1" si="21"/>
        <v/>
      </c>
      <c r="O1383" s="87"/>
      <c r="P1383" s="89"/>
      <c r="Q1383" s="87"/>
      <c r="R1383" s="87"/>
      <c r="S1383" s="87"/>
      <c r="T1383" s="89"/>
      <c r="V1383" s="87"/>
      <c r="W1383" s="87"/>
    </row>
    <row r="1384" spans="1:23">
      <c r="A1384" s="98"/>
      <c r="B1384" s="94"/>
      <c r="C1384" s="99"/>
      <c r="D1384" s="86"/>
      <c r="E1384" s="87"/>
      <c r="G1384" s="89"/>
      <c r="H1384" s="87"/>
      <c r="I1384" s="87"/>
      <c r="J1384" s="88"/>
      <c r="K1384" s="87"/>
      <c r="L1384" s="90"/>
      <c r="M1384" s="90"/>
      <c r="N1384" s="87" t="str">
        <f t="shared" ca="1" si="21"/>
        <v/>
      </c>
      <c r="O1384" s="87"/>
      <c r="P1384" s="89"/>
      <c r="Q1384" s="87"/>
      <c r="R1384" s="87"/>
      <c r="S1384" s="87"/>
      <c r="T1384" s="89"/>
      <c r="V1384" s="87"/>
      <c r="W1384" s="87"/>
    </row>
    <row r="1385" spans="1:23">
      <c r="A1385" s="98"/>
      <c r="B1385" s="94"/>
      <c r="C1385" s="99"/>
      <c r="D1385" s="86"/>
      <c r="E1385" s="87"/>
      <c r="G1385" s="89"/>
      <c r="H1385" s="87"/>
      <c r="I1385" s="87"/>
      <c r="J1385" s="88"/>
      <c r="K1385" s="87"/>
      <c r="L1385" s="90"/>
      <c r="M1385" s="90"/>
      <c r="N1385" s="87" t="str">
        <f t="shared" ca="1" si="21"/>
        <v/>
      </c>
      <c r="O1385" s="87"/>
      <c r="P1385" s="89"/>
      <c r="Q1385" s="87"/>
      <c r="R1385" s="87"/>
      <c r="S1385" s="87"/>
      <c r="T1385" s="89"/>
      <c r="V1385" s="87"/>
      <c r="W1385" s="87"/>
    </row>
    <row r="1386" spans="1:23">
      <c r="A1386" s="98"/>
      <c r="B1386" s="94"/>
      <c r="C1386" s="99"/>
      <c r="D1386" s="86"/>
      <c r="E1386" s="87"/>
      <c r="G1386" s="89"/>
      <c r="H1386" s="87"/>
      <c r="I1386" s="87"/>
      <c r="J1386" s="88"/>
      <c r="K1386" s="87"/>
      <c r="L1386" s="90"/>
      <c r="M1386" s="90"/>
      <c r="N1386" s="87" t="str">
        <f t="shared" ca="1" si="21"/>
        <v/>
      </c>
      <c r="O1386" s="87"/>
      <c r="P1386" s="89"/>
      <c r="Q1386" s="87"/>
      <c r="R1386" s="87"/>
      <c r="S1386" s="87"/>
      <c r="T1386" s="89"/>
      <c r="V1386" s="87"/>
      <c r="W1386" s="87"/>
    </row>
    <row r="1387" spans="1:23">
      <c r="A1387" s="98"/>
      <c r="B1387" s="94"/>
      <c r="C1387" s="99"/>
      <c r="D1387" s="86"/>
      <c r="E1387" s="87"/>
      <c r="G1387" s="89"/>
      <c r="H1387" s="87"/>
      <c r="I1387" s="87"/>
      <c r="J1387" s="88"/>
      <c r="K1387" s="87"/>
      <c r="L1387" s="90"/>
      <c r="M1387" s="90"/>
      <c r="N1387" s="87" t="str">
        <f t="shared" ca="1" si="21"/>
        <v/>
      </c>
      <c r="O1387" s="87"/>
      <c r="P1387" s="89"/>
      <c r="Q1387" s="87"/>
      <c r="R1387" s="87"/>
      <c r="S1387" s="87"/>
      <c r="T1387" s="89"/>
      <c r="V1387" s="87"/>
      <c r="W1387" s="87"/>
    </row>
    <row r="1388" spans="1:23">
      <c r="A1388" s="98"/>
      <c r="B1388" s="94"/>
      <c r="C1388" s="99"/>
      <c r="D1388" s="86"/>
      <c r="E1388" s="87"/>
      <c r="G1388" s="89"/>
      <c r="H1388" s="87"/>
      <c r="I1388" s="87"/>
      <c r="J1388" s="88"/>
      <c r="K1388" s="87"/>
      <c r="L1388" s="90"/>
      <c r="M1388" s="90"/>
      <c r="N1388" s="87" t="str">
        <f t="shared" ca="1" si="21"/>
        <v/>
      </c>
      <c r="O1388" s="87"/>
      <c r="P1388" s="89"/>
      <c r="Q1388" s="87"/>
      <c r="R1388" s="87"/>
      <c r="S1388" s="87"/>
      <c r="T1388" s="89"/>
      <c r="V1388" s="87"/>
      <c r="W1388" s="87"/>
    </row>
    <row r="1389" spans="1:23">
      <c r="A1389" s="98"/>
      <c r="B1389" s="94"/>
      <c r="C1389" s="99"/>
      <c r="D1389" s="86"/>
      <c r="E1389" s="87"/>
      <c r="G1389" s="89"/>
      <c r="H1389" s="87"/>
      <c r="I1389" s="87"/>
      <c r="J1389" s="88"/>
      <c r="K1389" s="87"/>
      <c r="L1389" s="90"/>
      <c r="M1389" s="90"/>
      <c r="N1389" s="87" t="str">
        <f t="shared" ca="1" si="21"/>
        <v/>
      </c>
      <c r="O1389" s="87"/>
      <c r="P1389" s="89"/>
      <c r="Q1389" s="87"/>
      <c r="R1389" s="87"/>
      <c r="S1389" s="87"/>
      <c r="T1389" s="89"/>
      <c r="V1389" s="87"/>
      <c r="W1389" s="87"/>
    </row>
    <row r="1390" spans="1:23">
      <c r="A1390" s="98"/>
      <c r="B1390" s="94"/>
      <c r="C1390" s="99"/>
      <c r="D1390" s="86"/>
      <c r="E1390" s="87"/>
      <c r="G1390" s="89"/>
      <c r="H1390" s="87"/>
      <c r="I1390" s="87"/>
      <c r="J1390" s="88"/>
      <c r="K1390" s="87"/>
      <c r="L1390" s="90"/>
      <c r="M1390" s="90"/>
      <c r="N1390" s="87" t="str">
        <f t="shared" ca="1" si="21"/>
        <v/>
      </c>
      <c r="O1390" s="87"/>
      <c r="P1390" s="89"/>
      <c r="Q1390" s="87"/>
      <c r="R1390" s="87"/>
      <c r="S1390" s="87"/>
      <c r="T1390" s="89"/>
      <c r="V1390" s="87"/>
      <c r="W1390" s="87"/>
    </row>
    <row r="1391" spans="1:23">
      <c r="A1391" s="98"/>
      <c r="B1391" s="94"/>
      <c r="C1391" s="99"/>
      <c r="D1391" s="86"/>
      <c r="E1391" s="87"/>
      <c r="G1391" s="89"/>
      <c r="H1391" s="87"/>
      <c r="I1391" s="87"/>
      <c r="J1391" s="88"/>
      <c r="K1391" s="87"/>
      <c r="L1391" s="90"/>
      <c r="M1391" s="90"/>
      <c r="N1391" s="87" t="str">
        <f t="shared" ca="1" si="21"/>
        <v/>
      </c>
      <c r="O1391" s="87"/>
      <c r="P1391" s="89"/>
      <c r="Q1391" s="87"/>
      <c r="R1391" s="87"/>
      <c r="S1391" s="87"/>
      <c r="T1391" s="89"/>
      <c r="V1391" s="87"/>
      <c r="W1391" s="87"/>
    </row>
    <row r="1392" spans="1:23">
      <c r="A1392" s="98"/>
      <c r="B1392" s="94"/>
      <c r="C1392" s="99"/>
      <c r="D1392" s="86"/>
      <c r="E1392" s="87"/>
      <c r="G1392" s="89"/>
      <c r="H1392" s="87"/>
      <c r="I1392" s="87"/>
      <c r="J1392" s="88"/>
      <c r="K1392" s="87"/>
      <c r="L1392" s="90"/>
      <c r="M1392" s="90"/>
      <c r="N1392" s="87" t="str">
        <f t="shared" ca="1" si="21"/>
        <v/>
      </c>
      <c r="O1392" s="87"/>
      <c r="P1392" s="89"/>
      <c r="Q1392" s="87"/>
      <c r="R1392" s="87"/>
      <c r="S1392" s="87"/>
      <c r="T1392" s="89"/>
      <c r="V1392" s="87"/>
      <c r="W1392" s="87"/>
    </row>
    <row r="1393" spans="1:23">
      <c r="A1393" s="98"/>
      <c r="B1393" s="94"/>
      <c r="C1393" s="99"/>
      <c r="D1393" s="86"/>
      <c r="E1393" s="87"/>
      <c r="G1393" s="89"/>
      <c r="H1393" s="87"/>
      <c r="I1393" s="87"/>
      <c r="J1393" s="88"/>
      <c r="K1393" s="87"/>
      <c r="L1393" s="90"/>
      <c r="M1393" s="90"/>
      <c r="N1393" s="87" t="str">
        <f t="shared" ca="1" si="21"/>
        <v/>
      </c>
      <c r="O1393" s="87"/>
      <c r="P1393" s="89"/>
      <c r="Q1393" s="87"/>
      <c r="R1393" s="87"/>
      <c r="S1393" s="87"/>
      <c r="T1393" s="89"/>
      <c r="V1393" s="87"/>
      <c r="W1393" s="87"/>
    </row>
    <row r="1394" spans="1:23">
      <c r="A1394" s="98"/>
      <c r="B1394" s="94"/>
      <c r="C1394" s="99"/>
      <c r="D1394" s="86"/>
      <c r="E1394" s="87"/>
      <c r="G1394" s="89"/>
      <c r="H1394" s="87"/>
      <c r="I1394" s="87"/>
      <c r="J1394" s="88"/>
      <c r="K1394" s="87"/>
      <c r="L1394" s="90"/>
      <c r="M1394" s="90"/>
      <c r="N1394" s="87" t="str">
        <f t="shared" ca="1" si="21"/>
        <v/>
      </c>
      <c r="O1394" s="87"/>
      <c r="P1394" s="89"/>
      <c r="Q1394" s="87"/>
      <c r="R1394" s="87"/>
      <c r="S1394" s="87"/>
      <c r="T1394" s="89"/>
      <c r="V1394" s="87"/>
      <c r="W1394" s="87"/>
    </row>
    <row r="1395" spans="1:23">
      <c r="A1395" s="98"/>
      <c r="B1395" s="94"/>
      <c r="C1395" s="99"/>
      <c r="D1395" s="86"/>
      <c r="E1395" s="87"/>
      <c r="G1395" s="89"/>
      <c r="H1395" s="87"/>
      <c r="I1395" s="87"/>
      <c r="J1395" s="88"/>
      <c r="K1395" s="87"/>
      <c r="L1395" s="90"/>
      <c r="M1395" s="90"/>
      <c r="N1395" s="87" t="str">
        <f t="shared" ca="1" si="21"/>
        <v/>
      </c>
      <c r="O1395" s="87"/>
      <c r="P1395" s="89"/>
      <c r="Q1395" s="87"/>
      <c r="R1395" s="87"/>
      <c r="S1395" s="87"/>
      <c r="T1395" s="89"/>
      <c r="V1395" s="87"/>
      <c r="W1395" s="87"/>
    </row>
    <row r="1396" spans="1:23">
      <c r="A1396" s="98"/>
      <c r="B1396" s="94"/>
      <c r="C1396" s="99"/>
      <c r="D1396" s="86"/>
      <c r="E1396" s="87"/>
      <c r="G1396" s="89"/>
      <c r="H1396" s="87"/>
      <c r="I1396" s="87"/>
      <c r="J1396" s="88"/>
      <c r="K1396" s="87"/>
      <c r="L1396" s="90"/>
      <c r="M1396" s="90"/>
      <c r="N1396" s="87" t="str">
        <f t="shared" ca="1" si="21"/>
        <v/>
      </c>
      <c r="O1396" s="87"/>
      <c r="P1396" s="89"/>
      <c r="Q1396" s="87"/>
      <c r="R1396" s="87"/>
      <c r="S1396" s="87"/>
      <c r="T1396" s="89"/>
      <c r="V1396" s="87"/>
      <c r="W1396" s="87"/>
    </row>
    <row r="1397" spans="1:23">
      <c r="A1397" s="98"/>
      <c r="B1397" s="94"/>
      <c r="C1397" s="99"/>
      <c r="D1397" s="86"/>
      <c r="E1397" s="87"/>
      <c r="G1397" s="89"/>
      <c r="H1397" s="87"/>
      <c r="I1397" s="87"/>
      <c r="J1397" s="88"/>
      <c r="K1397" s="87"/>
      <c r="L1397" s="90"/>
      <c r="M1397" s="90"/>
      <c r="N1397" s="87" t="str">
        <f t="shared" ca="1" si="21"/>
        <v/>
      </c>
      <c r="O1397" s="87"/>
      <c r="P1397" s="89"/>
      <c r="Q1397" s="87"/>
      <c r="R1397" s="87"/>
      <c r="S1397" s="87"/>
      <c r="T1397" s="89"/>
      <c r="V1397" s="87"/>
      <c r="W1397" s="87"/>
    </row>
    <row r="1398" spans="1:23">
      <c r="A1398" s="98"/>
      <c r="B1398" s="94"/>
      <c r="C1398" s="99"/>
      <c r="D1398" s="86"/>
      <c r="E1398" s="87"/>
      <c r="G1398" s="89"/>
      <c r="H1398" s="87"/>
      <c r="I1398" s="87"/>
      <c r="J1398" s="88"/>
      <c r="K1398" s="87"/>
      <c r="L1398" s="90"/>
      <c r="M1398" s="90"/>
      <c r="N1398" s="87" t="str">
        <f t="shared" ca="1" si="21"/>
        <v/>
      </c>
      <c r="O1398" s="87"/>
      <c r="P1398" s="89"/>
      <c r="Q1398" s="87"/>
      <c r="R1398" s="87"/>
      <c r="S1398" s="87"/>
      <c r="T1398" s="89"/>
      <c r="V1398" s="87"/>
      <c r="W1398" s="87"/>
    </row>
    <row r="1399" spans="1:23">
      <c r="A1399" s="98"/>
      <c r="B1399" s="94"/>
      <c r="C1399" s="99"/>
      <c r="D1399" s="86"/>
      <c r="E1399" s="87"/>
      <c r="G1399" s="89"/>
      <c r="H1399" s="87"/>
      <c r="I1399" s="87"/>
      <c r="J1399" s="88"/>
      <c r="K1399" s="87"/>
      <c r="L1399" s="90"/>
      <c r="M1399" s="90"/>
      <c r="N1399" s="87" t="str">
        <f t="shared" ca="1" si="21"/>
        <v/>
      </c>
      <c r="O1399" s="87"/>
      <c r="P1399" s="89"/>
      <c r="Q1399" s="87"/>
      <c r="R1399" s="87"/>
      <c r="S1399" s="87"/>
      <c r="T1399" s="89"/>
      <c r="V1399" s="87"/>
      <c r="W1399" s="87"/>
    </row>
    <row r="1400" spans="1:23">
      <c r="A1400" s="98"/>
      <c r="B1400" s="94"/>
      <c r="C1400" s="99"/>
      <c r="D1400" s="86"/>
      <c r="E1400" s="87"/>
      <c r="G1400" s="89"/>
      <c r="H1400" s="87"/>
      <c r="I1400" s="87"/>
      <c r="J1400" s="88"/>
      <c r="K1400" s="87"/>
      <c r="L1400" s="90"/>
      <c r="M1400" s="90"/>
      <c r="N1400" s="87" t="str">
        <f t="shared" ca="1" si="21"/>
        <v/>
      </c>
      <c r="O1400" s="87"/>
      <c r="P1400" s="89"/>
      <c r="Q1400" s="87"/>
      <c r="R1400" s="87"/>
      <c r="S1400" s="87"/>
      <c r="T1400" s="89"/>
      <c r="V1400" s="87"/>
      <c r="W1400" s="87"/>
    </row>
    <row r="1401" spans="1:23">
      <c r="A1401" s="98"/>
      <c r="B1401" s="94"/>
      <c r="C1401" s="99"/>
      <c r="D1401" s="86"/>
      <c r="E1401" s="87"/>
      <c r="G1401" s="89"/>
      <c r="H1401" s="87"/>
      <c r="I1401" s="87"/>
      <c r="J1401" s="88"/>
      <c r="K1401" s="87"/>
      <c r="L1401" s="90"/>
      <c r="M1401" s="90"/>
      <c r="N1401" s="87" t="str">
        <f t="shared" ca="1" si="21"/>
        <v/>
      </c>
      <c r="O1401" s="87"/>
      <c r="P1401" s="89"/>
      <c r="Q1401" s="87"/>
      <c r="R1401" s="87"/>
      <c r="S1401" s="87"/>
      <c r="T1401" s="89"/>
      <c r="V1401" s="87"/>
      <c r="W1401" s="87"/>
    </row>
    <row r="1402" spans="1:23">
      <c r="A1402" s="98"/>
      <c r="B1402" s="94"/>
      <c r="C1402" s="99"/>
      <c r="D1402" s="86"/>
      <c r="E1402" s="87"/>
      <c r="G1402" s="89"/>
      <c r="H1402" s="87"/>
      <c r="I1402" s="87"/>
      <c r="J1402" s="88"/>
      <c r="K1402" s="87"/>
      <c r="L1402" s="90"/>
      <c r="M1402" s="90"/>
      <c r="N1402" s="87" t="str">
        <f t="shared" ca="1" si="21"/>
        <v/>
      </c>
      <c r="O1402" s="87"/>
      <c r="P1402" s="89"/>
      <c r="Q1402" s="87"/>
      <c r="R1402" s="87"/>
      <c r="S1402" s="87"/>
      <c r="T1402" s="89"/>
      <c r="V1402" s="87"/>
      <c r="W1402" s="87"/>
    </row>
    <row r="1403" spans="1:23">
      <c r="A1403" s="98"/>
      <c r="B1403" s="94"/>
      <c r="C1403" s="99"/>
      <c r="D1403" s="86"/>
      <c r="E1403" s="87"/>
      <c r="G1403" s="89"/>
      <c r="H1403" s="87"/>
      <c r="I1403" s="87"/>
      <c r="J1403" s="88"/>
      <c r="K1403" s="87"/>
      <c r="L1403" s="90"/>
      <c r="M1403" s="90"/>
      <c r="N1403" s="87" t="str">
        <f t="shared" ca="1" si="21"/>
        <v/>
      </c>
      <c r="O1403" s="87"/>
      <c r="P1403" s="89"/>
      <c r="Q1403" s="87"/>
      <c r="R1403" s="87"/>
      <c r="S1403" s="87"/>
      <c r="T1403" s="89"/>
      <c r="V1403" s="87"/>
      <c r="W1403" s="87"/>
    </row>
    <row r="1404" spans="1:23">
      <c r="A1404" s="98"/>
      <c r="B1404" s="94"/>
      <c r="C1404" s="99"/>
      <c r="D1404" s="86"/>
      <c r="E1404" s="87"/>
      <c r="G1404" s="89"/>
      <c r="H1404" s="87"/>
      <c r="I1404" s="87"/>
      <c r="J1404" s="88"/>
      <c r="K1404" s="87"/>
      <c r="L1404" s="90"/>
      <c r="M1404" s="90"/>
      <c r="N1404" s="87" t="str">
        <f t="shared" ca="1" si="21"/>
        <v/>
      </c>
      <c r="O1404" s="87"/>
      <c r="P1404" s="89"/>
      <c r="Q1404" s="87"/>
      <c r="R1404" s="87"/>
      <c r="S1404" s="87"/>
      <c r="T1404" s="89"/>
      <c r="V1404" s="87"/>
      <c r="W1404" s="87"/>
    </row>
    <row r="1405" spans="1:23">
      <c r="A1405" s="98"/>
      <c r="B1405" s="94"/>
      <c r="C1405" s="99"/>
      <c r="D1405" s="86"/>
      <c r="E1405" s="87"/>
      <c r="G1405" s="89"/>
      <c r="H1405" s="87"/>
      <c r="I1405" s="87"/>
      <c r="J1405" s="88"/>
      <c r="K1405" s="87"/>
      <c r="L1405" s="90"/>
      <c r="M1405" s="90"/>
      <c r="N1405" s="87" t="str">
        <f t="shared" ca="1" si="21"/>
        <v/>
      </c>
      <c r="O1405" s="87"/>
      <c r="P1405" s="89"/>
      <c r="Q1405" s="87"/>
      <c r="R1405" s="87"/>
      <c r="S1405" s="87"/>
      <c r="T1405" s="89"/>
      <c r="V1405" s="87"/>
      <c r="W1405" s="87"/>
    </row>
    <row r="1406" spans="1:23">
      <c r="A1406" s="98"/>
      <c r="B1406" s="94"/>
      <c r="C1406" s="99"/>
      <c r="D1406" s="86"/>
      <c r="E1406" s="87"/>
      <c r="G1406" s="89"/>
      <c r="H1406" s="87"/>
      <c r="I1406" s="87"/>
      <c r="J1406" s="88"/>
      <c r="K1406" s="87"/>
      <c r="L1406" s="90"/>
      <c r="M1406" s="90"/>
      <c r="N1406" s="87" t="str">
        <f t="shared" ca="1" si="21"/>
        <v/>
      </c>
      <c r="O1406" s="87"/>
      <c r="P1406" s="89"/>
      <c r="Q1406" s="87"/>
      <c r="R1406" s="87"/>
      <c r="S1406" s="87"/>
      <c r="T1406" s="89"/>
      <c r="V1406" s="87"/>
      <c r="W1406" s="87"/>
    </row>
    <row r="1407" spans="1:23">
      <c r="A1407" s="98"/>
      <c r="B1407" s="94"/>
      <c r="C1407" s="99"/>
      <c r="D1407" s="86"/>
      <c r="E1407" s="87"/>
      <c r="G1407" s="89"/>
      <c r="H1407" s="87"/>
      <c r="I1407" s="87"/>
      <c r="J1407" s="88"/>
      <c r="K1407" s="87"/>
      <c r="L1407" s="90"/>
      <c r="M1407" s="90"/>
      <c r="N1407" s="87" t="str">
        <f t="shared" ca="1" si="21"/>
        <v/>
      </c>
      <c r="O1407" s="87"/>
      <c r="P1407" s="89"/>
      <c r="Q1407" s="87"/>
      <c r="R1407" s="87"/>
      <c r="S1407" s="87"/>
      <c r="T1407" s="89"/>
      <c r="V1407" s="87"/>
      <c r="W1407" s="87"/>
    </row>
    <row r="1408" spans="1:23">
      <c r="A1408" s="98"/>
      <c r="B1408" s="94"/>
      <c r="C1408" s="99"/>
      <c r="D1408" s="86"/>
      <c r="E1408" s="87"/>
      <c r="G1408" s="89"/>
      <c r="H1408" s="87"/>
      <c r="I1408" s="87"/>
      <c r="J1408" s="88"/>
      <c r="K1408" s="87"/>
      <c r="L1408" s="90"/>
      <c r="M1408" s="90"/>
      <c r="N1408" s="87" t="str">
        <f t="shared" ca="1" si="21"/>
        <v/>
      </c>
      <c r="O1408" s="87"/>
      <c r="P1408" s="89"/>
      <c r="Q1408" s="87"/>
      <c r="R1408" s="87"/>
      <c r="S1408" s="87"/>
      <c r="T1408" s="89"/>
      <c r="V1408" s="87"/>
      <c r="W1408" s="87"/>
    </row>
    <row r="1409" spans="1:23">
      <c r="A1409" s="98"/>
      <c r="B1409" s="94"/>
      <c r="C1409" s="99"/>
      <c r="D1409" s="86"/>
      <c r="E1409" s="87"/>
      <c r="G1409" s="89"/>
      <c r="H1409" s="87"/>
      <c r="I1409" s="87"/>
      <c r="J1409" s="88"/>
      <c r="K1409" s="87"/>
      <c r="L1409" s="90"/>
      <c r="M1409" s="90"/>
      <c r="N1409" s="87" t="str">
        <f t="shared" ca="1" si="21"/>
        <v/>
      </c>
      <c r="O1409" s="87"/>
      <c r="P1409" s="89"/>
      <c r="Q1409" s="87"/>
      <c r="R1409" s="87"/>
      <c r="S1409" s="87"/>
      <c r="T1409" s="89"/>
      <c r="V1409" s="87"/>
      <c r="W1409" s="87"/>
    </row>
    <row r="1410" spans="1:23">
      <c r="A1410" s="98"/>
      <c r="B1410" s="94"/>
      <c r="C1410" s="99"/>
      <c r="D1410" s="86"/>
      <c r="E1410" s="87"/>
      <c r="G1410" s="89"/>
      <c r="H1410" s="87"/>
      <c r="I1410" s="87"/>
      <c r="J1410" s="88"/>
      <c r="K1410" s="87"/>
      <c r="L1410" s="90"/>
      <c r="M1410" s="90"/>
      <c r="N1410" s="87" t="str">
        <f t="shared" ca="1" si="21"/>
        <v/>
      </c>
      <c r="O1410" s="87"/>
      <c r="P1410" s="89"/>
      <c r="Q1410" s="87"/>
      <c r="R1410" s="87"/>
      <c r="S1410" s="87"/>
      <c r="T1410" s="89"/>
      <c r="V1410" s="87"/>
      <c r="W1410" s="87"/>
    </row>
    <row r="1411" spans="1:23">
      <c r="A1411" s="98"/>
      <c r="B1411" s="94"/>
      <c r="C1411" s="99"/>
      <c r="D1411" s="86"/>
      <c r="E1411" s="87"/>
      <c r="G1411" s="89"/>
      <c r="H1411" s="87"/>
      <c r="I1411" s="87"/>
      <c r="J1411" s="88"/>
      <c r="K1411" s="87"/>
      <c r="L1411" s="90"/>
      <c r="M1411" s="90"/>
      <c r="N1411" s="87" t="str">
        <f t="shared" ca="1" si="21"/>
        <v/>
      </c>
      <c r="O1411" s="87"/>
      <c r="P1411" s="89"/>
      <c r="Q1411" s="87"/>
      <c r="R1411" s="87"/>
      <c r="S1411" s="87"/>
      <c r="T1411" s="89"/>
      <c r="V1411" s="87"/>
      <c r="W1411" s="87"/>
    </row>
    <row r="1412" spans="1:23">
      <c r="A1412" s="98"/>
      <c r="B1412" s="94"/>
      <c r="C1412" s="99"/>
      <c r="D1412" s="86"/>
      <c r="E1412" s="87"/>
      <c r="G1412" s="89"/>
      <c r="H1412" s="87"/>
      <c r="I1412" s="87"/>
      <c r="J1412" s="88"/>
      <c r="K1412" s="87"/>
      <c r="L1412" s="90"/>
      <c r="M1412" s="90"/>
      <c r="N1412" s="87" t="str">
        <f t="shared" ca="1" si="21"/>
        <v/>
      </c>
      <c r="O1412" s="87"/>
      <c r="P1412" s="89"/>
      <c r="Q1412" s="87"/>
      <c r="R1412" s="87"/>
      <c r="S1412" s="87"/>
      <c r="T1412" s="89"/>
      <c r="V1412" s="87"/>
      <c r="W1412" s="87"/>
    </row>
    <row r="1413" spans="1:23">
      <c r="A1413" s="98"/>
      <c r="B1413" s="94"/>
      <c r="C1413" s="99"/>
      <c r="D1413" s="86"/>
      <c r="E1413" s="87"/>
      <c r="G1413" s="89"/>
      <c r="H1413" s="87"/>
      <c r="I1413" s="87"/>
      <c r="J1413" s="88"/>
      <c r="K1413" s="87"/>
      <c r="L1413" s="90"/>
      <c r="M1413" s="90"/>
      <c r="N1413" s="87" t="str">
        <f t="shared" ref="N1413:N1476" ca="1" si="22">+IFERROR(MATCH("X",OFFSET(STR,N1412,0),0)+N1412,"")</f>
        <v/>
      </c>
      <c r="O1413" s="87"/>
      <c r="P1413" s="89"/>
      <c r="Q1413" s="87"/>
      <c r="R1413" s="87"/>
      <c r="S1413" s="87"/>
      <c r="T1413" s="89"/>
      <c r="V1413" s="87"/>
      <c r="W1413" s="87"/>
    </row>
    <row r="1414" spans="1:23">
      <c r="A1414" s="98"/>
      <c r="B1414" s="94"/>
      <c r="C1414" s="99"/>
      <c r="D1414" s="86"/>
      <c r="E1414" s="87"/>
      <c r="G1414" s="89"/>
      <c r="H1414" s="87"/>
      <c r="I1414" s="87"/>
      <c r="J1414" s="88"/>
      <c r="K1414" s="87"/>
      <c r="L1414" s="90"/>
      <c r="M1414" s="90"/>
      <c r="N1414" s="87" t="str">
        <f t="shared" ca="1" si="22"/>
        <v/>
      </c>
      <c r="O1414" s="87"/>
      <c r="P1414" s="89"/>
      <c r="Q1414" s="87"/>
      <c r="R1414" s="87"/>
      <c r="S1414" s="87"/>
      <c r="T1414" s="89"/>
      <c r="V1414" s="87"/>
      <c r="W1414" s="87"/>
    </row>
    <row r="1415" spans="1:23">
      <c r="A1415" s="98"/>
      <c r="B1415" s="94"/>
      <c r="C1415" s="99"/>
      <c r="D1415" s="86"/>
      <c r="E1415" s="87"/>
      <c r="G1415" s="89"/>
      <c r="H1415" s="87"/>
      <c r="I1415" s="87"/>
      <c r="J1415" s="88"/>
      <c r="K1415" s="87"/>
      <c r="L1415" s="90"/>
      <c r="M1415" s="90"/>
      <c r="N1415" s="87" t="str">
        <f t="shared" ca="1" si="22"/>
        <v/>
      </c>
      <c r="O1415" s="87"/>
      <c r="P1415" s="89"/>
      <c r="Q1415" s="87"/>
      <c r="R1415" s="87"/>
      <c r="S1415" s="87"/>
      <c r="T1415" s="89"/>
      <c r="V1415" s="87"/>
      <c r="W1415" s="87"/>
    </row>
    <row r="1416" spans="1:23">
      <c r="A1416" s="98"/>
      <c r="B1416" s="94"/>
      <c r="C1416" s="99"/>
      <c r="D1416" s="86"/>
      <c r="E1416" s="87"/>
      <c r="G1416" s="89"/>
      <c r="H1416" s="87"/>
      <c r="I1416" s="87"/>
      <c r="J1416" s="88"/>
      <c r="K1416" s="87"/>
      <c r="L1416" s="90"/>
      <c r="M1416" s="90"/>
      <c r="N1416" s="87" t="str">
        <f t="shared" ca="1" si="22"/>
        <v/>
      </c>
      <c r="O1416" s="87"/>
      <c r="P1416" s="89"/>
      <c r="Q1416" s="87"/>
      <c r="R1416" s="87"/>
      <c r="S1416" s="87"/>
      <c r="T1416" s="89"/>
      <c r="V1416" s="87"/>
      <c r="W1416" s="87"/>
    </row>
    <row r="1417" spans="1:23">
      <c r="A1417" s="98"/>
      <c r="B1417" s="94"/>
      <c r="C1417" s="99"/>
      <c r="D1417" s="86"/>
      <c r="E1417" s="87"/>
      <c r="G1417" s="89"/>
      <c r="H1417" s="87"/>
      <c r="I1417" s="87"/>
      <c r="J1417" s="88"/>
      <c r="K1417" s="87"/>
      <c r="L1417" s="90"/>
      <c r="M1417" s="90"/>
      <c r="N1417" s="87" t="str">
        <f t="shared" ca="1" si="22"/>
        <v/>
      </c>
      <c r="O1417" s="87"/>
      <c r="P1417" s="89"/>
      <c r="Q1417" s="87"/>
      <c r="R1417" s="87"/>
      <c r="S1417" s="87"/>
      <c r="T1417" s="89"/>
      <c r="V1417" s="87"/>
      <c r="W1417" s="87"/>
    </row>
    <row r="1418" spans="1:23">
      <c r="A1418" s="98"/>
      <c r="B1418" s="94"/>
      <c r="C1418" s="99"/>
      <c r="D1418" s="86"/>
      <c r="E1418" s="87"/>
      <c r="G1418" s="89"/>
      <c r="H1418" s="87"/>
      <c r="I1418" s="87"/>
      <c r="J1418" s="88"/>
      <c r="K1418" s="87"/>
      <c r="L1418" s="90"/>
      <c r="M1418" s="90"/>
      <c r="N1418" s="87" t="str">
        <f t="shared" ca="1" si="22"/>
        <v/>
      </c>
      <c r="O1418" s="87"/>
      <c r="P1418" s="89"/>
      <c r="Q1418" s="87"/>
      <c r="R1418" s="87"/>
      <c r="S1418" s="87"/>
      <c r="T1418" s="89"/>
      <c r="V1418" s="87"/>
      <c r="W1418" s="87"/>
    </row>
    <row r="1419" spans="1:23">
      <c r="A1419" s="98"/>
      <c r="B1419" s="94"/>
      <c r="C1419" s="99"/>
      <c r="D1419" s="86"/>
      <c r="E1419" s="87"/>
      <c r="G1419" s="89"/>
      <c r="H1419" s="87"/>
      <c r="I1419" s="87"/>
      <c r="J1419" s="88"/>
      <c r="K1419" s="87"/>
      <c r="L1419" s="90"/>
      <c r="M1419" s="90"/>
      <c r="N1419" s="87" t="str">
        <f t="shared" ca="1" si="22"/>
        <v/>
      </c>
      <c r="O1419" s="87"/>
      <c r="P1419" s="89"/>
      <c r="Q1419" s="87"/>
      <c r="R1419" s="87"/>
      <c r="S1419" s="87"/>
      <c r="T1419" s="89"/>
      <c r="V1419" s="87"/>
      <c r="W1419" s="87"/>
    </row>
    <row r="1420" spans="1:23">
      <c r="A1420" s="98"/>
      <c r="B1420" s="94"/>
      <c r="C1420" s="99"/>
      <c r="D1420" s="86"/>
      <c r="E1420" s="87"/>
      <c r="G1420" s="89"/>
      <c r="H1420" s="87"/>
      <c r="I1420" s="87"/>
      <c r="J1420" s="88"/>
      <c r="K1420" s="87"/>
      <c r="L1420" s="90"/>
      <c r="M1420" s="90"/>
      <c r="N1420" s="87" t="str">
        <f t="shared" ca="1" si="22"/>
        <v/>
      </c>
      <c r="O1420" s="87"/>
      <c r="P1420" s="89"/>
      <c r="Q1420" s="87"/>
      <c r="R1420" s="87"/>
      <c r="S1420" s="87"/>
      <c r="T1420" s="89"/>
      <c r="V1420" s="87"/>
      <c r="W1420" s="87"/>
    </row>
    <row r="1421" spans="1:23">
      <c r="A1421" s="98"/>
      <c r="B1421" s="94"/>
      <c r="C1421" s="99"/>
      <c r="D1421" s="86"/>
      <c r="E1421" s="87"/>
      <c r="G1421" s="89"/>
      <c r="H1421" s="87"/>
      <c r="I1421" s="87"/>
      <c r="J1421" s="88"/>
      <c r="K1421" s="87"/>
      <c r="L1421" s="90"/>
      <c r="M1421" s="90"/>
      <c r="N1421" s="87" t="str">
        <f t="shared" ca="1" si="22"/>
        <v/>
      </c>
      <c r="O1421" s="87"/>
      <c r="P1421" s="89"/>
      <c r="Q1421" s="87"/>
      <c r="R1421" s="87"/>
      <c r="S1421" s="87"/>
      <c r="T1421" s="89"/>
      <c r="V1421" s="87"/>
      <c r="W1421" s="87"/>
    </row>
    <row r="1422" spans="1:23">
      <c r="A1422" s="98"/>
      <c r="B1422" s="94"/>
      <c r="C1422" s="99"/>
      <c r="D1422" s="86"/>
      <c r="E1422" s="87"/>
      <c r="G1422" s="89"/>
      <c r="H1422" s="87"/>
      <c r="I1422" s="87"/>
      <c r="J1422" s="88"/>
      <c r="K1422" s="87"/>
      <c r="L1422" s="90"/>
      <c r="M1422" s="90"/>
      <c r="N1422" s="87" t="str">
        <f t="shared" ca="1" si="22"/>
        <v/>
      </c>
      <c r="O1422" s="87"/>
      <c r="P1422" s="89"/>
      <c r="Q1422" s="87"/>
      <c r="R1422" s="87"/>
      <c r="S1422" s="87"/>
      <c r="T1422" s="89"/>
      <c r="V1422" s="87"/>
      <c r="W1422" s="87"/>
    </row>
    <row r="1423" spans="1:23">
      <c r="A1423" s="98"/>
      <c r="B1423" s="94"/>
      <c r="C1423" s="99"/>
      <c r="D1423" s="86"/>
      <c r="E1423" s="87"/>
      <c r="G1423" s="89"/>
      <c r="H1423" s="87"/>
      <c r="I1423" s="87"/>
      <c r="J1423" s="88"/>
      <c r="K1423" s="87"/>
      <c r="L1423" s="90"/>
      <c r="M1423" s="90"/>
      <c r="N1423" s="87" t="str">
        <f t="shared" ca="1" si="22"/>
        <v/>
      </c>
      <c r="O1423" s="87"/>
      <c r="P1423" s="89"/>
      <c r="Q1423" s="87"/>
      <c r="R1423" s="87"/>
      <c r="S1423" s="87"/>
      <c r="T1423" s="89"/>
      <c r="V1423" s="87"/>
      <c r="W1423" s="87"/>
    </row>
    <row r="1424" spans="1:23">
      <c r="A1424" s="98"/>
      <c r="B1424" s="94"/>
      <c r="C1424" s="99"/>
      <c r="D1424" s="86"/>
      <c r="E1424" s="87"/>
      <c r="G1424" s="89"/>
      <c r="H1424" s="87"/>
      <c r="I1424" s="87"/>
      <c r="J1424" s="88"/>
      <c r="K1424" s="87"/>
      <c r="L1424" s="90"/>
      <c r="M1424" s="90"/>
      <c r="N1424" s="87" t="str">
        <f t="shared" ca="1" si="22"/>
        <v/>
      </c>
      <c r="O1424" s="87"/>
      <c r="P1424" s="89"/>
      <c r="Q1424" s="87"/>
      <c r="R1424" s="87"/>
      <c r="S1424" s="87"/>
      <c r="T1424" s="89"/>
      <c r="V1424" s="87"/>
      <c r="W1424" s="87"/>
    </row>
    <row r="1425" spans="1:23">
      <c r="A1425" s="98"/>
      <c r="B1425" s="94"/>
      <c r="C1425" s="99"/>
      <c r="D1425" s="86"/>
      <c r="E1425" s="87"/>
      <c r="G1425" s="89"/>
      <c r="H1425" s="87"/>
      <c r="I1425" s="87"/>
      <c r="J1425" s="88"/>
      <c r="K1425" s="87"/>
      <c r="L1425" s="90"/>
      <c r="M1425" s="90"/>
      <c r="N1425" s="87" t="str">
        <f t="shared" ca="1" si="22"/>
        <v/>
      </c>
      <c r="O1425" s="87"/>
      <c r="P1425" s="89"/>
      <c r="Q1425" s="87"/>
      <c r="R1425" s="87"/>
      <c r="S1425" s="87"/>
      <c r="T1425" s="89"/>
      <c r="V1425" s="87"/>
      <c r="W1425" s="87"/>
    </row>
    <row r="1426" spans="1:23">
      <c r="A1426" s="98"/>
      <c r="B1426" s="94"/>
      <c r="C1426" s="99"/>
      <c r="D1426" s="86"/>
      <c r="E1426" s="87"/>
      <c r="G1426" s="89"/>
      <c r="H1426" s="87"/>
      <c r="I1426" s="87"/>
      <c r="J1426" s="88"/>
      <c r="K1426" s="87"/>
      <c r="L1426" s="90"/>
      <c r="M1426" s="90"/>
      <c r="N1426" s="87" t="str">
        <f t="shared" ca="1" si="22"/>
        <v/>
      </c>
      <c r="O1426" s="87"/>
      <c r="P1426" s="89"/>
      <c r="Q1426" s="87"/>
      <c r="R1426" s="87"/>
      <c r="S1426" s="87"/>
      <c r="T1426" s="89"/>
      <c r="V1426" s="87"/>
      <c r="W1426" s="87"/>
    </row>
    <row r="1427" spans="1:23">
      <c r="A1427" s="98"/>
      <c r="B1427" s="94"/>
      <c r="C1427" s="99"/>
      <c r="D1427" s="86"/>
      <c r="E1427" s="87"/>
      <c r="G1427" s="89"/>
      <c r="H1427" s="87"/>
      <c r="I1427" s="87"/>
      <c r="J1427" s="88"/>
      <c r="K1427" s="87"/>
      <c r="L1427" s="90"/>
      <c r="M1427" s="90"/>
      <c r="N1427" s="87" t="str">
        <f t="shared" ca="1" si="22"/>
        <v/>
      </c>
      <c r="O1427" s="87"/>
      <c r="P1427" s="89"/>
      <c r="Q1427" s="87"/>
      <c r="R1427" s="87"/>
      <c r="S1427" s="87"/>
      <c r="T1427" s="89"/>
      <c r="V1427" s="87"/>
      <c r="W1427" s="87"/>
    </row>
    <row r="1428" spans="1:23">
      <c r="A1428" s="98"/>
      <c r="B1428" s="94"/>
      <c r="C1428" s="99"/>
      <c r="D1428" s="86"/>
      <c r="E1428" s="87"/>
      <c r="G1428" s="89"/>
      <c r="H1428" s="87"/>
      <c r="I1428" s="87"/>
      <c r="J1428" s="88"/>
      <c r="K1428" s="87"/>
      <c r="L1428" s="90"/>
      <c r="M1428" s="90"/>
      <c r="N1428" s="87" t="str">
        <f t="shared" ca="1" si="22"/>
        <v/>
      </c>
      <c r="O1428" s="87"/>
      <c r="P1428" s="89"/>
      <c r="Q1428" s="87"/>
      <c r="R1428" s="87"/>
      <c r="S1428" s="87"/>
      <c r="T1428" s="89"/>
      <c r="V1428" s="87"/>
      <c r="W1428" s="87"/>
    </row>
    <row r="1429" spans="1:23">
      <c r="A1429" s="98"/>
      <c r="B1429" s="94"/>
      <c r="C1429" s="99"/>
      <c r="D1429" s="86"/>
      <c r="E1429" s="87"/>
      <c r="G1429" s="89"/>
      <c r="H1429" s="87"/>
      <c r="I1429" s="87"/>
      <c r="J1429" s="88"/>
      <c r="K1429" s="87"/>
      <c r="L1429" s="90"/>
      <c r="M1429" s="90"/>
      <c r="N1429" s="87" t="str">
        <f t="shared" ca="1" si="22"/>
        <v/>
      </c>
      <c r="O1429" s="87"/>
      <c r="P1429" s="89"/>
      <c r="Q1429" s="87"/>
      <c r="R1429" s="87"/>
      <c r="S1429" s="87"/>
      <c r="T1429" s="89"/>
      <c r="V1429" s="87"/>
      <c r="W1429" s="87"/>
    </row>
    <row r="1430" spans="1:23">
      <c r="A1430" s="98"/>
      <c r="B1430" s="94"/>
      <c r="C1430" s="99"/>
      <c r="D1430" s="86"/>
      <c r="E1430" s="87"/>
      <c r="G1430" s="89"/>
      <c r="H1430" s="87"/>
      <c r="I1430" s="87"/>
      <c r="J1430" s="88"/>
      <c r="K1430" s="87"/>
      <c r="L1430" s="90"/>
      <c r="M1430" s="90"/>
      <c r="N1430" s="87" t="str">
        <f t="shared" ca="1" si="22"/>
        <v/>
      </c>
      <c r="O1430" s="87"/>
      <c r="P1430" s="89"/>
      <c r="Q1430" s="87"/>
      <c r="R1430" s="87"/>
      <c r="S1430" s="87"/>
      <c r="T1430" s="89"/>
      <c r="V1430" s="87"/>
      <c r="W1430" s="87"/>
    </row>
    <row r="1431" spans="1:23">
      <c r="A1431" s="98"/>
      <c r="B1431" s="94"/>
      <c r="C1431" s="99"/>
      <c r="D1431" s="86"/>
      <c r="E1431" s="87"/>
      <c r="G1431" s="89"/>
      <c r="H1431" s="87"/>
      <c r="I1431" s="87"/>
      <c r="J1431" s="88"/>
      <c r="K1431" s="87"/>
      <c r="L1431" s="90"/>
      <c r="M1431" s="90"/>
      <c r="N1431" s="87" t="str">
        <f t="shared" ca="1" si="22"/>
        <v/>
      </c>
      <c r="O1431" s="87"/>
      <c r="P1431" s="89"/>
      <c r="Q1431" s="87"/>
      <c r="R1431" s="87"/>
      <c r="S1431" s="87"/>
      <c r="T1431" s="89"/>
      <c r="V1431" s="87"/>
      <c r="W1431" s="87"/>
    </row>
    <row r="1432" spans="1:23">
      <c r="A1432" s="98"/>
      <c r="B1432" s="94"/>
      <c r="C1432" s="99"/>
      <c r="D1432" s="86"/>
      <c r="E1432" s="87"/>
      <c r="G1432" s="89"/>
      <c r="H1432" s="87"/>
      <c r="I1432" s="87"/>
      <c r="J1432" s="88"/>
      <c r="K1432" s="87"/>
      <c r="L1432" s="90"/>
      <c r="M1432" s="90"/>
      <c r="N1432" s="87" t="str">
        <f t="shared" ca="1" si="22"/>
        <v/>
      </c>
      <c r="O1432" s="87"/>
      <c r="P1432" s="89"/>
      <c r="Q1432" s="87"/>
      <c r="R1432" s="87"/>
      <c r="S1432" s="87"/>
      <c r="T1432" s="89"/>
      <c r="V1432" s="87"/>
      <c r="W1432" s="87"/>
    </row>
    <row r="1433" spans="1:23">
      <c r="A1433" s="98"/>
      <c r="B1433" s="94"/>
      <c r="C1433" s="99"/>
      <c r="D1433" s="86"/>
      <c r="E1433" s="87"/>
      <c r="G1433" s="89"/>
      <c r="H1433" s="87"/>
      <c r="I1433" s="87"/>
      <c r="J1433" s="88"/>
      <c r="K1433" s="87"/>
      <c r="L1433" s="90"/>
      <c r="M1433" s="90"/>
      <c r="N1433" s="87" t="str">
        <f t="shared" ca="1" si="22"/>
        <v/>
      </c>
      <c r="O1433" s="87"/>
      <c r="P1433" s="89"/>
      <c r="Q1433" s="87"/>
      <c r="R1433" s="87"/>
      <c r="S1433" s="87"/>
      <c r="T1433" s="89"/>
      <c r="V1433" s="87"/>
      <c r="W1433" s="87"/>
    </row>
    <row r="1434" spans="1:23">
      <c r="A1434" s="98"/>
      <c r="B1434" s="94"/>
      <c r="C1434" s="99"/>
      <c r="D1434" s="86"/>
      <c r="E1434" s="87"/>
      <c r="G1434" s="89"/>
      <c r="H1434" s="87"/>
      <c r="I1434" s="87"/>
      <c r="J1434" s="88"/>
      <c r="K1434" s="87"/>
      <c r="L1434" s="90"/>
      <c r="M1434" s="90"/>
      <c r="N1434" s="87" t="str">
        <f t="shared" ca="1" si="22"/>
        <v/>
      </c>
      <c r="O1434" s="87"/>
      <c r="P1434" s="89"/>
      <c r="Q1434" s="87"/>
      <c r="R1434" s="87"/>
      <c r="S1434" s="87"/>
      <c r="T1434" s="89"/>
      <c r="V1434" s="87"/>
      <c r="W1434" s="87"/>
    </row>
    <row r="1435" spans="1:23">
      <c r="A1435" s="98"/>
      <c r="B1435" s="94"/>
      <c r="C1435" s="99"/>
      <c r="D1435" s="86"/>
      <c r="E1435" s="87"/>
      <c r="G1435" s="89"/>
      <c r="H1435" s="87"/>
      <c r="I1435" s="87"/>
      <c r="J1435" s="88"/>
      <c r="K1435" s="87"/>
      <c r="L1435" s="90"/>
      <c r="M1435" s="90"/>
      <c r="N1435" s="87" t="str">
        <f t="shared" ca="1" si="22"/>
        <v/>
      </c>
      <c r="O1435" s="87"/>
      <c r="P1435" s="89"/>
      <c r="Q1435" s="87"/>
      <c r="R1435" s="87"/>
      <c r="S1435" s="87"/>
      <c r="T1435" s="89"/>
      <c r="V1435" s="87"/>
      <c r="W1435" s="87"/>
    </row>
    <row r="1436" spans="1:23">
      <c r="A1436" s="98"/>
      <c r="B1436" s="94"/>
      <c r="C1436" s="99"/>
      <c r="D1436" s="86"/>
      <c r="E1436" s="87"/>
      <c r="G1436" s="89"/>
      <c r="H1436" s="87"/>
      <c r="I1436" s="87"/>
      <c r="J1436" s="88"/>
      <c r="K1436" s="87"/>
      <c r="L1436" s="90"/>
      <c r="M1436" s="90"/>
      <c r="N1436" s="87" t="str">
        <f t="shared" ca="1" si="22"/>
        <v/>
      </c>
      <c r="O1436" s="87"/>
      <c r="P1436" s="89"/>
      <c r="Q1436" s="87"/>
      <c r="R1436" s="87"/>
      <c r="S1436" s="87"/>
      <c r="T1436" s="89"/>
      <c r="V1436" s="87"/>
      <c r="W1436" s="87"/>
    </row>
    <row r="1437" spans="1:23">
      <c r="A1437" s="98"/>
      <c r="B1437" s="94"/>
      <c r="C1437" s="99"/>
      <c r="D1437" s="86"/>
      <c r="E1437" s="87"/>
      <c r="G1437" s="89"/>
      <c r="H1437" s="87"/>
      <c r="I1437" s="87"/>
      <c r="J1437" s="88"/>
      <c r="K1437" s="87"/>
      <c r="L1437" s="90"/>
      <c r="M1437" s="90"/>
      <c r="N1437" s="87" t="str">
        <f t="shared" ca="1" si="22"/>
        <v/>
      </c>
      <c r="O1437" s="87"/>
      <c r="P1437" s="89"/>
      <c r="Q1437" s="87"/>
      <c r="R1437" s="87"/>
      <c r="S1437" s="87"/>
      <c r="T1437" s="89"/>
      <c r="V1437" s="87"/>
      <c r="W1437" s="87"/>
    </row>
    <row r="1438" spans="1:23">
      <c r="A1438" s="98"/>
      <c r="B1438" s="94"/>
      <c r="C1438" s="99"/>
      <c r="D1438" s="86"/>
      <c r="E1438" s="87"/>
      <c r="G1438" s="89"/>
      <c r="H1438" s="87"/>
      <c r="I1438" s="87"/>
      <c r="J1438" s="88"/>
      <c r="K1438" s="87"/>
      <c r="L1438" s="90"/>
      <c r="M1438" s="90"/>
      <c r="N1438" s="87" t="str">
        <f t="shared" ca="1" si="22"/>
        <v/>
      </c>
      <c r="O1438" s="87"/>
      <c r="P1438" s="89"/>
      <c r="Q1438" s="87"/>
      <c r="R1438" s="87"/>
      <c r="S1438" s="87"/>
      <c r="T1438" s="89"/>
      <c r="V1438" s="87"/>
      <c r="W1438" s="87"/>
    </row>
    <row r="1439" spans="1:23">
      <c r="A1439" s="98"/>
      <c r="B1439" s="94"/>
      <c r="C1439" s="99"/>
      <c r="D1439" s="86"/>
      <c r="E1439" s="87"/>
      <c r="G1439" s="89"/>
      <c r="H1439" s="87"/>
      <c r="I1439" s="87"/>
      <c r="J1439" s="88"/>
      <c r="K1439" s="87"/>
      <c r="L1439" s="90"/>
      <c r="M1439" s="90"/>
      <c r="N1439" s="87" t="str">
        <f t="shared" ca="1" si="22"/>
        <v/>
      </c>
      <c r="O1439" s="87"/>
      <c r="P1439" s="89"/>
      <c r="Q1439" s="87"/>
      <c r="R1439" s="87"/>
      <c r="S1439" s="87"/>
      <c r="T1439" s="89"/>
      <c r="V1439" s="87"/>
      <c r="W1439" s="87"/>
    </row>
    <row r="1440" spans="1:23">
      <c r="A1440" s="98"/>
      <c r="B1440" s="94"/>
      <c r="C1440" s="99"/>
      <c r="D1440" s="86"/>
      <c r="E1440" s="87"/>
      <c r="G1440" s="89"/>
      <c r="H1440" s="87"/>
      <c r="I1440" s="87"/>
      <c r="J1440" s="88"/>
      <c r="K1440" s="87"/>
      <c r="L1440" s="90"/>
      <c r="M1440" s="90"/>
      <c r="N1440" s="87" t="str">
        <f t="shared" ca="1" si="22"/>
        <v/>
      </c>
      <c r="O1440" s="87"/>
      <c r="P1440" s="89"/>
      <c r="Q1440" s="87"/>
      <c r="R1440" s="87"/>
      <c r="S1440" s="87"/>
      <c r="T1440" s="89"/>
      <c r="V1440" s="87"/>
      <c r="W1440" s="87"/>
    </row>
    <row r="1441" spans="1:23">
      <c r="A1441" s="98"/>
      <c r="B1441" s="94"/>
      <c r="C1441" s="99"/>
      <c r="D1441" s="86"/>
      <c r="E1441" s="87"/>
      <c r="G1441" s="89"/>
      <c r="H1441" s="87"/>
      <c r="I1441" s="87"/>
      <c r="J1441" s="88"/>
      <c r="K1441" s="87"/>
      <c r="L1441" s="90"/>
      <c r="M1441" s="90"/>
      <c r="N1441" s="87" t="str">
        <f t="shared" ca="1" si="22"/>
        <v/>
      </c>
      <c r="O1441" s="87"/>
      <c r="P1441" s="89"/>
      <c r="Q1441" s="87"/>
      <c r="R1441" s="87"/>
      <c r="S1441" s="87"/>
      <c r="T1441" s="89"/>
      <c r="V1441" s="87"/>
      <c r="W1441" s="87"/>
    </row>
    <row r="1442" spans="1:23">
      <c r="A1442" s="98"/>
      <c r="B1442" s="94"/>
      <c r="C1442" s="99"/>
      <c r="D1442" s="86"/>
      <c r="E1442" s="87"/>
      <c r="G1442" s="89"/>
      <c r="H1442" s="87"/>
      <c r="I1442" s="87"/>
      <c r="J1442" s="88"/>
      <c r="K1442" s="87"/>
      <c r="L1442" s="90"/>
      <c r="M1442" s="90"/>
      <c r="N1442" s="87" t="str">
        <f t="shared" ca="1" si="22"/>
        <v/>
      </c>
      <c r="O1442" s="87"/>
      <c r="P1442" s="89"/>
      <c r="Q1442" s="87"/>
      <c r="R1442" s="87"/>
      <c r="S1442" s="87"/>
      <c r="T1442" s="89"/>
      <c r="V1442" s="87"/>
      <c r="W1442" s="87"/>
    </row>
    <row r="1443" spans="1:23">
      <c r="A1443" s="98"/>
      <c r="B1443" s="94"/>
      <c r="C1443" s="99"/>
      <c r="D1443" s="86"/>
      <c r="E1443" s="87"/>
      <c r="G1443" s="89"/>
      <c r="H1443" s="87"/>
      <c r="I1443" s="87"/>
      <c r="J1443" s="88"/>
      <c r="K1443" s="87"/>
      <c r="L1443" s="90"/>
      <c r="M1443" s="90"/>
      <c r="N1443" s="87" t="str">
        <f t="shared" ca="1" si="22"/>
        <v/>
      </c>
      <c r="O1443" s="87"/>
      <c r="P1443" s="89"/>
      <c r="Q1443" s="87"/>
      <c r="R1443" s="87"/>
      <c r="S1443" s="87"/>
      <c r="T1443" s="89"/>
      <c r="V1443" s="87"/>
      <c r="W1443" s="87"/>
    </row>
    <row r="1444" spans="1:23">
      <c r="A1444" s="98"/>
      <c r="B1444" s="94"/>
      <c r="C1444" s="99"/>
      <c r="D1444" s="86"/>
      <c r="E1444" s="87"/>
      <c r="G1444" s="89"/>
      <c r="H1444" s="87"/>
      <c r="I1444" s="87"/>
      <c r="J1444" s="88"/>
      <c r="K1444" s="87"/>
      <c r="L1444" s="90"/>
      <c r="M1444" s="90"/>
      <c r="N1444" s="87" t="str">
        <f t="shared" ca="1" si="22"/>
        <v/>
      </c>
      <c r="O1444" s="87"/>
      <c r="P1444" s="89"/>
      <c r="Q1444" s="87"/>
      <c r="R1444" s="87"/>
      <c r="S1444" s="87"/>
      <c r="T1444" s="89"/>
      <c r="V1444" s="87"/>
      <c r="W1444" s="87"/>
    </row>
    <row r="1445" spans="1:23">
      <c r="A1445" s="98"/>
      <c r="B1445" s="94"/>
      <c r="C1445" s="99"/>
      <c r="D1445" s="86"/>
      <c r="E1445" s="87"/>
      <c r="G1445" s="89"/>
      <c r="H1445" s="87"/>
      <c r="I1445" s="87"/>
      <c r="J1445" s="88"/>
      <c r="K1445" s="87"/>
      <c r="L1445" s="90"/>
      <c r="M1445" s="90"/>
      <c r="N1445" s="87" t="str">
        <f t="shared" ca="1" si="22"/>
        <v/>
      </c>
      <c r="O1445" s="87"/>
      <c r="P1445" s="89"/>
      <c r="Q1445" s="87"/>
      <c r="R1445" s="87"/>
      <c r="S1445" s="87"/>
      <c r="T1445" s="89"/>
      <c r="V1445" s="87"/>
      <c r="W1445" s="87"/>
    </row>
    <row r="1446" spans="1:23">
      <c r="A1446" s="98"/>
      <c r="B1446" s="94"/>
      <c r="C1446" s="99"/>
      <c r="D1446" s="86"/>
      <c r="E1446" s="87"/>
      <c r="G1446" s="89"/>
      <c r="H1446" s="87"/>
      <c r="I1446" s="87"/>
      <c r="J1446" s="88"/>
      <c r="K1446" s="87"/>
      <c r="L1446" s="90"/>
      <c r="M1446" s="90"/>
      <c r="N1446" s="87" t="str">
        <f t="shared" ca="1" si="22"/>
        <v/>
      </c>
      <c r="O1446" s="87"/>
      <c r="P1446" s="89"/>
      <c r="Q1446" s="87"/>
      <c r="R1446" s="87"/>
      <c r="S1446" s="87"/>
      <c r="T1446" s="89"/>
      <c r="V1446" s="87"/>
      <c r="W1446" s="87"/>
    </row>
    <row r="1447" spans="1:23">
      <c r="A1447" s="98"/>
      <c r="B1447" s="94"/>
      <c r="C1447" s="99"/>
      <c r="D1447" s="86"/>
      <c r="E1447" s="87"/>
      <c r="G1447" s="89"/>
      <c r="H1447" s="87"/>
      <c r="I1447" s="87"/>
      <c r="J1447" s="88"/>
      <c r="K1447" s="87"/>
      <c r="L1447" s="90"/>
      <c r="M1447" s="90"/>
      <c r="N1447" s="87" t="str">
        <f t="shared" ca="1" si="22"/>
        <v/>
      </c>
      <c r="O1447" s="87"/>
      <c r="P1447" s="89"/>
      <c r="Q1447" s="87"/>
      <c r="R1447" s="87"/>
      <c r="S1447" s="87"/>
      <c r="T1447" s="89"/>
      <c r="V1447" s="87"/>
      <c r="W1447" s="87"/>
    </row>
    <row r="1448" spans="1:23">
      <c r="A1448" s="98"/>
      <c r="B1448" s="94"/>
      <c r="C1448" s="99"/>
      <c r="D1448" s="86"/>
      <c r="E1448" s="87"/>
      <c r="G1448" s="89"/>
      <c r="H1448" s="87"/>
      <c r="I1448" s="87"/>
      <c r="J1448" s="88"/>
      <c r="K1448" s="87"/>
      <c r="L1448" s="90"/>
      <c r="M1448" s="90"/>
      <c r="N1448" s="87" t="str">
        <f t="shared" ca="1" si="22"/>
        <v/>
      </c>
      <c r="O1448" s="87"/>
      <c r="P1448" s="89"/>
      <c r="Q1448" s="87"/>
      <c r="R1448" s="87"/>
      <c r="S1448" s="87"/>
      <c r="T1448" s="89"/>
      <c r="V1448" s="87"/>
      <c r="W1448" s="87"/>
    </row>
    <row r="1449" spans="1:23">
      <c r="A1449" s="98"/>
      <c r="B1449" s="94"/>
      <c r="C1449" s="99"/>
      <c r="D1449" s="86"/>
      <c r="E1449" s="87"/>
      <c r="G1449" s="89"/>
      <c r="H1449" s="87"/>
      <c r="I1449" s="87"/>
      <c r="J1449" s="88"/>
      <c r="K1449" s="87"/>
      <c r="L1449" s="90"/>
      <c r="M1449" s="90"/>
      <c r="N1449" s="87" t="str">
        <f t="shared" ca="1" si="22"/>
        <v/>
      </c>
      <c r="O1449" s="87"/>
      <c r="P1449" s="89"/>
      <c r="Q1449" s="87"/>
      <c r="R1449" s="87"/>
      <c r="S1449" s="87"/>
      <c r="T1449" s="89"/>
      <c r="V1449" s="87"/>
      <c r="W1449" s="87"/>
    </row>
    <row r="1450" spans="1:23">
      <c r="A1450" s="98"/>
      <c r="B1450" s="94"/>
      <c r="C1450" s="99"/>
      <c r="D1450" s="86"/>
      <c r="E1450" s="87"/>
      <c r="G1450" s="89"/>
      <c r="H1450" s="87"/>
      <c r="I1450" s="87"/>
      <c r="J1450" s="88"/>
      <c r="K1450" s="87"/>
      <c r="L1450" s="90"/>
      <c r="M1450" s="90"/>
      <c r="N1450" s="87" t="str">
        <f t="shared" ca="1" si="22"/>
        <v/>
      </c>
      <c r="O1450" s="87"/>
      <c r="P1450" s="89"/>
      <c r="Q1450" s="87"/>
      <c r="R1450" s="87"/>
      <c r="S1450" s="87"/>
      <c r="T1450" s="89"/>
      <c r="V1450" s="87"/>
      <c r="W1450" s="87"/>
    </row>
    <row r="1451" spans="1:23">
      <c r="A1451" s="98"/>
      <c r="B1451" s="94"/>
      <c r="C1451" s="99"/>
      <c r="D1451" s="86"/>
      <c r="E1451" s="87"/>
      <c r="G1451" s="89"/>
      <c r="H1451" s="87"/>
      <c r="I1451" s="87"/>
      <c r="J1451" s="88"/>
      <c r="K1451" s="87"/>
      <c r="L1451" s="90"/>
      <c r="M1451" s="90"/>
      <c r="N1451" s="87" t="str">
        <f t="shared" ca="1" si="22"/>
        <v/>
      </c>
      <c r="O1451" s="87"/>
      <c r="P1451" s="89"/>
      <c r="Q1451" s="87"/>
      <c r="R1451" s="87"/>
      <c r="S1451" s="87"/>
      <c r="T1451" s="89"/>
      <c r="V1451" s="87"/>
      <c r="W1451" s="87"/>
    </row>
    <row r="1452" spans="1:23">
      <c r="A1452" s="98"/>
      <c r="B1452" s="94"/>
      <c r="C1452" s="99"/>
      <c r="D1452" s="86"/>
      <c r="E1452" s="87"/>
      <c r="G1452" s="89"/>
      <c r="H1452" s="87"/>
      <c r="I1452" s="87"/>
      <c r="J1452" s="88"/>
      <c r="K1452" s="87"/>
      <c r="L1452" s="90"/>
      <c r="M1452" s="90"/>
      <c r="N1452" s="87" t="str">
        <f t="shared" ca="1" si="22"/>
        <v/>
      </c>
      <c r="O1452" s="87"/>
      <c r="P1452" s="89"/>
      <c r="Q1452" s="87"/>
      <c r="R1452" s="87"/>
      <c r="S1452" s="87"/>
      <c r="T1452" s="89"/>
      <c r="V1452" s="87"/>
      <c r="W1452" s="87"/>
    </row>
    <row r="1453" spans="1:23">
      <c r="A1453" s="98"/>
      <c r="B1453" s="94"/>
      <c r="C1453" s="99"/>
      <c r="D1453" s="86"/>
      <c r="E1453" s="87"/>
      <c r="G1453" s="89"/>
      <c r="H1453" s="87"/>
      <c r="I1453" s="87"/>
      <c r="J1453" s="88"/>
      <c r="K1453" s="87"/>
      <c r="L1453" s="90"/>
      <c r="M1453" s="90"/>
      <c r="N1453" s="87" t="str">
        <f t="shared" ca="1" si="22"/>
        <v/>
      </c>
      <c r="O1453" s="87"/>
      <c r="P1453" s="89"/>
      <c r="Q1453" s="87"/>
      <c r="R1453" s="87"/>
      <c r="S1453" s="87"/>
      <c r="T1453" s="89"/>
      <c r="V1453" s="87"/>
      <c r="W1453" s="87"/>
    </row>
    <row r="1454" spans="1:23">
      <c r="A1454" s="98"/>
      <c r="B1454" s="94"/>
      <c r="C1454" s="99"/>
      <c r="D1454" s="86"/>
      <c r="E1454" s="87"/>
      <c r="G1454" s="89"/>
      <c r="H1454" s="87"/>
      <c r="I1454" s="87"/>
      <c r="J1454" s="88"/>
      <c r="K1454" s="87"/>
      <c r="L1454" s="90"/>
      <c r="M1454" s="90"/>
      <c r="N1454" s="87" t="str">
        <f t="shared" ca="1" si="22"/>
        <v/>
      </c>
      <c r="O1454" s="87"/>
      <c r="P1454" s="89"/>
      <c r="Q1454" s="87"/>
      <c r="R1454" s="87"/>
      <c r="S1454" s="87"/>
      <c r="T1454" s="89"/>
      <c r="V1454" s="87"/>
      <c r="W1454" s="87"/>
    </row>
    <row r="1455" spans="1:23">
      <c r="A1455" s="98"/>
      <c r="B1455" s="94"/>
      <c r="C1455" s="99"/>
      <c r="D1455" s="86"/>
      <c r="E1455" s="87"/>
      <c r="G1455" s="89"/>
      <c r="H1455" s="87"/>
      <c r="I1455" s="87"/>
      <c r="J1455" s="88"/>
      <c r="K1455" s="87"/>
      <c r="L1455" s="90"/>
      <c r="M1455" s="90"/>
      <c r="N1455" s="87" t="str">
        <f t="shared" ca="1" si="22"/>
        <v/>
      </c>
      <c r="O1455" s="87"/>
      <c r="P1455" s="89"/>
      <c r="Q1455" s="87"/>
      <c r="R1455" s="87"/>
      <c r="S1455" s="87"/>
      <c r="T1455" s="89"/>
      <c r="V1455" s="87"/>
      <c r="W1455" s="87"/>
    </row>
    <row r="1456" spans="1:23">
      <c r="A1456" s="98"/>
      <c r="B1456" s="94"/>
      <c r="C1456" s="99"/>
      <c r="D1456" s="86"/>
      <c r="E1456" s="87"/>
      <c r="G1456" s="89"/>
      <c r="H1456" s="87"/>
      <c r="I1456" s="87"/>
      <c r="J1456" s="88"/>
      <c r="K1456" s="87"/>
      <c r="L1456" s="90"/>
      <c r="M1456" s="90"/>
      <c r="N1456" s="87" t="str">
        <f t="shared" ca="1" si="22"/>
        <v/>
      </c>
      <c r="O1456" s="87"/>
      <c r="P1456" s="89"/>
      <c r="Q1456" s="87"/>
      <c r="R1456" s="87"/>
      <c r="S1456" s="87"/>
      <c r="T1456" s="89"/>
      <c r="V1456" s="87"/>
      <c r="W1456" s="87"/>
    </row>
    <row r="1457" spans="1:23">
      <c r="A1457" s="98"/>
      <c r="B1457" s="94"/>
      <c r="C1457" s="99"/>
      <c r="D1457" s="86"/>
      <c r="E1457" s="87"/>
      <c r="G1457" s="89"/>
      <c r="H1457" s="87"/>
      <c r="I1457" s="87"/>
      <c r="J1457" s="88"/>
      <c r="K1457" s="87"/>
      <c r="L1457" s="90"/>
      <c r="M1457" s="90"/>
      <c r="N1457" s="87" t="str">
        <f t="shared" ca="1" si="22"/>
        <v/>
      </c>
      <c r="O1457" s="87"/>
      <c r="P1457" s="89"/>
      <c r="Q1457" s="87"/>
      <c r="R1457" s="87"/>
      <c r="S1457" s="87"/>
      <c r="T1457" s="89"/>
      <c r="V1457" s="87"/>
      <c r="W1457" s="87"/>
    </row>
    <row r="1458" spans="1:23">
      <c r="A1458" s="98"/>
      <c r="B1458" s="94"/>
      <c r="C1458" s="99"/>
      <c r="D1458" s="86"/>
      <c r="E1458" s="87"/>
      <c r="G1458" s="89"/>
      <c r="H1458" s="87"/>
      <c r="I1458" s="87"/>
      <c r="J1458" s="88"/>
      <c r="K1458" s="87"/>
      <c r="L1458" s="90"/>
      <c r="M1458" s="90"/>
      <c r="N1458" s="87" t="str">
        <f t="shared" ca="1" si="22"/>
        <v/>
      </c>
      <c r="O1458" s="87"/>
      <c r="P1458" s="89"/>
      <c r="Q1458" s="87"/>
      <c r="R1458" s="87"/>
      <c r="S1458" s="87"/>
      <c r="T1458" s="89"/>
      <c r="V1458" s="87"/>
      <c r="W1458" s="87"/>
    </row>
    <row r="1459" spans="1:23">
      <c r="A1459" s="98"/>
      <c r="B1459" s="94"/>
      <c r="C1459" s="99"/>
      <c r="D1459" s="86"/>
      <c r="E1459" s="87"/>
      <c r="G1459" s="89"/>
      <c r="H1459" s="87"/>
      <c r="I1459" s="87"/>
      <c r="J1459" s="88"/>
      <c r="K1459" s="87"/>
      <c r="L1459" s="90"/>
      <c r="M1459" s="90"/>
      <c r="N1459" s="87" t="str">
        <f t="shared" ca="1" si="22"/>
        <v/>
      </c>
      <c r="O1459" s="87"/>
      <c r="P1459" s="89"/>
      <c r="Q1459" s="87"/>
      <c r="R1459" s="87"/>
      <c r="S1459" s="87"/>
      <c r="T1459" s="89"/>
      <c r="V1459" s="87"/>
      <c r="W1459" s="87"/>
    </row>
    <row r="1460" spans="1:23">
      <c r="A1460" s="98"/>
      <c r="B1460" s="94"/>
      <c r="C1460" s="99"/>
      <c r="D1460" s="86"/>
      <c r="E1460" s="87"/>
      <c r="G1460" s="89"/>
      <c r="H1460" s="87"/>
      <c r="I1460" s="87"/>
      <c r="J1460" s="88"/>
      <c r="K1460" s="87"/>
      <c r="L1460" s="90"/>
      <c r="M1460" s="90"/>
      <c r="N1460" s="87" t="str">
        <f t="shared" ca="1" si="22"/>
        <v/>
      </c>
      <c r="O1460" s="87"/>
      <c r="P1460" s="89"/>
      <c r="Q1460" s="87"/>
      <c r="R1460" s="87"/>
      <c r="S1460" s="87"/>
      <c r="T1460" s="89"/>
      <c r="V1460" s="87"/>
      <c r="W1460" s="87"/>
    </row>
    <row r="1461" spans="1:23">
      <c r="A1461" s="98"/>
      <c r="B1461" s="94"/>
      <c r="C1461" s="99"/>
      <c r="D1461" s="86"/>
      <c r="E1461" s="87"/>
      <c r="G1461" s="89"/>
      <c r="H1461" s="87"/>
      <c r="I1461" s="87"/>
      <c r="J1461" s="88"/>
      <c r="K1461" s="87"/>
      <c r="L1461" s="90"/>
      <c r="M1461" s="90"/>
      <c r="N1461" s="87" t="str">
        <f t="shared" ca="1" si="22"/>
        <v/>
      </c>
      <c r="O1461" s="87"/>
      <c r="P1461" s="89"/>
      <c r="Q1461" s="87"/>
      <c r="R1461" s="87"/>
      <c r="S1461" s="87"/>
      <c r="T1461" s="89"/>
      <c r="V1461" s="87"/>
      <c r="W1461" s="87"/>
    </row>
    <row r="1462" spans="1:23">
      <c r="A1462" s="98"/>
      <c r="B1462" s="94"/>
      <c r="C1462" s="99"/>
      <c r="D1462" s="86"/>
      <c r="E1462" s="87"/>
      <c r="G1462" s="89"/>
      <c r="H1462" s="87"/>
      <c r="I1462" s="87"/>
      <c r="J1462" s="88"/>
      <c r="K1462" s="87"/>
      <c r="L1462" s="90"/>
      <c r="M1462" s="90"/>
      <c r="N1462" s="87" t="str">
        <f t="shared" ca="1" si="22"/>
        <v/>
      </c>
      <c r="O1462" s="87"/>
      <c r="P1462" s="89"/>
      <c r="Q1462" s="87"/>
      <c r="R1462" s="87"/>
      <c r="S1462" s="87"/>
      <c r="T1462" s="89"/>
      <c r="V1462" s="87"/>
      <c r="W1462" s="87"/>
    </row>
    <row r="1463" spans="1:23">
      <c r="A1463" s="98"/>
      <c r="B1463" s="94"/>
      <c r="C1463" s="99"/>
      <c r="D1463" s="86"/>
      <c r="E1463" s="87"/>
      <c r="G1463" s="89"/>
      <c r="H1463" s="87"/>
      <c r="I1463" s="87"/>
      <c r="J1463" s="88"/>
      <c r="K1463" s="87"/>
      <c r="L1463" s="90"/>
      <c r="M1463" s="90"/>
      <c r="N1463" s="87" t="str">
        <f t="shared" ca="1" si="22"/>
        <v/>
      </c>
      <c r="O1463" s="87"/>
      <c r="P1463" s="89"/>
      <c r="Q1463" s="87"/>
      <c r="R1463" s="87"/>
      <c r="S1463" s="87"/>
      <c r="T1463" s="89"/>
      <c r="V1463" s="87"/>
      <c r="W1463" s="87"/>
    </row>
    <row r="1464" spans="1:23">
      <c r="A1464" s="98"/>
      <c r="B1464" s="94"/>
      <c r="C1464" s="99"/>
      <c r="D1464" s="86"/>
      <c r="E1464" s="87"/>
      <c r="G1464" s="89"/>
      <c r="H1464" s="87"/>
      <c r="I1464" s="87"/>
      <c r="J1464" s="88"/>
      <c r="K1464" s="87"/>
      <c r="L1464" s="90"/>
      <c r="M1464" s="90"/>
      <c r="N1464" s="87" t="str">
        <f t="shared" ca="1" si="22"/>
        <v/>
      </c>
      <c r="O1464" s="87"/>
      <c r="P1464" s="89"/>
      <c r="Q1464" s="87"/>
      <c r="R1464" s="87"/>
      <c r="S1464" s="87"/>
      <c r="T1464" s="89"/>
      <c r="V1464" s="87"/>
      <c r="W1464" s="87"/>
    </row>
    <row r="1465" spans="1:23">
      <c r="A1465" s="98"/>
      <c r="B1465" s="94"/>
      <c r="C1465" s="99"/>
      <c r="D1465" s="86"/>
      <c r="E1465" s="87"/>
      <c r="G1465" s="89"/>
      <c r="H1465" s="87"/>
      <c r="I1465" s="87"/>
      <c r="J1465" s="88"/>
      <c r="K1465" s="87"/>
      <c r="L1465" s="90"/>
      <c r="M1465" s="90"/>
      <c r="N1465" s="87" t="str">
        <f t="shared" ca="1" si="22"/>
        <v/>
      </c>
      <c r="O1465" s="87"/>
      <c r="P1465" s="89"/>
      <c r="Q1465" s="87"/>
      <c r="R1465" s="87"/>
      <c r="S1465" s="87"/>
      <c r="T1465" s="89"/>
      <c r="V1465" s="87"/>
      <c r="W1465" s="87"/>
    </row>
    <row r="1466" spans="1:23">
      <c r="A1466" s="98"/>
      <c r="B1466" s="94"/>
      <c r="C1466" s="99"/>
      <c r="D1466" s="86"/>
      <c r="E1466" s="87"/>
      <c r="G1466" s="89"/>
      <c r="H1466" s="87"/>
      <c r="I1466" s="87"/>
      <c r="J1466" s="88"/>
      <c r="K1466" s="87"/>
      <c r="L1466" s="90"/>
      <c r="M1466" s="90"/>
      <c r="N1466" s="87" t="str">
        <f t="shared" ca="1" si="22"/>
        <v/>
      </c>
      <c r="O1466" s="87"/>
      <c r="P1466" s="89"/>
      <c r="Q1466" s="87"/>
      <c r="R1466" s="87"/>
      <c r="S1466" s="87"/>
      <c r="T1466" s="89"/>
      <c r="V1466" s="87"/>
      <c r="W1466" s="87"/>
    </row>
    <row r="1467" spans="1:23">
      <c r="A1467" s="98"/>
      <c r="B1467" s="94"/>
      <c r="C1467" s="99"/>
      <c r="D1467" s="86"/>
      <c r="E1467" s="87"/>
      <c r="G1467" s="89"/>
      <c r="H1467" s="87"/>
      <c r="I1467" s="87"/>
      <c r="J1467" s="88"/>
      <c r="K1467" s="87"/>
      <c r="L1467" s="90"/>
      <c r="M1467" s="90"/>
      <c r="N1467" s="87" t="str">
        <f t="shared" ca="1" si="22"/>
        <v/>
      </c>
      <c r="O1467" s="87"/>
      <c r="P1467" s="89"/>
      <c r="Q1467" s="87"/>
      <c r="R1467" s="87"/>
      <c r="S1467" s="87"/>
      <c r="T1467" s="89"/>
      <c r="V1467" s="87"/>
      <c r="W1467" s="87"/>
    </row>
    <row r="1468" spans="1:23">
      <c r="A1468" s="98"/>
      <c r="B1468" s="94"/>
      <c r="C1468" s="99"/>
      <c r="D1468" s="86"/>
      <c r="E1468" s="87"/>
      <c r="G1468" s="89"/>
      <c r="H1468" s="87"/>
      <c r="I1468" s="87"/>
      <c r="J1468" s="88"/>
      <c r="K1468" s="87"/>
      <c r="L1468" s="90"/>
      <c r="M1468" s="90"/>
      <c r="N1468" s="87" t="str">
        <f t="shared" ca="1" si="22"/>
        <v/>
      </c>
      <c r="O1468" s="87"/>
      <c r="P1468" s="89"/>
      <c r="Q1468" s="87"/>
      <c r="R1468" s="87"/>
      <c r="S1468" s="87"/>
      <c r="T1468" s="89"/>
      <c r="V1468" s="87"/>
      <c r="W1468" s="87"/>
    </row>
    <row r="1469" spans="1:23">
      <c r="A1469" s="98"/>
      <c r="B1469" s="94"/>
      <c r="C1469" s="99"/>
      <c r="D1469" s="86"/>
      <c r="E1469" s="87"/>
      <c r="G1469" s="89"/>
      <c r="H1469" s="87"/>
      <c r="I1469" s="87"/>
      <c r="J1469" s="88"/>
      <c r="K1469" s="87"/>
      <c r="L1469" s="90"/>
      <c r="M1469" s="90"/>
      <c r="N1469" s="87" t="str">
        <f t="shared" ca="1" si="22"/>
        <v/>
      </c>
      <c r="O1469" s="87"/>
      <c r="P1469" s="89"/>
      <c r="Q1469" s="87"/>
      <c r="R1469" s="87"/>
      <c r="S1469" s="87"/>
      <c r="T1469" s="89"/>
      <c r="V1469" s="87"/>
      <c r="W1469" s="87"/>
    </row>
    <row r="1470" spans="1:23">
      <c r="A1470" s="98"/>
      <c r="B1470" s="94"/>
      <c r="C1470" s="99"/>
      <c r="D1470" s="86"/>
      <c r="E1470" s="87"/>
      <c r="G1470" s="89"/>
      <c r="H1470" s="87"/>
      <c r="I1470" s="87"/>
      <c r="J1470" s="88"/>
      <c r="K1470" s="87"/>
      <c r="L1470" s="90"/>
      <c r="M1470" s="90"/>
      <c r="N1470" s="87" t="str">
        <f t="shared" ca="1" si="22"/>
        <v/>
      </c>
      <c r="O1470" s="87"/>
      <c r="P1470" s="89"/>
      <c r="Q1470" s="87"/>
      <c r="R1470" s="87"/>
      <c r="S1470" s="87"/>
      <c r="T1470" s="89"/>
      <c r="V1470" s="87"/>
      <c r="W1470" s="87"/>
    </row>
    <row r="1471" spans="1:23">
      <c r="A1471" s="98"/>
      <c r="B1471" s="94"/>
      <c r="C1471" s="99"/>
      <c r="D1471" s="86"/>
      <c r="E1471" s="87"/>
      <c r="G1471" s="89"/>
      <c r="H1471" s="87"/>
      <c r="I1471" s="87"/>
      <c r="J1471" s="88"/>
      <c r="K1471" s="87"/>
      <c r="L1471" s="90"/>
      <c r="M1471" s="90"/>
      <c r="N1471" s="87" t="str">
        <f t="shared" ca="1" si="22"/>
        <v/>
      </c>
      <c r="O1471" s="87"/>
      <c r="P1471" s="89"/>
      <c r="Q1471" s="87"/>
      <c r="R1471" s="87"/>
      <c r="S1471" s="87"/>
      <c r="T1471" s="89"/>
      <c r="V1471" s="87"/>
      <c r="W1471" s="87"/>
    </row>
    <row r="1472" spans="1:23">
      <c r="A1472" s="98"/>
      <c r="B1472" s="94"/>
      <c r="C1472" s="99"/>
      <c r="D1472" s="86"/>
      <c r="E1472" s="87"/>
      <c r="G1472" s="89"/>
      <c r="H1472" s="87"/>
      <c r="I1472" s="87"/>
      <c r="J1472" s="88"/>
      <c r="K1472" s="87"/>
      <c r="L1472" s="90"/>
      <c r="M1472" s="90"/>
      <c r="N1472" s="87" t="str">
        <f t="shared" ca="1" si="22"/>
        <v/>
      </c>
      <c r="O1472" s="87"/>
      <c r="P1472" s="89"/>
      <c r="Q1472" s="87"/>
      <c r="R1472" s="87"/>
      <c r="S1472" s="87"/>
      <c r="T1472" s="89"/>
      <c r="V1472" s="87"/>
      <c r="W1472" s="87"/>
    </row>
    <row r="1473" spans="1:23">
      <c r="A1473" s="98"/>
      <c r="B1473" s="94"/>
      <c r="C1473" s="99"/>
      <c r="D1473" s="86"/>
      <c r="E1473" s="87"/>
      <c r="G1473" s="89"/>
      <c r="H1473" s="87"/>
      <c r="I1473" s="87"/>
      <c r="J1473" s="88"/>
      <c r="K1473" s="87"/>
      <c r="L1473" s="90"/>
      <c r="M1473" s="90"/>
      <c r="N1473" s="87" t="str">
        <f t="shared" ca="1" si="22"/>
        <v/>
      </c>
      <c r="O1473" s="87"/>
      <c r="P1473" s="89"/>
      <c r="Q1473" s="87"/>
      <c r="R1473" s="87"/>
      <c r="S1473" s="87"/>
      <c r="T1473" s="89"/>
      <c r="V1473" s="87"/>
      <c r="W1473" s="87"/>
    </row>
    <row r="1474" spans="1:23">
      <c r="A1474" s="98"/>
      <c r="B1474" s="94"/>
      <c r="C1474" s="99"/>
      <c r="D1474" s="86"/>
      <c r="E1474" s="87"/>
      <c r="G1474" s="89"/>
      <c r="H1474" s="87"/>
      <c r="I1474" s="87"/>
      <c r="J1474" s="88"/>
      <c r="K1474" s="87"/>
      <c r="L1474" s="90"/>
      <c r="M1474" s="90"/>
      <c r="N1474" s="87" t="str">
        <f t="shared" ca="1" si="22"/>
        <v/>
      </c>
      <c r="O1474" s="87"/>
      <c r="P1474" s="89"/>
      <c r="Q1474" s="87"/>
      <c r="R1474" s="87"/>
      <c r="S1474" s="87"/>
      <c r="T1474" s="89"/>
      <c r="V1474" s="87"/>
      <c r="W1474" s="87"/>
    </row>
    <row r="1475" spans="1:23">
      <c r="A1475" s="98"/>
      <c r="B1475" s="94"/>
      <c r="C1475" s="99"/>
      <c r="D1475" s="86"/>
      <c r="E1475" s="87"/>
      <c r="G1475" s="89"/>
      <c r="H1475" s="87"/>
      <c r="I1475" s="87"/>
      <c r="J1475" s="88"/>
      <c r="K1475" s="87"/>
      <c r="L1475" s="90"/>
      <c r="M1475" s="90"/>
      <c r="N1475" s="87" t="str">
        <f t="shared" ca="1" si="22"/>
        <v/>
      </c>
      <c r="O1475" s="87"/>
      <c r="P1475" s="89"/>
      <c r="Q1475" s="87"/>
      <c r="R1475" s="87"/>
      <c r="S1475" s="87"/>
      <c r="T1475" s="89"/>
      <c r="V1475" s="87"/>
      <c r="W1475" s="87"/>
    </row>
    <row r="1476" spans="1:23">
      <c r="A1476" s="98"/>
      <c r="B1476" s="94"/>
      <c r="C1476" s="99"/>
      <c r="D1476" s="86"/>
      <c r="E1476" s="87"/>
      <c r="G1476" s="89"/>
      <c r="H1476" s="87"/>
      <c r="I1476" s="87"/>
      <c r="J1476" s="88"/>
      <c r="K1476" s="87"/>
      <c r="L1476" s="90"/>
      <c r="M1476" s="90"/>
      <c r="N1476" s="87" t="str">
        <f t="shared" ca="1" si="22"/>
        <v/>
      </c>
      <c r="O1476" s="87"/>
      <c r="P1476" s="89"/>
      <c r="Q1476" s="87"/>
      <c r="R1476" s="87"/>
      <c r="S1476" s="87"/>
      <c r="T1476" s="89"/>
      <c r="V1476" s="87"/>
      <c r="W1476" s="87"/>
    </row>
    <row r="1477" spans="1:23">
      <c r="A1477" s="98"/>
      <c r="B1477" s="94"/>
      <c r="C1477" s="99"/>
      <c r="D1477" s="86"/>
      <c r="E1477" s="87"/>
      <c r="G1477" s="89"/>
      <c r="H1477" s="87"/>
      <c r="I1477" s="87"/>
      <c r="J1477" s="88"/>
      <c r="K1477" s="87"/>
      <c r="L1477" s="90"/>
      <c r="M1477" s="90"/>
      <c r="N1477" s="87" t="str">
        <f t="shared" ref="N1477:N1540" ca="1" si="23">+IFERROR(MATCH("X",OFFSET(STR,N1476,0),0)+N1476,"")</f>
        <v/>
      </c>
      <c r="O1477" s="87"/>
      <c r="P1477" s="89"/>
      <c r="Q1477" s="87"/>
      <c r="R1477" s="87"/>
      <c r="S1477" s="87"/>
      <c r="T1477" s="89"/>
      <c r="V1477" s="87"/>
      <c r="W1477" s="87"/>
    </row>
    <row r="1478" spans="1:23">
      <c r="A1478" s="98"/>
      <c r="B1478" s="94"/>
      <c r="C1478" s="99"/>
      <c r="D1478" s="86"/>
      <c r="E1478" s="87"/>
      <c r="G1478" s="89"/>
      <c r="H1478" s="87"/>
      <c r="I1478" s="87"/>
      <c r="J1478" s="88"/>
      <c r="K1478" s="87"/>
      <c r="L1478" s="90"/>
      <c r="M1478" s="90"/>
      <c r="N1478" s="87" t="str">
        <f t="shared" ca="1" si="23"/>
        <v/>
      </c>
      <c r="O1478" s="87"/>
      <c r="P1478" s="89"/>
      <c r="Q1478" s="87"/>
      <c r="R1478" s="87"/>
      <c r="S1478" s="87"/>
      <c r="T1478" s="89"/>
      <c r="V1478" s="87"/>
      <c r="W1478" s="87"/>
    </row>
    <row r="1479" spans="1:23">
      <c r="A1479" s="98"/>
      <c r="B1479" s="94"/>
      <c r="C1479" s="99"/>
      <c r="D1479" s="86"/>
      <c r="E1479" s="87"/>
      <c r="G1479" s="89"/>
      <c r="H1479" s="87"/>
      <c r="I1479" s="87"/>
      <c r="J1479" s="88"/>
      <c r="K1479" s="87"/>
      <c r="L1479" s="90"/>
      <c r="M1479" s="90"/>
      <c r="N1479" s="87" t="str">
        <f t="shared" ca="1" si="23"/>
        <v/>
      </c>
      <c r="O1479" s="87"/>
      <c r="P1479" s="89"/>
      <c r="Q1479" s="87"/>
      <c r="R1479" s="87"/>
      <c r="S1479" s="87"/>
      <c r="T1479" s="89"/>
      <c r="V1479" s="87"/>
      <c r="W1479" s="87"/>
    </row>
    <row r="1480" spans="1:23">
      <c r="A1480" s="98"/>
      <c r="B1480" s="94"/>
      <c r="C1480" s="99"/>
      <c r="D1480" s="86"/>
      <c r="E1480" s="87"/>
      <c r="G1480" s="89"/>
      <c r="H1480" s="87"/>
      <c r="I1480" s="87"/>
      <c r="J1480" s="88"/>
      <c r="K1480" s="87"/>
      <c r="L1480" s="90"/>
      <c r="M1480" s="90"/>
      <c r="N1480" s="87" t="str">
        <f t="shared" ca="1" si="23"/>
        <v/>
      </c>
      <c r="O1480" s="87"/>
      <c r="P1480" s="89"/>
      <c r="Q1480" s="87"/>
      <c r="R1480" s="87"/>
      <c r="S1480" s="87"/>
      <c r="T1480" s="89"/>
      <c r="V1480" s="87"/>
      <c r="W1480" s="87"/>
    </row>
    <row r="1481" spans="1:23">
      <c r="A1481" s="98"/>
      <c r="B1481" s="94"/>
      <c r="C1481" s="99"/>
      <c r="D1481" s="86"/>
      <c r="E1481" s="87"/>
      <c r="G1481" s="89"/>
      <c r="H1481" s="87"/>
      <c r="I1481" s="87"/>
      <c r="J1481" s="88"/>
      <c r="K1481" s="87"/>
      <c r="L1481" s="90"/>
      <c r="M1481" s="90"/>
      <c r="N1481" s="87" t="str">
        <f t="shared" ca="1" si="23"/>
        <v/>
      </c>
      <c r="O1481" s="87"/>
      <c r="P1481" s="89"/>
      <c r="Q1481" s="87"/>
      <c r="R1481" s="87"/>
      <c r="S1481" s="87"/>
      <c r="T1481" s="89"/>
      <c r="V1481" s="87"/>
      <c r="W1481" s="87"/>
    </row>
    <row r="1482" spans="1:23">
      <c r="A1482" s="98"/>
      <c r="B1482" s="94"/>
      <c r="C1482" s="99"/>
      <c r="D1482" s="86"/>
      <c r="E1482" s="87"/>
      <c r="G1482" s="89"/>
      <c r="H1482" s="87"/>
      <c r="I1482" s="87"/>
      <c r="J1482" s="88"/>
      <c r="K1482" s="87"/>
      <c r="L1482" s="90"/>
      <c r="M1482" s="90"/>
      <c r="N1482" s="87" t="str">
        <f t="shared" ca="1" si="23"/>
        <v/>
      </c>
      <c r="O1482" s="87"/>
      <c r="P1482" s="89"/>
      <c r="Q1482" s="87"/>
      <c r="R1482" s="87"/>
      <c r="S1482" s="87"/>
      <c r="T1482" s="89"/>
      <c r="V1482" s="87"/>
      <c r="W1482" s="87"/>
    </row>
    <row r="1483" spans="1:23">
      <c r="A1483" s="98"/>
      <c r="B1483" s="94"/>
      <c r="C1483" s="99"/>
      <c r="D1483" s="86"/>
      <c r="E1483" s="87"/>
      <c r="G1483" s="89"/>
      <c r="H1483" s="87"/>
      <c r="I1483" s="87"/>
      <c r="J1483" s="88"/>
      <c r="K1483" s="87"/>
      <c r="L1483" s="90"/>
      <c r="M1483" s="90"/>
      <c r="N1483" s="87" t="str">
        <f t="shared" ca="1" si="23"/>
        <v/>
      </c>
      <c r="O1483" s="87"/>
      <c r="P1483" s="89"/>
      <c r="Q1483" s="87"/>
      <c r="R1483" s="87"/>
      <c r="S1483" s="87"/>
      <c r="T1483" s="89"/>
      <c r="V1483" s="87"/>
      <c r="W1483" s="87"/>
    </row>
    <row r="1484" spans="1:23">
      <c r="A1484" s="98"/>
      <c r="B1484" s="94"/>
      <c r="C1484" s="99"/>
      <c r="D1484" s="86"/>
      <c r="E1484" s="87"/>
      <c r="G1484" s="89"/>
      <c r="H1484" s="87"/>
      <c r="I1484" s="87"/>
      <c r="J1484" s="88"/>
      <c r="K1484" s="87"/>
      <c r="L1484" s="90"/>
      <c r="M1484" s="90"/>
      <c r="N1484" s="87" t="str">
        <f t="shared" ca="1" si="23"/>
        <v/>
      </c>
      <c r="O1484" s="87"/>
      <c r="P1484" s="89"/>
      <c r="Q1484" s="87"/>
      <c r="R1484" s="87"/>
      <c r="S1484" s="87"/>
      <c r="T1484" s="89"/>
      <c r="V1484" s="87"/>
      <c r="W1484" s="87"/>
    </row>
    <row r="1485" spans="1:23">
      <c r="A1485" s="98"/>
      <c r="B1485" s="94"/>
      <c r="C1485" s="99"/>
      <c r="D1485" s="86"/>
      <c r="E1485" s="87"/>
      <c r="G1485" s="89"/>
      <c r="H1485" s="87"/>
      <c r="I1485" s="87"/>
      <c r="J1485" s="88"/>
      <c r="K1485" s="87"/>
      <c r="L1485" s="90"/>
      <c r="M1485" s="90"/>
      <c r="N1485" s="87" t="str">
        <f t="shared" ca="1" si="23"/>
        <v/>
      </c>
      <c r="O1485" s="87"/>
      <c r="P1485" s="89"/>
      <c r="Q1485" s="87"/>
      <c r="R1485" s="87"/>
      <c r="S1485" s="87"/>
      <c r="T1485" s="89"/>
      <c r="V1485" s="87"/>
      <c r="W1485" s="87"/>
    </row>
    <row r="1486" spans="1:23">
      <c r="A1486" s="98"/>
      <c r="B1486" s="94"/>
      <c r="C1486" s="99"/>
      <c r="D1486" s="86"/>
      <c r="E1486" s="87"/>
      <c r="G1486" s="89"/>
      <c r="H1486" s="87"/>
      <c r="I1486" s="87"/>
      <c r="J1486" s="88"/>
      <c r="K1486" s="87"/>
      <c r="L1486" s="90"/>
      <c r="M1486" s="90"/>
      <c r="N1486" s="87" t="str">
        <f t="shared" ca="1" si="23"/>
        <v/>
      </c>
      <c r="O1486" s="87"/>
      <c r="P1486" s="89"/>
      <c r="Q1486" s="87"/>
      <c r="R1486" s="87"/>
      <c r="S1486" s="87"/>
      <c r="T1486" s="89"/>
      <c r="V1486" s="87"/>
      <c r="W1486" s="87"/>
    </row>
    <row r="1487" spans="1:23">
      <c r="A1487" s="98"/>
      <c r="B1487" s="94"/>
      <c r="C1487" s="99"/>
      <c r="D1487" s="86"/>
      <c r="E1487" s="87"/>
      <c r="G1487" s="89"/>
      <c r="H1487" s="87"/>
      <c r="I1487" s="87"/>
      <c r="J1487" s="88"/>
      <c r="K1487" s="87"/>
      <c r="L1487" s="90"/>
      <c r="M1487" s="90"/>
      <c r="N1487" s="87" t="str">
        <f t="shared" ca="1" si="23"/>
        <v/>
      </c>
      <c r="O1487" s="87"/>
      <c r="P1487" s="89"/>
      <c r="Q1487" s="87"/>
      <c r="R1487" s="87"/>
      <c r="S1487" s="87"/>
      <c r="T1487" s="89"/>
      <c r="V1487" s="87"/>
      <c r="W1487" s="87"/>
    </row>
    <row r="1488" spans="1:23">
      <c r="A1488" s="98"/>
      <c r="B1488" s="94"/>
      <c r="C1488" s="99"/>
      <c r="D1488" s="86"/>
      <c r="E1488" s="87"/>
      <c r="G1488" s="89"/>
      <c r="H1488" s="87"/>
      <c r="I1488" s="87"/>
      <c r="J1488" s="88"/>
      <c r="K1488" s="87"/>
      <c r="L1488" s="90"/>
      <c r="M1488" s="90"/>
      <c r="N1488" s="87" t="str">
        <f t="shared" ca="1" si="23"/>
        <v/>
      </c>
      <c r="O1488" s="87"/>
      <c r="P1488" s="89"/>
      <c r="Q1488" s="87"/>
      <c r="R1488" s="87"/>
      <c r="S1488" s="87"/>
      <c r="T1488" s="89"/>
      <c r="V1488" s="87"/>
      <c r="W1488" s="87"/>
    </row>
    <row r="1489" spans="1:23">
      <c r="A1489" s="98"/>
      <c r="B1489" s="94"/>
      <c r="C1489" s="99"/>
      <c r="D1489" s="86"/>
      <c r="E1489" s="87"/>
      <c r="G1489" s="89"/>
      <c r="H1489" s="87"/>
      <c r="I1489" s="87"/>
      <c r="J1489" s="88"/>
      <c r="K1489" s="87"/>
      <c r="L1489" s="90"/>
      <c r="M1489" s="90"/>
      <c r="N1489" s="87" t="str">
        <f t="shared" ca="1" si="23"/>
        <v/>
      </c>
      <c r="O1489" s="87"/>
      <c r="P1489" s="89"/>
      <c r="Q1489" s="87"/>
      <c r="R1489" s="87"/>
      <c r="S1489" s="87"/>
      <c r="T1489" s="89"/>
      <c r="V1489" s="87"/>
      <c r="W1489" s="87"/>
    </row>
    <row r="1490" spans="1:23">
      <c r="A1490" s="98"/>
      <c r="B1490" s="94"/>
      <c r="C1490" s="99"/>
      <c r="D1490" s="86"/>
      <c r="E1490" s="87"/>
      <c r="G1490" s="89"/>
      <c r="H1490" s="87"/>
      <c r="I1490" s="87"/>
      <c r="J1490" s="88"/>
      <c r="K1490" s="87"/>
      <c r="L1490" s="90"/>
      <c r="M1490" s="90"/>
      <c r="N1490" s="87" t="str">
        <f t="shared" ca="1" si="23"/>
        <v/>
      </c>
      <c r="O1490" s="87"/>
      <c r="P1490" s="89"/>
      <c r="Q1490" s="87"/>
      <c r="R1490" s="87"/>
      <c r="S1490" s="87"/>
      <c r="T1490" s="89"/>
      <c r="V1490" s="87"/>
      <c r="W1490" s="87"/>
    </row>
    <row r="1491" spans="1:23">
      <c r="A1491" s="98"/>
      <c r="B1491" s="94"/>
      <c r="C1491" s="99"/>
      <c r="D1491" s="86"/>
      <c r="E1491" s="87"/>
      <c r="G1491" s="89"/>
      <c r="H1491" s="87"/>
      <c r="I1491" s="87"/>
      <c r="J1491" s="88"/>
      <c r="K1491" s="87"/>
      <c r="L1491" s="90"/>
      <c r="M1491" s="90"/>
      <c r="N1491" s="87" t="str">
        <f t="shared" ca="1" si="23"/>
        <v/>
      </c>
      <c r="O1491" s="87"/>
      <c r="P1491" s="89"/>
      <c r="Q1491" s="87"/>
      <c r="R1491" s="87"/>
      <c r="S1491" s="87"/>
      <c r="T1491" s="89"/>
      <c r="V1491" s="87"/>
      <c r="W1491" s="87"/>
    </row>
    <row r="1492" spans="1:23">
      <c r="A1492" s="98"/>
      <c r="B1492" s="94"/>
      <c r="C1492" s="99"/>
      <c r="D1492" s="86"/>
      <c r="E1492" s="87"/>
      <c r="G1492" s="89"/>
      <c r="H1492" s="87"/>
      <c r="I1492" s="87"/>
      <c r="J1492" s="88"/>
      <c r="K1492" s="87"/>
      <c r="L1492" s="90"/>
      <c r="M1492" s="90"/>
      <c r="N1492" s="87" t="str">
        <f t="shared" ca="1" si="23"/>
        <v/>
      </c>
      <c r="O1492" s="87"/>
      <c r="P1492" s="89"/>
      <c r="Q1492" s="87"/>
      <c r="R1492" s="87"/>
      <c r="S1492" s="87"/>
      <c r="T1492" s="89"/>
      <c r="V1492" s="87"/>
      <c r="W1492" s="87"/>
    </row>
    <row r="1493" spans="1:23">
      <c r="A1493" s="98"/>
      <c r="B1493" s="94"/>
      <c r="C1493" s="99"/>
      <c r="D1493" s="86"/>
      <c r="E1493" s="87"/>
      <c r="G1493" s="89"/>
      <c r="H1493" s="87"/>
      <c r="I1493" s="87"/>
      <c r="J1493" s="88"/>
      <c r="K1493" s="87"/>
      <c r="L1493" s="90"/>
      <c r="M1493" s="90"/>
      <c r="N1493" s="87" t="str">
        <f t="shared" ca="1" si="23"/>
        <v/>
      </c>
      <c r="O1493" s="87"/>
      <c r="P1493" s="89"/>
      <c r="Q1493" s="87"/>
      <c r="R1493" s="87"/>
      <c r="S1493" s="87"/>
      <c r="T1493" s="89"/>
      <c r="V1493" s="87"/>
      <c r="W1493" s="87"/>
    </row>
    <row r="1494" spans="1:23">
      <c r="A1494" s="98"/>
      <c r="B1494" s="94"/>
      <c r="C1494" s="99"/>
      <c r="D1494" s="86"/>
      <c r="E1494" s="87"/>
      <c r="G1494" s="89"/>
      <c r="H1494" s="87"/>
      <c r="I1494" s="87"/>
      <c r="J1494" s="88"/>
      <c r="K1494" s="87"/>
      <c r="L1494" s="90"/>
      <c r="M1494" s="90"/>
      <c r="N1494" s="87" t="str">
        <f t="shared" ca="1" si="23"/>
        <v/>
      </c>
      <c r="O1494" s="87"/>
      <c r="P1494" s="89"/>
      <c r="Q1494" s="87"/>
      <c r="R1494" s="87"/>
      <c r="S1494" s="87"/>
      <c r="T1494" s="89"/>
      <c r="V1494" s="87"/>
      <c r="W1494" s="87"/>
    </row>
    <row r="1495" spans="1:23">
      <c r="A1495" s="98"/>
      <c r="B1495" s="94"/>
      <c r="C1495" s="99"/>
      <c r="D1495" s="86"/>
      <c r="E1495" s="87"/>
      <c r="G1495" s="89"/>
      <c r="H1495" s="87"/>
      <c r="I1495" s="87"/>
      <c r="J1495" s="88"/>
      <c r="K1495" s="87"/>
      <c r="L1495" s="90"/>
      <c r="M1495" s="90"/>
      <c r="N1495" s="87" t="str">
        <f t="shared" ca="1" si="23"/>
        <v/>
      </c>
      <c r="O1495" s="87"/>
      <c r="P1495" s="89"/>
      <c r="Q1495" s="87"/>
      <c r="R1495" s="87"/>
      <c r="S1495" s="87"/>
      <c r="T1495" s="89"/>
      <c r="V1495" s="87"/>
      <c r="W1495" s="87"/>
    </row>
    <row r="1496" spans="1:23">
      <c r="A1496" s="98"/>
      <c r="B1496" s="94"/>
      <c r="C1496" s="99"/>
      <c r="D1496" s="86"/>
      <c r="E1496" s="87"/>
      <c r="G1496" s="89"/>
      <c r="H1496" s="87"/>
      <c r="I1496" s="87"/>
      <c r="J1496" s="88"/>
      <c r="K1496" s="87"/>
      <c r="L1496" s="90"/>
      <c r="M1496" s="90"/>
      <c r="N1496" s="87" t="str">
        <f t="shared" ca="1" si="23"/>
        <v/>
      </c>
      <c r="O1496" s="87"/>
      <c r="P1496" s="89"/>
      <c r="Q1496" s="87"/>
      <c r="R1496" s="87"/>
      <c r="S1496" s="87"/>
      <c r="T1496" s="89"/>
      <c r="V1496" s="87"/>
      <c r="W1496" s="87"/>
    </row>
    <row r="1497" spans="1:23">
      <c r="A1497" s="98"/>
      <c r="B1497" s="94"/>
      <c r="C1497" s="99"/>
      <c r="D1497" s="86"/>
      <c r="E1497" s="87"/>
      <c r="G1497" s="89"/>
      <c r="H1497" s="87"/>
      <c r="I1497" s="87"/>
      <c r="J1497" s="88"/>
      <c r="K1497" s="87"/>
      <c r="L1497" s="90"/>
      <c r="M1497" s="90"/>
      <c r="N1497" s="87" t="str">
        <f t="shared" ca="1" si="23"/>
        <v/>
      </c>
      <c r="O1497" s="87"/>
      <c r="P1497" s="89"/>
      <c r="Q1497" s="87"/>
      <c r="R1497" s="87"/>
      <c r="S1497" s="87"/>
      <c r="T1497" s="89"/>
      <c r="V1497" s="87"/>
      <c r="W1497" s="87"/>
    </row>
    <row r="1498" spans="1:23">
      <c r="A1498" s="98"/>
      <c r="B1498" s="94"/>
      <c r="C1498" s="99"/>
      <c r="D1498" s="86"/>
      <c r="E1498" s="87"/>
      <c r="G1498" s="89"/>
      <c r="H1498" s="87"/>
      <c r="I1498" s="87"/>
      <c r="J1498" s="88"/>
      <c r="K1498" s="87"/>
      <c r="L1498" s="90"/>
      <c r="M1498" s="90"/>
      <c r="N1498" s="87" t="str">
        <f t="shared" ca="1" si="23"/>
        <v/>
      </c>
      <c r="O1498" s="87"/>
      <c r="P1498" s="89"/>
      <c r="Q1498" s="87"/>
      <c r="R1498" s="87"/>
      <c r="S1498" s="87"/>
      <c r="T1498" s="89"/>
      <c r="V1498" s="87"/>
      <c r="W1498" s="87"/>
    </row>
    <row r="1499" spans="1:23">
      <c r="A1499" s="98"/>
      <c r="B1499" s="94"/>
      <c r="C1499" s="99"/>
      <c r="D1499" s="86"/>
      <c r="E1499" s="87"/>
      <c r="G1499" s="89"/>
      <c r="H1499" s="87"/>
      <c r="I1499" s="87"/>
      <c r="J1499" s="88"/>
      <c r="K1499" s="87"/>
      <c r="L1499" s="90"/>
      <c r="M1499" s="90"/>
      <c r="N1499" s="87" t="str">
        <f t="shared" ca="1" si="23"/>
        <v/>
      </c>
      <c r="O1499" s="87"/>
      <c r="P1499" s="89"/>
      <c r="Q1499" s="87"/>
      <c r="R1499" s="87"/>
      <c r="S1499" s="87"/>
      <c r="T1499" s="89"/>
      <c r="V1499" s="87"/>
      <c r="W1499" s="87"/>
    </row>
    <row r="1500" spans="1:23">
      <c r="A1500" s="98"/>
      <c r="B1500" s="94"/>
      <c r="C1500" s="99"/>
      <c r="D1500" s="86"/>
      <c r="E1500" s="87"/>
      <c r="G1500" s="89"/>
      <c r="H1500" s="87"/>
      <c r="I1500" s="87"/>
      <c r="J1500" s="88"/>
      <c r="K1500" s="87"/>
      <c r="L1500" s="90"/>
      <c r="M1500" s="90"/>
      <c r="N1500" s="87" t="str">
        <f t="shared" ca="1" si="23"/>
        <v/>
      </c>
      <c r="O1500" s="87"/>
      <c r="P1500" s="89"/>
      <c r="Q1500" s="87"/>
      <c r="R1500" s="87"/>
      <c r="S1500" s="87"/>
      <c r="T1500" s="89"/>
      <c r="V1500" s="87"/>
      <c r="W1500" s="87"/>
    </row>
    <row r="1501" spans="1:23">
      <c r="A1501" s="98"/>
      <c r="B1501" s="94"/>
      <c r="C1501" s="99"/>
      <c r="D1501" s="86"/>
      <c r="E1501" s="87"/>
      <c r="G1501" s="89"/>
      <c r="H1501" s="87"/>
      <c r="I1501" s="87"/>
      <c r="J1501" s="88"/>
      <c r="K1501" s="87"/>
      <c r="L1501" s="90"/>
      <c r="M1501" s="90"/>
      <c r="N1501" s="87" t="str">
        <f t="shared" ca="1" si="23"/>
        <v/>
      </c>
      <c r="O1501" s="87"/>
      <c r="P1501" s="89"/>
      <c r="Q1501" s="87"/>
      <c r="R1501" s="87"/>
      <c r="S1501" s="87"/>
      <c r="T1501" s="89"/>
      <c r="V1501" s="87"/>
      <c r="W1501" s="87"/>
    </row>
    <row r="1502" spans="1:23">
      <c r="A1502" s="98"/>
      <c r="B1502" s="94"/>
      <c r="C1502" s="99"/>
      <c r="D1502" s="86"/>
      <c r="E1502" s="87"/>
      <c r="G1502" s="89"/>
      <c r="H1502" s="87"/>
      <c r="I1502" s="87"/>
      <c r="J1502" s="88"/>
      <c r="K1502" s="87"/>
      <c r="L1502" s="90"/>
      <c r="M1502" s="90"/>
      <c r="N1502" s="87" t="str">
        <f t="shared" ca="1" si="23"/>
        <v/>
      </c>
      <c r="O1502" s="87"/>
      <c r="P1502" s="89"/>
      <c r="Q1502" s="87"/>
      <c r="R1502" s="87"/>
      <c r="S1502" s="87"/>
      <c r="T1502" s="89"/>
      <c r="V1502" s="87"/>
      <c r="W1502" s="87"/>
    </row>
    <row r="1503" spans="1:23">
      <c r="A1503" s="98"/>
      <c r="B1503" s="94"/>
      <c r="C1503" s="99"/>
      <c r="D1503" s="86"/>
      <c r="E1503" s="87"/>
      <c r="G1503" s="89"/>
      <c r="H1503" s="87"/>
      <c r="I1503" s="87"/>
      <c r="J1503" s="88"/>
      <c r="K1503" s="87"/>
      <c r="L1503" s="90"/>
      <c r="M1503" s="90"/>
      <c r="N1503" s="87" t="str">
        <f t="shared" ca="1" si="23"/>
        <v/>
      </c>
      <c r="O1503" s="87"/>
      <c r="P1503" s="89"/>
      <c r="Q1503" s="87"/>
      <c r="R1503" s="87"/>
      <c r="S1503" s="87"/>
      <c r="T1503" s="89"/>
      <c r="V1503" s="87"/>
      <c r="W1503" s="87"/>
    </row>
    <row r="1504" spans="1:23">
      <c r="A1504" s="98"/>
      <c r="B1504" s="94"/>
      <c r="C1504" s="99"/>
      <c r="D1504" s="86"/>
      <c r="E1504" s="87"/>
      <c r="G1504" s="89"/>
      <c r="H1504" s="87"/>
      <c r="I1504" s="87"/>
      <c r="J1504" s="88"/>
      <c r="K1504" s="87"/>
      <c r="L1504" s="90"/>
      <c r="M1504" s="90"/>
      <c r="N1504" s="87" t="str">
        <f t="shared" ca="1" si="23"/>
        <v/>
      </c>
      <c r="O1504" s="87"/>
      <c r="P1504" s="89"/>
      <c r="Q1504" s="87"/>
      <c r="R1504" s="87"/>
      <c r="S1504" s="87"/>
      <c r="T1504" s="89"/>
      <c r="V1504" s="87"/>
      <c r="W1504" s="87"/>
    </row>
    <row r="1505" spans="1:23">
      <c r="A1505" s="98"/>
      <c r="B1505" s="94"/>
      <c r="C1505" s="99"/>
      <c r="D1505" s="86"/>
      <c r="E1505" s="87"/>
      <c r="G1505" s="89"/>
      <c r="H1505" s="87"/>
      <c r="I1505" s="87"/>
      <c r="J1505" s="88"/>
      <c r="K1505" s="87"/>
      <c r="L1505" s="90"/>
      <c r="M1505" s="90"/>
      <c r="N1505" s="87" t="str">
        <f t="shared" ca="1" si="23"/>
        <v/>
      </c>
      <c r="O1505" s="87"/>
      <c r="P1505" s="89"/>
      <c r="Q1505" s="87"/>
      <c r="R1505" s="87"/>
      <c r="S1505" s="87"/>
      <c r="T1505" s="89"/>
      <c r="V1505" s="87"/>
      <c r="W1505" s="87"/>
    </row>
    <row r="1506" spans="1:23">
      <c r="A1506" s="98"/>
      <c r="B1506" s="94"/>
      <c r="C1506" s="99"/>
      <c r="D1506" s="86"/>
      <c r="E1506" s="87"/>
      <c r="G1506" s="89"/>
      <c r="H1506" s="87"/>
      <c r="I1506" s="87"/>
      <c r="J1506" s="88"/>
      <c r="K1506" s="87"/>
      <c r="L1506" s="90"/>
      <c r="M1506" s="90"/>
      <c r="N1506" s="87" t="str">
        <f t="shared" ca="1" si="23"/>
        <v/>
      </c>
      <c r="O1506" s="87"/>
      <c r="P1506" s="89"/>
      <c r="Q1506" s="87"/>
      <c r="R1506" s="87"/>
      <c r="S1506" s="87"/>
      <c r="T1506" s="89"/>
      <c r="V1506" s="87"/>
      <c r="W1506" s="87"/>
    </row>
    <row r="1507" spans="1:23">
      <c r="A1507" s="98"/>
      <c r="B1507" s="94"/>
      <c r="C1507" s="99"/>
      <c r="D1507" s="86"/>
      <c r="E1507" s="87"/>
      <c r="G1507" s="89"/>
      <c r="H1507" s="87"/>
      <c r="I1507" s="87"/>
      <c r="J1507" s="88"/>
      <c r="K1507" s="87"/>
      <c r="L1507" s="90"/>
      <c r="M1507" s="90"/>
      <c r="N1507" s="87" t="str">
        <f t="shared" ca="1" si="23"/>
        <v/>
      </c>
      <c r="O1507" s="87"/>
      <c r="P1507" s="89"/>
      <c r="Q1507" s="87"/>
      <c r="R1507" s="87"/>
      <c r="S1507" s="87"/>
      <c r="T1507" s="89"/>
      <c r="V1507" s="87"/>
      <c r="W1507" s="87"/>
    </row>
    <row r="1508" spans="1:23">
      <c r="A1508" s="98"/>
      <c r="B1508" s="94"/>
      <c r="C1508" s="99"/>
      <c r="D1508" s="86"/>
      <c r="E1508" s="87"/>
      <c r="G1508" s="89"/>
      <c r="H1508" s="87"/>
      <c r="I1508" s="87"/>
      <c r="J1508" s="88"/>
      <c r="K1508" s="87"/>
      <c r="L1508" s="90"/>
      <c r="M1508" s="90"/>
      <c r="N1508" s="87" t="str">
        <f t="shared" ca="1" si="23"/>
        <v/>
      </c>
      <c r="O1508" s="87"/>
      <c r="P1508" s="89"/>
      <c r="Q1508" s="87"/>
      <c r="R1508" s="87"/>
      <c r="S1508" s="87"/>
      <c r="T1508" s="89"/>
      <c r="V1508" s="87"/>
      <c r="W1508" s="87"/>
    </row>
    <row r="1509" spans="1:23">
      <c r="A1509" s="98"/>
      <c r="B1509" s="94"/>
      <c r="C1509" s="99"/>
      <c r="D1509" s="86"/>
      <c r="E1509" s="87"/>
      <c r="G1509" s="89"/>
      <c r="H1509" s="87"/>
      <c r="I1509" s="87"/>
      <c r="J1509" s="88"/>
      <c r="K1509" s="87"/>
      <c r="L1509" s="90"/>
      <c r="M1509" s="90"/>
      <c r="N1509" s="87" t="str">
        <f t="shared" ca="1" si="23"/>
        <v/>
      </c>
      <c r="O1509" s="87"/>
      <c r="P1509" s="89"/>
      <c r="Q1509" s="87"/>
      <c r="R1509" s="87"/>
      <c r="S1509" s="87"/>
      <c r="T1509" s="89"/>
      <c r="V1509" s="87"/>
      <c r="W1509" s="87"/>
    </row>
    <row r="1510" spans="1:23">
      <c r="A1510" s="98"/>
      <c r="B1510" s="94"/>
      <c r="C1510" s="99"/>
      <c r="D1510" s="86"/>
      <c r="E1510" s="87"/>
      <c r="G1510" s="89"/>
      <c r="H1510" s="87"/>
      <c r="I1510" s="87"/>
      <c r="J1510" s="88"/>
      <c r="K1510" s="87"/>
      <c r="L1510" s="90"/>
      <c r="M1510" s="90"/>
      <c r="N1510" s="87" t="str">
        <f t="shared" ca="1" si="23"/>
        <v/>
      </c>
      <c r="O1510" s="87"/>
      <c r="P1510" s="89"/>
      <c r="Q1510" s="87"/>
      <c r="R1510" s="87"/>
      <c r="S1510" s="87"/>
      <c r="T1510" s="89"/>
      <c r="V1510" s="87"/>
      <c r="W1510" s="87"/>
    </row>
    <row r="1511" spans="1:23">
      <c r="A1511" s="98"/>
      <c r="B1511" s="94"/>
      <c r="C1511" s="99"/>
      <c r="D1511" s="86"/>
      <c r="E1511" s="87"/>
      <c r="G1511" s="89"/>
      <c r="H1511" s="87"/>
      <c r="I1511" s="87"/>
      <c r="J1511" s="88"/>
      <c r="K1511" s="87"/>
      <c r="L1511" s="90"/>
      <c r="M1511" s="90"/>
      <c r="N1511" s="87" t="str">
        <f t="shared" ca="1" si="23"/>
        <v/>
      </c>
      <c r="O1511" s="87"/>
      <c r="P1511" s="89"/>
      <c r="Q1511" s="87"/>
      <c r="R1511" s="87"/>
      <c r="S1511" s="87"/>
      <c r="T1511" s="89"/>
      <c r="V1511" s="87"/>
      <c r="W1511" s="87"/>
    </row>
    <row r="1512" spans="1:23">
      <c r="A1512" s="98"/>
      <c r="B1512" s="94"/>
      <c r="C1512" s="99"/>
      <c r="D1512" s="86"/>
      <c r="E1512" s="87"/>
      <c r="G1512" s="89"/>
      <c r="H1512" s="87"/>
      <c r="I1512" s="87"/>
      <c r="J1512" s="88"/>
      <c r="K1512" s="87"/>
      <c r="L1512" s="90"/>
      <c r="M1512" s="90"/>
      <c r="N1512" s="87" t="str">
        <f t="shared" ca="1" si="23"/>
        <v/>
      </c>
      <c r="O1512" s="87"/>
      <c r="P1512" s="89"/>
      <c r="Q1512" s="87"/>
      <c r="R1512" s="87"/>
      <c r="S1512" s="87"/>
      <c r="T1512" s="89"/>
      <c r="V1512" s="87"/>
      <c r="W1512" s="87"/>
    </row>
    <row r="1513" spans="1:23">
      <c r="A1513" s="98"/>
      <c r="B1513" s="94"/>
      <c r="C1513" s="99"/>
      <c r="D1513" s="86"/>
      <c r="E1513" s="87"/>
      <c r="G1513" s="89"/>
      <c r="H1513" s="87"/>
      <c r="I1513" s="87"/>
      <c r="J1513" s="88"/>
      <c r="K1513" s="87"/>
      <c r="L1513" s="90"/>
      <c r="M1513" s="90"/>
      <c r="N1513" s="87" t="str">
        <f t="shared" ca="1" si="23"/>
        <v/>
      </c>
      <c r="O1513" s="87"/>
      <c r="P1513" s="89"/>
      <c r="Q1513" s="87"/>
      <c r="R1513" s="87"/>
      <c r="S1513" s="87"/>
      <c r="T1513" s="89"/>
      <c r="V1513" s="87"/>
      <c r="W1513" s="87"/>
    </row>
    <row r="1514" spans="1:23">
      <c r="A1514" s="98"/>
      <c r="B1514" s="94"/>
      <c r="C1514" s="99"/>
      <c r="D1514" s="86"/>
      <c r="E1514" s="87"/>
      <c r="G1514" s="89"/>
      <c r="H1514" s="87"/>
      <c r="I1514" s="87"/>
      <c r="J1514" s="88"/>
      <c r="K1514" s="87"/>
      <c r="L1514" s="90"/>
      <c r="M1514" s="90"/>
      <c r="N1514" s="87" t="str">
        <f t="shared" ca="1" si="23"/>
        <v/>
      </c>
      <c r="O1514" s="87"/>
      <c r="P1514" s="89"/>
      <c r="Q1514" s="87"/>
      <c r="R1514" s="87"/>
      <c r="S1514" s="87"/>
      <c r="T1514" s="89"/>
      <c r="V1514" s="87"/>
      <c r="W1514" s="87"/>
    </row>
    <row r="1515" spans="1:23">
      <c r="A1515" s="98"/>
      <c r="B1515" s="94"/>
      <c r="C1515" s="99"/>
      <c r="D1515" s="86"/>
      <c r="E1515" s="87"/>
      <c r="G1515" s="89"/>
      <c r="H1515" s="87"/>
      <c r="I1515" s="87"/>
      <c r="J1515" s="88"/>
      <c r="K1515" s="87"/>
      <c r="L1515" s="90"/>
      <c r="M1515" s="90"/>
      <c r="N1515" s="87" t="str">
        <f t="shared" ca="1" si="23"/>
        <v/>
      </c>
      <c r="O1515" s="87"/>
      <c r="P1515" s="89"/>
      <c r="Q1515" s="87"/>
      <c r="R1515" s="87"/>
      <c r="S1515" s="87"/>
      <c r="T1515" s="89"/>
      <c r="V1515" s="87"/>
      <c r="W1515" s="87"/>
    </row>
    <row r="1516" spans="1:23">
      <c r="A1516" s="98"/>
      <c r="B1516" s="94"/>
      <c r="C1516" s="99"/>
      <c r="D1516" s="86"/>
      <c r="E1516" s="87"/>
      <c r="G1516" s="89"/>
      <c r="H1516" s="87"/>
      <c r="I1516" s="87"/>
      <c r="J1516" s="88"/>
      <c r="K1516" s="87"/>
      <c r="L1516" s="90"/>
      <c r="M1516" s="90"/>
      <c r="N1516" s="87" t="str">
        <f t="shared" ca="1" si="23"/>
        <v/>
      </c>
      <c r="O1516" s="87"/>
      <c r="P1516" s="89"/>
      <c r="Q1516" s="87"/>
      <c r="R1516" s="87"/>
      <c r="S1516" s="87"/>
      <c r="T1516" s="89"/>
      <c r="V1516" s="87"/>
      <c r="W1516" s="87"/>
    </row>
    <row r="1517" spans="1:23">
      <c r="A1517" s="98"/>
      <c r="B1517" s="94"/>
      <c r="C1517" s="99"/>
      <c r="D1517" s="86"/>
      <c r="E1517" s="87"/>
      <c r="G1517" s="89"/>
      <c r="H1517" s="87"/>
      <c r="I1517" s="87"/>
      <c r="J1517" s="88"/>
      <c r="K1517" s="87"/>
      <c r="L1517" s="90"/>
      <c r="M1517" s="90"/>
      <c r="N1517" s="87" t="str">
        <f t="shared" ca="1" si="23"/>
        <v/>
      </c>
      <c r="O1517" s="87"/>
      <c r="P1517" s="89"/>
      <c r="Q1517" s="87"/>
      <c r="R1517" s="87"/>
      <c r="S1517" s="87"/>
      <c r="T1517" s="89"/>
      <c r="V1517" s="87"/>
      <c r="W1517" s="87"/>
    </row>
    <row r="1518" spans="1:23">
      <c r="A1518" s="98"/>
      <c r="B1518" s="94"/>
      <c r="C1518" s="99"/>
      <c r="D1518" s="86"/>
      <c r="E1518" s="87"/>
      <c r="G1518" s="89"/>
      <c r="H1518" s="87"/>
      <c r="I1518" s="87"/>
      <c r="J1518" s="88"/>
      <c r="K1518" s="87"/>
      <c r="L1518" s="90"/>
      <c r="M1518" s="90"/>
      <c r="N1518" s="87" t="str">
        <f t="shared" ca="1" si="23"/>
        <v/>
      </c>
      <c r="O1518" s="87"/>
      <c r="P1518" s="89"/>
      <c r="Q1518" s="87"/>
      <c r="R1518" s="87"/>
      <c r="S1518" s="87"/>
      <c r="T1518" s="89"/>
      <c r="V1518" s="87"/>
      <c r="W1518" s="87"/>
    </row>
    <row r="1519" spans="1:23">
      <c r="A1519" s="98"/>
      <c r="B1519" s="94"/>
      <c r="C1519" s="99"/>
      <c r="D1519" s="86"/>
      <c r="E1519" s="87"/>
      <c r="G1519" s="89"/>
      <c r="H1519" s="87"/>
      <c r="I1519" s="87"/>
      <c r="J1519" s="88"/>
      <c r="K1519" s="87"/>
      <c r="L1519" s="90"/>
      <c r="M1519" s="90"/>
      <c r="N1519" s="87" t="str">
        <f t="shared" ca="1" si="23"/>
        <v/>
      </c>
      <c r="O1519" s="87"/>
      <c r="P1519" s="89"/>
      <c r="Q1519" s="87"/>
      <c r="R1519" s="87"/>
      <c r="S1519" s="87"/>
      <c r="T1519" s="89"/>
      <c r="V1519" s="87"/>
      <c r="W1519" s="87"/>
    </row>
    <row r="1520" spans="1:23">
      <c r="A1520" s="98"/>
      <c r="B1520" s="94"/>
      <c r="C1520" s="99"/>
      <c r="D1520" s="86"/>
      <c r="E1520" s="87"/>
      <c r="G1520" s="89"/>
      <c r="H1520" s="87"/>
      <c r="I1520" s="87"/>
      <c r="J1520" s="88"/>
      <c r="K1520" s="87"/>
      <c r="L1520" s="90"/>
      <c r="M1520" s="90"/>
      <c r="N1520" s="87" t="str">
        <f t="shared" ca="1" si="23"/>
        <v/>
      </c>
      <c r="O1520" s="87"/>
      <c r="P1520" s="89"/>
      <c r="Q1520" s="87"/>
      <c r="R1520" s="87"/>
      <c r="S1520" s="87"/>
      <c r="T1520" s="89"/>
      <c r="V1520" s="87"/>
      <c r="W1520" s="87"/>
    </row>
    <row r="1521" spans="1:23">
      <c r="A1521" s="98"/>
      <c r="B1521" s="94"/>
      <c r="C1521" s="99"/>
      <c r="D1521" s="86"/>
      <c r="E1521" s="87"/>
      <c r="G1521" s="89"/>
      <c r="H1521" s="87"/>
      <c r="I1521" s="87"/>
      <c r="J1521" s="88"/>
      <c r="K1521" s="87"/>
      <c r="L1521" s="90"/>
      <c r="M1521" s="90"/>
      <c r="N1521" s="87" t="str">
        <f t="shared" ca="1" si="23"/>
        <v/>
      </c>
      <c r="O1521" s="87"/>
      <c r="P1521" s="89"/>
      <c r="Q1521" s="87"/>
      <c r="R1521" s="87"/>
      <c r="S1521" s="87"/>
      <c r="T1521" s="89"/>
      <c r="V1521" s="87"/>
      <c r="W1521" s="87"/>
    </row>
    <row r="1522" spans="1:23">
      <c r="A1522" s="98"/>
      <c r="B1522" s="94"/>
      <c r="C1522" s="99"/>
      <c r="D1522" s="86"/>
      <c r="E1522" s="87"/>
      <c r="G1522" s="89"/>
      <c r="H1522" s="87"/>
      <c r="I1522" s="87"/>
      <c r="J1522" s="88"/>
      <c r="K1522" s="87"/>
      <c r="L1522" s="90"/>
      <c r="M1522" s="90"/>
      <c r="N1522" s="87" t="str">
        <f t="shared" ca="1" si="23"/>
        <v/>
      </c>
      <c r="O1522" s="87"/>
      <c r="P1522" s="89"/>
      <c r="Q1522" s="87"/>
      <c r="R1522" s="87"/>
      <c r="S1522" s="87"/>
      <c r="T1522" s="89"/>
      <c r="V1522" s="87"/>
      <c r="W1522" s="87"/>
    </row>
    <row r="1523" spans="1:23">
      <c r="A1523" s="98"/>
      <c r="B1523" s="94"/>
      <c r="C1523" s="99"/>
      <c r="D1523" s="86"/>
      <c r="E1523" s="87"/>
      <c r="G1523" s="89"/>
      <c r="H1523" s="87"/>
      <c r="I1523" s="87"/>
      <c r="J1523" s="88"/>
      <c r="K1523" s="87"/>
      <c r="L1523" s="90"/>
      <c r="M1523" s="90"/>
      <c r="N1523" s="87" t="str">
        <f t="shared" ca="1" si="23"/>
        <v/>
      </c>
      <c r="O1523" s="87"/>
      <c r="P1523" s="89"/>
      <c r="Q1523" s="87"/>
      <c r="R1523" s="87"/>
      <c r="S1523" s="87"/>
      <c r="T1523" s="89"/>
      <c r="V1523" s="87"/>
      <c r="W1523" s="87"/>
    </row>
    <row r="1524" spans="1:23">
      <c r="A1524" s="98"/>
      <c r="B1524" s="94"/>
      <c r="C1524" s="99"/>
      <c r="D1524" s="86"/>
      <c r="E1524" s="87"/>
      <c r="G1524" s="89"/>
      <c r="H1524" s="87"/>
      <c r="I1524" s="87"/>
      <c r="J1524" s="88"/>
      <c r="K1524" s="87"/>
      <c r="L1524" s="90"/>
      <c r="M1524" s="90"/>
      <c r="N1524" s="87" t="str">
        <f t="shared" ca="1" si="23"/>
        <v/>
      </c>
      <c r="O1524" s="87"/>
      <c r="P1524" s="89"/>
      <c r="Q1524" s="87"/>
      <c r="R1524" s="87"/>
      <c r="S1524" s="87"/>
      <c r="T1524" s="89"/>
      <c r="V1524" s="87"/>
      <c r="W1524" s="87"/>
    </row>
    <row r="1525" spans="1:23">
      <c r="A1525" s="98"/>
      <c r="B1525" s="94"/>
      <c r="C1525" s="99"/>
      <c r="D1525" s="86"/>
      <c r="E1525" s="87"/>
      <c r="G1525" s="89"/>
      <c r="H1525" s="87"/>
      <c r="I1525" s="87"/>
      <c r="J1525" s="88"/>
      <c r="K1525" s="87"/>
      <c r="L1525" s="90"/>
      <c r="M1525" s="90"/>
      <c r="N1525" s="87" t="str">
        <f t="shared" ca="1" si="23"/>
        <v/>
      </c>
      <c r="O1525" s="87"/>
      <c r="P1525" s="89"/>
      <c r="Q1525" s="87"/>
      <c r="R1525" s="87"/>
      <c r="S1525" s="87"/>
      <c r="T1525" s="89"/>
      <c r="V1525" s="87"/>
      <c r="W1525" s="87"/>
    </row>
    <row r="1526" spans="1:23">
      <c r="A1526" s="98"/>
      <c r="B1526" s="94"/>
      <c r="C1526" s="99"/>
      <c r="D1526" s="86"/>
      <c r="E1526" s="87"/>
      <c r="G1526" s="89"/>
      <c r="H1526" s="87"/>
      <c r="I1526" s="87"/>
      <c r="J1526" s="88"/>
      <c r="K1526" s="87"/>
      <c r="L1526" s="90"/>
      <c r="M1526" s="90"/>
      <c r="N1526" s="87" t="str">
        <f t="shared" ca="1" si="23"/>
        <v/>
      </c>
      <c r="O1526" s="87"/>
      <c r="P1526" s="89"/>
      <c r="Q1526" s="87"/>
      <c r="R1526" s="87"/>
      <c r="S1526" s="87"/>
      <c r="T1526" s="89"/>
      <c r="V1526" s="87"/>
      <c r="W1526" s="87"/>
    </row>
    <row r="1527" spans="1:23">
      <c r="A1527" s="98"/>
      <c r="B1527" s="94"/>
      <c r="C1527" s="99"/>
      <c r="D1527" s="86"/>
      <c r="E1527" s="87"/>
      <c r="G1527" s="89"/>
      <c r="H1527" s="87"/>
      <c r="I1527" s="87"/>
      <c r="J1527" s="88"/>
      <c r="K1527" s="87"/>
      <c r="L1527" s="90"/>
      <c r="M1527" s="90"/>
      <c r="N1527" s="87" t="str">
        <f t="shared" ca="1" si="23"/>
        <v/>
      </c>
      <c r="O1527" s="87"/>
      <c r="P1527" s="89"/>
      <c r="Q1527" s="87"/>
      <c r="R1527" s="87"/>
      <c r="S1527" s="87"/>
      <c r="T1527" s="89"/>
      <c r="V1527" s="87"/>
      <c r="W1527" s="87"/>
    </row>
    <row r="1528" spans="1:23">
      <c r="A1528" s="98"/>
      <c r="B1528" s="94"/>
      <c r="C1528" s="99"/>
      <c r="D1528" s="86"/>
      <c r="E1528" s="87"/>
      <c r="G1528" s="89"/>
      <c r="H1528" s="87"/>
      <c r="I1528" s="87"/>
      <c r="J1528" s="88"/>
      <c r="K1528" s="87"/>
      <c r="L1528" s="90"/>
      <c r="M1528" s="90"/>
      <c r="N1528" s="87" t="str">
        <f t="shared" ca="1" si="23"/>
        <v/>
      </c>
      <c r="O1528" s="87"/>
      <c r="P1528" s="89"/>
      <c r="Q1528" s="87"/>
      <c r="R1528" s="87"/>
      <c r="S1528" s="87"/>
      <c r="T1528" s="89"/>
      <c r="V1528" s="87"/>
      <c r="W1528" s="87"/>
    </row>
    <row r="1529" spans="1:23">
      <c r="A1529" s="98"/>
      <c r="B1529" s="94"/>
      <c r="C1529" s="99"/>
      <c r="D1529" s="86"/>
      <c r="E1529" s="87"/>
      <c r="G1529" s="89"/>
      <c r="H1529" s="87"/>
      <c r="I1529" s="87"/>
      <c r="J1529" s="88"/>
      <c r="K1529" s="87"/>
      <c r="L1529" s="90"/>
      <c r="M1529" s="90"/>
      <c r="N1529" s="87" t="str">
        <f t="shared" ca="1" si="23"/>
        <v/>
      </c>
      <c r="O1529" s="87"/>
      <c r="P1529" s="89"/>
      <c r="Q1529" s="87"/>
      <c r="R1529" s="87"/>
      <c r="S1529" s="87"/>
      <c r="T1529" s="89"/>
      <c r="V1529" s="87"/>
      <c r="W1529" s="87"/>
    </row>
    <row r="1530" spans="1:23">
      <c r="A1530" s="98"/>
      <c r="B1530" s="94"/>
      <c r="C1530" s="99"/>
      <c r="D1530" s="86"/>
      <c r="E1530" s="87"/>
      <c r="G1530" s="89"/>
      <c r="H1530" s="87"/>
      <c r="I1530" s="87"/>
      <c r="J1530" s="88"/>
      <c r="K1530" s="87"/>
      <c r="L1530" s="90"/>
      <c r="M1530" s="90"/>
      <c r="N1530" s="87" t="str">
        <f t="shared" ca="1" si="23"/>
        <v/>
      </c>
      <c r="O1530" s="87"/>
      <c r="P1530" s="89"/>
      <c r="Q1530" s="87"/>
      <c r="R1530" s="87"/>
      <c r="S1530" s="87"/>
      <c r="T1530" s="89"/>
      <c r="V1530" s="87"/>
      <c r="W1530" s="87"/>
    </row>
    <row r="1531" spans="1:23">
      <c r="A1531" s="98"/>
      <c r="B1531" s="94"/>
      <c r="C1531" s="99"/>
      <c r="D1531" s="86"/>
      <c r="E1531" s="87"/>
      <c r="G1531" s="89"/>
      <c r="H1531" s="87"/>
      <c r="I1531" s="87"/>
      <c r="J1531" s="88"/>
      <c r="K1531" s="87"/>
      <c r="L1531" s="90"/>
      <c r="M1531" s="90"/>
      <c r="N1531" s="87" t="str">
        <f t="shared" ca="1" si="23"/>
        <v/>
      </c>
      <c r="O1531" s="87"/>
      <c r="P1531" s="89"/>
      <c r="Q1531" s="87"/>
      <c r="R1531" s="87"/>
      <c r="S1531" s="87"/>
      <c r="T1531" s="89"/>
      <c r="V1531" s="87"/>
      <c r="W1531" s="87"/>
    </row>
    <row r="1532" spans="1:23">
      <c r="A1532" s="98"/>
      <c r="B1532" s="94"/>
      <c r="C1532" s="99"/>
      <c r="D1532" s="86"/>
      <c r="E1532" s="87"/>
      <c r="G1532" s="89"/>
      <c r="H1532" s="87"/>
      <c r="I1532" s="87"/>
      <c r="J1532" s="88"/>
      <c r="K1532" s="87"/>
      <c r="L1532" s="90"/>
      <c r="M1532" s="90"/>
      <c r="N1532" s="87" t="str">
        <f t="shared" ca="1" si="23"/>
        <v/>
      </c>
      <c r="O1532" s="87"/>
      <c r="P1532" s="89"/>
      <c r="Q1532" s="87"/>
      <c r="R1532" s="87"/>
      <c r="S1532" s="87"/>
      <c r="T1532" s="89"/>
      <c r="V1532" s="87"/>
      <c r="W1532" s="87"/>
    </row>
    <row r="1533" spans="1:23">
      <c r="A1533" s="98"/>
      <c r="B1533" s="94"/>
      <c r="C1533" s="99"/>
      <c r="D1533" s="86"/>
      <c r="E1533" s="87"/>
      <c r="G1533" s="89"/>
      <c r="H1533" s="87"/>
      <c r="I1533" s="87"/>
      <c r="J1533" s="88"/>
      <c r="K1533" s="87"/>
      <c r="L1533" s="90"/>
      <c r="M1533" s="90"/>
      <c r="N1533" s="87" t="str">
        <f t="shared" ca="1" si="23"/>
        <v/>
      </c>
      <c r="O1533" s="87"/>
      <c r="P1533" s="89"/>
      <c r="Q1533" s="87"/>
      <c r="R1533" s="87"/>
      <c r="S1533" s="87"/>
      <c r="T1533" s="89"/>
      <c r="V1533" s="87"/>
      <c r="W1533" s="87"/>
    </row>
    <row r="1534" spans="1:23">
      <c r="A1534" s="98"/>
      <c r="B1534" s="94"/>
      <c r="C1534" s="99"/>
      <c r="D1534" s="86"/>
      <c r="E1534" s="87"/>
      <c r="G1534" s="89"/>
      <c r="H1534" s="87"/>
      <c r="I1534" s="87"/>
      <c r="J1534" s="88"/>
      <c r="K1534" s="87"/>
      <c r="L1534" s="90"/>
      <c r="M1534" s="90"/>
      <c r="N1534" s="87" t="str">
        <f t="shared" ca="1" si="23"/>
        <v/>
      </c>
      <c r="O1534" s="87"/>
      <c r="P1534" s="89"/>
      <c r="Q1534" s="87"/>
      <c r="R1534" s="87"/>
      <c r="S1534" s="87"/>
      <c r="T1534" s="89"/>
      <c r="V1534" s="87"/>
      <c r="W1534" s="87"/>
    </row>
    <row r="1535" spans="1:23">
      <c r="A1535" s="98"/>
      <c r="B1535" s="94"/>
      <c r="C1535" s="99"/>
      <c r="D1535" s="86"/>
      <c r="E1535" s="87"/>
      <c r="G1535" s="89"/>
      <c r="H1535" s="87"/>
      <c r="I1535" s="87"/>
      <c r="J1535" s="88"/>
      <c r="K1535" s="87"/>
      <c r="L1535" s="90"/>
      <c r="M1535" s="90"/>
      <c r="N1535" s="87" t="str">
        <f t="shared" ca="1" si="23"/>
        <v/>
      </c>
      <c r="O1535" s="87"/>
      <c r="P1535" s="89"/>
      <c r="Q1535" s="87"/>
      <c r="R1535" s="87"/>
      <c r="S1535" s="87"/>
      <c r="T1535" s="89"/>
      <c r="V1535" s="87"/>
      <c r="W1535" s="87"/>
    </row>
    <row r="1536" spans="1:23">
      <c r="A1536" s="98"/>
      <c r="B1536" s="94"/>
      <c r="C1536" s="99"/>
      <c r="D1536" s="86"/>
      <c r="E1536" s="87"/>
      <c r="G1536" s="89"/>
      <c r="H1536" s="87"/>
      <c r="I1536" s="87"/>
      <c r="J1536" s="88"/>
      <c r="K1536" s="87"/>
      <c r="L1536" s="90"/>
      <c r="M1536" s="90"/>
      <c r="N1536" s="87" t="str">
        <f t="shared" ca="1" si="23"/>
        <v/>
      </c>
      <c r="O1536" s="87"/>
      <c r="P1536" s="89"/>
      <c r="Q1536" s="87"/>
      <c r="R1536" s="87"/>
      <c r="S1536" s="87"/>
      <c r="T1536" s="89"/>
      <c r="V1536" s="87"/>
      <c r="W1536" s="87"/>
    </row>
    <row r="1537" spans="1:23">
      <c r="A1537" s="98"/>
      <c r="B1537" s="94"/>
      <c r="C1537" s="99"/>
      <c r="D1537" s="86"/>
      <c r="E1537" s="87"/>
      <c r="G1537" s="89"/>
      <c r="H1537" s="87"/>
      <c r="I1537" s="87"/>
      <c r="J1537" s="88"/>
      <c r="K1537" s="87"/>
      <c r="L1537" s="90"/>
      <c r="M1537" s="90"/>
      <c r="N1537" s="87" t="str">
        <f t="shared" ca="1" si="23"/>
        <v/>
      </c>
      <c r="O1537" s="87"/>
      <c r="P1537" s="89"/>
      <c r="Q1537" s="87"/>
      <c r="R1537" s="87"/>
      <c r="S1537" s="87"/>
      <c r="T1537" s="89"/>
      <c r="V1537" s="87"/>
      <c r="W1537" s="87"/>
    </row>
    <row r="1538" spans="1:23">
      <c r="A1538" s="98"/>
      <c r="B1538" s="94"/>
      <c r="C1538" s="99"/>
      <c r="D1538" s="86"/>
      <c r="E1538" s="87"/>
      <c r="G1538" s="89"/>
      <c r="H1538" s="87"/>
      <c r="I1538" s="87"/>
      <c r="J1538" s="88"/>
      <c r="K1538" s="87"/>
      <c r="L1538" s="90"/>
      <c r="M1538" s="90"/>
      <c r="N1538" s="87" t="str">
        <f t="shared" ca="1" si="23"/>
        <v/>
      </c>
      <c r="O1538" s="87"/>
      <c r="P1538" s="89"/>
      <c r="Q1538" s="87"/>
      <c r="R1538" s="87"/>
      <c r="S1538" s="87"/>
      <c r="T1538" s="89"/>
      <c r="V1538" s="87"/>
      <c r="W1538" s="87"/>
    </row>
    <row r="1539" spans="1:23">
      <c r="A1539" s="98"/>
      <c r="B1539" s="94"/>
      <c r="C1539" s="99"/>
      <c r="D1539" s="86"/>
      <c r="E1539" s="87"/>
      <c r="G1539" s="89"/>
      <c r="H1539" s="87"/>
      <c r="I1539" s="87"/>
      <c r="J1539" s="88"/>
      <c r="K1539" s="87"/>
      <c r="L1539" s="90"/>
      <c r="M1539" s="90"/>
      <c r="N1539" s="87" t="str">
        <f t="shared" ca="1" si="23"/>
        <v/>
      </c>
      <c r="O1539" s="87"/>
      <c r="P1539" s="89"/>
      <c r="Q1539" s="87"/>
      <c r="R1539" s="87"/>
      <c r="S1539" s="87"/>
      <c r="T1539" s="89"/>
      <c r="V1539" s="87"/>
      <c r="W1539" s="87"/>
    </row>
    <row r="1540" spans="1:23">
      <c r="A1540" s="98"/>
      <c r="B1540" s="94"/>
      <c r="C1540" s="99"/>
      <c r="D1540" s="86"/>
      <c r="E1540" s="87"/>
      <c r="G1540" s="89"/>
      <c r="H1540" s="87"/>
      <c r="I1540" s="87"/>
      <c r="J1540" s="88"/>
      <c r="K1540" s="87"/>
      <c r="L1540" s="90"/>
      <c r="M1540" s="90"/>
      <c r="N1540" s="87" t="str">
        <f t="shared" ca="1" si="23"/>
        <v/>
      </c>
      <c r="O1540" s="87"/>
      <c r="P1540" s="89"/>
      <c r="Q1540" s="87"/>
      <c r="R1540" s="87"/>
      <c r="S1540" s="87"/>
      <c r="T1540" s="89"/>
      <c r="V1540" s="87"/>
      <c r="W1540" s="87"/>
    </row>
    <row r="1541" spans="1:23">
      <c r="A1541" s="98"/>
      <c r="B1541" s="94"/>
      <c r="C1541" s="99"/>
      <c r="D1541" s="86"/>
      <c r="E1541" s="87"/>
      <c r="G1541" s="89"/>
      <c r="H1541" s="87"/>
      <c r="I1541" s="87"/>
      <c r="J1541" s="88"/>
      <c r="K1541" s="87"/>
      <c r="L1541" s="90"/>
      <c r="M1541" s="90"/>
      <c r="N1541" s="87" t="str">
        <f t="shared" ref="N1541:N1604" ca="1" si="24">+IFERROR(MATCH("X",OFFSET(STR,N1540,0),0)+N1540,"")</f>
        <v/>
      </c>
      <c r="O1541" s="87"/>
      <c r="P1541" s="89"/>
      <c r="Q1541" s="87"/>
      <c r="R1541" s="87"/>
      <c r="S1541" s="87"/>
      <c r="T1541" s="89"/>
      <c r="V1541" s="87"/>
      <c r="W1541" s="87"/>
    </row>
    <row r="1542" spans="1:23">
      <c r="A1542" s="98"/>
      <c r="B1542" s="94"/>
      <c r="C1542" s="99"/>
      <c r="D1542" s="86"/>
      <c r="E1542" s="87"/>
      <c r="G1542" s="89"/>
      <c r="H1542" s="87"/>
      <c r="I1542" s="87"/>
      <c r="J1542" s="88"/>
      <c r="K1542" s="87"/>
      <c r="L1542" s="90"/>
      <c r="M1542" s="90"/>
      <c r="N1542" s="87" t="str">
        <f t="shared" ca="1" si="24"/>
        <v/>
      </c>
      <c r="O1542" s="87"/>
      <c r="P1542" s="89"/>
      <c r="Q1542" s="87"/>
      <c r="R1542" s="87"/>
      <c r="S1542" s="87"/>
      <c r="T1542" s="89"/>
      <c r="V1542" s="87"/>
      <c r="W1542" s="87"/>
    </row>
    <row r="1543" spans="1:23">
      <c r="A1543" s="98"/>
      <c r="B1543" s="94"/>
      <c r="C1543" s="99"/>
      <c r="D1543" s="86"/>
      <c r="E1543" s="87"/>
      <c r="G1543" s="89"/>
      <c r="H1543" s="87"/>
      <c r="I1543" s="87"/>
      <c r="J1543" s="88"/>
      <c r="K1543" s="87"/>
      <c r="L1543" s="90"/>
      <c r="M1543" s="90"/>
      <c r="N1543" s="87" t="str">
        <f t="shared" ca="1" si="24"/>
        <v/>
      </c>
      <c r="O1543" s="87"/>
      <c r="P1543" s="89"/>
      <c r="Q1543" s="87"/>
      <c r="R1543" s="87"/>
      <c r="S1543" s="87"/>
      <c r="T1543" s="89"/>
      <c r="V1543" s="87"/>
      <c r="W1543" s="87"/>
    </row>
    <row r="1544" spans="1:23">
      <c r="A1544" s="98"/>
      <c r="B1544" s="94"/>
      <c r="C1544" s="99"/>
      <c r="D1544" s="86"/>
      <c r="E1544" s="87"/>
      <c r="G1544" s="89"/>
      <c r="H1544" s="87"/>
      <c r="I1544" s="87"/>
      <c r="J1544" s="88"/>
      <c r="K1544" s="87"/>
      <c r="L1544" s="90"/>
      <c r="M1544" s="90"/>
      <c r="N1544" s="87" t="str">
        <f t="shared" ca="1" si="24"/>
        <v/>
      </c>
      <c r="O1544" s="87"/>
      <c r="P1544" s="89"/>
      <c r="Q1544" s="87"/>
      <c r="R1544" s="87"/>
      <c r="S1544" s="87"/>
      <c r="T1544" s="89"/>
      <c r="V1544" s="87"/>
      <c r="W1544" s="87"/>
    </row>
    <row r="1545" spans="1:23">
      <c r="A1545" s="98"/>
      <c r="B1545" s="94"/>
      <c r="C1545" s="99"/>
      <c r="D1545" s="86"/>
      <c r="E1545" s="87"/>
      <c r="G1545" s="89"/>
      <c r="H1545" s="87"/>
      <c r="I1545" s="87"/>
      <c r="J1545" s="88"/>
      <c r="K1545" s="87"/>
      <c r="L1545" s="90"/>
      <c r="M1545" s="90"/>
      <c r="N1545" s="87" t="str">
        <f t="shared" ca="1" si="24"/>
        <v/>
      </c>
      <c r="O1545" s="87"/>
      <c r="P1545" s="89"/>
      <c r="Q1545" s="87"/>
      <c r="R1545" s="87"/>
      <c r="S1545" s="87"/>
      <c r="T1545" s="89"/>
      <c r="V1545" s="87"/>
      <c r="W1545" s="87"/>
    </row>
    <row r="1546" spans="1:23">
      <c r="A1546" s="98"/>
      <c r="B1546" s="94"/>
      <c r="C1546" s="99"/>
      <c r="D1546" s="86"/>
      <c r="E1546" s="87"/>
      <c r="G1546" s="89"/>
      <c r="H1546" s="87"/>
      <c r="I1546" s="87"/>
      <c r="J1546" s="88"/>
      <c r="K1546" s="87"/>
      <c r="L1546" s="90"/>
      <c r="M1546" s="90"/>
      <c r="N1546" s="87" t="str">
        <f t="shared" ca="1" si="24"/>
        <v/>
      </c>
      <c r="O1546" s="87"/>
      <c r="P1546" s="89"/>
      <c r="Q1546" s="87"/>
      <c r="R1546" s="87"/>
      <c r="S1546" s="87"/>
      <c r="T1546" s="89"/>
      <c r="V1546" s="87"/>
      <c r="W1546" s="87"/>
    </row>
    <row r="1547" spans="1:23">
      <c r="A1547" s="98"/>
      <c r="B1547" s="94"/>
      <c r="C1547" s="99"/>
      <c r="D1547" s="86"/>
      <c r="E1547" s="87"/>
      <c r="G1547" s="89"/>
      <c r="H1547" s="87"/>
      <c r="I1547" s="87"/>
      <c r="J1547" s="88"/>
      <c r="K1547" s="87"/>
      <c r="L1547" s="90"/>
      <c r="M1547" s="90"/>
      <c r="N1547" s="87" t="str">
        <f t="shared" ca="1" si="24"/>
        <v/>
      </c>
      <c r="O1547" s="87"/>
      <c r="P1547" s="89"/>
      <c r="Q1547" s="87"/>
      <c r="R1547" s="87"/>
      <c r="S1547" s="87"/>
      <c r="T1547" s="89"/>
      <c r="V1547" s="87"/>
      <c r="W1547" s="87"/>
    </row>
    <row r="1548" spans="1:23">
      <c r="A1548" s="98"/>
      <c r="B1548" s="94"/>
      <c r="C1548" s="99"/>
      <c r="D1548" s="86"/>
      <c r="E1548" s="87"/>
      <c r="G1548" s="89"/>
      <c r="H1548" s="87"/>
      <c r="I1548" s="87"/>
      <c r="J1548" s="88"/>
      <c r="K1548" s="87"/>
      <c r="L1548" s="90"/>
      <c r="M1548" s="90"/>
      <c r="N1548" s="87" t="str">
        <f t="shared" ca="1" si="24"/>
        <v/>
      </c>
      <c r="O1548" s="87"/>
      <c r="P1548" s="89"/>
      <c r="Q1548" s="87"/>
      <c r="R1548" s="87"/>
      <c r="S1548" s="87"/>
      <c r="T1548" s="89"/>
      <c r="V1548" s="87"/>
      <c r="W1548" s="87"/>
    </row>
    <row r="1549" spans="1:23">
      <c r="A1549" s="98"/>
      <c r="B1549" s="94"/>
      <c r="C1549" s="99"/>
      <c r="D1549" s="86"/>
      <c r="E1549" s="87"/>
      <c r="G1549" s="89"/>
      <c r="H1549" s="87"/>
      <c r="I1549" s="87"/>
      <c r="J1549" s="88"/>
      <c r="K1549" s="87"/>
      <c r="L1549" s="90"/>
      <c r="M1549" s="90"/>
      <c r="N1549" s="87" t="str">
        <f t="shared" ca="1" si="24"/>
        <v/>
      </c>
      <c r="O1549" s="87"/>
      <c r="P1549" s="89"/>
      <c r="Q1549" s="87"/>
      <c r="R1549" s="87"/>
      <c r="S1549" s="87"/>
      <c r="T1549" s="89"/>
      <c r="V1549" s="87"/>
      <c r="W1549" s="87"/>
    </row>
    <row r="1550" spans="1:23">
      <c r="A1550" s="98"/>
      <c r="B1550" s="94"/>
      <c r="C1550" s="99"/>
      <c r="D1550" s="86"/>
      <c r="E1550" s="87"/>
      <c r="G1550" s="89"/>
      <c r="H1550" s="87"/>
      <c r="I1550" s="87"/>
      <c r="J1550" s="88"/>
      <c r="K1550" s="87"/>
      <c r="L1550" s="90"/>
      <c r="M1550" s="90"/>
      <c r="N1550" s="87" t="str">
        <f t="shared" ca="1" si="24"/>
        <v/>
      </c>
      <c r="O1550" s="87"/>
      <c r="P1550" s="89"/>
      <c r="Q1550" s="87"/>
      <c r="R1550" s="87"/>
      <c r="S1550" s="87"/>
      <c r="T1550" s="89"/>
      <c r="V1550" s="87"/>
      <c r="W1550" s="87"/>
    </row>
    <row r="1551" spans="1:23">
      <c r="A1551" s="98"/>
      <c r="B1551" s="94"/>
      <c r="C1551" s="99"/>
      <c r="D1551" s="86"/>
      <c r="E1551" s="87"/>
      <c r="G1551" s="89"/>
      <c r="H1551" s="87"/>
      <c r="I1551" s="87"/>
      <c r="J1551" s="88"/>
      <c r="K1551" s="87"/>
      <c r="L1551" s="90"/>
      <c r="M1551" s="90"/>
      <c r="N1551" s="87" t="str">
        <f t="shared" ca="1" si="24"/>
        <v/>
      </c>
      <c r="O1551" s="87"/>
      <c r="P1551" s="89"/>
      <c r="Q1551" s="87"/>
      <c r="R1551" s="87"/>
      <c r="S1551" s="87"/>
      <c r="T1551" s="89"/>
      <c r="V1551" s="87"/>
      <c r="W1551" s="87"/>
    </row>
    <row r="1552" spans="1:23">
      <c r="A1552" s="98"/>
      <c r="B1552" s="94"/>
      <c r="C1552" s="99"/>
      <c r="D1552" s="86"/>
      <c r="E1552" s="87"/>
      <c r="G1552" s="89"/>
      <c r="H1552" s="87"/>
      <c r="I1552" s="87"/>
      <c r="J1552" s="88"/>
      <c r="K1552" s="87"/>
      <c r="L1552" s="90"/>
      <c r="M1552" s="90"/>
      <c r="N1552" s="87" t="str">
        <f t="shared" ca="1" si="24"/>
        <v/>
      </c>
      <c r="O1552" s="87"/>
      <c r="P1552" s="89"/>
      <c r="Q1552" s="87"/>
      <c r="R1552" s="87"/>
      <c r="S1552" s="87"/>
      <c r="T1552" s="89"/>
      <c r="V1552" s="87"/>
      <c r="W1552" s="87"/>
    </row>
    <row r="1553" spans="1:23">
      <c r="A1553" s="98"/>
      <c r="B1553" s="94"/>
      <c r="C1553" s="99"/>
      <c r="D1553" s="86"/>
      <c r="E1553" s="87"/>
      <c r="G1553" s="89"/>
      <c r="H1553" s="87"/>
      <c r="I1553" s="87"/>
      <c r="J1553" s="88"/>
      <c r="K1553" s="87"/>
      <c r="L1553" s="90"/>
      <c r="M1553" s="90"/>
      <c r="N1553" s="87" t="str">
        <f t="shared" ca="1" si="24"/>
        <v/>
      </c>
      <c r="O1553" s="87"/>
      <c r="P1553" s="89"/>
      <c r="Q1553" s="87"/>
      <c r="R1553" s="87"/>
      <c r="S1553" s="87"/>
      <c r="T1553" s="89"/>
      <c r="V1553" s="87"/>
      <c r="W1553" s="87"/>
    </row>
    <row r="1554" spans="1:23">
      <c r="A1554" s="98"/>
      <c r="B1554" s="94"/>
      <c r="C1554" s="99"/>
      <c r="D1554" s="86"/>
      <c r="E1554" s="87"/>
      <c r="G1554" s="89"/>
      <c r="H1554" s="87"/>
      <c r="I1554" s="87"/>
      <c r="J1554" s="88"/>
      <c r="K1554" s="87"/>
      <c r="L1554" s="90"/>
      <c r="M1554" s="90"/>
      <c r="N1554" s="87" t="str">
        <f t="shared" ca="1" si="24"/>
        <v/>
      </c>
      <c r="O1554" s="87"/>
      <c r="P1554" s="89"/>
      <c r="Q1554" s="87"/>
      <c r="R1554" s="87"/>
      <c r="S1554" s="87"/>
      <c r="T1554" s="89"/>
      <c r="V1554" s="87"/>
      <c r="W1554" s="87"/>
    </row>
    <row r="1555" spans="1:23">
      <c r="A1555" s="98"/>
      <c r="B1555" s="94"/>
      <c r="C1555" s="99"/>
      <c r="D1555" s="86"/>
      <c r="E1555" s="87"/>
      <c r="G1555" s="89"/>
      <c r="H1555" s="87"/>
      <c r="I1555" s="87"/>
      <c r="J1555" s="88"/>
      <c r="K1555" s="87"/>
      <c r="L1555" s="90"/>
      <c r="M1555" s="90"/>
      <c r="N1555" s="87" t="str">
        <f t="shared" ca="1" si="24"/>
        <v/>
      </c>
      <c r="O1555" s="87"/>
      <c r="P1555" s="89"/>
      <c r="Q1555" s="87"/>
      <c r="R1555" s="87"/>
      <c r="S1555" s="87"/>
      <c r="T1555" s="89"/>
      <c r="V1555" s="87"/>
      <c r="W1555" s="87"/>
    </row>
    <row r="1556" spans="1:23">
      <c r="A1556" s="98"/>
      <c r="B1556" s="94"/>
      <c r="C1556" s="99"/>
      <c r="D1556" s="86"/>
      <c r="E1556" s="87"/>
      <c r="G1556" s="89"/>
      <c r="H1556" s="87"/>
      <c r="I1556" s="87"/>
      <c r="J1556" s="88"/>
      <c r="K1556" s="87"/>
      <c r="L1556" s="90"/>
      <c r="M1556" s="90"/>
      <c r="N1556" s="87" t="str">
        <f t="shared" ca="1" si="24"/>
        <v/>
      </c>
      <c r="O1556" s="87"/>
      <c r="P1556" s="89"/>
      <c r="Q1556" s="87"/>
      <c r="R1556" s="87"/>
      <c r="S1556" s="87"/>
      <c r="T1556" s="89"/>
      <c r="V1556" s="87"/>
      <c r="W1556" s="87"/>
    </row>
    <row r="1557" spans="1:23">
      <c r="A1557" s="98"/>
      <c r="B1557" s="94"/>
      <c r="C1557" s="99"/>
      <c r="D1557" s="86"/>
      <c r="E1557" s="87"/>
      <c r="G1557" s="89"/>
      <c r="H1557" s="87"/>
      <c r="I1557" s="87"/>
      <c r="J1557" s="88"/>
      <c r="K1557" s="87"/>
      <c r="L1557" s="90"/>
      <c r="M1557" s="90"/>
      <c r="N1557" s="87" t="str">
        <f t="shared" ca="1" si="24"/>
        <v/>
      </c>
      <c r="O1557" s="87"/>
      <c r="P1557" s="89"/>
      <c r="Q1557" s="87"/>
      <c r="R1557" s="87"/>
      <c r="S1557" s="87"/>
      <c r="T1557" s="89"/>
      <c r="V1557" s="87"/>
      <c r="W1557" s="87"/>
    </row>
    <row r="1558" spans="1:23">
      <c r="A1558" s="98"/>
      <c r="B1558" s="94"/>
      <c r="C1558" s="99"/>
      <c r="D1558" s="86"/>
      <c r="E1558" s="87"/>
      <c r="G1558" s="89"/>
      <c r="H1558" s="87"/>
      <c r="I1558" s="87"/>
      <c r="J1558" s="88"/>
      <c r="K1558" s="87"/>
      <c r="L1558" s="90"/>
      <c r="M1558" s="90"/>
      <c r="N1558" s="87" t="str">
        <f t="shared" ca="1" si="24"/>
        <v/>
      </c>
      <c r="O1558" s="87"/>
      <c r="P1558" s="89"/>
      <c r="Q1558" s="87"/>
      <c r="R1558" s="87"/>
      <c r="S1558" s="87"/>
      <c r="T1558" s="89"/>
      <c r="V1558" s="87"/>
      <c r="W1558" s="87"/>
    </row>
    <row r="1559" spans="1:23">
      <c r="A1559" s="98"/>
      <c r="B1559" s="94"/>
      <c r="C1559" s="99"/>
      <c r="D1559" s="86"/>
      <c r="E1559" s="87"/>
      <c r="G1559" s="89"/>
      <c r="H1559" s="87"/>
      <c r="I1559" s="87"/>
      <c r="J1559" s="88"/>
      <c r="K1559" s="87"/>
      <c r="L1559" s="90"/>
      <c r="M1559" s="90"/>
      <c r="N1559" s="87" t="str">
        <f t="shared" ca="1" si="24"/>
        <v/>
      </c>
      <c r="O1559" s="87"/>
      <c r="P1559" s="89"/>
      <c r="Q1559" s="87"/>
      <c r="R1559" s="87"/>
      <c r="S1559" s="87"/>
      <c r="T1559" s="89"/>
      <c r="V1559" s="87"/>
      <c r="W1559" s="87"/>
    </row>
    <row r="1560" spans="1:23">
      <c r="A1560" s="98"/>
      <c r="B1560" s="94"/>
      <c r="C1560" s="99"/>
      <c r="D1560" s="86"/>
      <c r="E1560" s="87"/>
      <c r="G1560" s="89"/>
      <c r="H1560" s="87"/>
      <c r="I1560" s="87"/>
      <c r="J1560" s="88"/>
      <c r="K1560" s="87"/>
      <c r="L1560" s="90"/>
      <c r="M1560" s="90"/>
      <c r="N1560" s="87" t="str">
        <f t="shared" ca="1" si="24"/>
        <v/>
      </c>
      <c r="O1560" s="87"/>
      <c r="P1560" s="89"/>
      <c r="Q1560" s="87"/>
      <c r="R1560" s="87"/>
      <c r="S1560" s="87"/>
      <c r="T1560" s="89"/>
      <c r="V1560" s="87"/>
      <c r="W1560" s="87"/>
    </row>
    <row r="1561" spans="1:23">
      <c r="A1561" s="98"/>
      <c r="B1561" s="94"/>
      <c r="C1561" s="99"/>
      <c r="D1561" s="86"/>
      <c r="E1561" s="87"/>
      <c r="G1561" s="89"/>
      <c r="H1561" s="87"/>
      <c r="I1561" s="87"/>
      <c r="J1561" s="88"/>
      <c r="K1561" s="87"/>
      <c r="L1561" s="90"/>
      <c r="M1561" s="90"/>
      <c r="N1561" s="87" t="str">
        <f t="shared" ca="1" si="24"/>
        <v/>
      </c>
      <c r="O1561" s="87"/>
      <c r="P1561" s="89"/>
      <c r="Q1561" s="87"/>
      <c r="R1561" s="87"/>
      <c r="S1561" s="87"/>
      <c r="T1561" s="89"/>
      <c r="V1561" s="87"/>
      <c r="W1561" s="87"/>
    </row>
    <row r="1562" spans="1:23">
      <c r="A1562" s="98"/>
      <c r="B1562" s="94"/>
      <c r="C1562" s="99"/>
      <c r="D1562" s="86"/>
      <c r="E1562" s="87"/>
      <c r="G1562" s="89"/>
      <c r="H1562" s="87"/>
      <c r="I1562" s="87"/>
      <c r="J1562" s="88"/>
      <c r="K1562" s="87"/>
      <c r="L1562" s="90"/>
      <c r="M1562" s="90"/>
      <c r="N1562" s="87" t="str">
        <f t="shared" ca="1" si="24"/>
        <v/>
      </c>
      <c r="O1562" s="87"/>
      <c r="P1562" s="89"/>
      <c r="Q1562" s="87"/>
      <c r="R1562" s="87"/>
      <c r="S1562" s="87"/>
      <c r="T1562" s="89"/>
      <c r="V1562" s="87"/>
      <c r="W1562" s="87"/>
    </row>
    <row r="1563" spans="1:23">
      <c r="A1563" s="98"/>
      <c r="B1563" s="94"/>
      <c r="C1563" s="99"/>
      <c r="D1563" s="86"/>
      <c r="E1563" s="87"/>
      <c r="G1563" s="89"/>
      <c r="H1563" s="87"/>
      <c r="I1563" s="87"/>
      <c r="J1563" s="88"/>
      <c r="K1563" s="87"/>
      <c r="L1563" s="90"/>
      <c r="M1563" s="90"/>
      <c r="N1563" s="87" t="str">
        <f t="shared" ca="1" si="24"/>
        <v/>
      </c>
      <c r="O1563" s="87"/>
      <c r="P1563" s="89"/>
      <c r="Q1563" s="87"/>
      <c r="R1563" s="87"/>
      <c r="S1563" s="87"/>
      <c r="T1563" s="89"/>
      <c r="V1563" s="87"/>
      <c r="W1563" s="87"/>
    </row>
    <row r="1564" spans="1:23">
      <c r="A1564" s="98"/>
      <c r="B1564" s="94"/>
      <c r="C1564" s="99"/>
      <c r="D1564" s="86"/>
      <c r="E1564" s="87"/>
      <c r="G1564" s="89"/>
      <c r="H1564" s="87"/>
      <c r="I1564" s="87"/>
      <c r="J1564" s="88"/>
      <c r="K1564" s="87"/>
      <c r="L1564" s="90"/>
      <c r="M1564" s="90"/>
      <c r="N1564" s="87" t="str">
        <f t="shared" ca="1" si="24"/>
        <v/>
      </c>
      <c r="O1564" s="87"/>
      <c r="P1564" s="89"/>
      <c r="Q1564" s="87"/>
      <c r="R1564" s="87"/>
      <c r="S1564" s="87"/>
      <c r="T1564" s="89"/>
      <c r="V1564" s="87"/>
      <c r="W1564" s="87"/>
    </row>
    <row r="1565" spans="1:23">
      <c r="A1565" s="98"/>
      <c r="B1565" s="94"/>
      <c r="C1565" s="99"/>
      <c r="D1565" s="86"/>
      <c r="E1565" s="87"/>
      <c r="G1565" s="89"/>
      <c r="H1565" s="87"/>
      <c r="I1565" s="87"/>
      <c r="J1565" s="88"/>
      <c r="K1565" s="87"/>
      <c r="L1565" s="90"/>
      <c r="M1565" s="90"/>
      <c r="N1565" s="87" t="str">
        <f t="shared" ca="1" si="24"/>
        <v/>
      </c>
      <c r="O1565" s="87"/>
      <c r="P1565" s="89"/>
      <c r="Q1565" s="87"/>
      <c r="R1565" s="87"/>
      <c r="S1565" s="87"/>
      <c r="T1565" s="89"/>
      <c r="V1565" s="87"/>
      <c r="W1565" s="87"/>
    </row>
    <row r="1566" spans="1:23">
      <c r="A1566" s="98"/>
      <c r="B1566" s="94"/>
      <c r="C1566" s="99"/>
      <c r="D1566" s="86"/>
      <c r="E1566" s="87"/>
      <c r="G1566" s="89"/>
      <c r="H1566" s="87"/>
      <c r="I1566" s="87"/>
      <c r="J1566" s="88"/>
      <c r="K1566" s="87"/>
      <c r="L1566" s="90"/>
      <c r="M1566" s="90"/>
      <c r="N1566" s="87" t="str">
        <f t="shared" ca="1" si="24"/>
        <v/>
      </c>
      <c r="O1566" s="87"/>
      <c r="P1566" s="89"/>
      <c r="Q1566" s="87"/>
      <c r="R1566" s="87"/>
      <c r="S1566" s="87"/>
      <c r="T1566" s="89"/>
      <c r="V1566" s="87"/>
      <c r="W1566" s="87"/>
    </row>
    <row r="1567" spans="1:23">
      <c r="A1567" s="98"/>
      <c r="B1567" s="94"/>
      <c r="C1567" s="99"/>
      <c r="D1567" s="86"/>
      <c r="E1567" s="87"/>
      <c r="G1567" s="89"/>
      <c r="H1567" s="87"/>
      <c r="I1567" s="87"/>
      <c r="J1567" s="88"/>
      <c r="K1567" s="87"/>
      <c r="L1567" s="90"/>
      <c r="M1567" s="90"/>
      <c r="N1567" s="87" t="str">
        <f t="shared" ca="1" si="24"/>
        <v/>
      </c>
      <c r="O1567" s="87"/>
      <c r="P1567" s="89"/>
      <c r="Q1567" s="87"/>
      <c r="R1567" s="87"/>
      <c r="S1567" s="87"/>
      <c r="T1567" s="89"/>
      <c r="V1567" s="87"/>
      <c r="W1567" s="87"/>
    </row>
    <row r="1568" spans="1:23">
      <c r="A1568" s="98"/>
      <c r="B1568" s="94"/>
      <c r="C1568" s="99"/>
      <c r="D1568" s="86"/>
      <c r="E1568" s="87"/>
      <c r="G1568" s="89"/>
      <c r="H1568" s="87"/>
      <c r="I1568" s="87"/>
      <c r="J1568" s="88"/>
      <c r="K1568" s="87"/>
      <c r="L1568" s="90"/>
      <c r="M1568" s="90"/>
      <c r="N1568" s="87" t="str">
        <f t="shared" ca="1" si="24"/>
        <v/>
      </c>
      <c r="O1568" s="87"/>
      <c r="P1568" s="89"/>
      <c r="Q1568" s="87"/>
      <c r="R1568" s="87"/>
      <c r="S1568" s="87"/>
      <c r="T1568" s="89"/>
      <c r="V1568" s="87"/>
      <c r="W1568" s="87"/>
    </row>
    <row r="1569" spans="1:23">
      <c r="A1569" s="98"/>
      <c r="B1569" s="94"/>
      <c r="C1569" s="99"/>
      <c r="D1569" s="86"/>
      <c r="E1569" s="87"/>
      <c r="G1569" s="89"/>
      <c r="H1569" s="87"/>
      <c r="I1569" s="87"/>
      <c r="J1569" s="88"/>
      <c r="K1569" s="87"/>
      <c r="L1569" s="90"/>
      <c r="M1569" s="90"/>
      <c r="N1569" s="87" t="str">
        <f t="shared" ca="1" si="24"/>
        <v/>
      </c>
      <c r="O1569" s="87"/>
      <c r="P1569" s="89"/>
      <c r="Q1569" s="87"/>
      <c r="R1569" s="87"/>
      <c r="S1569" s="87"/>
      <c r="T1569" s="89"/>
      <c r="V1569" s="87"/>
      <c r="W1569" s="87"/>
    </row>
    <row r="1570" spans="1:23">
      <c r="A1570" s="98"/>
      <c r="B1570" s="94"/>
      <c r="C1570" s="99"/>
      <c r="D1570" s="86"/>
      <c r="E1570" s="87"/>
      <c r="G1570" s="89"/>
      <c r="H1570" s="87"/>
      <c r="I1570" s="87"/>
      <c r="J1570" s="88"/>
      <c r="K1570" s="87"/>
      <c r="L1570" s="90"/>
      <c r="M1570" s="90"/>
      <c r="N1570" s="87" t="str">
        <f t="shared" ca="1" si="24"/>
        <v/>
      </c>
      <c r="O1570" s="87"/>
      <c r="P1570" s="89"/>
      <c r="Q1570" s="87"/>
      <c r="R1570" s="87"/>
      <c r="S1570" s="87"/>
      <c r="T1570" s="89"/>
      <c r="V1570" s="87"/>
      <c r="W1570" s="87"/>
    </row>
    <row r="1571" spans="1:23">
      <c r="A1571" s="98"/>
      <c r="B1571" s="94"/>
      <c r="C1571" s="99"/>
      <c r="D1571" s="86"/>
      <c r="E1571" s="87"/>
      <c r="G1571" s="89"/>
      <c r="H1571" s="87"/>
      <c r="I1571" s="87"/>
      <c r="J1571" s="88"/>
      <c r="K1571" s="87"/>
      <c r="L1571" s="90"/>
      <c r="M1571" s="90"/>
      <c r="N1571" s="87" t="str">
        <f t="shared" ca="1" si="24"/>
        <v/>
      </c>
      <c r="O1571" s="87"/>
      <c r="P1571" s="89"/>
      <c r="Q1571" s="87"/>
      <c r="R1571" s="87"/>
      <c r="S1571" s="87"/>
      <c r="T1571" s="89"/>
      <c r="V1571" s="87"/>
      <c r="W1571" s="87"/>
    </row>
    <row r="1572" spans="1:23">
      <c r="A1572" s="98"/>
      <c r="B1572" s="94"/>
      <c r="C1572" s="99"/>
      <c r="D1572" s="86"/>
      <c r="E1572" s="87"/>
      <c r="G1572" s="89"/>
      <c r="H1572" s="87"/>
      <c r="I1572" s="87"/>
      <c r="J1572" s="88"/>
      <c r="K1572" s="87"/>
      <c r="L1572" s="90"/>
      <c r="M1572" s="90"/>
      <c r="N1572" s="87" t="str">
        <f t="shared" ca="1" si="24"/>
        <v/>
      </c>
      <c r="O1572" s="87"/>
      <c r="P1572" s="89"/>
      <c r="Q1572" s="87"/>
      <c r="R1572" s="87"/>
      <c r="S1572" s="87"/>
      <c r="T1572" s="89"/>
      <c r="V1572" s="87"/>
      <c r="W1572" s="87"/>
    </row>
    <row r="1573" spans="1:23">
      <c r="A1573" s="98"/>
      <c r="B1573" s="94"/>
      <c r="C1573" s="99"/>
      <c r="D1573" s="86"/>
      <c r="E1573" s="87"/>
      <c r="G1573" s="89"/>
      <c r="H1573" s="87"/>
      <c r="I1573" s="87"/>
      <c r="J1573" s="88"/>
      <c r="K1573" s="87"/>
      <c r="L1573" s="90"/>
      <c r="M1573" s="90"/>
      <c r="N1573" s="87" t="str">
        <f t="shared" ca="1" si="24"/>
        <v/>
      </c>
      <c r="O1573" s="87"/>
      <c r="P1573" s="89"/>
      <c r="Q1573" s="87"/>
      <c r="R1573" s="87"/>
      <c r="S1573" s="87"/>
      <c r="T1573" s="89"/>
      <c r="V1573" s="87"/>
      <c r="W1573" s="87"/>
    </row>
    <row r="1574" spans="1:23">
      <c r="A1574" s="98"/>
      <c r="B1574" s="94"/>
      <c r="C1574" s="99"/>
      <c r="D1574" s="86"/>
      <c r="E1574" s="87"/>
      <c r="G1574" s="89"/>
      <c r="H1574" s="87"/>
      <c r="I1574" s="87"/>
      <c r="J1574" s="88"/>
      <c r="K1574" s="87"/>
      <c r="L1574" s="90"/>
      <c r="M1574" s="90"/>
      <c r="N1574" s="87" t="str">
        <f t="shared" ca="1" si="24"/>
        <v/>
      </c>
      <c r="O1574" s="87"/>
      <c r="P1574" s="89"/>
      <c r="Q1574" s="87"/>
      <c r="R1574" s="87"/>
      <c r="S1574" s="87"/>
      <c r="T1574" s="89"/>
      <c r="V1574" s="87"/>
      <c r="W1574" s="87"/>
    </row>
    <row r="1575" spans="1:23">
      <c r="A1575" s="98"/>
      <c r="B1575" s="94"/>
      <c r="C1575" s="99"/>
      <c r="D1575" s="86"/>
      <c r="E1575" s="87"/>
      <c r="G1575" s="89"/>
      <c r="H1575" s="87"/>
      <c r="I1575" s="87"/>
      <c r="J1575" s="88"/>
      <c r="K1575" s="87"/>
      <c r="L1575" s="90"/>
      <c r="M1575" s="90"/>
      <c r="N1575" s="87" t="str">
        <f t="shared" ca="1" si="24"/>
        <v/>
      </c>
      <c r="O1575" s="87"/>
      <c r="P1575" s="89"/>
      <c r="Q1575" s="87"/>
      <c r="R1575" s="87"/>
      <c r="S1575" s="87"/>
      <c r="T1575" s="89"/>
      <c r="V1575" s="87"/>
      <c r="W1575" s="87"/>
    </row>
    <row r="1576" spans="1:23">
      <c r="A1576" s="98"/>
      <c r="B1576" s="94"/>
      <c r="C1576" s="99"/>
      <c r="D1576" s="86"/>
      <c r="E1576" s="87"/>
      <c r="G1576" s="89"/>
      <c r="H1576" s="87"/>
      <c r="I1576" s="87"/>
      <c r="J1576" s="88"/>
      <c r="K1576" s="87"/>
      <c r="L1576" s="90"/>
      <c r="M1576" s="90"/>
      <c r="N1576" s="87" t="str">
        <f t="shared" ca="1" si="24"/>
        <v/>
      </c>
      <c r="O1576" s="87"/>
      <c r="P1576" s="89"/>
      <c r="Q1576" s="87"/>
      <c r="R1576" s="87"/>
      <c r="S1576" s="87"/>
      <c r="T1576" s="89"/>
      <c r="V1576" s="87"/>
      <c r="W1576" s="87"/>
    </row>
    <row r="1577" spans="1:23">
      <c r="A1577" s="98"/>
      <c r="B1577" s="94"/>
      <c r="C1577" s="99"/>
      <c r="D1577" s="86"/>
      <c r="E1577" s="87"/>
      <c r="G1577" s="89"/>
      <c r="H1577" s="87"/>
      <c r="I1577" s="87"/>
      <c r="J1577" s="88"/>
      <c r="K1577" s="87"/>
      <c r="L1577" s="90"/>
      <c r="M1577" s="90"/>
      <c r="N1577" s="87" t="str">
        <f t="shared" ca="1" si="24"/>
        <v/>
      </c>
      <c r="O1577" s="87"/>
      <c r="P1577" s="89"/>
      <c r="Q1577" s="87"/>
      <c r="R1577" s="87"/>
      <c r="S1577" s="87"/>
      <c r="T1577" s="89"/>
      <c r="V1577" s="87"/>
      <c r="W1577" s="87"/>
    </row>
    <row r="1578" spans="1:23">
      <c r="A1578" s="98"/>
      <c r="B1578" s="94"/>
      <c r="C1578" s="99"/>
      <c r="D1578" s="86"/>
      <c r="E1578" s="87"/>
      <c r="G1578" s="89"/>
      <c r="H1578" s="87"/>
      <c r="I1578" s="87"/>
      <c r="J1578" s="88"/>
      <c r="K1578" s="87"/>
      <c r="L1578" s="90"/>
      <c r="M1578" s="90"/>
      <c r="N1578" s="87" t="str">
        <f t="shared" ca="1" si="24"/>
        <v/>
      </c>
      <c r="O1578" s="87"/>
      <c r="P1578" s="89"/>
      <c r="Q1578" s="87"/>
      <c r="R1578" s="87"/>
      <c r="S1578" s="87"/>
      <c r="T1578" s="89"/>
      <c r="V1578" s="87"/>
      <c r="W1578" s="87"/>
    </row>
    <row r="1579" spans="1:23">
      <c r="A1579" s="98"/>
      <c r="B1579" s="94"/>
      <c r="C1579" s="99"/>
      <c r="D1579" s="86"/>
      <c r="E1579" s="87"/>
      <c r="G1579" s="89"/>
      <c r="H1579" s="87"/>
      <c r="I1579" s="87"/>
      <c r="J1579" s="88"/>
      <c r="K1579" s="87"/>
      <c r="L1579" s="90"/>
      <c r="M1579" s="90"/>
      <c r="N1579" s="87" t="str">
        <f t="shared" ca="1" si="24"/>
        <v/>
      </c>
      <c r="O1579" s="87"/>
      <c r="P1579" s="89"/>
      <c r="Q1579" s="87"/>
      <c r="R1579" s="87"/>
      <c r="S1579" s="87"/>
      <c r="T1579" s="89"/>
      <c r="V1579" s="87"/>
      <c r="W1579" s="87"/>
    </row>
    <row r="1580" spans="1:23">
      <c r="A1580" s="98"/>
      <c r="B1580" s="94"/>
      <c r="C1580" s="99"/>
      <c r="D1580" s="86"/>
      <c r="E1580" s="87"/>
      <c r="G1580" s="89"/>
      <c r="H1580" s="87"/>
      <c r="I1580" s="87"/>
      <c r="J1580" s="88"/>
      <c r="K1580" s="87"/>
      <c r="L1580" s="90"/>
      <c r="M1580" s="90"/>
      <c r="N1580" s="87" t="str">
        <f t="shared" ca="1" si="24"/>
        <v/>
      </c>
      <c r="O1580" s="87"/>
      <c r="P1580" s="89"/>
      <c r="Q1580" s="87"/>
      <c r="R1580" s="87"/>
      <c r="S1580" s="87"/>
      <c r="T1580" s="89"/>
      <c r="V1580" s="87"/>
      <c r="W1580" s="87"/>
    </row>
    <row r="1581" spans="1:23">
      <c r="A1581" s="98"/>
      <c r="B1581" s="94"/>
      <c r="C1581" s="99"/>
      <c r="D1581" s="86"/>
      <c r="E1581" s="87"/>
      <c r="G1581" s="89"/>
      <c r="H1581" s="87"/>
      <c r="I1581" s="87"/>
      <c r="J1581" s="88"/>
      <c r="K1581" s="87"/>
      <c r="L1581" s="90"/>
      <c r="M1581" s="90"/>
      <c r="N1581" s="87" t="str">
        <f t="shared" ca="1" si="24"/>
        <v/>
      </c>
      <c r="O1581" s="87"/>
      <c r="P1581" s="89"/>
      <c r="Q1581" s="87"/>
      <c r="R1581" s="87"/>
      <c r="S1581" s="87"/>
      <c r="T1581" s="89"/>
      <c r="V1581" s="87"/>
      <c r="W1581" s="87"/>
    </row>
    <row r="1582" spans="1:23">
      <c r="A1582" s="98"/>
      <c r="B1582" s="94"/>
      <c r="C1582" s="99"/>
      <c r="D1582" s="86"/>
      <c r="E1582" s="87"/>
      <c r="G1582" s="89"/>
      <c r="H1582" s="87"/>
      <c r="I1582" s="87"/>
      <c r="J1582" s="88"/>
      <c r="K1582" s="87"/>
      <c r="L1582" s="90"/>
      <c r="M1582" s="90"/>
      <c r="N1582" s="87" t="str">
        <f t="shared" ca="1" si="24"/>
        <v/>
      </c>
      <c r="O1582" s="87"/>
      <c r="P1582" s="89"/>
      <c r="Q1582" s="87"/>
      <c r="R1582" s="87"/>
      <c r="S1582" s="87"/>
      <c r="T1582" s="89"/>
      <c r="V1582" s="87"/>
      <c r="W1582" s="87"/>
    </row>
    <row r="1583" spans="1:23">
      <c r="A1583" s="98"/>
      <c r="B1583" s="94"/>
      <c r="C1583" s="99"/>
      <c r="D1583" s="86"/>
      <c r="E1583" s="87"/>
      <c r="G1583" s="89"/>
      <c r="H1583" s="87"/>
      <c r="I1583" s="87"/>
      <c r="J1583" s="88"/>
      <c r="K1583" s="87"/>
      <c r="L1583" s="90"/>
      <c r="M1583" s="90"/>
      <c r="N1583" s="87" t="str">
        <f t="shared" ca="1" si="24"/>
        <v/>
      </c>
      <c r="O1583" s="87"/>
      <c r="P1583" s="89"/>
      <c r="Q1583" s="87"/>
      <c r="R1583" s="87"/>
      <c r="S1583" s="87"/>
      <c r="T1583" s="89"/>
      <c r="V1583" s="87"/>
      <c r="W1583" s="87"/>
    </row>
    <row r="1584" spans="1:23">
      <c r="A1584" s="98"/>
      <c r="B1584" s="94"/>
      <c r="C1584" s="99"/>
      <c r="D1584" s="86"/>
      <c r="E1584" s="87"/>
      <c r="G1584" s="89"/>
      <c r="H1584" s="87"/>
      <c r="I1584" s="87"/>
      <c r="J1584" s="88"/>
      <c r="K1584" s="87"/>
      <c r="L1584" s="90"/>
      <c r="M1584" s="90"/>
      <c r="N1584" s="87" t="str">
        <f t="shared" ca="1" si="24"/>
        <v/>
      </c>
      <c r="O1584" s="87"/>
      <c r="P1584" s="89"/>
      <c r="Q1584" s="87"/>
      <c r="R1584" s="87"/>
      <c r="S1584" s="87"/>
      <c r="T1584" s="89"/>
      <c r="V1584" s="87"/>
      <c r="W1584" s="87"/>
    </row>
    <row r="1585" spans="1:23">
      <c r="A1585" s="98"/>
      <c r="B1585" s="94"/>
      <c r="C1585" s="99"/>
      <c r="D1585" s="86"/>
      <c r="E1585" s="87"/>
      <c r="G1585" s="89"/>
      <c r="H1585" s="87"/>
      <c r="I1585" s="87"/>
      <c r="J1585" s="88"/>
      <c r="K1585" s="87"/>
      <c r="L1585" s="90"/>
      <c r="M1585" s="90"/>
      <c r="N1585" s="87" t="str">
        <f t="shared" ca="1" si="24"/>
        <v/>
      </c>
      <c r="O1585" s="87"/>
      <c r="P1585" s="89"/>
      <c r="Q1585" s="87"/>
      <c r="R1585" s="87"/>
      <c r="S1585" s="87"/>
      <c r="T1585" s="89"/>
      <c r="V1585" s="87"/>
      <c r="W1585" s="87"/>
    </row>
    <row r="1586" spans="1:23">
      <c r="A1586" s="98"/>
      <c r="B1586" s="94"/>
      <c r="C1586" s="99"/>
      <c r="D1586" s="86"/>
      <c r="E1586" s="87"/>
      <c r="G1586" s="89"/>
      <c r="H1586" s="87"/>
      <c r="I1586" s="87"/>
      <c r="J1586" s="88"/>
      <c r="K1586" s="87"/>
      <c r="L1586" s="90"/>
      <c r="M1586" s="90"/>
      <c r="N1586" s="87" t="str">
        <f t="shared" ca="1" si="24"/>
        <v/>
      </c>
      <c r="O1586" s="87"/>
      <c r="P1586" s="89"/>
      <c r="Q1586" s="87"/>
      <c r="R1586" s="87"/>
      <c r="S1586" s="87"/>
      <c r="T1586" s="89"/>
      <c r="V1586" s="87"/>
      <c r="W1586" s="87"/>
    </row>
    <row r="1587" spans="1:23">
      <c r="A1587" s="98"/>
      <c r="B1587" s="94"/>
      <c r="C1587" s="99"/>
      <c r="D1587" s="86"/>
      <c r="E1587" s="87"/>
      <c r="G1587" s="89"/>
      <c r="H1587" s="87"/>
      <c r="I1587" s="87"/>
      <c r="J1587" s="88"/>
      <c r="K1587" s="87"/>
      <c r="L1587" s="90"/>
      <c r="M1587" s="90"/>
      <c r="N1587" s="87" t="str">
        <f t="shared" ca="1" si="24"/>
        <v/>
      </c>
      <c r="O1587" s="87"/>
      <c r="P1587" s="89"/>
      <c r="Q1587" s="87"/>
      <c r="R1587" s="87"/>
      <c r="S1587" s="87"/>
      <c r="T1587" s="89"/>
      <c r="V1587" s="87"/>
      <c r="W1587" s="87"/>
    </row>
    <row r="1588" spans="1:23">
      <c r="A1588" s="98"/>
      <c r="B1588" s="94"/>
      <c r="C1588" s="99"/>
      <c r="D1588" s="86"/>
      <c r="E1588" s="87"/>
      <c r="G1588" s="89"/>
      <c r="H1588" s="87"/>
      <c r="I1588" s="87"/>
      <c r="J1588" s="88"/>
      <c r="K1588" s="87"/>
      <c r="L1588" s="90"/>
      <c r="M1588" s="90"/>
      <c r="N1588" s="87" t="str">
        <f t="shared" ca="1" si="24"/>
        <v/>
      </c>
      <c r="O1588" s="87"/>
      <c r="P1588" s="89"/>
      <c r="Q1588" s="87"/>
      <c r="R1588" s="87"/>
      <c r="S1588" s="87"/>
      <c r="T1588" s="89"/>
      <c r="V1588" s="87"/>
      <c r="W1588" s="87"/>
    </row>
    <row r="1589" spans="1:23">
      <c r="A1589" s="98"/>
      <c r="B1589" s="94"/>
      <c r="C1589" s="99"/>
      <c r="D1589" s="86"/>
      <c r="E1589" s="87"/>
      <c r="G1589" s="89"/>
      <c r="H1589" s="87"/>
      <c r="I1589" s="87"/>
      <c r="J1589" s="88"/>
      <c r="K1589" s="87"/>
      <c r="L1589" s="90"/>
      <c r="M1589" s="90"/>
      <c r="N1589" s="87" t="str">
        <f t="shared" ca="1" si="24"/>
        <v/>
      </c>
      <c r="O1589" s="87"/>
      <c r="P1589" s="89"/>
      <c r="Q1589" s="87"/>
      <c r="R1589" s="87"/>
      <c r="S1589" s="87"/>
      <c r="T1589" s="89"/>
      <c r="V1589" s="87"/>
      <c r="W1589" s="87"/>
    </row>
    <row r="1590" spans="1:23">
      <c r="A1590" s="98"/>
      <c r="B1590" s="94"/>
      <c r="C1590" s="99"/>
      <c r="D1590" s="86"/>
      <c r="E1590" s="87"/>
      <c r="G1590" s="89"/>
      <c r="H1590" s="87"/>
      <c r="I1590" s="87"/>
      <c r="J1590" s="88"/>
      <c r="K1590" s="87"/>
      <c r="L1590" s="90"/>
      <c r="M1590" s="90"/>
      <c r="N1590" s="87" t="str">
        <f t="shared" ca="1" si="24"/>
        <v/>
      </c>
      <c r="O1590" s="87"/>
      <c r="P1590" s="89"/>
      <c r="Q1590" s="87"/>
      <c r="R1590" s="87"/>
      <c r="S1590" s="87"/>
      <c r="T1590" s="89"/>
      <c r="V1590" s="87"/>
      <c r="W1590" s="87"/>
    </row>
    <row r="1591" spans="1:23">
      <c r="A1591" s="98"/>
      <c r="B1591" s="94"/>
      <c r="C1591" s="99"/>
      <c r="D1591" s="86"/>
      <c r="E1591" s="87"/>
      <c r="G1591" s="89"/>
      <c r="H1591" s="87"/>
      <c r="I1591" s="87"/>
      <c r="J1591" s="88"/>
      <c r="K1591" s="87"/>
      <c r="L1591" s="90"/>
      <c r="M1591" s="90"/>
      <c r="N1591" s="87" t="str">
        <f t="shared" ca="1" si="24"/>
        <v/>
      </c>
      <c r="O1591" s="87"/>
      <c r="P1591" s="89"/>
      <c r="Q1591" s="87"/>
      <c r="R1591" s="87"/>
      <c r="S1591" s="87"/>
      <c r="T1591" s="89"/>
      <c r="V1591" s="87"/>
      <c r="W1591" s="87"/>
    </row>
    <row r="1592" spans="1:23">
      <c r="A1592" s="98"/>
      <c r="B1592" s="94"/>
      <c r="C1592" s="99"/>
      <c r="D1592" s="86"/>
      <c r="E1592" s="87"/>
      <c r="G1592" s="89"/>
      <c r="H1592" s="87"/>
      <c r="I1592" s="87"/>
      <c r="J1592" s="88"/>
      <c r="K1592" s="87"/>
      <c r="L1592" s="90"/>
      <c r="M1592" s="90"/>
      <c r="N1592" s="87" t="str">
        <f t="shared" ca="1" si="24"/>
        <v/>
      </c>
      <c r="O1592" s="87"/>
      <c r="P1592" s="89"/>
      <c r="Q1592" s="87"/>
      <c r="R1592" s="87"/>
      <c r="S1592" s="87"/>
      <c r="T1592" s="89"/>
      <c r="V1592" s="87"/>
      <c r="W1592" s="87"/>
    </row>
    <row r="1593" spans="1:23">
      <c r="A1593" s="98"/>
      <c r="B1593" s="94"/>
      <c r="C1593" s="99"/>
      <c r="D1593" s="86"/>
      <c r="E1593" s="87"/>
      <c r="G1593" s="89"/>
      <c r="H1593" s="87"/>
      <c r="I1593" s="87"/>
      <c r="J1593" s="88"/>
      <c r="K1593" s="87"/>
      <c r="L1593" s="90"/>
      <c r="M1593" s="90"/>
      <c r="N1593" s="87" t="str">
        <f t="shared" ca="1" si="24"/>
        <v/>
      </c>
      <c r="O1593" s="87"/>
      <c r="P1593" s="89"/>
      <c r="Q1593" s="87"/>
      <c r="R1593" s="87"/>
      <c r="S1593" s="87"/>
      <c r="T1593" s="89"/>
      <c r="V1593" s="87"/>
      <c r="W1593" s="87"/>
    </row>
    <row r="1594" spans="1:23">
      <c r="A1594" s="98"/>
      <c r="B1594" s="94"/>
      <c r="C1594" s="99"/>
      <c r="D1594" s="86"/>
      <c r="E1594" s="87"/>
      <c r="G1594" s="89"/>
      <c r="H1594" s="87"/>
      <c r="I1594" s="87"/>
      <c r="J1594" s="88"/>
      <c r="K1594" s="87"/>
      <c r="L1594" s="90"/>
      <c r="M1594" s="90"/>
      <c r="N1594" s="87" t="str">
        <f t="shared" ca="1" si="24"/>
        <v/>
      </c>
      <c r="O1594" s="87"/>
      <c r="P1594" s="89"/>
      <c r="Q1594" s="87"/>
      <c r="R1594" s="87"/>
      <c r="S1594" s="87"/>
      <c r="T1594" s="89"/>
      <c r="V1594" s="87"/>
      <c r="W1594" s="87"/>
    </row>
    <row r="1595" spans="1:23">
      <c r="A1595" s="98"/>
      <c r="B1595" s="94"/>
      <c r="C1595" s="99"/>
      <c r="D1595" s="86"/>
      <c r="E1595" s="87"/>
      <c r="G1595" s="89"/>
      <c r="H1595" s="87"/>
      <c r="I1595" s="87"/>
      <c r="J1595" s="88"/>
      <c r="K1595" s="87"/>
      <c r="L1595" s="90"/>
      <c r="M1595" s="90"/>
      <c r="N1595" s="87" t="str">
        <f t="shared" ca="1" si="24"/>
        <v/>
      </c>
      <c r="O1595" s="87"/>
      <c r="P1595" s="89"/>
      <c r="Q1595" s="87"/>
      <c r="R1595" s="87"/>
      <c r="S1595" s="87"/>
      <c r="T1595" s="89"/>
      <c r="V1595" s="87"/>
      <c r="W1595" s="87"/>
    </row>
    <row r="1596" spans="1:23">
      <c r="A1596" s="98"/>
      <c r="B1596" s="94"/>
      <c r="C1596" s="99"/>
      <c r="D1596" s="86"/>
      <c r="E1596" s="87"/>
      <c r="G1596" s="89"/>
      <c r="H1596" s="87"/>
      <c r="I1596" s="87"/>
      <c r="J1596" s="88"/>
      <c r="K1596" s="87"/>
      <c r="L1596" s="90"/>
      <c r="M1596" s="90"/>
      <c r="N1596" s="87" t="str">
        <f t="shared" ca="1" si="24"/>
        <v/>
      </c>
      <c r="O1596" s="87"/>
      <c r="P1596" s="89"/>
      <c r="Q1596" s="87"/>
      <c r="R1596" s="87"/>
      <c r="S1596" s="87"/>
      <c r="T1596" s="89"/>
      <c r="V1596" s="87"/>
      <c r="W1596" s="87"/>
    </row>
    <row r="1597" spans="1:23">
      <c r="A1597" s="98"/>
      <c r="B1597" s="94"/>
      <c r="C1597" s="99"/>
      <c r="D1597" s="86"/>
      <c r="E1597" s="87"/>
      <c r="G1597" s="89"/>
      <c r="H1597" s="87"/>
      <c r="I1597" s="87"/>
      <c r="J1597" s="88"/>
      <c r="K1597" s="87"/>
      <c r="L1597" s="90"/>
      <c r="M1597" s="90"/>
      <c r="N1597" s="87" t="str">
        <f t="shared" ca="1" si="24"/>
        <v/>
      </c>
      <c r="O1597" s="87"/>
      <c r="P1597" s="89"/>
      <c r="Q1597" s="87"/>
      <c r="R1597" s="87"/>
      <c r="S1597" s="87"/>
      <c r="T1597" s="89"/>
      <c r="V1597" s="87"/>
      <c r="W1597" s="87"/>
    </row>
    <row r="1598" spans="1:23">
      <c r="A1598" s="98"/>
      <c r="B1598" s="94"/>
      <c r="C1598" s="99"/>
      <c r="D1598" s="86"/>
      <c r="E1598" s="87"/>
      <c r="G1598" s="89"/>
      <c r="H1598" s="87"/>
      <c r="I1598" s="87"/>
      <c r="J1598" s="88"/>
      <c r="K1598" s="87"/>
      <c r="L1598" s="90"/>
      <c r="M1598" s="90"/>
      <c r="N1598" s="87" t="str">
        <f t="shared" ca="1" si="24"/>
        <v/>
      </c>
      <c r="O1598" s="87"/>
      <c r="P1598" s="89"/>
      <c r="Q1598" s="87"/>
      <c r="R1598" s="87"/>
      <c r="S1598" s="87"/>
      <c r="T1598" s="89"/>
      <c r="V1598" s="87"/>
      <c r="W1598" s="87"/>
    </row>
    <row r="1599" spans="1:23">
      <c r="A1599" s="98"/>
      <c r="B1599" s="94"/>
      <c r="C1599" s="99"/>
      <c r="D1599" s="86"/>
      <c r="E1599" s="87"/>
      <c r="G1599" s="89"/>
      <c r="H1599" s="87"/>
      <c r="I1599" s="87"/>
      <c r="J1599" s="88"/>
      <c r="K1599" s="87"/>
      <c r="L1599" s="90"/>
      <c r="M1599" s="90"/>
      <c r="N1599" s="87" t="str">
        <f t="shared" ca="1" si="24"/>
        <v/>
      </c>
      <c r="O1599" s="87"/>
      <c r="P1599" s="89"/>
      <c r="Q1599" s="87"/>
      <c r="R1599" s="87"/>
      <c r="S1599" s="87"/>
      <c r="T1599" s="89"/>
      <c r="V1599" s="87"/>
      <c r="W1599" s="87"/>
    </row>
    <row r="1600" spans="1:23">
      <c r="A1600" s="98"/>
      <c r="B1600" s="94"/>
      <c r="C1600" s="99"/>
      <c r="D1600" s="86"/>
      <c r="E1600" s="87"/>
      <c r="G1600" s="89"/>
      <c r="H1600" s="87"/>
      <c r="I1600" s="87"/>
      <c r="J1600" s="88"/>
      <c r="K1600" s="87"/>
      <c r="L1600" s="90"/>
      <c r="M1600" s="90"/>
      <c r="N1600" s="87" t="str">
        <f t="shared" ca="1" si="24"/>
        <v/>
      </c>
      <c r="O1600" s="87"/>
      <c r="P1600" s="89"/>
      <c r="Q1600" s="87"/>
      <c r="R1600" s="87"/>
      <c r="S1600" s="87"/>
      <c r="T1600" s="89"/>
      <c r="V1600" s="87"/>
      <c r="W1600" s="87"/>
    </row>
    <row r="1601" spans="1:23">
      <c r="A1601" s="98"/>
      <c r="B1601" s="94"/>
      <c r="C1601" s="99"/>
      <c r="D1601" s="86"/>
      <c r="E1601" s="87"/>
      <c r="G1601" s="89"/>
      <c r="H1601" s="87"/>
      <c r="I1601" s="87"/>
      <c r="J1601" s="88"/>
      <c r="K1601" s="87"/>
      <c r="L1601" s="90"/>
      <c r="M1601" s="90"/>
      <c r="N1601" s="87" t="str">
        <f t="shared" ca="1" si="24"/>
        <v/>
      </c>
      <c r="O1601" s="87"/>
      <c r="P1601" s="89"/>
      <c r="Q1601" s="87"/>
      <c r="R1601" s="87"/>
      <c r="S1601" s="87"/>
      <c r="T1601" s="89"/>
      <c r="V1601" s="87"/>
      <c r="W1601" s="87"/>
    </row>
    <row r="1602" spans="1:23">
      <c r="A1602" s="98"/>
      <c r="B1602" s="94"/>
      <c r="C1602" s="99"/>
      <c r="D1602" s="86"/>
      <c r="E1602" s="87"/>
      <c r="G1602" s="89"/>
      <c r="H1602" s="87"/>
      <c r="I1602" s="87"/>
      <c r="J1602" s="88"/>
      <c r="K1602" s="87"/>
      <c r="L1602" s="90"/>
      <c r="M1602" s="90"/>
      <c r="N1602" s="87" t="str">
        <f t="shared" ca="1" si="24"/>
        <v/>
      </c>
      <c r="O1602" s="87"/>
      <c r="P1602" s="89"/>
      <c r="Q1602" s="87"/>
      <c r="R1602" s="87"/>
      <c r="S1602" s="87"/>
      <c r="T1602" s="89"/>
      <c r="V1602" s="87"/>
      <c r="W1602" s="87"/>
    </row>
    <row r="1603" spans="1:23">
      <c r="A1603" s="98"/>
      <c r="B1603" s="94"/>
      <c r="C1603" s="99"/>
      <c r="D1603" s="86"/>
      <c r="E1603" s="87"/>
      <c r="G1603" s="89"/>
      <c r="H1603" s="87"/>
      <c r="I1603" s="87"/>
      <c r="J1603" s="88"/>
      <c r="K1603" s="87"/>
      <c r="L1603" s="90"/>
      <c r="M1603" s="90"/>
      <c r="N1603" s="87" t="str">
        <f t="shared" ca="1" si="24"/>
        <v/>
      </c>
      <c r="O1603" s="87"/>
      <c r="P1603" s="89"/>
      <c r="Q1603" s="87"/>
      <c r="R1603" s="87"/>
      <c r="S1603" s="87"/>
      <c r="T1603" s="89"/>
      <c r="V1603" s="87"/>
      <c r="W1603" s="87"/>
    </row>
    <row r="1604" spans="1:23">
      <c r="A1604" s="98"/>
      <c r="B1604" s="94"/>
      <c r="C1604" s="99"/>
      <c r="D1604" s="86"/>
      <c r="E1604" s="87"/>
      <c r="G1604" s="89"/>
      <c r="H1604" s="87"/>
      <c r="I1604" s="87"/>
      <c r="J1604" s="88"/>
      <c r="K1604" s="87"/>
      <c r="L1604" s="90"/>
      <c r="M1604" s="90"/>
      <c r="N1604" s="87" t="str">
        <f t="shared" ca="1" si="24"/>
        <v/>
      </c>
      <c r="O1604" s="87"/>
      <c r="P1604" s="89"/>
      <c r="Q1604" s="87"/>
      <c r="R1604" s="87"/>
      <c r="S1604" s="87"/>
      <c r="T1604" s="89"/>
      <c r="V1604" s="87"/>
      <c r="W1604" s="87"/>
    </row>
    <row r="1605" spans="1:23">
      <c r="A1605" s="98"/>
      <c r="B1605" s="94"/>
      <c r="C1605" s="99"/>
      <c r="D1605" s="86"/>
      <c r="E1605" s="87"/>
      <c r="G1605" s="89"/>
      <c r="H1605" s="87"/>
      <c r="I1605" s="87"/>
      <c r="J1605" s="88"/>
      <c r="K1605" s="87"/>
      <c r="L1605" s="90"/>
      <c r="M1605" s="90"/>
      <c r="N1605" s="87" t="str">
        <f t="shared" ref="N1605:N1668" ca="1" si="25">+IFERROR(MATCH("X",OFFSET(STR,N1604,0),0)+N1604,"")</f>
        <v/>
      </c>
      <c r="O1605" s="87"/>
      <c r="P1605" s="89"/>
      <c r="Q1605" s="87"/>
      <c r="R1605" s="87"/>
      <c r="S1605" s="87"/>
      <c r="T1605" s="89"/>
      <c r="V1605" s="87"/>
      <c r="W1605" s="87"/>
    </row>
    <row r="1606" spans="1:23">
      <c r="A1606" s="98"/>
      <c r="B1606" s="94"/>
      <c r="C1606" s="99"/>
      <c r="D1606" s="86"/>
      <c r="E1606" s="87"/>
      <c r="G1606" s="89"/>
      <c r="H1606" s="87"/>
      <c r="I1606" s="87"/>
      <c r="J1606" s="88"/>
      <c r="K1606" s="87"/>
      <c r="L1606" s="90"/>
      <c r="M1606" s="90"/>
      <c r="N1606" s="87" t="str">
        <f t="shared" ca="1" si="25"/>
        <v/>
      </c>
      <c r="O1606" s="87"/>
      <c r="P1606" s="89"/>
      <c r="Q1606" s="87"/>
      <c r="R1606" s="87"/>
      <c r="S1606" s="87"/>
      <c r="T1606" s="89"/>
      <c r="V1606" s="87"/>
      <c r="W1606" s="87"/>
    </row>
    <row r="1607" spans="1:23">
      <c r="A1607" s="98"/>
      <c r="B1607" s="94"/>
      <c r="C1607" s="99"/>
      <c r="D1607" s="86"/>
      <c r="E1607" s="87"/>
      <c r="G1607" s="89"/>
      <c r="H1607" s="87"/>
      <c r="I1607" s="87"/>
      <c r="J1607" s="88"/>
      <c r="K1607" s="87"/>
      <c r="L1607" s="90"/>
      <c r="M1607" s="90"/>
      <c r="N1607" s="87" t="str">
        <f t="shared" ca="1" si="25"/>
        <v/>
      </c>
      <c r="O1607" s="87"/>
      <c r="P1607" s="89"/>
      <c r="Q1607" s="87"/>
      <c r="R1607" s="87"/>
      <c r="S1607" s="87"/>
      <c r="T1607" s="89"/>
      <c r="V1607" s="87"/>
      <c r="W1607" s="87"/>
    </row>
    <row r="1608" spans="1:23">
      <c r="A1608" s="98"/>
      <c r="B1608" s="94"/>
      <c r="C1608" s="99"/>
      <c r="D1608" s="86"/>
      <c r="E1608" s="87"/>
      <c r="G1608" s="89"/>
      <c r="H1608" s="87"/>
      <c r="I1608" s="87"/>
      <c r="J1608" s="88"/>
      <c r="K1608" s="87"/>
      <c r="L1608" s="90"/>
      <c r="M1608" s="90"/>
      <c r="N1608" s="87" t="str">
        <f t="shared" ca="1" si="25"/>
        <v/>
      </c>
      <c r="O1608" s="87"/>
      <c r="P1608" s="89"/>
      <c r="Q1608" s="87"/>
      <c r="R1608" s="87"/>
      <c r="S1608" s="87"/>
      <c r="T1608" s="89"/>
      <c r="V1608" s="87"/>
      <c r="W1608" s="87"/>
    </row>
    <row r="1609" spans="1:23">
      <c r="A1609" s="98"/>
      <c r="B1609" s="94"/>
      <c r="C1609" s="99"/>
      <c r="D1609" s="86"/>
      <c r="E1609" s="87"/>
      <c r="G1609" s="89"/>
      <c r="H1609" s="87"/>
      <c r="I1609" s="87"/>
      <c r="J1609" s="88"/>
      <c r="K1609" s="87"/>
      <c r="L1609" s="90"/>
      <c r="M1609" s="90"/>
      <c r="N1609" s="87" t="str">
        <f t="shared" ca="1" si="25"/>
        <v/>
      </c>
      <c r="O1609" s="87"/>
      <c r="P1609" s="89"/>
      <c r="Q1609" s="87"/>
      <c r="R1609" s="87"/>
      <c r="S1609" s="87"/>
      <c r="T1609" s="89"/>
      <c r="V1609" s="87"/>
      <c r="W1609" s="87"/>
    </row>
    <row r="1610" spans="1:23">
      <c r="A1610" s="98"/>
      <c r="B1610" s="94"/>
      <c r="C1610" s="99"/>
      <c r="D1610" s="86"/>
      <c r="E1610" s="87"/>
      <c r="G1610" s="89"/>
      <c r="H1610" s="87"/>
      <c r="I1610" s="87"/>
      <c r="J1610" s="88"/>
      <c r="K1610" s="87"/>
      <c r="L1610" s="90"/>
      <c r="M1610" s="90"/>
      <c r="N1610" s="87" t="str">
        <f t="shared" ca="1" si="25"/>
        <v/>
      </c>
      <c r="O1610" s="87"/>
      <c r="P1610" s="89"/>
      <c r="Q1610" s="87"/>
      <c r="R1610" s="87"/>
      <c r="S1610" s="87"/>
      <c r="T1610" s="89"/>
      <c r="V1610" s="87"/>
      <c r="W1610" s="87"/>
    </row>
    <row r="1611" spans="1:23">
      <c r="A1611" s="98"/>
      <c r="B1611" s="94"/>
      <c r="C1611" s="99"/>
      <c r="D1611" s="86"/>
      <c r="E1611" s="87"/>
      <c r="G1611" s="89"/>
      <c r="H1611" s="87"/>
      <c r="I1611" s="87"/>
      <c r="J1611" s="88"/>
      <c r="K1611" s="87"/>
      <c r="L1611" s="90"/>
      <c r="M1611" s="90"/>
      <c r="N1611" s="87" t="str">
        <f t="shared" ca="1" si="25"/>
        <v/>
      </c>
      <c r="O1611" s="87"/>
      <c r="P1611" s="89"/>
      <c r="Q1611" s="87"/>
      <c r="R1611" s="87"/>
      <c r="S1611" s="87"/>
      <c r="T1611" s="89"/>
      <c r="V1611" s="87"/>
      <c r="W1611" s="87"/>
    </row>
    <row r="1612" spans="1:23">
      <c r="A1612" s="98"/>
      <c r="B1612" s="94"/>
      <c r="C1612" s="99"/>
      <c r="D1612" s="86"/>
      <c r="E1612" s="87"/>
      <c r="G1612" s="89"/>
      <c r="H1612" s="87"/>
      <c r="I1612" s="87"/>
      <c r="J1612" s="88"/>
      <c r="K1612" s="87"/>
      <c r="L1612" s="90"/>
      <c r="M1612" s="90"/>
      <c r="N1612" s="87" t="str">
        <f t="shared" ca="1" si="25"/>
        <v/>
      </c>
      <c r="O1612" s="87"/>
      <c r="P1612" s="89"/>
      <c r="Q1612" s="87"/>
      <c r="R1612" s="87"/>
      <c r="S1612" s="87"/>
      <c r="T1612" s="89"/>
      <c r="V1612" s="87"/>
      <c r="W1612" s="87"/>
    </row>
    <row r="1613" spans="1:23">
      <c r="A1613" s="98"/>
      <c r="B1613" s="94"/>
      <c r="C1613" s="99"/>
      <c r="D1613" s="86"/>
      <c r="E1613" s="87"/>
      <c r="G1613" s="89"/>
      <c r="H1613" s="87"/>
      <c r="I1613" s="87"/>
      <c r="J1613" s="88"/>
      <c r="K1613" s="87"/>
      <c r="L1613" s="90"/>
      <c r="M1613" s="90"/>
      <c r="N1613" s="87" t="str">
        <f t="shared" ca="1" si="25"/>
        <v/>
      </c>
      <c r="O1613" s="87"/>
      <c r="P1613" s="89"/>
      <c r="Q1613" s="87"/>
      <c r="R1613" s="87"/>
      <c r="S1613" s="87"/>
      <c r="T1613" s="89"/>
      <c r="V1613" s="87"/>
      <c r="W1613" s="87"/>
    </row>
    <row r="1614" spans="1:23">
      <c r="A1614" s="98"/>
      <c r="B1614" s="94"/>
      <c r="C1614" s="99"/>
      <c r="D1614" s="86"/>
      <c r="E1614" s="87"/>
      <c r="G1614" s="89"/>
      <c r="H1614" s="87"/>
      <c r="I1614" s="87"/>
      <c r="J1614" s="88"/>
      <c r="K1614" s="87"/>
      <c r="L1614" s="90"/>
      <c r="M1614" s="90"/>
      <c r="N1614" s="87" t="str">
        <f t="shared" ca="1" si="25"/>
        <v/>
      </c>
      <c r="O1614" s="87"/>
      <c r="P1614" s="89"/>
      <c r="Q1614" s="87"/>
      <c r="R1614" s="87"/>
      <c r="S1614" s="87"/>
      <c r="T1614" s="89"/>
      <c r="V1614" s="87"/>
      <c r="W1614" s="87"/>
    </row>
    <row r="1615" spans="1:23">
      <c r="A1615" s="98"/>
      <c r="B1615" s="94"/>
      <c r="C1615" s="99"/>
      <c r="D1615" s="86"/>
      <c r="E1615" s="87"/>
      <c r="G1615" s="89"/>
      <c r="H1615" s="87"/>
      <c r="I1615" s="87"/>
      <c r="J1615" s="88"/>
      <c r="K1615" s="87"/>
      <c r="L1615" s="90"/>
      <c r="M1615" s="90"/>
      <c r="N1615" s="87" t="str">
        <f t="shared" ca="1" si="25"/>
        <v/>
      </c>
      <c r="O1615" s="87"/>
      <c r="P1615" s="89"/>
      <c r="Q1615" s="87"/>
      <c r="R1615" s="87"/>
      <c r="S1615" s="87"/>
      <c r="T1615" s="89"/>
      <c r="V1615" s="87"/>
      <c r="W1615" s="87"/>
    </row>
    <row r="1616" spans="1:23">
      <c r="A1616" s="98"/>
      <c r="B1616" s="94"/>
      <c r="C1616" s="99"/>
      <c r="D1616" s="86"/>
      <c r="E1616" s="87"/>
      <c r="G1616" s="89"/>
      <c r="H1616" s="87"/>
      <c r="I1616" s="87"/>
      <c r="J1616" s="88"/>
      <c r="K1616" s="87"/>
      <c r="L1616" s="90"/>
      <c r="M1616" s="90"/>
      <c r="N1616" s="87" t="str">
        <f t="shared" ca="1" si="25"/>
        <v/>
      </c>
      <c r="O1616" s="87"/>
      <c r="P1616" s="89"/>
      <c r="Q1616" s="87"/>
      <c r="R1616" s="87"/>
      <c r="S1616" s="87"/>
      <c r="T1616" s="89"/>
      <c r="V1616" s="87"/>
      <c r="W1616" s="87"/>
    </row>
    <row r="1617" spans="1:23">
      <c r="A1617" s="98"/>
      <c r="B1617" s="94"/>
      <c r="C1617" s="99"/>
      <c r="D1617" s="86"/>
      <c r="E1617" s="87"/>
      <c r="G1617" s="89"/>
      <c r="H1617" s="87"/>
      <c r="I1617" s="87"/>
      <c r="J1617" s="88"/>
      <c r="K1617" s="87"/>
      <c r="L1617" s="90"/>
      <c r="M1617" s="90"/>
      <c r="N1617" s="87" t="str">
        <f t="shared" ca="1" si="25"/>
        <v/>
      </c>
      <c r="O1617" s="87"/>
      <c r="P1617" s="89"/>
      <c r="Q1617" s="87"/>
      <c r="R1617" s="87"/>
      <c r="S1617" s="87"/>
      <c r="T1617" s="89"/>
      <c r="V1617" s="87"/>
      <c r="W1617" s="87"/>
    </row>
    <row r="1618" spans="1:23">
      <c r="A1618" s="98"/>
      <c r="B1618" s="94"/>
      <c r="C1618" s="99"/>
      <c r="D1618" s="86"/>
      <c r="E1618" s="87"/>
      <c r="G1618" s="89"/>
      <c r="H1618" s="87"/>
      <c r="I1618" s="87"/>
      <c r="J1618" s="88"/>
      <c r="K1618" s="87"/>
      <c r="L1618" s="90"/>
      <c r="M1618" s="90"/>
      <c r="N1618" s="87" t="str">
        <f t="shared" ca="1" si="25"/>
        <v/>
      </c>
      <c r="O1618" s="87"/>
      <c r="P1618" s="89"/>
      <c r="Q1618" s="87"/>
      <c r="R1618" s="87"/>
      <c r="S1618" s="87"/>
      <c r="T1618" s="89"/>
      <c r="V1618" s="87"/>
      <c r="W1618" s="87"/>
    </row>
    <row r="1619" spans="1:23">
      <c r="A1619" s="98"/>
      <c r="B1619" s="94"/>
      <c r="C1619" s="99"/>
      <c r="D1619" s="86"/>
      <c r="E1619" s="87"/>
      <c r="G1619" s="89"/>
      <c r="H1619" s="87"/>
      <c r="I1619" s="87"/>
      <c r="J1619" s="88"/>
      <c r="K1619" s="87"/>
      <c r="L1619" s="90"/>
      <c r="M1619" s="90"/>
      <c r="N1619" s="87" t="str">
        <f t="shared" ca="1" si="25"/>
        <v/>
      </c>
      <c r="O1619" s="87"/>
      <c r="P1619" s="89"/>
      <c r="Q1619" s="87"/>
      <c r="R1619" s="87"/>
      <c r="S1619" s="87"/>
      <c r="T1619" s="89"/>
      <c r="V1619" s="87"/>
      <c r="W1619" s="87"/>
    </row>
    <row r="1620" spans="1:23">
      <c r="A1620" s="98"/>
      <c r="B1620" s="94"/>
      <c r="C1620" s="99"/>
      <c r="D1620" s="86"/>
      <c r="E1620" s="87"/>
      <c r="G1620" s="89"/>
      <c r="H1620" s="87"/>
      <c r="I1620" s="87"/>
      <c r="J1620" s="88"/>
      <c r="K1620" s="87"/>
      <c r="L1620" s="90"/>
      <c r="M1620" s="90"/>
      <c r="N1620" s="87" t="str">
        <f t="shared" ca="1" si="25"/>
        <v/>
      </c>
      <c r="O1620" s="87"/>
      <c r="P1620" s="89"/>
      <c r="Q1620" s="87"/>
      <c r="R1620" s="87"/>
      <c r="S1620" s="87"/>
      <c r="T1620" s="89"/>
      <c r="V1620" s="87"/>
      <c r="W1620" s="87"/>
    </row>
    <row r="1621" spans="1:23">
      <c r="A1621" s="98"/>
      <c r="B1621" s="94"/>
      <c r="C1621" s="99"/>
      <c r="D1621" s="86"/>
      <c r="E1621" s="87"/>
      <c r="G1621" s="89"/>
      <c r="H1621" s="87"/>
      <c r="I1621" s="87"/>
      <c r="J1621" s="88"/>
      <c r="K1621" s="87"/>
      <c r="L1621" s="90"/>
      <c r="M1621" s="90"/>
      <c r="N1621" s="87" t="str">
        <f t="shared" ca="1" si="25"/>
        <v/>
      </c>
      <c r="O1621" s="87"/>
      <c r="P1621" s="89"/>
      <c r="Q1621" s="87"/>
      <c r="R1621" s="87"/>
      <c r="S1621" s="87"/>
      <c r="T1621" s="89"/>
      <c r="V1621" s="87"/>
      <c r="W1621" s="87"/>
    </row>
    <row r="1622" spans="1:23">
      <c r="A1622" s="98"/>
      <c r="B1622" s="94"/>
      <c r="C1622" s="99"/>
      <c r="D1622" s="86"/>
      <c r="E1622" s="87"/>
      <c r="G1622" s="89"/>
      <c r="H1622" s="87"/>
      <c r="I1622" s="87"/>
      <c r="J1622" s="88"/>
      <c r="K1622" s="87"/>
      <c r="L1622" s="90"/>
      <c r="M1622" s="90"/>
      <c r="N1622" s="87" t="str">
        <f t="shared" ca="1" si="25"/>
        <v/>
      </c>
      <c r="O1622" s="87"/>
      <c r="P1622" s="89"/>
      <c r="Q1622" s="87"/>
      <c r="R1622" s="87"/>
      <c r="S1622" s="87"/>
      <c r="T1622" s="89"/>
      <c r="V1622" s="87"/>
      <c r="W1622" s="87"/>
    </row>
    <row r="1623" spans="1:23">
      <c r="A1623" s="98"/>
      <c r="B1623" s="94"/>
      <c r="C1623" s="99"/>
      <c r="D1623" s="86"/>
      <c r="E1623" s="87"/>
      <c r="G1623" s="89"/>
      <c r="H1623" s="87"/>
      <c r="I1623" s="87"/>
      <c r="J1623" s="88"/>
      <c r="K1623" s="87"/>
      <c r="L1623" s="90"/>
      <c r="M1623" s="90"/>
      <c r="N1623" s="87" t="str">
        <f t="shared" ca="1" si="25"/>
        <v/>
      </c>
      <c r="O1623" s="87"/>
      <c r="P1623" s="89"/>
      <c r="Q1623" s="87"/>
      <c r="R1623" s="87"/>
      <c r="S1623" s="87"/>
      <c r="T1623" s="89"/>
      <c r="V1623" s="87"/>
      <c r="W1623" s="87"/>
    </row>
    <row r="1624" spans="1:23">
      <c r="A1624" s="98"/>
      <c r="B1624" s="94"/>
      <c r="C1624" s="99"/>
      <c r="D1624" s="86"/>
      <c r="E1624" s="87"/>
      <c r="G1624" s="89"/>
      <c r="H1624" s="87"/>
      <c r="I1624" s="87"/>
      <c r="J1624" s="88"/>
      <c r="K1624" s="87"/>
      <c r="L1624" s="90"/>
      <c r="M1624" s="90"/>
      <c r="N1624" s="87" t="str">
        <f t="shared" ca="1" si="25"/>
        <v/>
      </c>
      <c r="O1624" s="87"/>
      <c r="P1624" s="89"/>
      <c r="Q1624" s="87"/>
      <c r="R1624" s="87"/>
      <c r="S1624" s="87"/>
      <c r="T1624" s="89"/>
      <c r="V1624" s="87"/>
      <c r="W1624" s="87"/>
    </row>
    <row r="1625" spans="1:23">
      <c r="A1625" s="98"/>
      <c r="B1625" s="94"/>
      <c r="C1625" s="99"/>
      <c r="D1625" s="86"/>
      <c r="E1625" s="87"/>
      <c r="G1625" s="89"/>
      <c r="H1625" s="87"/>
      <c r="I1625" s="87"/>
      <c r="J1625" s="88"/>
      <c r="K1625" s="87"/>
      <c r="L1625" s="90"/>
      <c r="M1625" s="90"/>
      <c r="N1625" s="87" t="str">
        <f t="shared" ca="1" si="25"/>
        <v/>
      </c>
      <c r="O1625" s="87"/>
      <c r="P1625" s="89"/>
      <c r="Q1625" s="87"/>
      <c r="R1625" s="87"/>
      <c r="S1625" s="87"/>
      <c r="T1625" s="89"/>
      <c r="V1625" s="87"/>
      <c r="W1625" s="87"/>
    </row>
    <row r="1626" spans="1:23">
      <c r="A1626" s="98"/>
      <c r="B1626" s="94"/>
      <c r="C1626" s="99"/>
      <c r="D1626" s="86"/>
      <c r="E1626" s="87"/>
      <c r="G1626" s="89"/>
      <c r="H1626" s="87"/>
      <c r="I1626" s="87"/>
      <c r="J1626" s="88"/>
      <c r="K1626" s="87"/>
      <c r="L1626" s="90"/>
      <c r="M1626" s="90"/>
      <c r="N1626" s="87" t="str">
        <f t="shared" ca="1" si="25"/>
        <v/>
      </c>
      <c r="O1626" s="87"/>
      <c r="P1626" s="89"/>
      <c r="Q1626" s="87"/>
      <c r="R1626" s="87"/>
      <c r="S1626" s="87"/>
      <c r="T1626" s="89"/>
      <c r="V1626" s="87"/>
      <c r="W1626" s="87"/>
    </row>
    <row r="1627" spans="1:23">
      <c r="A1627" s="98"/>
      <c r="B1627" s="94"/>
      <c r="C1627" s="99"/>
      <c r="D1627" s="86"/>
      <c r="E1627" s="87"/>
      <c r="G1627" s="89"/>
      <c r="H1627" s="87"/>
      <c r="I1627" s="87"/>
      <c r="J1627" s="88"/>
      <c r="K1627" s="87"/>
      <c r="L1627" s="90"/>
      <c r="M1627" s="90"/>
      <c r="N1627" s="87" t="str">
        <f t="shared" ca="1" si="25"/>
        <v/>
      </c>
      <c r="O1627" s="87"/>
      <c r="P1627" s="89"/>
      <c r="Q1627" s="87"/>
      <c r="R1627" s="87"/>
      <c r="S1627" s="87"/>
      <c r="T1627" s="89"/>
      <c r="V1627" s="87"/>
      <c r="W1627" s="87"/>
    </row>
    <row r="1628" spans="1:23">
      <c r="A1628" s="98"/>
      <c r="B1628" s="94"/>
      <c r="C1628" s="99"/>
      <c r="D1628" s="86"/>
      <c r="E1628" s="87"/>
      <c r="G1628" s="89"/>
      <c r="H1628" s="87"/>
      <c r="I1628" s="87"/>
      <c r="J1628" s="88"/>
      <c r="K1628" s="87"/>
      <c r="L1628" s="90"/>
      <c r="M1628" s="90"/>
      <c r="N1628" s="87" t="str">
        <f t="shared" ca="1" si="25"/>
        <v/>
      </c>
      <c r="O1628" s="87"/>
      <c r="P1628" s="89"/>
      <c r="Q1628" s="87"/>
      <c r="R1628" s="87"/>
      <c r="S1628" s="87"/>
      <c r="T1628" s="89"/>
      <c r="V1628" s="87"/>
      <c r="W1628" s="87"/>
    </row>
    <row r="1629" spans="1:23">
      <c r="A1629" s="98"/>
      <c r="B1629" s="94"/>
      <c r="C1629" s="99"/>
      <c r="D1629" s="86"/>
      <c r="E1629" s="87"/>
      <c r="G1629" s="89"/>
      <c r="H1629" s="87"/>
      <c r="I1629" s="87"/>
      <c r="J1629" s="88"/>
      <c r="K1629" s="87"/>
      <c r="L1629" s="90"/>
      <c r="M1629" s="90"/>
      <c r="N1629" s="87" t="str">
        <f t="shared" ca="1" si="25"/>
        <v/>
      </c>
      <c r="O1629" s="87"/>
      <c r="P1629" s="89"/>
      <c r="Q1629" s="87"/>
      <c r="R1629" s="87"/>
      <c r="S1629" s="87"/>
      <c r="T1629" s="89"/>
      <c r="V1629" s="87"/>
      <c r="W1629" s="87"/>
    </row>
    <row r="1630" spans="1:23">
      <c r="A1630" s="98"/>
      <c r="B1630" s="94"/>
      <c r="C1630" s="99"/>
      <c r="D1630" s="86"/>
      <c r="E1630" s="87"/>
      <c r="G1630" s="89"/>
      <c r="H1630" s="87"/>
      <c r="I1630" s="87"/>
      <c r="J1630" s="88"/>
      <c r="K1630" s="87"/>
      <c r="L1630" s="90"/>
      <c r="M1630" s="90"/>
      <c r="N1630" s="87" t="str">
        <f t="shared" ca="1" si="25"/>
        <v/>
      </c>
      <c r="O1630" s="87"/>
      <c r="P1630" s="89"/>
      <c r="Q1630" s="87"/>
      <c r="R1630" s="87"/>
      <c r="S1630" s="87"/>
      <c r="T1630" s="89"/>
      <c r="V1630" s="87"/>
      <c r="W1630" s="87"/>
    </row>
    <row r="1631" spans="1:23">
      <c r="A1631" s="98"/>
      <c r="B1631" s="94"/>
      <c r="C1631" s="99"/>
      <c r="D1631" s="86"/>
      <c r="E1631" s="87"/>
      <c r="G1631" s="89"/>
      <c r="H1631" s="87"/>
      <c r="I1631" s="87"/>
      <c r="J1631" s="88"/>
      <c r="K1631" s="87"/>
      <c r="L1631" s="90"/>
      <c r="M1631" s="90"/>
      <c r="N1631" s="87" t="str">
        <f t="shared" ca="1" si="25"/>
        <v/>
      </c>
      <c r="O1631" s="87"/>
      <c r="P1631" s="89"/>
      <c r="Q1631" s="87"/>
      <c r="R1631" s="87"/>
      <c r="S1631" s="87"/>
      <c r="T1631" s="89"/>
      <c r="V1631" s="87"/>
      <c r="W1631" s="87"/>
    </row>
    <row r="1632" spans="1:23">
      <c r="A1632" s="98"/>
      <c r="B1632" s="94"/>
      <c r="C1632" s="99"/>
      <c r="D1632" s="86"/>
      <c r="E1632" s="87"/>
      <c r="G1632" s="89"/>
      <c r="H1632" s="87"/>
      <c r="I1632" s="87"/>
      <c r="J1632" s="88"/>
      <c r="K1632" s="87"/>
      <c r="L1632" s="90"/>
      <c r="M1632" s="90"/>
      <c r="N1632" s="87" t="str">
        <f t="shared" ca="1" si="25"/>
        <v/>
      </c>
      <c r="O1632" s="87"/>
      <c r="P1632" s="89"/>
      <c r="Q1632" s="87"/>
      <c r="R1632" s="87"/>
      <c r="S1632" s="87"/>
      <c r="T1632" s="89"/>
      <c r="V1632" s="87"/>
      <c r="W1632" s="87"/>
    </row>
    <row r="1633" spans="1:23">
      <c r="A1633" s="98"/>
      <c r="B1633" s="94"/>
      <c r="C1633" s="99"/>
      <c r="D1633" s="86"/>
      <c r="E1633" s="87"/>
      <c r="G1633" s="89"/>
      <c r="H1633" s="87"/>
      <c r="I1633" s="87"/>
      <c r="J1633" s="88"/>
      <c r="K1633" s="87"/>
      <c r="L1633" s="90"/>
      <c r="M1633" s="90"/>
      <c r="N1633" s="87" t="str">
        <f t="shared" ca="1" si="25"/>
        <v/>
      </c>
      <c r="O1633" s="87"/>
      <c r="P1633" s="89"/>
      <c r="Q1633" s="87"/>
      <c r="R1633" s="87"/>
      <c r="S1633" s="87"/>
      <c r="T1633" s="89"/>
      <c r="V1633" s="87"/>
      <c r="W1633" s="87"/>
    </row>
    <row r="1634" spans="1:23">
      <c r="A1634" s="98"/>
      <c r="B1634" s="94"/>
      <c r="C1634" s="99"/>
      <c r="D1634" s="86"/>
      <c r="E1634" s="87"/>
      <c r="G1634" s="89"/>
      <c r="H1634" s="87"/>
      <c r="I1634" s="87"/>
      <c r="J1634" s="88"/>
      <c r="K1634" s="87"/>
      <c r="L1634" s="90"/>
      <c r="M1634" s="90"/>
      <c r="N1634" s="87" t="str">
        <f t="shared" ca="1" si="25"/>
        <v/>
      </c>
      <c r="O1634" s="87"/>
      <c r="P1634" s="89"/>
      <c r="Q1634" s="87"/>
      <c r="R1634" s="87"/>
      <c r="S1634" s="87"/>
      <c r="T1634" s="89"/>
      <c r="V1634" s="87"/>
      <c r="W1634" s="87"/>
    </row>
    <row r="1635" spans="1:23">
      <c r="A1635" s="98"/>
      <c r="B1635" s="94"/>
      <c r="C1635" s="99"/>
      <c r="D1635" s="86"/>
      <c r="E1635" s="87"/>
      <c r="G1635" s="89"/>
      <c r="H1635" s="87"/>
      <c r="I1635" s="87"/>
      <c r="J1635" s="88"/>
      <c r="K1635" s="87"/>
      <c r="L1635" s="90"/>
      <c r="M1635" s="90"/>
      <c r="N1635" s="87" t="str">
        <f t="shared" ca="1" si="25"/>
        <v/>
      </c>
      <c r="O1635" s="87"/>
      <c r="P1635" s="89"/>
      <c r="Q1635" s="87"/>
      <c r="R1635" s="87"/>
      <c r="S1635" s="87"/>
      <c r="T1635" s="89"/>
      <c r="V1635" s="87"/>
      <c r="W1635" s="87"/>
    </row>
    <row r="1636" spans="1:23">
      <c r="A1636" s="98"/>
      <c r="B1636" s="94"/>
      <c r="C1636" s="99"/>
      <c r="D1636" s="86"/>
      <c r="E1636" s="87"/>
      <c r="G1636" s="89"/>
      <c r="H1636" s="87"/>
      <c r="I1636" s="87"/>
      <c r="J1636" s="88"/>
      <c r="K1636" s="87"/>
      <c r="L1636" s="90"/>
      <c r="M1636" s="90"/>
      <c r="N1636" s="87" t="str">
        <f t="shared" ca="1" si="25"/>
        <v/>
      </c>
      <c r="O1636" s="87"/>
      <c r="P1636" s="89"/>
      <c r="Q1636" s="87"/>
      <c r="R1636" s="87"/>
      <c r="S1636" s="87"/>
      <c r="T1636" s="89"/>
      <c r="V1636" s="87"/>
      <c r="W1636" s="87"/>
    </row>
    <row r="1637" spans="1:23">
      <c r="A1637" s="98"/>
      <c r="B1637" s="94"/>
      <c r="C1637" s="99"/>
      <c r="D1637" s="86"/>
      <c r="E1637" s="87"/>
      <c r="G1637" s="89"/>
      <c r="H1637" s="87"/>
      <c r="I1637" s="87"/>
      <c r="J1637" s="88"/>
      <c r="K1637" s="87"/>
      <c r="L1637" s="90"/>
      <c r="M1637" s="90"/>
      <c r="N1637" s="87" t="str">
        <f t="shared" ca="1" si="25"/>
        <v/>
      </c>
      <c r="O1637" s="87"/>
      <c r="P1637" s="89"/>
      <c r="Q1637" s="87"/>
      <c r="R1637" s="87"/>
      <c r="S1637" s="87"/>
      <c r="T1637" s="89"/>
      <c r="V1637" s="87"/>
      <c r="W1637" s="87"/>
    </row>
    <row r="1638" spans="1:23">
      <c r="A1638" s="98"/>
      <c r="B1638" s="94"/>
      <c r="C1638" s="99"/>
      <c r="D1638" s="86"/>
      <c r="E1638" s="87"/>
      <c r="G1638" s="89"/>
      <c r="H1638" s="87"/>
      <c r="I1638" s="87"/>
      <c r="J1638" s="88"/>
      <c r="K1638" s="87"/>
      <c r="L1638" s="90"/>
      <c r="M1638" s="90"/>
      <c r="N1638" s="87" t="str">
        <f t="shared" ca="1" si="25"/>
        <v/>
      </c>
      <c r="O1638" s="87"/>
      <c r="P1638" s="89"/>
      <c r="Q1638" s="87"/>
      <c r="R1638" s="87"/>
      <c r="S1638" s="87"/>
      <c r="T1638" s="89"/>
      <c r="V1638" s="87"/>
      <c r="W1638" s="87"/>
    </row>
    <row r="1639" spans="1:23">
      <c r="A1639" s="98"/>
      <c r="B1639" s="94"/>
      <c r="C1639" s="99"/>
      <c r="D1639" s="86"/>
      <c r="E1639" s="87"/>
      <c r="G1639" s="89"/>
      <c r="H1639" s="87"/>
      <c r="I1639" s="87"/>
      <c r="J1639" s="88"/>
      <c r="K1639" s="87"/>
      <c r="L1639" s="90"/>
      <c r="M1639" s="90"/>
      <c r="N1639" s="87" t="str">
        <f t="shared" ca="1" si="25"/>
        <v/>
      </c>
      <c r="O1639" s="87"/>
      <c r="P1639" s="89"/>
      <c r="Q1639" s="87"/>
      <c r="R1639" s="87"/>
      <c r="S1639" s="87"/>
      <c r="T1639" s="89"/>
      <c r="V1639" s="87"/>
      <c r="W1639" s="87"/>
    </row>
    <row r="1640" spans="1:23">
      <c r="A1640" s="98"/>
      <c r="B1640" s="94"/>
      <c r="C1640" s="99"/>
      <c r="D1640" s="86"/>
      <c r="E1640" s="87"/>
      <c r="G1640" s="89"/>
      <c r="H1640" s="87"/>
      <c r="I1640" s="87"/>
      <c r="J1640" s="88"/>
      <c r="K1640" s="87"/>
      <c r="L1640" s="90"/>
      <c r="M1640" s="90"/>
      <c r="N1640" s="87" t="str">
        <f t="shared" ca="1" si="25"/>
        <v/>
      </c>
      <c r="O1640" s="87"/>
      <c r="P1640" s="89"/>
      <c r="Q1640" s="87"/>
      <c r="R1640" s="87"/>
      <c r="S1640" s="87"/>
      <c r="T1640" s="89"/>
      <c r="V1640" s="87"/>
      <c r="W1640" s="87"/>
    </row>
    <row r="1641" spans="1:23">
      <c r="A1641" s="98"/>
      <c r="B1641" s="94"/>
      <c r="C1641" s="99"/>
      <c r="D1641" s="86"/>
      <c r="E1641" s="87"/>
      <c r="G1641" s="89"/>
      <c r="H1641" s="87"/>
      <c r="I1641" s="87"/>
      <c r="J1641" s="88"/>
      <c r="K1641" s="87"/>
      <c r="L1641" s="90"/>
      <c r="M1641" s="90"/>
      <c r="N1641" s="87" t="str">
        <f t="shared" ca="1" si="25"/>
        <v/>
      </c>
      <c r="O1641" s="87"/>
      <c r="P1641" s="89"/>
      <c r="Q1641" s="87"/>
      <c r="R1641" s="87"/>
      <c r="S1641" s="87"/>
      <c r="T1641" s="89"/>
      <c r="V1641" s="87"/>
      <c r="W1641" s="87"/>
    </row>
    <row r="1642" spans="1:23">
      <c r="A1642" s="98"/>
      <c r="B1642" s="94"/>
      <c r="C1642" s="99"/>
      <c r="D1642" s="86"/>
      <c r="E1642" s="87"/>
      <c r="G1642" s="89"/>
      <c r="H1642" s="87"/>
      <c r="I1642" s="87"/>
      <c r="J1642" s="88"/>
      <c r="K1642" s="87"/>
      <c r="L1642" s="90"/>
      <c r="M1642" s="90"/>
      <c r="N1642" s="87" t="str">
        <f t="shared" ca="1" si="25"/>
        <v/>
      </c>
      <c r="O1642" s="87"/>
      <c r="P1642" s="89"/>
      <c r="Q1642" s="87"/>
      <c r="R1642" s="87"/>
      <c r="S1642" s="87"/>
      <c r="T1642" s="89"/>
      <c r="V1642" s="87"/>
      <c r="W1642" s="87"/>
    </row>
    <row r="1643" spans="1:23">
      <c r="A1643" s="98"/>
      <c r="B1643" s="94"/>
      <c r="C1643" s="99"/>
      <c r="D1643" s="86"/>
      <c r="E1643" s="87"/>
      <c r="G1643" s="89"/>
      <c r="H1643" s="87"/>
      <c r="I1643" s="87"/>
      <c r="J1643" s="88"/>
      <c r="K1643" s="87"/>
      <c r="L1643" s="90"/>
      <c r="M1643" s="90"/>
      <c r="N1643" s="87" t="str">
        <f t="shared" ca="1" si="25"/>
        <v/>
      </c>
      <c r="O1643" s="87"/>
      <c r="P1643" s="89"/>
      <c r="Q1643" s="87"/>
      <c r="R1643" s="87"/>
      <c r="S1643" s="87"/>
      <c r="T1643" s="89"/>
      <c r="V1643" s="87"/>
      <c r="W1643" s="87"/>
    </row>
    <row r="1644" spans="1:23">
      <c r="A1644" s="98"/>
      <c r="B1644" s="94"/>
      <c r="C1644" s="99"/>
      <c r="D1644" s="86"/>
      <c r="E1644" s="87"/>
      <c r="G1644" s="89"/>
      <c r="H1644" s="87"/>
      <c r="I1644" s="87"/>
      <c r="J1644" s="88"/>
      <c r="K1644" s="87"/>
      <c r="L1644" s="90"/>
      <c r="M1644" s="90"/>
      <c r="N1644" s="87" t="str">
        <f t="shared" ca="1" si="25"/>
        <v/>
      </c>
      <c r="O1644" s="87"/>
      <c r="P1644" s="89"/>
      <c r="Q1644" s="87"/>
      <c r="R1644" s="87"/>
      <c r="S1644" s="87"/>
      <c r="T1644" s="89"/>
      <c r="V1644" s="87"/>
      <c r="W1644" s="87"/>
    </row>
    <row r="1645" spans="1:23">
      <c r="A1645" s="98"/>
      <c r="B1645" s="94"/>
      <c r="C1645" s="99"/>
      <c r="D1645" s="86"/>
      <c r="E1645" s="87"/>
      <c r="G1645" s="89"/>
      <c r="H1645" s="87"/>
      <c r="I1645" s="87"/>
      <c r="J1645" s="88"/>
      <c r="K1645" s="87"/>
      <c r="L1645" s="90"/>
      <c r="M1645" s="90"/>
      <c r="N1645" s="87" t="str">
        <f t="shared" ca="1" si="25"/>
        <v/>
      </c>
      <c r="O1645" s="87"/>
      <c r="P1645" s="89"/>
      <c r="Q1645" s="87"/>
      <c r="R1645" s="87"/>
      <c r="S1645" s="87"/>
      <c r="T1645" s="89"/>
      <c r="V1645" s="87"/>
      <c r="W1645" s="87"/>
    </row>
    <row r="1646" spans="1:23">
      <c r="A1646" s="98"/>
      <c r="B1646" s="94"/>
      <c r="C1646" s="99"/>
      <c r="D1646" s="86"/>
      <c r="E1646" s="87"/>
      <c r="G1646" s="89"/>
      <c r="H1646" s="87"/>
      <c r="I1646" s="87"/>
      <c r="J1646" s="88"/>
      <c r="K1646" s="87"/>
      <c r="L1646" s="90"/>
      <c r="M1646" s="90"/>
      <c r="N1646" s="87" t="str">
        <f t="shared" ca="1" si="25"/>
        <v/>
      </c>
      <c r="O1646" s="87"/>
      <c r="P1646" s="89"/>
      <c r="Q1646" s="87"/>
      <c r="R1646" s="87"/>
      <c r="S1646" s="87"/>
      <c r="T1646" s="89"/>
      <c r="V1646" s="87"/>
      <c r="W1646" s="87"/>
    </row>
    <row r="1647" spans="1:23">
      <c r="A1647" s="98"/>
      <c r="B1647" s="94"/>
      <c r="C1647" s="99"/>
      <c r="D1647" s="86"/>
      <c r="E1647" s="87"/>
      <c r="G1647" s="89"/>
      <c r="H1647" s="87"/>
      <c r="I1647" s="87"/>
      <c r="J1647" s="88"/>
      <c r="K1647" s="87"/>
      <c r="L1647" s="90"/>
      <c r="M1647" s="90"/>
      <c r="N1647" s="87" t="str">
        <f t="shared" ca="1" si="25"/>
        <v/>
      </c>
      <c r="O1647" s="87"/>
      <c r="P1647" s="89"/>
      <c r="Q1647" s="87"/>
      <c r="R1647" s="87"/>
      <c r="S1647" s="87"/>
      <c r="T1647" s="89"/>
      <c r="V1647" s="87"/>
      <c r="W1647" s="87"/>
    </row>
    <row r="1648" spans="1:23">
      <c r="A1648" s="98"/>
      <c r="B1648" s="94"/>
      <c r="C1648" s="99"/>
      <c r="D1648" s="86"/>
      <c r="E1648" s="87"/>
      <c r="G1648" s="89"/>
      <c r="H1648" s="87"/>
      <c r="I1648" s="87"/>
      <c r="J1648" s="88"/>
      <c r="K1648" s="87"/>
      <c r="L1648" s="90"/>
      <c r="M1648" s="90"/>
      <c r="N1648" s="87" t="str">
        <f t="shared" ca="1" si="25"/>
        <v/>
      </c>
      <c r="O1648" s="87"/>
      <c r="P1648" s="89"/>
      <c r="Q1648" s="87"/>
      <c r="R1648" s="87"/>
      <c r="S1648" s="87"/>
      <c r="T1648" s="89"/>
      <c r="V1648" s="87"/>
      <c r="W1648" s="87"/>
    </row>
    <row r="1649" spans="1:23">
      <c r="A1649" s="98"/>
      <c r="B1649" s="94"/>
      <c r="C1649" s="99"/>
      <c r="D1649" s="86"/>
      <c r="E1649" s="87"/>
      <c r="G1649" s="89"/>
      <c r="H1649" s="87"/>
      <c r="I1649" s="87"/>
      <c r="J1649" s="88"/>
      <c r="K1649" s="87"/>
      <c r="L1649" s="90"/>
      <c r="M1649" s="90"/>
      <c r="N1649" s="87" t="str">
        <f t="shared" ca="1" si="25"/>
        <v/>
      </c>
      <c r="O1649" s="87"/>
      <c r="P1649" s="89"/>
      <c r="Q1649" s="87"/>
      <c r="R1649" s="87"/>
      <c r="S1649" s="87"/>
      <c r="T1649" s="89"/>
      <c r="V1649" s="87"/>
      <c r="W1649" s="87"/>
    </row>
    <row r="1650" spans="1:23">
      <c r="A1650" s="98"/>
      <c r="B1650" s="94"/>
      <c r="C1650" s="99"/>
      <c r="D1650" s="86"/>
      <c r="E1650" s="87"/>
      <c r="G1650" s="89"/>
      <c r="H1650" s="87"/>
      <c r="I1650" s="87"/>
      <c r="J1650" s="88"/>
      <c r="K1650" s="87"/>
      <c r="L1650" s="90"/>
      <c r="M1650" s="90"/>
      <c r="N1650" s="87" t="str">
        <f t="shared" ca="1" si="25"/>
        <v/>
      </c>
      <c r="O1650" s="87"/>
      <c r="P1650" s="89"/>
      <c r="Q1650" s="87"/>
      <c r="R1650" s="87"/>
      <c r="S1650" s="87"/>
      <c r="T1650" s="89"/>
      <c r="V1650" s="87"/>
      <c r="W1650" s="87"/>
    </row>
    <row r="1651" spans="1:23">
      <c r="A1651" s="98"/>
      <c r="B1651" s="94"/>
      <c r="C1651" s="99"/>
      <c r="D1651" s="86"/>
      <c r="E1651" s="87"/>
      <c r="G1651" s="89"/>
      <c r="H1651" s="87"/>
      <c r="I1651" s="87"/>
      <c r="J1651" s="88"/>
      <c r="K1651" s="87"/>
      <c r="L1651" s="90"/>
      <c r="M1651" s="90"/>
      <c r="N1651" s="87" t="str">
        <f t="shared" ca="1" si="25"/>
        <v/>
      </c>
      <c r="O1651" s="87"/>
      <c r="P1651" s="89"/>
      <c r="Q1651" s="87"/>
      <c r="R1651" s="87"/>
      <c r="S1651" s="87"/>
      <c r="T1651" s="89"/>
      <c r="V1651" s="87"/>
      <c r="W1651" s="87"/>
    </row>
    <row r="1652" spans="1:23">
      <c r="A1652" s="98"/>
      <c r="B1652" s="94"/>
      <c r="C1652" s="99"/>
      <c r="D1652" s="86"/>
      <c r="E1652" s="87"/>
      <c r="G1652" s="89"/>
      <c r="H1652" s="87"/>
      <c r="I1652" s="87"/>
      <c r="J1652" s="88"/>
      <c r="K1652" s="87"/>
      <c r="L1652" s="90"/>
      <c r="M1652" s="90"/>
      <c r="N1652" s="87" t="str">
        <f t="shared" ca="1" si="25"/>
        <v/>
      </c>
      <c r="O1652" s="87"/>
      <c r="P1652" s="89"/>
      <c r="Q1652" s="87"/>
      <c r="R1652" s="87"/>
      <c r="S1652" s="87"/>
      <c r="T1652" s="89"/>
      <c r="V1652" s="87"/>
      <c r="W1652" s="87"/>
    </row>
    <row r="1653" spans="1:23">
      <c r="A1653" s="98"/>
      <c r="B1653" s="94"/>
      <c r="C1653" s="99"/>
      <c r="D1653" s="86"/>
      <c r="E1653" s="87"/>
      <c r="G1653" s="89"/>
      <c r="H1653" s="87"/>
      <c r="I1653" s="87"/>
      <c r="J1653" s="88"/>
      <c r="K1653" s="87"/>
      <c r="L1653" s="90"/>
      <c r="M1653" s="90"/>
      <c r="N1653" s="87" t="str">
        <f t="shared" ca="1" si="25"/>
        <v/>
      </c>
      <c r="O1653" s="87"/>
      <c r="P1653" s="89"/>
      <c r="Q1653" s="87"/>
      <c r="R1653" s="87"/>
      <c r="S1653" s="87"/>
      <c r="T1653" s="89"/>
      <c r="V1653" s="87"/>
      <c r="W1653" s="87"/>
    </row>
    <row r="1654" spans="1:23">
      <c r="A1654" s="98"/>
      <c r="B1654" s="94"/>
      <c r="C1654" s="99"/>
      <c r="D1654" s="86"/>
      <c r="E1654" s="87"/>
      <c r="G1654" s="89"/>
      <c r="H1654" s="87"/>
      <c r="I1654" s="87"/>
      <c r="J1654" s="88"/>
      <c r="K1654" s="87"/>
      <c r="L1654" s="90"/>
      <c r="M1654" s="90"/>
      <c r="N1654" s="87" t="str">
        <f t="shared" ca="1" si="25"/>
        <v/>
      </c>
      <c r="O1654" s="87"/>
      <c r="P1654" s="89"/>
      <c r="Q1654" s="87"/>
      <c r="R1654" s="87"/>
      <c r="S1654" s="87"/>
      <c r="T1654" s="89"/>
      <c r="V1654" s="87"/>
      <c r="W1654" s="87"/>
    </row>
    <row r="1655" spans="1:23">
      <c r="A1655" s="98"/>
      <c r="B1655" s="94"/>
      <c r="C1655" s="99"/>
      <c r="D1655" s="86"/>
      <c r="E1655" s="87"/>
      <c r="G1655" s="89"/>
      <c r="H1655" s="87"/>
      <c r="I1655" s="87"/>
      <c r="J1655" s="88"/>
      <c r="K1655" s="87"/>
      <c r="L1655" s="90"/>
      <c r="M1655" s="90"/>
      <c r="N1655" s="87" t="str">
        <f t="shared" ca="1" si="25"/>
        <v/>
      </c>
      <c r="O1655" s="87"/>
      <c r="P1655" s="89"/>
      <c r="Q1655" s="87"/>
      <c r="R1655" s="87"/>
      <c r="S1655" s="87"/>
      <c r="T1655" s="89"/>
      <c r="V1655" s="87"/>
      <c r="W1655" s="87"/>
    </row>
    <row r="1656" spans="1:23">
      <c r="A1656" s="98"/>
      <c r="B1656" s="94"/>
      <c r="C1656" s="99"/>
      <c r="D1656" s="86"/>
      <c r="E1656" s="87"/>
      <c r="G1656" s="89"/>
      <c r="H1656" s="87"/>
      <c r="I1656" s="87"/>
      <c r="J1656" s="88"/>
      <c r="K1656" s="87"/>
      <c r="L1656" s="90"/>
      <c r="M1656" s="90"/>
      <c r="N1656" s="87" t="str">
        <f t="shared" ca="1" si="25"/>
        <v/>
      </c>
      <c r="O1656" s="87"/>
      <c r="P1656" s="89"/>
      <c r="Q1656" s="87"/>
      <c r="R1656" s="87"/>
      <c r="S1656" s="87"/>
      <c r="T1656" s="89"/>
      <c r="V1656" s="87"/>
      <c r="W1656" s="87"/>
    </row>
    <row r="1657" spans="1:23">
      <c r="A1657" s="98"/>
      <c r="B1657" s="94"/>
      <c r="C1657" s="99"/>
      <c r="D1657" s="86"/>
      <c r="E1657" s="87"/>
      <c r="G1657" s="89"/>
      <c r="H1657" s="87"/>
      <c r="I1657" s="87"/>
      <c r="J1657" s="88"/>
      <c r="K1657" s="87"/>
      <c r="L1657" s="90"/>
      <c r="M1657" s="90"/>
      <c r="N1657" s="87" t="str">
        <f t="shared" ca="1" si="25"/>
        <v/>
      </c>
      <c r="O1657" s="87"/>
      <c r="P1657" s="89"/>
      <c r="Q1657" s="87"/>
      <c r="R1657" s="87"/>
      <c r="S1657" s="87"/>
      <c r="T1657" s="89"/>
      <c r="V1657" s="87"/>
      <c r="W1657" s="87"/>
    </row>
    <row r="1658" spans="1:23">
      <c r="A1658" s="98"/>
      <c r="B1658" s="94"/>
      <c r="C1658" s="99"/>
      <c r="D1658" s="86"/>
      <c r="E1658" s="87"/>
      <c r="G1658" s="89"/>
      <c r="H1658" s="87"/>
      <c r="I1658" s="87"/>
      <c r="J1658" s="88"/>
      <c r="K1658" s="87"/>
      <c r="L1658" s="90"/>
      <c r="M1658" s="90"/>
      <c r="N1658" s="87" t="str">
        <f t="shared" ca="1" si="25"/>
        <v/>
      </c>
      <c r="O1658" s="87"/>
      <c r="P1658" s="89"/>
      <c r="Q1658" s="87"/>
      <c r="R1658" s="87"/>
      <c r="S1658" s="87"/>
      <c r="T1658" s="89"/>
      <c r="V1658" s="87"/>
      <c r="W1658" s="87"/>
    </row>
    <row r="1659" spans="1:23">
      <c r="A1659" s="98"/>
      <c r="B1659" s="94"/>
      <c r="C1659" s="99"/>
      <c r="D1659" s="86"/>
      <c r="E1659" s="87"/>
      <c r="G1659" s="89"/>
      <c r="H1659" s="87"/>
      <c r="I1659" s="87"/>
      <c r="J1659" s="88"/>
      <c r="K1659" s="87"/>
      <c r="L1659" s="90"/>
      <c r="M1659" s="90"/>
      <c r="N1659" s="87" t="str">
        <f t="shared" ca="1" si="25"/>
        <v/>
      </c>
      <c r="O1659" s="87"/>
      <c r="P1659" s="89"/>
      <c r="Q1659" s="87"/>
      <c r="R1659" s="87"/>
      <c r="S1659" s="87"/>
      <c r="T1659" s="89"/>
      <c r="V1659" s="87"/>
      <c r="W1659" s="87"/>
    </row>
    <row r="1660" spans="1:23">
      <c r="A1660" s="98"/>
      <c r="B1660" s="94"/>
      <c r="C1660" s="99"/>
      <c r="D1660" s="86"/>
      <c r="E1660" s="87"/>
      <c r="G1660" s="89"/>
      <c r="H1660" s="87"/>
      <c r="I1660" s="87"/>
      <c r="J1660" s="88"/>
      <c r="K1660" s="87"/>
      <c r="L1660" s="90"/>
      <c r="M1660" s="90"/>
      <c r="N1660" s="87" t="str">
        <f t="shared" ca="1" si="25"/>
        <v/>
      </c>
      <c r="O1660" s="87"/>
      <c r="P1660" s="89"/>
      <c r="Q1660" s="87"/>
      <c r="R1660" s="87"/>
      <c r="S1660" s="87"/>
      <c r="T1660" s="89"/>
      <c r="V1660" s="87"/>
      <c r="W1660" s="87"/>
    </row>
    <row r="1661" spans="1:23">
      <c r="A1661" s="98"/>
      <c r="B1661" s="94"/>
      <c r="C1661" s="99"/>
      <c r="D1661" s="86"/>
      <c r="E1661" s="87"/>
      <c r="G1661" s="89"/>
      <c r="H1661" s="87"/>
      <c r="I1661" s="87"/>
      <c r="J1661" s="88"/>
      <c r="K1661" s="87"/>
      <c r="L1661" s="90"/>
      <c r="M1661" s="90"/>
      <c r="N1661" s="87" t="str">
        <f t="shared" ca="1" si="25"/>
        <v/>
      </c>
      <c r="O1661" s="87"/>
      <c r="P1661" s="89"/>
      <c r="Q1661" s="87"/>
      <c r="R1661" s="87"/>
      <c r="S1661" s="87"/>
      <c r="T1661" s="89"/>
      <c r="V1661" s="87"/>
      <c r="W1661" s="87"/>
    </row>
    <row r="1662" spans="1:23">
      <c r="A1662" s="98"/>
      <c r="B1662" s="94"/>
      <c r="C1662" s="99"/>
      <c r="D1662" s="86"/>
      <c r="E1662" s="87"/>
      <c r="G1662" s="89"/>
      <c r="H1662" s="87"/>
      <c r="I1662" s="87"/>
      <c r="J1662" s="88"/>
      <c r="K1662" s="87"/>
      <c r="L1662" s="90"/>
      <c r="M1662" s="90"/>
      <c r="N1662" s="87" t="str">
        <f t="shared" ca="1" si="25"/>
        <v/>
      </c>
      <c r="O1662" s="87"/>
      <c r="P1662" s="89"/>
      <c r="Q1662" s="87"/>
      <c r="R1662" s="87"/>
      <c r="S1662" s="87"/>
      <c r="T1662" s="89"/>
      <c r="V1662" s="87"/>
      <c r="W1662" s="87"/>
    </row>
    <row r="1663" spans="1:23">
      <c r="A1663" s="98"/>
      <c r="B1663" s="94"/>
      <c r="C1663" s="99"/>
      <c r="D1663" s="86"/>
      <c r="E1663" s="87"/>
      <c r="G1663" s="89"/>
      <c r="H1663" s="87"/>
      <c r="I1663" s="87"/>
      <c r="J1663" s="88"/>
      <c r="K1663" s="87"/>
      <c r="L1663" s="90"/>
      <c r="M1663" s="90"/>
      <c r="N1663" s="87" t="str">
        <f t="shared" ca="1" si="25"/>
        <v/>
      </c>
      <c r="O1663" s="87"/>
      <c r="P1663" s="89"/>
      <c r="Q1663" s="87"/>
      <c r="R1663" s="87"/>
      <c r="S1663" s="87"/>
      <c r="T1663" s="89"/>
      <c r="V1663" s="87"/>
      <c r="W1663" s="87"/>
    </row>
    <row r="1664" spans="1:23">
      <c r="A1664" s="98"/>
      <c r="B1664" s="94"/>
      <c r="C1664" s="99"/>
      <c r="D1664" s="86"/>
      <c r="E1664" s="87"/>
      <c r="G1664" s="89"/>
      <c r="H1664" s="87"/>
      <c r="I1664" s="87"/>
      <c r="J1664" s="88"/>
      <c r="K1664" s="87"/>
      <c r="L1664" s="90"/>
      <c r="M1664" s="90"/>
      <c r="N1664" s="87" t="str">
        <f t="shared" ca="1" si="25"/>
        <v/>
      </c>
      <c r="O1664" s="87"/>
      <c r="P1664" s="89"/>
      <c r="Q1664" s="87"/>
      <c r="R1664" s="87"/>
      <c r="S1664" s="87"/>
      <c r="T1664" s="89"/>
      <c r="V1664" s="87"/>
      <c r="W1664" s="87"/>
    </row>
    <row r="1665" spans="1:23">
      <c r="A1665" s="98"/>
      <c r="B1665" s="94"/>
      <c r="C1665" s="99"/>
      <c r="D1665" s="86"/>
      <c r="E1665" s="87"/>
      <c r="G1665" s="89"/>
      <c r="H1665" s="87"/>
      <c r="I1665" s="87"/>
      <c r="J1665" s="88"/>
      <c r="K1665" s="87"/>
      <c r="L1665" s="90"/>
      <c r="M1665" s="90"/>
      <c r="N1665" s="87" t="str">
        <f t="shared" ca="1" si="25"/>
        <v/>
      </c>
      <c r="O1665" s="87"/>
      <c r="P1665" s="89"/>
      <c r="Q1665" s="87"/>
      <c r="R1665" s="87"/>
      <c r="S1665" s="87"/>
      <c r="T1665" s="89"/>
      <c r="V1665" s="87"/>
      <c r="W1665" s="87"/>
    </row>
    <row r="1666" spans="1:23">
      <c r="A1666" s="98"/>
      <c r="B1666" s="94"/>
      <c r="C1666" s="99"/>
      <c r="D1666" s="86"/>
      <c r="E1666" s="87"/>
      <c r="G1666" s="89"/>
      <c r="H1666" s="87"/>
      <c r="I1666" s="87"/>
      <c r="J1666" s="88"/>
      <c r="K1666" s="87"/>
      <c r="L1666" s="90"/>
      <c r="M1666" s="90"/>
      <c r="N1666" s="87" t="str">
        <f t="shared" ca="1" si="25"/>
        <v/>
      </c>
      <c r="O1666" s="87"/>
      <c r="P1666" s="89"/>
      <c r="Q1666" s="87"/>
      <c r="R1666" s="87"/>
      <c r="S1666" s="87"/>
      <c r="T1666" s="89"/>
      <c r="V1666" s="87"/>
      <c r="W1666" s="87"/>
    </row>
    <row r="1667" spans="1:23">
      <c r="A1667" s="98"/>
      <c r="B1667" s="94"/>
      <c r="C1667" s="99"/>
      <c r="D1667" s="86"/>
      <c r="E1667" s="87"/>
      <c r="G1667" s="89"/>
      <c r="H1667" s="87"/>
      <c r="I1667" s="87"/>
      <c r="J1667" s="88"/>
      <c r="K1667" s="87"/>
      <c r="L1667" s="90"/>
      <c r="M1667" s="90"/>
      <c r="N1667" s="87" t="str">
        <f t="shared" ca="1" si="25"/>
        <v/>
      </c>
      <c r="O1667" s="87"/>
      <c r="P1667" s="89"/>
      <c r="Q1667" s="87"/>
      <c r="R1667" s="87"/>
      <c r="S1667" s="87"/>
      <c r="T1667" s="89"/>
      <c r="V1667" s="87"/>
      <c r="W1667" s="87"/>
    </row>
    <row r="1668" spans="1:23">
      <c r="A1668" s="98"/>
      <c r="B1668" s="94"/>
      <c r="C1668" s="99"/>
      <c r="D1668" s="86"/>
      <c r="E1668" s="87"/>
      <c r="G1668" s="89"/>
      <c r="H1668" s="87"/>
      <c r="I1668" s="87"/>
      <c r="J1668" s="88"/>
      <c r="K1668" s="87"/>
      <c r="L1668" s="90"/>
      <c r="M1668" s="90"/>
      <c r="N1668" s="87" t="str">
        <f t="shared" ca="1" si="25"/>
        <v/>
      </c>
      <c r="O1668" s="87"/>
      <c r="P1668" s="89"/>
      <c r="Q1668" s="87"/>
      <c r="R1668" s="87"/>
      <c r="S1668" s="87"/>
      <c r="T1668" s="89"/>
      <c r="V1668" s="87"/>
      <c r="W1668" s="87"/>
    </row>
    <row r="1669" spans="1:23">
      <c r="A1669" s="98"/>
      <c r="B1669" s="94"/>
      <c r="C1669" s="99"/>
      <c r="D1669" s="86"/>
      <c r="E1669" s="87"/>
      <c r="G1669" s="89"/>
      <c r="H1669" s="87"/>
      <c r="I1669" s="87"/>
      <c r="J1669" s="88"/>
      <c r="K1669" s="87"/>
      <c r="L1669" s="90"/>
      <c r="M1669" s="90"/>
      <c r="N1669" s="87" t="str">
        <f t="shared" ref="N1669:N1732" ca="1" si="26">+IFERROR(MATCH("X",OFFSET(STR,N1668,0),0)+N1668,"")</f>
        <v/>
      </c>
      <c r="O1669" s="87"/>
      <c r="P1669" s="89"/>
      <c r="Q1669" s="87"/>
      <c r="R1669" s="87"/>
      <c r="S1669" s="87"/>
      <c r="T1669" s="89"/>
      <c r="V1669" s="87"/>
      <c r="W1669" s="87"/>
    </row>
    <row r="1670" spans="1:23">
      <c r="A1670" s="98"/>
      <c r="B1670" s="94"/>
      <c r="C1670" s="99"/>
      <c r="D1670" s="86"/>
      <c r="E1670" s="87"/>
      <c r="G1670" s="89"/>
      <c r="H1670" s="87"/>
      <c r="I1670" s="87"/>
      <c r="J1670" s="88"/>
      <c r="K1670" s="87"/>
      <c r="L1670" s="90"/>
      <c r="M1670" s="90"/>
      <c r="N1670" s="87" t="str">
        <f t="shared" ca="1" si="26"/>
        <v/>
      </c>
      <c r="O1670" s="87"/>
      <c r="P1670" s="89"/>
      <c r="Q1670" s="87"/>
      <c r="R1670" s="87"/>
      <c r="S1670" s="87"/>
      <c r="T1670" s="89"/>
      <c r="V1670" s="87"/>
      <c r="W1670" s="87"/>
    </row>
    <row r="1671" spans="1:23">
      <c r="A1671" s="98"/>
      <c r="B1671" s="94"/>
      <c r="C1671" s="99"/>
      <c r="D1671" s="86"/>
      <c r="E1671" s="87"/>
      <c r="G1671" s="89"/>
      <c r="H1671" s="87"/>
      <c r="I1671" s="87"/>
      <c r="J1671" s="88"/>
      <c r="K1671" s="87"/>
      <c r="L1671" s="90"/>
      <c r="M1671" s="90"/>
      <c r="N1671" s="87" t="str">
        <f t="shared" ca="1" si="26"/>
        <v/>
      </c>
      <c r="O1671" s="87"/>
      <c r="P1671" s="89"/>
      <c r="Q1671" s="87"/>
      <c r="R1671" s="87"/>
      <c r="S1671" s="87"/>
      <c r="T1671" s="89"/>
      <c r="V1671" s="87"/>
      <c r="W1671" s="87"/>
    </row>
    <row r="1672" spans="1:23">
      <c r="A1672" s="98"/>
      <c r="B1672" s="94"/>
      <c r="C1672" s="99"/>
      <c r="D1672" s="86"/>
      <c r="E1672" s="87"/>
      <c r="G1672" s="89"/>
      <c r="H1672" s="87"/>
      <c r="I1672" s="87"/>
      <c r="J1672" s="88"/>
      <c r="K1672" s="87"/>
      <c r="L1672" s="90"/>
      <c r="M1672" s="90"/>
      <c r="N1672" s="87" t="str">
        <f t="shared" ca="1" si="26"/>
        <v/>
      </c>
      <c r="O1672" s="87"/>
      <c r="P1672" s="89"/>
      <c r="Q1672" s="87"/>
      <c r="R1672" s="87"/>
      <c r="S1672" s="87"/>
      <c r="T1672" s="89"/>
      <c r="V1672" s="87"/>
      <c r="W1672" s="87"/>
    </row>
    <row r="1673" spans="1:23">
      <c r="A1673" s="98"/>
      <c r="B1673" s="94"/>
      <c r="C1673" s="99"/>
      <c r="D1673" s="86"/>
      <c r="E1673" s="87"/>
      <c r="G1673" s="89"/>
      <c r="H1673" s="87"/>
      <c r="I1673" s="87"/>
      <c r="J1673" s="88"/>
      <c r="K1673" s="87"/>
      <c r="L1673" s="90"/>
      <c r="M1673" s="90"/>
      <c r="N1673" s="87" t="str">
        <f t="shared" ca="1" si="26"/>
        <v/>
      </c>
      <c r="O1673" s="87"/>
      <c r="P1673" s="89"/>
      <c r="Q1673" s="87"/>
      <c r="R1673" s="87"/>
      <c r="S1673" s="87"/>
      <c r="T1673" s="89"/>
      <c r="V1673" s="87"/>
      <c r="W1673" s="87"/>
    </row>
    <row r="1674" spans="1:23">
      <c r="A1674" s="98"/>
      <c r="B1674" s="94"/>
      <c r="C1674" s="99"/>
      <c r="D1674" s="86"/>
      <c r="E1674" s="87"/>
      <c r="G1674" s="89"/>
      <c r="H1674" s="87"/>
      <c r="I1674" s="87"/>
      <c r="J1674" s="88"/>
      <c r="K1674" s="87"/>
      <c r="L1674" s="90"/>
      <c r="M1674" s="90"/>
      <c r="N1674" s="87" t="str">
        <f t="shared" ca="1" si="26"/>
        <v/>
      </c>
      <c r="O1674" s="87"/>
      <c r="P1674" s="89"/>
      <c r="Q1674" s="87"/>
      <c r="R1674" s="87"/>
      <c r="S1674" s="87"/>
      <c r="T1674" s="89"/>
      <c r="V1674" s="87"/>
      <c r="W1674" s="87"/>
    </row>
    <row r="1675" spans="1:23">
      <c r="A1675" s="98"/>
      <c r="B1675" s="94"/>
      <c r="C1675" s="99"/>
      <c r="D1675" s="86"/>
      <c r="E1675" s="87"/>
      <c r="G1675" s="89"/>
      <c r="H1675" s="87"/>
      <c r="I1675" s="87"/>
      <c r="J1675" s="88"/>
      <c r="K1675" s="87"/>
      <c r="L1675" s="90"/>
      <c r="M1675" s="90"/>
      <c r="N1675" s="87" t="str">
        <f t="shared" ca="1" si="26"/>
        <v/>
      </c>
      <c r="O1675" s="87"/>
      <c r="P1675" s="89"/>
      <c r="Q1675" s="87"/>
      <c r="R1675" s="87"/>
      <c r="S1675" s="87"/>
      <c r="T1675" s="89"/>
      <c r="V1675" s="87"/>
      <c r="W1675" s="87"/>
    </row>
    <row r="1676" spans="1:23">
      <c r="A1676" s="98"/>
      <c r="B1676" s="94"/>
      <c r="C1676" s="99"/>
      <c r="D1676" s="86"/>
      <c r="E1676" s="87"/>
      <c r="G1676" s="89"/>
      <c r="H1676" s="87"/>
      <c r="I1676" s="87"/>
      <c r="J1676" s="88"/>
      <c r="K1676" s="87"/>
      <c r="L1676" s="90"/>
      <c r="M1676" s="90"/>
      <c r="N1676" s="87" t="str">
        <f t="shared" ca="1" si="26"/>
        <v/>
      </c>
      <c r="O1676" s="87"/>
      <c r="P1676" s="89"/>
      <c r="Q1676" s="87"/>
      <c r="R1676" s="87"/>
      <c r="S1676" s="87"/>
      <c r="T1676" s="89"/>
      <c r="V1676" s="87"/>
      <c r="W1676" s="87"/>
    </row>
    <row r="1677" spans="1:23">
      <c r="A1677" s="98"/>
      <c r="B1677" s="94"/>
      <c r="C1677" s="99"/>
      <c r="D1677" s="86"/>
      <c r="E1677" s="87"/>
      <c r="G1677" s="89"/>
      <c r="H1677" s="87"/>
      <c r="I1677" s="87"/>
      <c r="J1677" s="88"/>
      <c r="K1677" s="87"/>
      <c r="L1677" s="90"/>
      <c r="M1677" s="90"/>
      <c r="N1677" s="87" t="str">
        <f t="shared" ca="1" si="26"/>
        <v/>
      </c>
      <c r="O1677" s="87"/>
      <c r="P1677" s="89"/>
      <c r="Q1677" s="87"/>
      <c r="R1677" s="87"/>
      <c r="S1677" s="87"/>
      <c r="T1677" s="89"/>
      <c r="V1677" s="87"/>
      <c r="W1677" s="87"/>
    </row>
    <row r="1678" spans="1:23">
      <c r="A1678" s="98"/>
      <c r="B1678" s="94"/>
      <c r="C1678" s="99"/>
      <c r="D1678" s="86"/>
      <c r="E1678" s="87"/>
      <c r="G1678" s="89"/>
      <c r="H1678" s="87"/>
      <c r="I1678" s="87"/>
      <c r="J1678" s="88"/>
      <c r="K1678" s="87"/>
      <c r="L1678" s="90"/>
      <c r="M1678" s="90"/>
      <c r="N1678" s="87" t="str">
        <f t="shared" ca="1" si="26"/>
        <v/>
      </c>
      <c r="O1678" s="87"/>
      <c r="P1678" s="89"/>
      <c r="Q1678" s="87"/>
      <c r="R1678" s="87"/>
      <c r="S1678" s="87"/>
      <c r="T1678" s="89"/>
      <c r="V1678" s="87"/>
      <c r="W1678" s="87"/>
    </row>
    <row r="1679" spans="1:23">
      <c r="A1679" s="98"/>
      <c r="B1679" s="94"/>
      <c r="C1679" s="99"/>
      <c r="D1679" s="86"/>
      <c r="E1679" s="87"/>
      <c r="G1679" s="89"/>
      <c r="H1679" s="87"/>
      <c r="I1679" s="87"/>
      <c r="J1679" s="88"/>
      <c r="K1679" s="87"/>
      <c r="L1679" s="90"/>
      <c r="M1679" s="90"/>
      <c r="N1679" s="87" t="str">
        <f t="shared" ca="1" si="26"/>
        <v/>
      </c>
      <c r="O1679" s="87"/>
      <c r="P1679" s="89"/>
      <c r="Q1679" s="87"/>
      <c r="R1679" s="87"/>
      <c r="S1679" s="87"/>
      <c r="T1679" s="89"/>
      <c r="V1679" s="87"/>
      <c r="W1679" s="87"/>
    </row>
    <row r="1680" spans="1:23">
      <c r="A1680" s="98"/>
      <c r="B1680" s="94"/>
      <c r="C1680" s="99"/>
      <c r="D1680" s="86"/>
      <c r="E1680" s="87"/>
      <c r="G1680" s="89"/>
      <c r="H1680" s="87"/>
      <c r="I1680" s="87"/>
      <c r="J1680" s="88"/>
      <c r="K1680" s="87"/>
      <c r="L1680" s="90"/>
      <c r="M1680" s="90"/>
      <c r="N1680" s="87" t="str">
        <f t="shared" ca="1" si="26"/>
        <v/>
      </c>
      <c r="O1680" s="87"/>
      <c r="P1680" s="89"/>
      <c r="Q1680" s="87"/>
      <c r="R1680" s="87"/>
      <c r="S1680" s="87"/>
      <c r="T1680" s="89"/>
      <c r="V1680" s="87"/>
      <c r="W1680" s="87"/>
    </row>
    <row r="1681" spans="1:23">
      <c r="A1681" s="98"/>
      <c r="B1681" s="94"/>
      <c r="C1681" s="99"/>
      <c r="D1681" s="86"/>
      <c r="E1681" s="87"/>
      <c r="G1681" s="89"/>
      <c r="H1681" s="87"/>
      <c r="I1681" s="87"/>
      <c r="J1681" s="88"/>
      <c r="K1681" s="87"/>
      <c r="L1681" s="90"/>
      <c r="M1681" s="90"/>
      <c r="N1681" s="87" t="str">
        <f t="shared" ca="1" si="26"/>
        <v/>
      </c>
      <c r="O1681" s="87"/>
      <c r="P1681" s="89"/>
      <c r="Q1681" s="87"/>
      <c r="R1681" s="87"/>
      <c r="S1681" s="87"/>
      <c r="T1681" s="89"/>
      <c r="V1681" s="87"/>
      <c r="W1681" s="87"/>
    </row>
    <row r="1682" spans="1:23">
      <c r="A1682" s="98"/>
      <c r="B1682" s="94"/>
      <c r="C1682" s="99"/>
      <c r="D1682" s="86"/>
      <c r="E1682" s="87"/>
      <c r="G1682" s="89"/>
      <c r="H1682" s="87"/>
      <c r="I1682" s="87"/>
      <c r="J1682" s="88"/>
      <c r="K1682" s="87"/>
      <c r="L1682" s="90"/>
      <c r="M1682" s="90"/>
      <c r="N1682" s="87" t="str">
        <f t="shared" ca="1" si="26"/>
        <v/>
      </c>
      <c r="O1682" s="87"/>
      <c r="P1682" s="89"/>
      <c r="Q1682" s="87"/>
      <c r="R1682" s="87"/>
      <c r="S1682" s="87"/>
      <c r="T1682" s="89"/>
      <c r="V1682" s="87"/>
      <c r="W1682" s="87"/>
    </row>
    <row r="1683" spans="1:23">
      <c r="A1683" s="98"/>
      <c r="B1683" s="94"/>
      <c r="C1683" s="99"/>
      <c r="D1683" s="86"/>
      <c r="E1683" s="87"/>
      <c r="G1683" s="89"/>
      <c r="H1683" s="87"/>
      <c r="I1683" s="87"/>
      <c r="J1683" s="88"/>
      <c r="K1683" s="87"/>
      <c r="L1683" s="90"/>
      <c r="M1683" s="90"/>
      <c r="N1683" s="87" t="str">
        <f t="shared" ca="1" si="26"/>
        <v/>
      </c>
      <c r="O1683" s="87"/>
      <c r="P1683" s="89"/>
      <c r="Q1683" s="87"/>
      <c r="R1683" s="87"/>
      <c r="S1683" s="87"/>
      <c r="T1683" s="89"/>
      <c r="V1683" s="87"/>
      <c r="W1683" s="87"/>
    </row>
    <row r="1684" spans="1:23">
      <c r="A1684" s="98"/>
      <c r="B1684" s="94"/>
      <c r="C1684" s="99"/>
      <c r="D1684" s="86"/>
      <c r="E1684" s="87"/>
      <c r="G1684" s="89"/>
      <c r="H1684" s="87"/>
      <c r="I1684" s="87"/>
      <c r="J1684" s="88"/>
      <c r="K1684" s="87"/>
      <c r="L1684" s="90"/>
      <c r="M1684" s="90"/>
      <c r="N1684" s="87" t="str">
        <f t="shared" ca="1" si="26"/>
        <v/>
      </c>
      <c r="O1684" s="87"/>
      <c r="P1684" s="89"/>
      <c r="Q1684" s="87"/>
      <c r="R1684" s="87"/>
      <c r="S1684" s="87"/>
      <c r="T1684" s="89"/>
      <c r="V1684" s="87"/>
      <c r="W1684" s="87"/>
    </row>
    <row r="1685" spans="1:23">
      <c r="A1685" s="98"/>
      <c r="B1685" s="94"/>
      <c r="C1685" s="99"/>
      <c r="D1685" s="86"/>
      <c r="E1685" s="87"/>
      <c r="G1685" s="89"/>
      <c r="H1685" s="87"/>
      <c r="I1685" s="87"/>
      <c r="J1685" s="88"/>
      <c r="K1685" s="87"/>
      <c r="L1685" s="90"/>
      <c r="M1685" s="90"/>
      <c r="N1685" s="87" t="str">
        <f t="shared" ca="1" si="26"/>
        <v/>
      </c>
      <c r="O1685" s="87"/>
      <c r="P1685" s="89"/>
      <c r="Q1685" s="87"/>
      <c r="R1685" s="87"/>
      <c r="S1685" s="87"/>
      <c r="T1685" s="89"/>
      <c r="V1685" s="87"/>
      <c r="W1685" s="87"/>
    </row>
    <row r="1686" spans="1:23">
      <c r="A1686" s="98"/>
      <c r="B1686" s="94"/>
      <c r="C1686" s="99"/>
      <c r="D1686" s="86"/>
      <c r="E1686" s="87"/>
      <c r="G1686" s="89"/>
      <c r="H1686" s="87"/>
      <c r="I1686" s="87"/>
      <c r="J1686" s="88"/>
      <c r="K1686" s="87"/>
      <c r="L1686" s="90"/>
      <c r="M1686" s="90"/>
      <c r="N1686" s="87" t="str">
        <f t="shared" ca="1" si="26"/>
        <v/>
      </c>
      <c r="O1686" s="87"/>
      <c r="P1686" s="89"/>
      <c r="Q1686" s="87"/>
      <c r="R1686" s="87"/>
      <c r="S1686" s="87"/>
      <c r="T1686" s="89"/>
      <c r="V1686" s="87"/>
      <c r="W1686" s="87"/>
    </row>
    <row r="1687" spans="1:23">
      <c r="A1687" s="98"/>
      <c r="B1687" s="94"/>
      <c r="C1687" s="99"/>
      <c r="D1687" s="86"/>
      <c r="E1687" s="87"/>
      <c r="G1687" s="89"/>
      <c r="H1687" s="87"/>
      <c r="I1687" s="87"/>
      <c r="J1687" s="88"/>
      <c r="K1687" s="87"/>
      <c r="L1687" s="90"/>
      <c r="M1687" s="90"/>
      <c r="N1687" s="87" t="str">
        <f t="shared" ca="1" si="26"/>
        <v/>
      </c>
      <c r="O1687" s="87"/>
      <c r="P1687" s="89"/>
      <c r="Q1687" s="87"/>
      <c r="R1687" s="87"/>
      <c r="S1687" s="87"/>
      <c r="T1687" s="89"/>
      <c r="V1687" s="87"/>
      <c r="W1687" s="87"/>
    </row>
    <row r="1688" spans="1:23">
      <c r="A1688" s="98"/>
      <c r="B1688" s="94"/>
      <c r="C1688" s="99"/>
      <c r="D1688" s="86"/>
      <c r="E1688" s="87"/>
      <c r="G1688" s="89"/>
      <c r="H1688" s="87"/>
      <c r="I1688" s="87"/>
      <c r="J1688" s="88"/>
      <c r="K1688" s="87"/>
      <c r="L1688" s="90"/>
      <c r="M1688" s="90"/>
      <c r="N1688" s="87" t="str">
        <f t="shared" ca="1" si="26"/>
        <v/>
      </c>
      <c r="O1688" s="87"/>
      <c r="P1688" s="89"/>
      <c r="Q1688" s="87"/>
      <c r="R1688" s="87"/>
      <c r="S1688" s="87"/>
      <c r="T1688" s="89"/>
      <c r="V1688" s="87"/>
      <c r="W1688" s="87"/>
    </row>
    <row r="1689" spans="1:23">
      <c r="A1689" s="98"/>
      <c r="B1689" s="94"/>
      <c r="C1689" s="99"/>
      <c r="D1689" s="86"/>
      <c r="E1689" s="87"/>
      <c r="G1689" s="89"/>
      <c r="H1689" s="87"/>
      <c r="I1689" s="87"/>
      <c r="J1689" s="88"/>
      <c r="K1689" s="87"/>
      <c r="L1689" s="90"/>
      <c r="M1689" s="90"/>
      <c r="N1689" s="87" t="str">
        <f t="shared" ca="1" si="26"/>
        <v/>
      </c>
      <c r="O1689" s="87"/>
      <c r="P1689" s="89"/>
      <c r="Q1689" s="87"/>
      <c r="R1689" s="87"/>
      <c r="S1689" s="87"/>
      <c r="T1689" s="89"/>
      <c r="V1689" s="87"/>
      <c r="W1689" s="87"/>
    </row>
    <row r="1690" spans="1:23">
      <c r="A1690" s="98"/>
      <c r="B1690" s="94"/>
      <c r="C1690" s="99"/>
      <c r="D1690" s="86"/>
      <c r="E1690" s="87"/>
      <c r="G1690" s="89"/>
      <c r="H1690" s="87"/>
      <c r="I1690" s="87"/>
      <c r="J1690" s="88"/>
      <c r="K1690" s="87"/>
      <c r="L1690" s="90"/>
      <c r="M1690" s="90"/>
      <c r="N1690" s="87" t="str">
        <f t="shared" ca="1" si="26"/>
        <v/>
      </c>
      <c r="O1690" s="87"/>
      <c r="P1690" s="89"/>
      <c r="Q1690" s="87"/>
      <c r="R1690" s="87"/>
      <c r="S1690" s="87"/>
      <c r="T1690" s="89"/>
      <c r="V1690" s="87"/>
      <c r="W1690" s="87"/>
    </row>
    <row r="1691" spans="1:23">
      <c r="A1691" s="98"/>
      <c r="B1691" s="94"/>
      <c r="C1691" s="99"/>
      <c r="D1691" s="86"/>
      <c r="E1691" s="87"/>
      <c r="G1691" s="89"/>
      <c r="H1691" s="87"/>
      <c r="I1691" s="87"/>
      <c r="J1691" s="88"/>
      <c r="K1691" s="87"/>
      <c r="L1691" s="90"/>
      <c r="M1691" s="90"/>
      <c r="N1691" s="87" t="str">
        <f t="shared" ca="1" si="26"/>
        <v/>
      </c>
      <c r="O1691" s="87"/>
      <c r="P1691" s="89"/>
      <c r="Q1691" s="87"/>
      <c r="R1691" s="87"/>
      <c r="S1691" s="87"/>
      <c r="T1691" s="89"/>
      <c r="V1691" s="87"/>
      <c r="W1691" s="87"/>
    </row>
    <row r="1692" spans="1:23">
      <c r="A1692" s="98"/>
      <c r="B1692" s="94"/>
      <c r="C1692" s="99"/>
      <c r="D1692" s="86"/>
      <c r="E1692" s="87"/>
      <c r="G1692" s="89"/>
      <c r="H1692" s="87"/>
      <c r="I1692" s="87"/>
      <c r="J1692" s="88"/>
      <c r="K1692" s="87"/>
      <c r="L1692" s="90"/>
      <c r="M1692" s="90"/>
      <c r="N1692" s="87" t="str">
        <f t="shared" ca="1" si="26"/>
        <v/>
      </c>
      <c r="O1692" s="87"/>
      <c r="P1692" s="89"/>
      <c r="Q1692" s="87"/>
      <c r="R1692" s="87"/>
      <c r="S1692" s="87"/>
      <c r="T1692" s="89"/>
      <c r="V1692" s="87"/>
      <c r="W1692" s="87"/>
    </row>
    <row r="1693" spans="1:23">
      <c r="A1693" s="98"/>
      <c r="B1693" s="94"/>
      <c r="C1693" s="99"/>
      <c r="D1693" s="86"/>
      <c r="E1693" s="87"/>
      <c r="G1693" s="89"/>
      <c r="H1693" s="87"/>
      <c r="I1693" s="87"/>
      <c r="J1693" s="88"/>
      <c r="K1693" s="87"/>
      <c r="L1693" s="90"/>
      <c r="M1693" s="90"/>
      <c r="N1693" s="87" t="str">
        <f t="shared" ca="1" si="26"/>
        <v/>
      </c>
      <c r="O1693" s="87"/>
      <c r="P1693" s="89"/>
      <c r="Q1693" s="87"/>
      <c r="R1693" s="87"/>
      <c r="S1693" s="87"/>
      <c r="T1693" s="89"/>
      <c r="V1693" s="87"/>
      <c r="W1693" s="87"/>
    </row>
    <row r="1694" spans="1:23">
      <c r="A1694" s="98"/>
      <c r="B1694" s="94"/>
      <c r="C1694" s="99"/>
      <c r="D1694" s="86"/>
      <c r="E1694" s="87"/>
      <c r="G1694" s="89"/>
      <c r="H1694" s="87"/>
      <c r="I1694" s="87"/>
      <c r="J1694" s="88"/>
      <c r="K1694" s="87"/>
      <c r="L1694" s="90"/>
      <c r="M1694" s="90"/>
      <c r="N1694" s="87" t="str">
        <f t="shared" ca="1" si="26"/>
        <v/>
      </c>
      <c r="O1694" s="87"/>
      <c r="P1694" s="89"/>
      <c r="Q1694" s="87"/>
      <c r="R1694" s="87"/>
      <c r="S1694" s="87"/>
      <c r="T1694" s="89"/>
      <c r="V1694" s="87"/>
      <c r="W1694" s="87"/>
    </row>
    <row r="1695" spans="1:23">
      <c r="A1695" s="98"/>
      <c r="B1695" s="94"/>
      <c r="C1695" s="99"/>
      <c r="D1695" s="86"/>
      <c r="E1695" s="87"/>
      <c r="G1695" s="89"/>
      <c r="H1695" s="87"/>
      <c r="I1695" s="87"/>
      <c r="J1695" s="88"/>
      <c r="K1695" s="87"/>
      <c r="L1695" s="90"/>
      <c r="M1695" s="90"/>
      <c r="N1695" s="87" t="str">
        <f t="shared" ca="1" si="26"/>
        <v/>
      </c>
      <c r="O1695" s="87"/>
      <c r="P1695" s="89"/>
      <c r="Q1695" s="87"/>
      <c r="R1695" s="87"/>
      <c r="S1695" s="87"/>
      <c r="T1695" s="89"/>
      <c r="V1695" s="87"/>
      <c r="W1695" s="87"/>
    </row>
    <row r="1696" spans="1:23">
      <c r="A1696" s="98"/>
      <c r="B1696" s="94"/>
      <c r="C1696" s="99"/>
      <c r="D1696" s="86"/>
      <c r="E1696" s="87"/>
      <c r="G1696" s="89"/>
      <c r="H1696" s="87"/>
      <c r="I1696" s="87"/>
      <c r="J1696" s="88"/>
      <c r="K1696" s="87"/>
      <c r="L1696" s="90"/>
      <c r="M1696" s="90"/>
      <c r="N1696" s="87" t="str">
        <f t="shared" ca="1" si="26"/>
        <v/>
      </c>
      <c r="O1696" s="87"/>
      <c r="P1696" s="89"/>
      <c r="Q1696" s="87"/>
      <c r="R1696" s="87"/>
      <c r="S1696" s="87"/>
      <c r="T1696" s="89"/>
      <c r="V1696" s="87"/>
      <c r="W1696" s="87"/>
    </row>
    <row r="1697" spans="1:23">
      <c r="A1697" s="98"/>
      <c r="B1697" s="94"/>
      <c r="C1697" s="99"/>
      <c r="D1697" s="86"/>
      <c r="E1697" s="87"/>
      <c r="G1697" s="89"/>
      <c r="H1697" s="87"/>
      <c r="I1697" s="87"/>
      <c r="J1697" s="88"/>
      <c r="K1697" s="87"/>
      <c r="L1697" s="90"/>
      <c r="M1697" s="90"/>
      <c r="N1697" s="87" t="str">
        <f t="shared" ca="1" si="26"/>
        <v/>
      </c>
      <c r="O1697" s="87"/>
      <c r="P1697" s="89"/>
      <c r="Q1697" s="87"/>
      <c r="R1697" s="87"/>
      <c r="S1697" s="87"/>
      <c r="T1697" s="89"/>
      <c r="V1697" s="87"/>
      <c r="W1697" s="87"/>
    </row>
    <row r="1698" spans="1:23">
      <c r="A1698" s="98"/>
      <c r="B1698" s="94"/>
      <c r="C1698" s="99"/>
      <c r="D1698" s="86"/>
      <c r="E1698" s="87"/>
      <c r="G1698" s="89"/>
      <c r="H1698" s="87"/>
      <c r="I1698" s="87"/>
      <c r="J1698" s="88"/>
      <c r="K1698" s="87"/>
      <c r="L1698" s="90"/>
      <c r="M1698" s="90"/>
      <c r="N1698" s="87" t="str">
        <f t="shared" ca="1" si="26"/>
        <v/>
      </c>
      <c r="O1698" s="87"/>
      <c r="P1698" s="89"/>
      <c r="Q1698" s="87"/>
      <c r="R1698" s="87"/>
      <c r="S1698" s="87"/>
      <c r="T1698" s="89"/>
      <c r="V1698" s="87"/>
      <c r="W1698" s="87"/>
    </row>
    <row r="1699" spans="1:23">
      <c r="A1699" s="98"/>
      <c r="B1699" s="94"/>
      <c r="C1699" s="99"/>
      <c r="D1699" s="86"/>
      <c r="E1699" s="87"/>
      <c r="G1699" s="89"/>
      <c r="H1699" s="87"/>
      <c r="I1699" s="87"/>
      <c r="J1699" s="88"/>
      <c r="K1699" s="87"/>
      <c r="L1699" s="90"/>
      <c r="M1699" s="90"/>
      <c r="N1699" s="87" t="str">
        <f t="shared" ca="1" si="26"/>
        <v/>
      </c>
      <c r="O1699" s="87"/>
      <c r="P1699" s="89"/>
      <c r="Q1699" s="87"/>
      <c r="R1699" s="87"/>
      <c r="S1699" s="87"/>
      <c r="T1699" s="89"/>
      <c r="V1699" s="87"/>
      <c r="W1699" s="87"/>
    </row>
    <row r="1700" spans="1:23">
      <c r="A1700" s="98"/>
      <c r="B1700" s="94"/>
      <c r="C1700" s="99"/>
      <c r="D1700" s="86"/>
      <c r="E1700" s="87"/>
      <c r="G1700" s="89"/>
      <c r="H1700" s="87"/>
      <c r="I1700" s="87"/>
      <c r="J1700" s="88"/>
      <c r="K1700" s="87"/>
      <c r="L1700" s="90"/>
      <c r="M1700" s="90"/>
      <c r="N1700" s="87" t="str">
        <f t="shared" ca="1" si="26"/>
        <v/>
      </c>
      <c r="O1700" s="87"/>
      <c r="P1700" s="89"/>
      <c r="Q1700" s="87"/>
      <c r="R1700" s="87"/>
      <c r="S1700" s="87"/>
      <c r="T1700" s="89"/>
      <c r="V1700" s="87"/>
      <c r="W1700" s="87"/>
    </row>
    <row r="1701" spans="1:23">
      <c r="A1701" s="98"/>
      <c r="B1701" s="94"/>
      <c r="C1701" s="99"/>
      <c r="D1701" s="86"/>
      <c r="E1701" s="87"/>
      <c r="G1701" s="89"/>
      <c r="H1701" s="87"/>
      <c r="I1701" s="87"/>
      <c r="J1701" s="88"/>
      <c r="K1701" s="87"/>
      <c r="L1701" s="90"/>
      <c r="M1701" s="90"/>
      <c r="N1701" s="87" t="str">
        <f t="shared" ca="1" si="26"/>
        <v/>
      </c>
      <c r="O1701" s="87"/>
      <c r="P1701" s="89"/>
      <c r="Q1701" s="87"/>
      <c r="R1701" s="87"/>
      <c r="S1701" s="87"/>
      <c r="T1701" s="89"/>
      <c r="V1701" s="87"/>
      <c r="W1701" s="87"/>
    </row>
    <row r="1702" spans="1:23">
      <c r="A1702" s="98"/>
      <c r="B1702" s="94"/>
      <c r="C1702" s="99"/>
      <c r="D1702" s="86"/>
      <c r="E1702" s="87"/>
      <c r="G1702" s="89"/>
      <c r="H1702" s="87"/>
      <c r="I1702" s="87"/>
      <c r="J1702" s="88"/>
      <c r="K1702" s="87"/>
      <c r="L1702" s="90"/>
      <c r="M1702" s="90"/>
      <c r="N1702" s="87" t="str">
        <f t="shared" ca="1" si="26"/>
        <v/>
      </c>
      <c r="O1702" s="87"/>
      <c r="P1702" s="89"/>
      <c r="Q1702" s="87"/>
      <c r="R1702" s="87"/>
      <c r="S1702" s="87"/>
      <c r="T1702" s="89"/>
      <c r="V1702" s="87"/>
      <c r="W1702" s="87"/>
    </row>
    <row r="1703" spans="1:23">
      <c r="A1703" s="98"/>
      <c r="B1703" s="94"/>
      <c r="C1703" s="99"/>
      <c r="D1703" s="86"/>
      <c r="E1703" s="87"/>
      <c r="G1703" s="89"/>
      <c r="H1703" s="87"/>
      <c r="I1703" s="87"/>
      <c r="J1703" s="88"/>
      <c r="K1703" s="87"/>
      <c r="L1703" s="90"/>
      <c r="M1703" s="90"/>
      <c r="N1703" s="87" t="str">
        <f t="shared" ca="1" si="26"/>
        <v/>
      </c>
      <c r="O1703" s="87"/>
      <c r="P1703" s="89"/>
      <c r="Q1703" s="87"/>
      <c r="R1703" s="87"/>
      <c r="S1703" s="87"/>
      <c r="T1703" s="89"/>
      <c r="V1703" s="87"/>
      <c r="W1703" s="87"/>
    </row>
    <row r="1704" spans="1:23">
      <c r="A1704" s="98"/>
      <c r="B1704" s="94"/>
      <c r="C1704" s="99"/>
      <c r="D1704" s="86"/>
      <c r="E1704" s="87"/>
      <c r="G1704" s="89"/>
      <c r="H1704" s="87"/>
      <c r="I1704" s="87"/>
      <c r="J1704" s="88"/>
      <c r="K1704" s="87"/>
      <c r="L1704" s="90"/>
      <c r="M1704" s="90"/>
      <c r="N1704" s="87" t="str">
        <f t="shared" ca="1" si="26"/>
        <v/>
      </c>
      <c r="O1704" s="87"/>
      <c r="P1704" s="89"/>
      <c r="Q1704" s="87"/>
      <c r="R1704" s="87"/>
      <c r="S1704" s="87"/>
      <c r="T1704" s="89"/>
      <c r="V1704" s="87"/>
      <c r="W1704" s="87"/>
    </row>
    <row r="1705" spans="1:23">
      <c r="A1705" s="98"/>
      <c r="B1705" s="94"/>
      <c r="C1705" s="99"/>
      <c r="D1705" s="86"/>
      <c r="E1705" s="87"/>
      <c r="G1705" s="89"/>
      <c r="H1705" s="87"/>
      <c r="I1705" s="87"/>
      <c r="J1705" s="88"/>
      <c r="K1705" s="87"/>
      <c r="L1705" s="90"/>
      <c r="M1705" s="90"/>
      <c r="N1705" s="87" t="str">
        <f t="shared" ca="1" si="26"/>
        <v/>
      </c>
      <c r="O1705" s="87"/>
      <c r="P1705" s="89"/>
      <c r="Q1705" s="87"/>
      <c r="R1705" s="87"/>
      <c r="S1705" s="87"/>
      <c r="T1705" s="89"/>
      <c r="V1705" s="87"/>
      <c r="W1705" s="87"/>
    </row>
    <row r="1706" spans="1:23">
      <c r="A1706" s="98"/>
      <c r="B1706" s="94"/>
      <c r="C1706" s="99"/>
      <c r="D1706" s="86"/>
      <c r="E1706" s="87"/>
      <c r="G1706" s="89"/>
      <c r="H1706" s="87"/>
      <c r="I1706" s="87"/>
      <c r="J1706" s="88"/>
      <c r="K1706" s="87"/>
      <c r="L1706" s="90"/>
      <c r="M1706" s="90"/>
      <c r="N1706" s="87" t="str">
        <f t="shared" ca="1" si="26"/>
        <v/>
      </c>
      <c r="O1706" s="87"/>
      <c r="P1706" s="89"/>
      <c r="Q1706" s="87"/>
      <c r="R1706" s="87"/>
      <c r="S1706" s="87"/>
      <c r="T1706" s="89"/>
      <c r="V1706" s="87"/>
      <c r="W1706" s="87"/>
    </row>
    <row r="1707" spans="1:23">
      <c r="A1707" s="98"/>
      <c r="B1707" s="94"/>
      <c r="C1707" s="99"/>
      <c r="D1707" s="86"/>
      <c r="E1707" s="87"/>
      <c r="G1707" s="89"/>
      <c r="H1707" s="87"/>
      <c r="I1707" s="87"/>
      <c r="J1707" s="88"/>
      <c r="K1707" s="87"/>
      <c r="L1707" s="90"/>
      <c r="M1707" s="90"/>
      <c r="N1707" s="87" t="str">
        <f t="shared" ca="1" si="26"/>
        <v/>
      </c>
      <c r="O1707" s="87"/>
      <c r="P1707" s="89"/>
      <c r="Q1707" s="87"/>
      <c r="R1707" s="87"/>
      <c r="S1707" s="87"/>
      <c r="T1707" s="89"/>
      <c r="V1707" s="87"/>
      <c r="W1707" s="87"/>
    </row>
    <row r="1708" spans="1:23">
      <c r="A1708" s="98"/>
      <c r="B1708" s="94"/>
      <c r="C1708" s="99"/>
      <c r="D1708" s="86"/>
      <c r="E1708" s="87"/>
      <c r="G1708" s="89"/>
      <c r="H1708" s="87"/>
      <c r="I1708" s="87"/>
      <c r="J1708" s="88"/>
      <c r="K1708" s="87"/>
      <c r="L1708" s="90"/>
      <c r="M1708" s="90"/>
      <c r="N1708" s="87" t="str">
        <f t="shared" ca="1" si="26"/>
        <v/>
      </c>
      <c r="O1708" s="87"/>
      <c r="P1708" s="89"/>
      <c r="Q1708" s="87"/>
      <c r="R1708" s="87"/>
      <c r="S1708" s="87"/>
      <c r="T1708" s="89"/>
      <c r="V1708" s="87"/>
      <c r="W1708" s="87"/>
    </row>
    <row r="1709" spans="1:23">
      <c r="A1709" s="98"/>
      <c r="B1709" s="94"/>
      <c r="C1709" s="99"/>
      <c r="D1709" s="86"/>
      <c r="E1709" s="87"/>
      <c r="G1709" s="89"/>
      <c r="H1709" s="87"/>
      <c r="I1709" s="87"/>
      <c r="J1709" s="88"/>
      <c r="K1709" s="87"/>
      <c r="L1709" s="90"/>
      <c r="M1709" s="90"/>
      <c r="N1709" s="87" t="str">
        <f t="shared" ca="1" si="26"/>
        <v/>
      </c>
      <c r="O1709" s="87"/>
      <c r="P1709" s="89"/>
      <c r="Q1709" s="87"/>
      <c r="R1709" s="87"/>
      <c r="S1709" s="87"/>
      <c r="T1709" s="89"/>
      <c r="V1709" s="87"/>
      <c r="W1709" s="87"/>
    </row>
    <row r="1710" spans="1:23">
      <c r="A1710" s="98"/>
      <c r="B1710" s="94"/>
      <c r="C1710" s="99"/>
      <c r="D1710" s="86"/>
      <c r="E1710" s="87"/>
      <c r="G1710" s="89"/>
      <c r="H1710" s="87"/>
      <c r="I1710" s="87"/>
      <c r="J1710" s="88"/>
      <c r="K1710" s="87"/>
      <c r="L1710" s="90"/>
      <c r="M1710" s="90"/>
      <c r="N1710" s="87" t="str">
        <f t="shared" ca="1" si="26"/>
        <v/>
      </c>
      <c r="O1710" s="87"/>
      <c r="P1710" s="89"/>
      <c r="Q1710" s="87"/>
      <c r="R1710" s="87"/>
      <c r="S1710" s="87"/>
      <c r="T1710" s="89"/>
      <c r="V1710" s="87"/>
      <c r="W1710" s="87"/>
    </row>
    <row r="1711" spans="1:23">
      <c r="A1711" s="98"/>
      <c r="B1711" s="94"/>
      <c r="C1711" s="99"/>
      <c r="D1711" s="86"/>
      <c r="E1711" s="87"/>
      <c r="G1711" s="89"/>
      <c r="H1711" s="87"/>
      <c r="I1711" s="87"/>
      <c r="J1711" s="88"/>
      <c r="K1711" s="87"/>
      <c r="L1711" s="90"/>
      <c r="M1711" s="90"/>
      <c r="N1711" s="87" t="str">
        <f t="shared" ca="1" si="26"/>
        <v/>
      </c>
      <c r="O1711" s="87"/>
      <c r="P1711" s="89"/>
      <c r="Q1711" s="87"/>
      <c r="R1711" s="87"/>
      <c r="S1711" s="87"/>
      <c r="T1711" s="89"/>
      <c r="V1711" s="87"/>
      <c r="W1711" s="87"/>
    </row>
    <row r="1712" spans="1:23">
      <c r="A1712" s="98"/>
      <c r="B1712" s="94"/>
      <c r="C1712" s="99"/>
      <c r="D1712" s="86"/>
      <c r="E1712" s="87"/>
      <c r="G1712" s="89"/>
      <c r="H1712" s="87"/>
      <c r="I1712" s="87"/>
      <c r="J1712" s="88"/>
      <c r="K1712" s="87"/>
      <c r="L1712" s="90"/>
      <c r="M1712" s="90"/>
      <c r="N1712" s="87" t="str">
        <f t="shared" ca="1" si="26"/>
        <v/>
      </c>
      <c r="O1712" s="87"/>
      <c r="P1712" s="89"/>
      <c r="Q1712" s="87"/>
      <c r="R1712" s="87"/>
      <c r="S1712" s="87"/>
      <c r="T1712" s="89"/>
      <c r="V1712" s="87"/>
      <c r="W1712" s="87"/>
    </row>
    <row r="1713" spans="1:23">
      <c r="A1713" s="98"/>
      <c r="B1713" s="94"/>
      <c r="C1713" s="99"/>
      <c r="D1713" s="86"/>
      <c r="E1713" s="87"/>
      <c r="G1713" s="89"/>
      <c r="H1713" s="87"/>
      <c r="I1713" s="87"/>
      <c r="J1713" s="88"/>
      <c r="K1713" s="87"/>
      <c r="L1713" s="90"/>
      <c r="M1713" s="90"/>
      <c r="N1713" s="87" t="str">
        <f t="shared" ca="1" si="26"/>
        <v/>
      </c>
      <c r="O1713" s="87"/>
      <c r="P1713" s="89"/>
      <c r="Q1713" s="87"/>
      <c r="R1713" s="87"/>
      <c r="S1713" s="87"/>
      <c r="T1713" s="89"/>
      <c r="V1713" s="87"/>
      <c r="W1713" s="87"/>
    </row>
    <row r="1714" spans="1:23">
      <c r="A1714" s="98"/>
      <c r="B1714" s="94"/>
      <c r="C1714" s="99"/>
      <c r="D1714" s="86"/>
      <c r="E1714" s="87"/>
      <c r="G1714" s="89"/>
      <c r="H1714" s="87"/>
      <c r="I1714" s="87"/>
      <c r="J1714" s="88"/>
      <c r="K1714" s="87"/>
      <c r="L1714" s="90"/>
      <c r="M1714" s="90"/>
      <c r="N1714" s="87" t="str">
        <f t="shared" ca="1" si="26"/>
        <v/>
      </c>
      <c r="O1714" s="87"/>
      <c r="P1714" s="89"/>
      <c r="Q1714" s="87"/>
      <c r="R1714" s="87"/>
      <c r="S1714" s="87"/>
      <c r="T1714" s="89"/>
      <c r="V1714" s="87"/>
      <c r="W1714" s="87"/>
    </row>
    <row r="1715" spans="1:23">
      <c r="A1715" s="98"/>
      <c r="B1715" s="94"/>
      <c r="C1715" s="99"/>
      <c r="D1715" s="86"/>
      <c r="E1715" s="87"/>
      <c r="G1715" s="89"/>
      <c r="H1715" s="87"/>
      <c r="I1715" s="87"/>
      <c r="J1715" s="88"/>
      <c r="K1715" s="87"/>
      <c r="L1715" s="90"/>
      <c r="M1715" s="90"/>
      <c r="N1715" s="87" t="str">
        <f t="shared" ca="1" si="26"/>
        <v/>
      </c>
      <c r="O1715" s="87"/>
      <c r="P1715" s="89"/>
      <c r="Q1715" s="87"/>
      <c r="R1715" s="87"/>
      <c r="S1715" s="87"/>
      <c r="T1715" s="89"/>
      <c r="V1715" s="87"/>
      <c r="W1715" s="87"/>
    </row>
    <row r="1716" spans="1:23">
      <c r="A1716" s="98"/>
      <c r="B1716" s="94"/>
      <c r="C1716" s="99"/>
      <c r="D1716" s="86"/>
      <c r="E1716" s="87"/>
      <c r="G1716" s="89"/>
      <c r="H1716" s="87"/>
      <c r="I1716" s="87"/>
      <c r="J1716" s="88"/>
      <c r="K1716" s="87"/>
      <c r="L1716" s="90"/>
      <c r="M1716" s="90"/>
      <c r="N1716" s="87" t="str">
        <f t="shared" ca="1" si="26"/>
        <v/>
      </c>
      <c r="O1716" s="87"/>
      <c r="P1716" s="89"/>
      <c r="Q1716" s="87"/>
      <c r="R1716" s="87"/>
      <c r="S1716" s="87"/>
      <c r="T1716" s="89"/>
      <c r="V1716" s="87"/>
      <c r="W1716" s="87"/>
    </row>
    <row r="1717" spans="1:23">
      <c r="A1717" s="98"/>
      <c r="B1717" s="94"/>
      <c r="C1717" s="99"/>
      <c r="D1717" s="86"/>
      <c r="E1717" s="87"/>
      <c r="G1717" s="89"/>
      <c r="H1717" s="87"/>
      <c r="I1717" s="87"/>
      <c r="J1717" s="88"/>
      <c r="K1717" s="87"/>
      <c r="L1717" s="90"/>
      <c r="M1717" s="90"/>
      <c r="N1717" s="87" t="str">
        <f t="shared" ca="1" si="26"/>
        <v/>
      </c>
      <c r="O1717" s="87"/>
      <c r="P1717" s="89"/>
      <c r="Q1717" s="87"/>
      <c r="R1717" s="87"/>
      <c r="S1717" s="87"/>
      <c r="T1717" s="89"/>
      <c r="V1717" s="87"/>
      <c r="W1717" s="87"/>
    </row>
    <row r="1718" spans="1:23">
      <c r="A1718" s="98"/>
      <c r="B1718" s="94"/>
      <c r="C1718" s="99"/>
      <c r="D1718" s="86"/>
      <c r="E1718" s="87"/>
      <c r="G1718" s="89"/>
      <c r="H1718" s="87"/>
      <c r="I1718" s="87"/>
      <c r="J1718" s="88"/>
      <c r="K1718" s="87"/>
      <c r="L1718" s="90"/>
      <c r="M1718" s="90"/>
      <c r="N1718" s="87" t="str">
        <f t="shared" ca="1" si="26"/>
        <v/>
      </c>
      <c r="O1718" s="87"/>
      <c r="P1718" s="89"/>
      <c r="Q1718" s="87"/>
      <c r="R1718" s="87"/>
      <c r="S1718" s="87"/>
      <c r="T1718" s="89"/>
      <c r="V1718" s="87"/>
      <c r="W1718" s="87"/>
    </row>
    <row r="1719" spans="1:23">
      <c r="A1719" s="98"/>
      <c r="B1719" s="94"/>
      <c r="C1719" s="99"/>
      <c r="D1719" s="86"/>
      <c r="E1719" s="87"/>
      <c r="G1719" s="89"/>
      <c r="H1719" s="87"/>
      <c r="I1719" s="87"/>
      <c r="J1719" s="88"/>
      <c r="K1719" s="87"/>
      <c r="L1719" s="90"/>
      <c r="M1719" s="90"/>
      <c r="N1719" s="87" t="str">
        <f t="shared" ca="1" si="26"/>
        <v/>
      </c>
      <c r="O1719" s="87"/>
      <c r="P1719" s="89"/>
      <c r="Q1719" s="87"/>
      <c r="R1719" s="87"/>
      <c r="S1719" s="87"/>
      <c r="T1719" s="89"/>
      <c r="V1719" s="87"/>
      <c r="W1719" s="87"/>
    </row>
    <row r="1720" spans="1:23">
      <c r="A1720" s="98"/>
      <c r="B1720" s="94"/>
      <c r="C1720" s="99"/>
      <c r="D1720" s="86"/>
      <c r="E1720" s="87"/>
      <c r="G1720" s="89"/>
      <c r="H1720" s="87"/>
      <c r="I1720" s="87"/>
      <c r="J1720" s="88"/>
      <c r="K1720" s="87"/>
      <c r="L1720" s="90"/>
      <c r="M1720" s="90"/>
      <c r="N1720" s="87" t="str">
        <f t="shared" ca="1" si="26"/>
        <v/>
      </c>
      <c r="O1720" s="87"/>
      <c r="P1720" s="89"/>
      <c r="Q1720" s="87"/>
      <c r="R1720" s="87"/>
      <c r="S1720" s="87"/>
      <c r="T1720" s="89"/>
      <c r="V1720" s="87"/>
      <c r="W1720" s="87"/>
    </row>
    <row r="1721" spans="1:23">
      <c r="A1721" s="98"/>
      <c r="B1721" s="94"/>
      <c r="C1721" s="99"/>
      <c r="D1721" s="86"/>
      <c r="E1721" s="87"/>
      <c r="G1721" s="89"/>
      <c r="H1721" s="87"/>
      <c r="I1721" s="87"/>
      <c r="J1721" s="88"/>
      <c r="K1721" s="87"/>
      <c r="L1721" s="90"/>
      <c r="M1721" s="90"/>
      <c r="N1721" s="87" t="str">
        <f t="shared" ca="1" si="26"/>
        <v/>
      </c>
      <c r="O1721" s="87"/>
      <c r="P1721" s="89"/>
      <c r="Q1721" s="87"/>
      <c r="R1721" s="87"/>
      <c r="S1721" s="87"/>
      <c r="T1721" s="89"/>
      <c r="V1721" s="87"/>
      <c r="W1721" s="87"/>
    </row>
    <row r="1722" spans="1:23">
      <c r="A1722" s="98"/>
      <c r="B1722" s="94"/>
      <c r="C1722" s="99"/>
      <c r="D1722" s="86"/>
      <c r="E1722" s="87"/>
      <c r="G1722" s="89"/>
      <c r="H1722" s="87"/>
      <c r="I1722" s="87"/>
      <c r="J1722" s="88"/>
      <c r="K1722" s="87"/>
      <c r="L1722" s="90"/>
      <c r="M1722" s="90"/>
      <c r="N1722" s="87" t="str">
        <f t="shared" ca="1" si="26"/>
        <v/>
      </c>
      <c r="O1722" s="87"/>
      <c r="P1722" s="89"/>
      <c r="Q1722" s="87"/>
      <c r="R1722" s="87"/>
      <c r="S1722" s="87"/>
      <c r="T1722" s="89"/>
      <c r="V1722" s="87"/>
      <c r="W1722" s="87"/>
    </row>
    <row r="1723" spans="1:23">
      <c r="A1723" s="98"/>
      <c r="B1723" s="94"/>
      <c r="C1723" s="99"/>
      <c r="D1723" s="86"/>
      <c r="E1723" s="87"/>
      <c r="G1723" s="89"/>
      <c r="H1723" s="87"/>
      <c r="I1723" s="87"/>
      <c r="J1723" s="88"/>
      <c r="K1723" s="87"/>
      <c r="L1723" s="90"/>
      <c r="M1723" s="90"/>
      <c r="N1723" s="87" t="str">
        <f t="shared" ca="1" si="26"/>
        <v/>
      </c>
      <c r="O1723" s="87"/>
      <c r="P1723" s="89"/>
      <c r="Q1723" s="87"/>
      <c r="R1723" s="87"/>
      <c r="S1723" s="87"/>
      <c r="T1723" s="89"/>
      <c r="V1723" s="87"/>
      <c r="W1723" s="87"/>
    </row>
    <row r="1724" spans="1:23">
      <c r="A1724" s="98"/>
      <c r="B1724" s="94"/>
      <c r="C1724" s="99"/>
      <c r="D1724" s="86"/>
      <c r="E1724" s="87"/>
      <c r="G1724" s="89"/>
      <c r="H1724" s="87"/>
      <c r="I1724" s="87"/>
      <c r="J1724" s="88"/>
      <c r="K1724" s="87"/>
      <c r="L1724" s="90"/>
      <c r="M1724" s="90"/>
      <c r="N1724" s="87" t="str">
        <f t="shared" ca="1" si="26"/>
        <v/>
      </c>
      <c r="O1724" s="87"/>
      <c r="P1724" s="89"/>
      <c r="Q1724" s="87"/>
      <c r="R1724" s="87"/>
      <c r="S1724" s="87"/>
      <c r="T1724" s="89"/>
      <c r="V1724" s="87"/>
      <c r="W1724" s="87"/>
    </row>
    <row r="1725" spans="1:23">
      <c r="A1725" s="98"/>
      <c r="B1725" s="94"/>
      <c r="C1725" s="99"/>
      <c r="D1725" s="86"/>
      <c r="E1725" s="87"/>
      <c r="G1725" s="89"/>
      <c r="H1725" s="87"/>
      <c r="I1725" s="87"/>
      <c r="J1725" s="88"/>
      <c r="K1725" s="87"/>
      <c r="L1725" s="90"/>
      <c r="M1725" s="90"/>
      <c r="N1725" s="87" t="str">
        <f t="shared" ca="1" si="26"/>
        <v/>
      </c>
      <c r="O1725" s="87"/>
      <c r="P1725" s="89"/>
      <c r="Q1725" s="87"/>
      <c r="R1725" s="87"/>
      <c r="S1725" s="87"/>
      <c r="T1725" s="89"/>
      <c r="V1725" s="87"/>
      <c r="W1725" s="87"/>
    </row>
    <row r="1726" spans="1:23">
      <c r="A1726" s="98"/>
      <c r="B1726" s="94"/>
      <c r="C1726" s="99"/>
      <c r="D1726" s="86"/>
      <c r="E1726" s="87"/>
      <c r="G1726" s="89"/>
      <c r="H1726" s="87"/>
      <c r="I1726" s="87"/>
      <c r="J1726" s="88"/>
      <c r="K1726" s="87"/>
      <c r="L1726" s="90"/>
      <c r="M1726" s="90"/>
      <c r="N1726" s="87" t="str">
        <f t="shared" ca="1" si="26"/>
        <v/>
      </c>
      <c r="O1726" s="87"/>
      <c r="P1726" s="89"/>
      <c r="Q1726" s="87"/>
      <c r="R1726" s="87"/>
      <c r="S1726" s="87"/>
      <c r="T1726" s="89"/>
      <c r="V1726" s="87"/>
      <c r="W1726" s="87"/>
    </row>
    <row r="1727" spans="1:23">
      <c r="A1727" s="98"/>
      <c r="B1727" s="94"/>
      <c r="C1727" s="99"/>
      <c r="D1727" s="86"/>
      <c r="E1727" s="87"/>
      <c r="G1727" s="89"/>
      <c r="H1727" s="87"/>
      <c r="I1727" s="87"/>
      <c r="J1727" s="88"/>
      <c r="K1727" s="87"/>
      <c r="L1727" s="90"/>
      <c r="M1727" s="90"/>
      <c r="N1727" s="87" t="str">
        <f t="shared" ca="1" si="26"/>
        <v/>
      </c>
      <c r="O1727" s="87"/>
      <c r="P1727" s="89"/>
      <c r="Q1727" s="87"/>
      <c r="R1727" s="87"/>
      <c r="S1727" s="87"/>
      <c r="T1727" s="89"/>
      <c r="V1727" s="87"/>
      <c r="W1727" s="87"/>
    </row>
    <row r="1728" spans="1:23">
      <c r="A1728" s="98"/>
      <c r="B1728" s="94"/>
      <c r="C1728" s="99"/>
      <c r="D1728" s="86"/>
      <c r="E1728" s="87"/>
      <c r="G1728" s="89"/>
      <c r="H1728" s="87"/>
      <c r="I1728" s="87"/>
      <c r="J1728" s="88"/>
      <c r="K1728" s="87"/>
      <c r="L1728" s="90"/>
      <c r="M1728" s="90"/>
      <c r="N1728" s="87" t="str">
        <f t="shared" ca="1" si="26"/>
        <v/>
      </c>
      <c r="O1728" s="87"/>
      <c r="P1728" s="89"/>
      <c r="Q1728" s="87"/>
      <c r="R1728" s="87"/>
      <c r="S1728" s="87"/>
      <c r="T1728" s="89"/>
      <c r="V1728" s="87"/>
      <c r="W1728" s="87"/>
    </row>
    <row r="1729" spans="1:23">
      <c r="A1729" s="98"/>
      <c r="B1729" s="94"/>
      <c r="C1729" s="99"/>
      <c r="D1729" s="86"/>
      <c r="E1729" s="87"/>
      <c r="G1729" s="89"/>
      <c r="H1729" s="87"/>
      <c r="I1729" s="87"/>
      <c r="J1729" s="88"/>
      <c r="K1729" s="87"/>
      <c r="L1729" s="90"/>
      <c r="M1729" s="90"/>
      <c r="N1729" s="87" t="str">
        <f t="shared" ca="1" si="26"/>
        <v/>
      </c>
      <c r="O1729" s="87"/>
      <c r="P1729" s="89"/>
      <c r="Q1729" s="87"/>
      <c r="R1729" s="87"/>
      <c r="S1729" s="87"/>
      <c r="T1729" s="89"/>
      <c r="V1729" s="87"/>
      <c r="W1729" s="87"/>
    </row>
    <row r="1730" spans="1:23">
      <c r="A1730" s="98"/>
      <c r="B1730" s="94"/>
      <c r="C1730" s="99"/>
      <c r="D1730" s="86"/>
      <c r="E1730" s="87"/>
      <c r="G1730" s="89"/>
      <c r="H1730" s="87"/>
      <c r="I1730" s="87"/>
      <c r="J1730" s="88"/>
      <c r="K1730" s="87"/>
      <c r="L1730" s="90"/>
      <c r="M1730" s="90"/>
      <c r="N1730" s="87" t="str">
        <f t="shared" ca="1" si="26"/>
        <v/>
      </c>
      <c r="O1730" s="87"/>
      <c r="P1730" s="89"/>
      <c r="Q1730" s="87"/>
      <c r="R1730" s="87"/>
      <c r="S1730" s="87"/>
      <c r="T1730" s="89"/>
      <c r="V1730" s="87"/>
      <c r="W1730" s="87"/>
    </row>
    <row r="1731" spans="1:23">
      <c r="A1731" s="98"/>
      <c r="B1731" s="94"/>
      <c r="C1731" s="99"/>
      <c r="D1731" s="86"/>
      <c r="E1731" s="87"/>
      <c r="G1731" s="89"/>
      <c r="H1731" s="87"/>
      <c r="I1731" s="87"/>
      <c r="J1731" s="88"/>
      <c r="K1731" s="87"/>
      <c r="L1731" s="90"/>
      <c r="M1731" s="90"/>
      <c r="N1731" s="87" t="str">
        <f t="shared" ca="1" si="26"/>
        <v/>
      </c>
      <c r="O1731" s="87"/>
      <c r="P1731" s="89"/>
      <c r="Q1731" s="87"/>
      <c r="R1731" s="87"/>
      <c r="S1731" s="87"/>
      <c r="T1731" s="89"/>
      <c r="V1731" s="87"/>
      <c r="W1731" s="87"/>
    </row>
    <row r="1732" spans="1:23">
      <c r="A1732" s="98"/>
      <c r="B1732" s="94"/>
      <c r="C1732" s="99"/>
      <c r="D1732" s="86"/>
      <c r="E1732" s="87"/>
      <c r="G1732" s="89"/>
      <c r="H1732" s="87"/>
      <c r="I1732" s="87"/>
      <c r="J1732" s="88"/>
      <c r="K1732" s="87"/>
      <c r="L1732" s="90"/>
      <c r="M1732" s="90"/>
      <c r="N1732" s="87" t="str">
        <f t="shared" ca="1" si="26"/>
        <v/>
      </c>
      <c r="O1732" s="87"/>
      <c r="P1732" s="89"/>
      <c r="Q1732" s="87"/>
      <c r="R1732" s="87"/>
      <c r="S1732" s="87"/>
      <c r="T1732" s="89"/>
      <c r="V1732" s="87"/>
      <c r="W1732" s="87"/>
    </row>
    <row r="1733" spans="1:23">
      <c r="A1733" s="98"/>
      <c r="B1733" s="94"/>
      <c r="C1733" s="99"/>
      <c r="D1733" s="86"/>
      <c r="E1733" s="87"/>
      <c r="G1733" s="89"/>
      <c r="H1733" s="87"/>
      <c r="I1733" s="87"/>
      <c r="J1733" s="88"/>
      <c r="K1733" s="87"/>
      <c r="L1733" s="90"/>
      <c r="M1733" s="90"/>
      <c r="N1733" s="87" t="str">
        <f t="shared" ref="N1733:N1796" ca="1" si="27">+IFERROR(MATCH("X",OFFSET(STR,N1732,0),0)+N1732,"")</f>
        <v/>
      </c>
      <c r="O1733" s="87"/>
      <c r="P1733" s="89"/>
      <c r="Q1733" s="87"/>
      <c r="R1733" s="87"/>
      <c r="S1733" s="87"/>
      <c r="T1733" s="89"/>
      <c r="V1733" s="87"/>
      <c r="W1733" s="87"/>
    </row>
    <row r="1734" spans="1:23">
      <c r="A1734" s="98"/>
      <c r="B1734" s="94"/>
      <c r="C1734" s="99"/>
      <c r="D1734" s="86"/>
      <c r="E1734" s="87"/>
      <c r="G1734" s="89"/>
      <c r="H1734" s="87"/>
      <c r="I1734" s="87"/>
      <c r="J1734" s="88"/>
      <c r="K1734" s="87"/>
      <c r="L1734" s="90"/>
      <c r="M1734" s="90"/>
      <c r="N1734" s="87" t="str">
        <f t="shared" ca="1" si="27"/>
        <v/>
      </c>
      <c r="O1734" s="87"/>
      <c r="P1734" s="89"/>
      <c r="Q1734" s="87"/>
      <c r="R1734" s="87"/>
      <c r="S1734" s="87"/>
      <c r="T1734" s="89"/>
      <c r="V1734" s="87"/>
      <c r="W1734" s="87"/>
    </row>
    <row r="1735" spans="1:23">
      <c r="A1735" s="98"/>
      <c r="B1735" s="94"/>
      <c r="C1735" s="99"/>
      <c r="D1735" s="86"/>
      <c r="E1735" s="87"/>
      <c r="G1735" s="89"/>
      <c r="H1735" s="87"/>
      <c r="I1735" s="87"/>
      <c r="J1735" s="88"/>
      <c r="K1735" s="87"/>
      <c r="L1735" s="90"/>
      <c r="M1735" s="90"/>
      <c r="N1735" s="87" t="str">
        <f t="shared" ca="1" si="27"/>
        <v/>
      </c>
      <c r="O1735" s="87"/>
      <c r="P1735" s="89"/>
      <c r="Q1735" s="87"/>
      <c r="R1735" s="87"/>
      <c r="S1735" s="87"/>
      <c r="T1735" s="89"/>
      <c r="V1735" s="87"/>
      <c r="W1735" s="87"/>
    </row>
    <row r="1736" spans="1:23">
      <c r="A1736" s="98"/>
      <c r="B1736" s="94"/>
      <c r="C1736" s="99"/>
      <c r="D1736" s="86"/>
      <c r="E1736" s="87"/>
      <c r="G1736" s="89"/>
      <c r="H1736" s="87"/>
      <c r="I1736" s="87"/>
      <c r="J1736" s="88"/>
      <c r="K1736" s="87"/>
      <c r="L1736" s="90"/>
      <c r="M1736" s="90"/>
      <c r="N1736" s="87" t="str">
        <f t="shared" ca="1" si="27"/>
        <v/>
      </c>
      <c r="O1736" s="87"/>
      <c r="P1736" s="89"/>
      <c r="Q1736" s="87"/>
      <c r="R1736" s="87"/>
      <c r="S1736" s="87"/>
      <c r="T1736" s="89"/>
      <c r="V1736" s="87"/>
      <c r="W1736" s="87"/>
    </row>
    <row r="1737" spans="1:23">
      <c r="A1737" s="98"/>
      <c r="B1737" s="94"/>
      <c r="C1737" s="99"/>
      <c r="D1737" s="86"/>
      <c r="E1737" s="87"/>
      <c r="G1737" s="89"/>
      <c r="H1737" s="87"/>
      <c r="I1737" s="87"/>
      <c r="J1737" s="88"/>
      <c r="K1737" s="87"/>
      <c r="L1737" s="90"/>
      <c r="M1737" s="90"/>
      <c r="N1737" s="87" t="str">
        <f t="shared" ca="1" si="27"/>
        <v/>
      </c>
      <c r="O1737" s="87"/>
      <c r="P1737" s="89"/>
      <c r="Q1737" s="87"/>
      <c r="R1737" s="87"/>
      <c r="S1737" s="87"/>
      <c r="T1737" s="89"/>
      <c r="V1737" s="87"/>
      <c r="W1737" s="87"/>
    </row>
    <row r="1738" spans="1:23">
      <c r="A1738" s="98"/>
      <c r="B1738" s="94"/>
      <c r="C1738" s="99"/>
      <c r="D1738" s="86"/>
      <c r="E1738" s="87"/>
      <c r="G1738" s="89"/>
      <c r="H1738" s="87"/>
      <c r="I1738" s="87"/>
      <c r="J1738" s="88"/>
      <c r="K1738" s="87"/>
      <c r="L1738" s="90"/>
      <c r="M1738" s="90"/>
      <c r="N1738" s="87" t="str">
        <f t="shared" ca="1" si="27"/>
        <v/>
      </c>
      <c r="O1738" s="87"/>
      <c r="P1738" s="89"/>
      <c r="Q1738" s="87"/>
      <c r="R1738" s="87"/>
      <c r="S1738" s="87"/>
      <c r="T1738" s="89"/>
      <c r="V1738" s="87"/>
      <c r="W1738" s="87"/>
    </row>
    <row r="1739" spans="1:23">
      <c r="A1739" s="98"/>
      <c r="B1739" s="94"/>
      <c r="C1739" s="99"/>
      <c r="D1739" s="86"/>
      <c r="E1739" s="87"/>
      <c r="G1739" s="89"/>
      <c r="H1739" s="87"/>
      <c r="I1739" s="87"/>
      <c r="J1739" s="88"/>
      <c r="K1739" s="87"/>
      <c r="L1739" s="90"/>
      <c r="M1739" s="90"/>
      <c r="N1739" s="87" t="str">
        <f t="shared" ca="1" si="27"/>
        <v/>
      </c>
      <c r="O1739" s="87"/>
      <c r="P1739" s="89"/>
      <c r="Q1739" s="87"/>
      <c r="R1739" s="87"/>
      <c r="S1739" s="87"/>
      <c r="T1739" s="89"/>
      <c r="V1739" s="87"/>
      <c r="W1739" s="87"/>
    </row>
    <row r="1740" spans="1:23">
      <c r="A1740" s="98"/>
      <c r="B1740" s="94"/>
      <c r="C1740" s="99"/>
      <c r="D1740" s="86"/>
      <c r="E1740" s="87"/>
      <c r="G1740" s="89"/>
      <c r="H1740" s="87"/>
      <c r="I1740" s="87"/>
      <c r="J1740" s="88"/>
      <c r="K1740" s="87"/>
      <c r="L1740" s="90"/>
      <c r="M1740" s="90"/>
      <c r="N1740" s="87" t="str">
        <f t="shared" ca="1" si="27"/>
        <v/>
      </c>
      <c r="O1740" s="87"/>
      <c r="P1740" s="89"/>
      <c r="Q1740" s="87"/>
      <c r="R1740" s="87"/>
      <c r="S1740" s="87"/>
      <c r="T1740" s="89"/>
      <c r="V1740" s="87"/>
      <c r="W1740" s="87"/>
    </row>
    <row r="1741" spans="1:23">
      <c r="A1741" s="98"/>
      <c r="B1741" s="94"/>
      <c r="C1741" s="99"/>
      <c r="D1741" s="86"/>
      <c r="E1741" s="87"/>
      <c r="G1741" s="89"/>
      <c r="H1741" s="87"/>
      <c r="I1741" s="87"/>
      <c r="J1741" s="88"/>
      <c r="K1741" s="87"/>
      <c r="L1741" s="90"/>
      <c r="M1741" s="90"/>
      <c r="N1741" s="87" t="str">
        <f t="shared" ca="1" si="27"/>
        <v/>
      </c>
      <c r="O1741" s="87"/>
      <c r="P1741" s="89"/>
      <c r="Q1741" s="87"/>
      <c r="R1741" s="87"/>
      <c r="S1741" s="87"/>
      <c r="T1741" s="89"/>
      <c r="V1741" s="87"/>
      <c r="W1741" s="87"/>
    </row>
    <row r="1742" spans="1:23">
      <c r="A1742" s="98"/>
      <c r="B1742" s="94"/>
      <c r="C1742" s="99"/>
      <c r="D1742" s="86"/>
      <c r="E1742" s="87"/>
      <c r="G1742" s="89"/>
      <c r="H1742" s="87"/>
      <c r="I1742" s="87"/>
      <c r="J1742" s="88"/>
      <c r="K1742" s="87"/>
      <c r="L1742" s="90"/>
      <c r="M1742" s="90"/>
      <c r="N1742" s="87" t="str">
        <f t="shared" ca="1" si="27"/>
        <v/>
      </c>
      <c r="O1742" s="87"/>
      <c r="P1742" s="89"/>
      <c r="Q1742" s="87"/>
      <c r="R1742" s="87"/>
      <c r="S1742" s="87"/>
      <c r="T1742" s="89"/>
      <c r="V1742" s="87"/>
      <c r="W1742" s="87"/>
    </row>
    <row r="1743" spans="1:23">
      <c r="A1743" s="98"/>
      <c r="B1743" s="94"/>
      <c r="C1743" s="99"/>
      <c r="D1743" s="86"/>
      <c r="E1743" s="87"/>
      <c r="G1743" s="89"/>
      <c r="H1743" s="87"/>
      <c r="I1743" s="87"/>
      <c r="J1743" s="88"/>
      <c r="K1743" s="87"/>
      <c r="L1743" s="90"/>
      <c r="M1743" s="90"/>
      <c r="N1743" s="87" t="str">
        <f t="shared" ca="1" si="27"/>
        <v/>
      </c>
      <c r="O1743" s="87"/>
      <c r="P1743" s="89"/>
      <c r="Q1743" s="87"/>
      <c r="R1743" s="87"/>
      <c r="S1743" s="87"/>
      <c r="T1743" s="89"/>
      <c r="V1743" s="87"/>
      <c r="W1743" s="87"/>
    </row>
    <row r="1744" spans="1:23">
      <c r="A1744" s="98"/>
      <c r="B1744" s="94"/>
      <c r="C1744" s="99"/>
      <c r="D1744" s="86"/>
      <c r="E1744" s="87"/>
      <c r="G1744" s="89"/>
      <c r="H1744" s="87"/>
      <c r="I1744" s="87"/>
      <c r="J1744" s="88"/>
      <c r="K1744" s="87"/>
      <c r="L1744" s="90"/>
      <c r="M1744" s="90"/>
      <c r="N1744" s="87" t="str">
        <f t="shared" ca="1" si="27"/>
        <v/>
      </c>
      <c r="O1744" s="87"/>
      <c r="P1744" s="89"/>
      <c r="Q1744" s="87"/>
      <c r="R1744" s="87"/>
      <c r="S1744" s="87"/>
      <c r="T1744" s="89"/>
      <c r="V1744" s="87"/>
      <c r="W1744" s="87"/>
    </row>
    <row r="1745" spans="1:23">
      <c r="A1745" s="98"/>
      <c r="B1745" s="94"/>
      <c r="C1745" s="99"/>
      <c r="D1745" s="86"/>
      <c r="E1745" s="87"/>
      <c r="G1745" s="89"/>
      <c r="H1745" s="87"/>
      <c r="I1745" s="87"/>
      <c r="J1745" s="88"/>
      <c r="K1745" s="87"/>
      <c r="L1745" s="90"/>
      <c r="M1745" s="90"/>
      <c r="N1745" s="87" t="str">
        <f t="shared" ca="1" si="27"/>
        <v/>
      </c>
      <c r="O1745" s="87"/>
      <c r="P1745" s="89"/>
      <c r="Q1745" s="87"/>
      <c r="R1745" s="87"/>
      <c r="S1745" s="87"/>
      <c r="T1745" s="89"/>
      <c r="V1745" s="87"/>
      <c r="W1745" s="87"/>
    </row>
    <row r="1746" spans="1:23">
      <c r="A1746" s="98"/>
      <c r="B1746" s="94"/>
      <c r="C1746" s="99"/>
      <c r="D1746" s="86"/>
      <c r="E1746" s="87"/>
      <c r="G1746" s="89"/>
      <c r="H1746" s="87"/>
      <c r="I1746" s="87"/>
      <c r="J1746" s="88"/>
      <c r="K1746" s="87"/>
      <c r="L1746" s="90"/>
      <c r="M1746" s="90"/>
      <c r="N1746" s="87" t="str">
        <f t="shared" ca="1" si="27"/>
        <v/>
      </c>
      <c r="O1746" s="87"/>
      <c r="P1746" s="89"/>
      <c r="Q1746" s="87"/>
      <c r="R1746" s="87"/>
      <c r="S1746" s="87"/>
      <c r="T1746" s="89"/>
      <c r="V1746" s="87"/>
      <c r="W1746" s="87"/>
    </row>
    <row r="1747" spans="1:23">
      <c r="A1747" s="98"/>
      <c r="B1747" s="94"/>
      <c r="C1747" s="99"/>
      <c r="D1747" s="86"/>
      <c r="E1747" s="87"/>
      <c r="G1747" s="89"/>
      <c r="H1747" s="87"/>
      <c r="I1747" s="87"/>
      <c r="J1747" s="88"/>
      <c r="K1747" s="87"/>
      <c r="L1747" s="90"/>
      <c r="M1747" s="90"/>
      <c r="N1747" s="87" t="str">
        <f t="shared" ca="1" si="27"/>
        <v/>
      </c>
      <c r="O1747" s="87"/>
      <c r="P1747" s="89"/>
      <c r="Q1747" s="87"/>
      <c r="R1747" s="87"/>
      <c r="S1747" s="87"/>
      <c r="T1747" s="89"/>
      <c r="V1747" s="87"/>
      <c r="W1747" s="87"/>
    </row>
    <row r="1748" spans="1:23">
      <c r="A1748" s="98"/>
      <c r="B1748" s="94"/>
      <c r="C1748" s="99"/>
      <c r="D1748" s="86"/>
      <c r="E1748" s="87"/>
      <c r="G1748" s="89"/>
      <c r="H1748" s="87"/>
      <c r="I1748" s="87"/>
      <c r="J1748" s="88"/>
      <c r="K1748" s="87"/>
      <c r="L1748" s="90"/>
      <c r="M1748" s="90"/>
      <c r="N1748" s="87" t="str">
        <f t="shared" ca="1" si="27"/>
        <v/>
      </c>
      <c r="O1748" s="87"/>
      <c r="P1748" s="89"/>
      <c r="Q1748" s="87"/>
      <c r="R1748" s="87"/>
      <c r="S1748" s="87"/>
      <c r="T1748" s="89"/>
      <c r="V1748" s="87"/>
      <c r="W1748" s="87"/>
    </row>
    <row r="1749" spans="1:23">
      <c r="A1749" s="98"/>
      <c r="B1749" s="94"/>
      <c r="C1749" s="99"/>
      <c r="D1749" s="86"/>
      <c r="E1749" s="87"/>
      <c r="G1749" s="89"/>
      <c r="H1749" s="87"/>
      <c r="I1749" s="87"/>
      <c r="J1749" s="88"/>
      <c r="K1749" s="87"/>
      <c r="L1749" s="90"/>
      <c r="M1749" s="90"/>
      <c r="N1749" s="87" t="str">
        <f t="shared" ca="1" si="27"/>
        <v/>
      </c>
      <c r="O1749" s="87"/>
      <c r="P1749" s="89"/>
      <c r="Q1749" s="87"/>
      <c r="R1749" s="87"/>
      <c r="S1749" s="87"/>
      <c r="T1749" s="89"/>
      <c r="V1749" s="87"/>
      <c r="W1749" s="87"/>
    </row>
    <row r="1750" spans="1:23">
      <c r="A1750" s="98"/>
      <c r="B1750" s="94"/>
      <c r="C1750" s="99"/>
      <c r="D1750" s="86"/>
      <c r="E1750" s="87"/>
      <c r="G1750" s="89"/>
      <c r="H1750" s="87"/>
      <c r="I1750" s="87"/>
      <c r="J1750" s="88"/>
      <c r="K1750" s="87"/>
      <c r="L1750" s="90"/>
      <c r="M1750" s="90"/>
      <c r="N1750" s="87" t="str">
        <f t="shared" ca="1" si="27"/>
        <v/>
      </c>
      <c r="O1750" s="87"/>
      <c r="P1750" s="89"/>
      <c r="Q1750" s="87"/>
      <c r="R1750" s="87"/>
      <c r="S1750" s="87"/>
      <c r="T1750" s="89"/>
      <c r="V1750" s="87"/>
      <c r="W1750" s="87"/>
    </row>
    <row r="1751" spans="1:23">
      <c r="A1751" s="98"/>
      <c r="B1751" s="94"/>
      <c r="C1751" s="99"/>
      <c r="D1751" s="86"/>
      <c r="E1751" s="87"/>
      <c r="G1751" s="89"/>
      <c r="H1751" s="87"/>
      <c r="I1751" s="87"/>
      <c r="J1751" s="88"/>
      <c r="K1751" s="87"/>
      <c r="L1751" s="90"/>
      <c r="M1751" s="90"/>
      <c r="N1751" s="87" t="str">
        <f t="shared" ca="1" si="27"/>
        <v/>
      </c>
      <c r="O1751" s="87"/>
      <c r="P1751" s="89"/>
      <c r="Q1751" s="87"/>
      <c r="R1751" s="87"/>
      <c r="S1751" s="87"/>
      <c r="T1751" s="89"/>
      <c r="V1751" s="87"/>
      <c r="W1751" s="87"/>
    </row>
    <row r="1752" spans="1:23">
      <c r="A1752" s="98"/>
      <c r="B1752" s="94"/>
      <c r="C1752" s="99"/>
      <c r="D1752" s="86"/>
      <c r="E1752" s="87"/>
      <c r="G1752" s="89"/>
      <c r="H1752" s="87"/>
      <c r="I1752" s="87"/>
      <c r="J1752" s="88"/>
      <c r="K1752" s="87"/>
      <c r="L1752" s="90"/>
      <c r="M1752" s="90"/>
      <c r="N1752" s="87" t="str">
        <f t="shared" ca="1" si="27"/>
        <v/>
      </c>
      <c r="O1752" s="87"/>
      <c r="P1752" s="89"/>
      <c r="Q1752" s="87"/>
      <c r="R1752" s="87"/>
      <c r="S1752" s="87"/>
      <c r="T1752" s="89"/>
      <c r="V1752" s="87"/>
      <c r="W1752" s="87"/>
    </row>
    <row r="1753" spans="1:23">
      <c r="A1753" s="98"/>
      <c r="B1753" s="94"/>
      <c r="C1753" s="99"/>
      <c r="D1753" s="86"/>
      <c r="E1753" s="87"/>
      <c r="G1753" s="89"/>
      <c r="H1753" s="87"/>
      <c r="I1753" s="87"/>
      <c r="J1753" s="88"/>
      <c r="K1753" s="87"/>
      <c r="L1753" s="90"/>
      <c r="M1753" s="90"/>
      <c r="N1753" s="87" t="str">
        <f t="shared" ca="1" si="27"/>
        <v/>
      </c>
      <c r="O1753" s="87"/>
      <c r="P1753" s="89"/>
      <c r="Q1753" s="87"/>
      <c r="R1753" s="87"/>
      <c r="S1753" s="87"/>
      <c r="T1753" s="89"/>
      <c r="V1753" s="87"/>
      <c r="W1753" s="87"/>
    </row>
    <row r="1754" spans="1:23">
      <c r="A1754" s="98"/>
      <c r="B1754" s="94"/>
      <c r="C1754" s="99"/>
      <c r="D1754" s="86"/>
      <c r="E1754" s="87"/>
      <c r="G1754" s="89"/>
      <c r="H1754" s="87"/>
      <c r="I1754" s="87"/>
      <c r="J1754" s="88"/>
      <c r="K1754" s="87"/>
      <c r="L1754" s="90"/>
      <c r="M1754" s="90"/>
      <c r="N1754" s="87" t="str">
        <f t="shared" ca="1" si="27"/>
        <v/>
      </c>
      <c r="O1754" s="87"/>
      <c r="P1754" s="89"/>
      <c r="Q1754" s="87"/>
      <c r="R1754" s="87"/>
      <c r="S1754" s="87"/>
      <c r="T1754" s="89"/>
      <c r="V1754" s="87"/>
      <c r="W1754" s="87"/>
    </row>
    <row r="1755" spans="1:23">
      <c r="A1755" s="98"/>
      <c r="B1755" s="94"/>
      <c r="C1755" s="99"/>
      <c r="D1755" s="86"/>
      <c r="E1755" s="87"/>
      <c r="G1755" s="89"/>
      <c r="H1755" s="87"/>
      <c r="I1755" s="87"/>
      <c r="J1755" s="88"/>
      <c r="K1755" s="87"/>
      <c r="L1755" s="90"/>
      <c r="M1755" s="90"/>
      <c r="N1755" s="87" t="str">
        <f t="shared" ca="1" si="27"/>
        <v/>
      </c>
      <c r="O1755" s="87"/>
      <c r="P1755" s="89"/>
      <c r="Q1755" s="87"/>
      <c r="R1755" s="87"/>
      <c r="S1755" s="87"/>
      <c r="T1755" s="89"/>
      <c r="V1755" s="87"/>
      <c r="W1755" s="87"/>
    </row>
    <row r="1756" spans="1:23">
      <c r="A1756" s="98"/>
      <c r="B1756" s="94"/>
      <c r="C1756" s="99"/>
      <c r="D1756" s="86"/>
      <c r="E1756" s="87"/>
      <c r="G1756" s="89"/>
      <c r="H1756" s="87"/>
      <c r="I1756" s="87"/>
      <c r="J1756" s="88"/>
      <c r="K1756" s="87"/>
      <c r="L1756" s="90"/>
      <c r="M1756" s="90"/>
      <c r="N1756" s="87" t="str">
        <f t="shared" ca="1" si="27"/>
        <v/>
      </c>
      <c r="O1756" s="87"/>
      <c r="P1756" s="89"/>
      <c r="Q1756" s="87"/>
      <c r="R1756" s="87"/>
      <c r="S1756" s="87"/>
      <c r="T1756" s="89"/>
      <c r="V1756" s="87"/>
      <c r="W1756" s="87"/>
    </row>
    <row r="1757" spans="1:23">
      <c r="A1757" s="98"/>
      <c r="B1757" s="94"/>
      <c r="C1757" s="99"/>
      <c r="D1757" s="86"/>
      <c r="E1757" s="87"/>
      <c r="G1757" s="89"/>
      <c r="H1757" s="87"/>
      <c r="I1757" s="87"/>
      <c r="J1757" s="88"/>
      <c r="K1757" s="87"/>
      <c r="L1757" s="90"/>
      <c r="M1757" s="90"/>
      <c r="N1757" s="87" t="str">
        <f t="shared" ca="1" si="27"/>
        <v/>
      </c>
      <c r="O1757" s="87"/>
      <c r="P1757" s="89"/>
      <c r="Q1757" s="87"/>
      <c r="R1757" s="87"/>
      <c r="S1757" s="87"/>
      <c r="T1757" s="89"/>
      <c r="V1757" s="87"/>
      <c r="W1757" s="87"/>
    </row>
    <row r="1758" spans="1:23">
      <c r="A1758" s="98"/>
      <c r="B1758" s="94"/>
      <c r="C1758" s="99"/>
      <c r="D1758" s="86"/>
      <c r="E1758" s="87"/>
      <c r="G1758" s="89"/>
      <c r="H1758" s="87"/>
      <c r="I1758" s="87"/>
      <c r="J1758" s="88"/>
      <c r="K1758" s="87"/>
      <c r="L1758" s="90"/>
      <c r="M1758" s="90"/>
      <c r="N1758" s="87" t="str">
        <f t="shared" ca="1" si="27"/>
        <v/>
      </c>
      <c r="O1758" s="87"/>
      <c r="P1758" s="89"/>
      <c r="Q1758" s="87"/>
      <c r="R1758" s="87"/>
      <c r="S1758" s="87"/>
      <c r="T1758" s="89"/>
      <c r="V1758" s="87"/>
      <c r="W1758" s="87"/>
    </row>
    <row r="1759" spans="1:23">
      <c r="A1759" s="98"/>
      <c r="B1759" s="94"/>
      <c r="C1759" s="99"/>
      <c r="D1759" s="86"/>
      <c r="E1759" s="87"/>
      <c r="G1759" s="89"/>
      <c r="H1759" s="87"/>
      <c r="I1759" s="87"/>
      <c r="J1759" s="88"/>
      <c r="K1759" s="87"/>
      <c r="L1759" s="90"/>
      <c r="M1759" s="90"/>
      <c r="N1759" s="87" t="str">
        <f t="shared" ca="1" si="27"/>
        <v/>
      </c>
      <c r="O1759" s="87"/>
      <c r="P1759" s="89"/>
      <c r="Q1759" s="87"/>
      <c r="R1759" s="87"/>
      <c r="S1759" s="87"/>
      <c r="T1759" s="89"/>
      <c r="V1759" s="87"/>
      <c r="W1759" s="87"/>
    </row>
    <row r="1760" spans="1:23">
      <c r="A1760" s="98"/>
      <c r="B1760" s="94"/>
      <c r="C1760" s="99"/>
      <c r="D1760" s="86"/>
      <c r="E1760" s="87"/>
      <c r="G1760" s="89"/>
      <c r="H1760" s="87"/>
      <c r="I1760" s="87"/>
      <c r="J1760" s="88"/>
      <c r="K1760" s="87"/>
      <c r="L1760" s="90"/>
      <c r="M1760" s="90"/>
      <c r="N1760" s="87" t="str">
        <f t="shared" ca="1" si="27"/>
        <v/>
      </c>
      <c r="O1760" s="87"/>
      <c r="P1760" s="89"/>
      <c r="Q1760" s="87"/>
      <c r="R1760" s="87"/>
      <c r="S1760" s="87"/>
      <c r="T1760" s="89"/>
      <c r="V1760" s="87"/>
      <c r="W1760" s="87"/>
    </row>
    <row r="1761" spans="1:23">
      <c r="A1761" s="98"/>
      <c r="B1761" s="94"/>
      <c r="C1761" s="99"/>
      <c r="D1761" s="86"/>
      <c r="E1761" s="87"/>
      <c r="G1761" s="89"/>
      <c r="H1761" s="87"/>
      <c r="I1761" s="87"/>
      <c r="J1761" s="88"/>
      <c r="K1761" s="87"/>
      <c r="L1761" s="90"/>
      <c r="M1761" s="90"/>
      <c r="N1761" s="87" t="str">
        <f t="shared" ca="1" si="27"/>
        <v/>
      </c>
      <c r="O1761" s="87"/>
      <c r="P1761" s="89"/>
      <c r="Q1761" s="87"/>
      <c r="R1761" s="87"/>
      <c r="S1761" s="87"/>
      <c r="T1761" s="89"/>
      <c r="V1761" s="87"/>
      <c r="W1761" s="87"/>
    </row>
    <row r="1762" spans="1:23">
      <c r="A1762" s="98"/>
      <c r="B1762" s="94"/>
      <c r="C1762" s="99"/>
      <c r="D1762" s="86"/>
      <c r="E1762" s="87"/>
      <c r="G1762" s="89"/>
      <c r="H1762" s="87"/>
      <c r="I1762" s="87"/>
      <c r="J1762" s="88"/>
      <c r="K1762" s="87"/>
      <c r="L1762" s="90"/>
      <c r="M1762" s="90"/>
      <c r="N1762" s="87" t="str">
        <f t="shared" ca="1" si="27"/>
        <v/>
      </c>
      <c r="O1762" s="87"/>
      <c r="P1762" s="89"/>
      <c r="Q1762" s="87"/>
      <c r="R1762" s="87"/>
      <c r="S1762" s="87"/>
      <c r="T1762" s="89"/>
      <c r="V1762" s="87"/>
      <c r="W1762" s="87"/>
    </row>
    <row r="1763" spans="1:23">
      <c r="A1763" s="98"/>
      <c r="B1763" s="94"/>
      <c r="C1763" s="99"/>
      <c r="D1763" s="86"/>
      <c r="E1763" s="87"/>
      <c r="G1763" s="89"/>
      <c r="H1763" s="87"/>
      <c r="I1763" s="87"/>
      <c r="J1763" s="88"/>
      <c r="K1763" s="87"/>
      <c r="L1763" s="90"/>
      <c r="M1763" s="90"/>
      <c r="N1763" s="87" t="str">
        <f t="shared" ca="1" si="27"/>
        <v/>
      </c>
      <c r="O1763" s="87"/>
      <c r="P1763" s="89"/>
      <c r="Q1763" s="87"/>
      <c r="R1763" s="87"/>
      <c r="S1763" s="87"/>
      <c r="T1763" s="89"/>
      <c r="V1763" s="87"/>
      <c r="W1763" s="87"/>
    </row>
    <row r="1764" spans="1:23">
      <c r="A1764" s="98"/>
      <c r="B1764" s="94"/>
      <c r="C1764" s="99"/>
      <c r="D1764" s="86"/>
      <c r="E1764" s="87"/>
      <c r="G1764" s="89"/>
      <c r="H1764" s="87"/>
      <c r="I1764" s="87"/>
      <c r="J1764" s="88"/>
      <c r="K1764" s="87"/>
      <c r="L1764" s="90"/>
      <c r="M1764" s="90"/>
      <c r="N1764" s="87" t="str">
        <f t="shared" ca="1" si="27"/>
        <v/>
      </c>
      <c r="O1764" s="87"/>
      <c r="P1764" s="89"/>
      <c r="Q1764" s="87"/>
      <c r="R1764" s="87"/>
      <c r="S1764" s="87"/>
      <c r="T1764" s="89"/>
      <c r="V1764" s="87"/>
      <c r="W1764" s="87"/>
    </row>
    <row r="1765" spans="1:23">
      <c r="A1765" s="98"/>
      <c r="B1765" s="94"/>
      <c r="C1765" s="99"/>
      <c r="D1765" s="86"/>
      <c r="E1765" s="87"/>
      <c r="G1765" s="89"/>
      <c r="H1765" s="87"/>
      <c r="I1765" s="87"/>
      <c r="J1765" s="88"/>
      <c r="K1765" s="87"/>
      <c r="L1765" s="90"/>
      <c r="M1765" s="90"/>
      <c r="N1765" s="87" t="str">
        <f t="shared" ca="1" si="27"/>
        <v/>
      </c>
      <c r="O1765" s="87"/>
      <c r="P1765" s="89"/>
      <c r="Q1765" s="87"/>
      <c r="R1765" s="87"/>
      <c r="S1765" s="87"/>
      <c r="T1765" s="89"/>
      <c r="V1765" s="87"/>
      <c r="W1765" s="87"/>
    </row>
    <row r="1766" spans="1:23">
      <c r="A1766" s="98"/>
      <c r="B1766" s="94"/>
      <c r="C1766" s="99"/>
      <c r="D1766" s="86"/>
      <c r="E1766" s="87"/>
      <c r="G1766" s="89"/>
      <c r="H1766" s="87"/>
      <c r="I1766" s="87"/>
      <c r="J1766" s="88"/>
      <c r="K1766" s="87"/>
      <c r="L1766" s="90"/>
      <c r="M1766" s="90"/>
      <c r="N1766" s="87" t="str">
        <f t="shared" ca="1" si="27"/>
        <v/>
      </c>
      <c r="O1766" s="87"/>
      <c r="P1766" s="89"/>
      <c r="Q1766" s="87"/>
      <c r="R1766" s="87"/>
      <c r="S1766" s="87"/>
      <c r="T1766" s="89"/>
      <c r="V1766" s="87"/>
      <c r="W1766" s="87"/>
    </row>
    <row r="1767" spans="1:23">
      <c r="A1767" s="98"/>
      <c r="B1767" s="94"/>
      <c r="C1767" s="99"/>
      <c r="D1767" s="86"/>
      <c r="E1767" s="87"/>
      <c r="G1767" s="89"/>
      <c r="H1767" s="87"/>
      <c r="I1767" s="87"/>
      <c r="J1767" s="88"/>
      <c r="K1767" s="87"/>
      <c r="L1767" s="90"/>
      <c r="M1767" s="90"/>
      <c r="N1767" s="87" t="str">
        <f t="shared" ca="1" si="27"/>
        <v/>
      </c>
      <c r="O1767" s="87"/>
      <c r="P1767" s="89"/>
      <c r="Q1767" s="87"/>
      <c r="R1767" s="87"/>
      <c r="S1767" s="87"/>
      <c r="T1767" s="89"/>
      <c r="V1767" s="87"/>
      <c r="W1767" s="87"/>
    </row>
    <row r="1768" spans="1:23">
      <c r="A1768" s="98"/>
      <c r="B1768" s="94"/>
      <c r="C1768" s="99"/>
      <c r="D1768" s="86"/>
      <c r="E1768" s="87"/>
      <c r="G1768" s="89"/>
      <c r="H1768" s="87"/>
      <c r="I1768" s="87"/>
      <c r="J1768" s="88"/>
      <c r="K1768" s="87"/>
      <c r="L1768" s="90"/>
      <c r="M1768" s="90"/>
      <c r="N1768" s="87" t="str">
        <f t="shared" ca="1" si="27"/>
        <v/>
      </c>
      <c r="O1768" s="87"/>
      <c r="P1768" s="89"/>
      <c r="Q1768" s="87"/>
      <c r="R1768" s="87"/>
      <c r="S1768" s="87"/>
      <c r="T1768" s="89"/>
      <c r="V1768" s="87"/>
      <c r="W1768" s="87"/>
    </row>
    <row r="1769" spans="1:23">
      <c r="A1769" s="98"/>
      <c r="B1769" s="94"/>
      <c r="C1769" s="99"/>
      <c r="D1769" s="86"/>
      <c r="E1769" s="87"/>
      <c r="G1769" s="89"/>
      <c r="H1769" s="87"/>
      <c r="I1769" s="87"/>
      <c r="J1769" s="88"/>
      <c r="K1769" s="87"/>
      <c r="L1769" s="90"/>
      <c r="M1769" s="90"/>
      <c r="N1769" s="87" t="str">
        <f t="shared" ca="1" si="27"/>
        <v/>
      </c>
      <c r="O1769" s="87"/>
      <c r="P1769" s="89"/>
      <c r="Q1769" s="87"/>
      <c r="R1769" s="87"/>
      <c r="S1769" s="87"/>
      <c r="T1769" s="89"/>
      <c r="V1769" s="87"/>
      <c r="W1769" s="87"/>
    </row>
    <row r="1770" spans="1:23">
      <c r="A1770" s="98"/>
      <c r="B1770" s="94"/>
      <c r="C1770" s="99"/>
      <c r="D1770" s="86"/>
      <c r="E1770" s="87"/>
      <c r="G1770" s="89"/>
      <c r="H1770" s="87"/>
      <c r="I1770" s="87"/>
      <c r="J1770" s="88"/>
      <c r="K1770" s="87"/>
      <c r="L1770" s="90"/>
      <c r="M1770" s="90"/>
      <c r="N1770" s="87" t="str">
        <f t="shared" ca="1" si="27"/>
        <v/>
      </c>
      <c r="O1770" s="87"/>
      <c r="P1770" s="89"/>
      <c r="Q1770" s="87"/>
      <c r="R1770" s="87"/>
      <c r="S1770" s="87"/>
      <c r="T1770" s="89"/>
      <c r="V1770" s="87"/>
      <c r="W1770" s="87"/>
    </row>
    <row r="1771" spans="1:23">
      <c r="A1771" s="98"/>
      <c r="B1771" s="94"/>
      <c r="C1771" s="99"/>
      <c r="D1771" s="86"/>
      <c r="E1771" s="87"/>
      <c r="G1771" s="89"/>
      <c r="H1771" s="87"/>
      <c r="I1771" s="87"/>
      <c r="J1771" s="88"/>
      <c r="K1771" s="87"/>
      <c r="L1771" s="90"/>
      <c r="M1771" s="90"/>
      <c r="N1771" s="87" t="str">
        <f t="shared" ca="1" si="27"/>
        <v/>
      </c>
      <c r="O1771" s="87"/>
      <c r="P1771" s="89"/>
      <c r="Q1771" s="87"/>
      <c r="R1771" s="87"/>
      <c r="S1771" s="87"/>
      <c r="T1771" s="89"/>
      <c r="V1771" s="87"/>
      <c r="W1771" s="87"/>
    </row>
    <row r="1772" spans="1:23">
      <c r="A1772" s="98"/>
      <c r="B1772" s="94"/>
      <c r="C1772" s="99"/>
      <c r="D1772" s="86"/>
      <c r="E1772" s="87"/>
      <c r="G1772" s="89"/>
      <c r="H1772" s="87"/>
      <c r="I1772" s="87"/>
      <c r="J1772" s="88"/>
      <c r="K1772" s="87"/>
      <c r="L1772" s="90"/>
      <c r="M1772" s="90"/>
      <c r="N1772" s="87" t="str">
        <f t="shared" ca="1" si="27"/>
        <v/>
      </c>
      <c r="O1772" s="87"/>
      <c r="P1772" s="89"/>
      <c r="Q1772" s="87"/>
      <c r="R1772" s="87"/>
      <c r="S1772" s="87"/>
      <c r="T1772" s="89"/>
      <c r="V1772" s="87"/>
      <c r="W1772" s="87"/>
    </row>
    <row r="1773" spans="1:23">
      <c r="A1773" s="98"/>
      <c r="B1773" s="94"/>
      <c r="C1773" s="99"/>
      <c r="D1773" s="86"/>
      <c r="E1773" s="87"/>
      <c r="G1773" s="89"/>
      <c r="H1773" s="87"/>
      <c r="I1773" s="87"/>
      <c r="J1773" s="88"/>
      <c r="K1773" s="87"/>
      <c r="L1773" s="90"/>
      <c r="M1773" s="90"/>
      <c r="N1773" s="87" t="str">
        <f t="shared" ca="1" si="27"/>
        <v/>
      </c>
      <c r="O1773" s="87"/>
      <c r="P1773" s="89"/>
      <c r="Q1773" s="87"/>
      <c r="R1773" s="87"/>
      <c r="S1773" s="87"/>
      <c r="T1773" s="89"/>
      <c r="V1773" s="87"/>
      <c r="W1773" s="87"/>
    </row>
    <row r="1774" spans="1:23">
      <c r="A1774" s="98"/>
      <c r="B1774" s="94"/>
      <c r="C1774" s="99"/>
      <c r="D1774" s="86"/>
      <c r="E1774" s="87"/>
      <c r="G1774" s="89"/>
      <c r="H1774" s="87"/>
      <c r="I1774" s="87"/>
      <c r="J1774" s="88"/>
      <c r="K1774" s="87"/>
      <c r="L1774" s="90"/>
      <c r="M1774" s="90"/>
      <c r="N1774" s="87" t="str">
        <f t="shared" ca="1" si="27"/>
        <v/>
      </c>
      <c r="O1774" s="87"/>
      <c r="P1774" s="89"/>
      <c r="Q1774" s="87"/>
      <c r="R1774" s="87"/>
      <c r="S1774" s="87"/>
      <c r="T1774" s="89"/>
      <c r="V1774" s="87"/>
      <c r="W1774" s="87"/>
    </row>
    <row r="1775" spans="1:23">
      <c r="A1775" s="98"/>
      <c r="B1775" s="94"/>
      <c r="C1775" s="99"/>
      <c r="D1775" s="86"/>
      <c r="E1775" s="87"/>
      <c r="G1775" s="89"/>
      <c r="H1775" s="87"/>
      <c r="I1775" s="87"/>
      <c r="J1775" s="88"/>
      <c r="K1775" s="87"/>
      <c r="L1775" s="90"/>
      <c r="M1775" s="90"/>
      <c r="N1775" s="87" t="str">
        <f t="shared" ca="1" si="27"/>
        <v/>
      </c>
      <c r="O1775" s="87"/>
      <c r="P1775" s="89"/>
      <c r="Q1775" s="87"/>
      <c r="R1775" s="87"/>
      <c r="S1775" s="87"/>
      <c r="T1775" s="89"/>
      <c r="V1775" s="87"/>
      <c r="W1775" s="87"/>
    </row>
    <row r="1776" spans="1:23">
      <c r="A1776" s="98"/>
      <c r="B1776" s="94"/>
      <c r="C1776" s="99"/>
      <c r="D1776" s="86"/>
      <c r="E1776" s="87"/>
      <c r="G1776" s="89"/>
      <c r="H1776" s="87"/>
      <c r="I1776" s="87"/>
      <c r="J1776" s="88"/>
      <c r="K1776" s="87"/>
      <c r="L1776" s="90"/>
      <c r="M1776" s="90"/>
      <c r="N1776" s="87" t="str">
        <f t="shared" ca="1" si="27"/>
        <v/>
      </c>
      <c r="O1776" s="87"/>
      <c r="P1776" s="89"/>
      <c r="Q1776" s="87"/>
      <c r="R1776" s="87"/>
      <c r="S1776" s="87"/>
      <c r="T1776" s="89"/>
      <c r="V1776" s="87"/>
      <c r="W1776" s="87"/>
    </row>
    <row r="1777" spans="1:23">
      <c r="A1777" s="98"/>
      <c r="B1777" s="94"/>
      <c r="C1777" s="99"/>
      <c r="D1777" s="86"/>
      <c r="E1777" s="87"/>
      <c r="G1777" s="89"/>
      <c r="H1777" s="87"/>
      <c r="I1777" s="87"/>
      <c r="J1777" s="88"/>
      <c r="K1777" s="87"/>
      <c r="L1777" s="90"/>
      <c r="M1777" s="90"/>
      <c r="N1777" s="87" t="str">
        <f t="shared" ca="1" si="27"/>
        <v/>
      </c>
      <c r="O1777" s="87"/>
      <c r="P1777" s="89"/>
      <c r="Q1777" s="87"/>
      <c r="R1777" s="87"/>
      <c r="S1777" s="87"/>
      <c r="T1777" s="89"/>
      <c r="V1777" s="87"/>
      <c r="W1777" s="87"/>
    </row>
    <row r="1778" spans="1:23">
      <c r="A1778" s="98"/>
      <c r="B1778" s="94"/>
      <c r="C1778" s="99"/>
      <c r="D1778" s="86"/>
      <c r="E1778" s="87"/>
      <c r="G1778" s="89"/>
      <c r="H1778" s="87"/>
      <c r="I1778" s="87"/>
      <c r="J1778" s="88"/>
      <c r="K1778" s="87"/>
      <c r="L1778" s="90"/>
      <c r="M1778" s="90"/>
      <c r="N1778" s="87" t="str">
        <f t="shared" ca="1" si="27"/>
        <v/>
      </c>
      <c r="O1778" s="87"/>
      <c r="P1778" s="89"/>
      <c r="Q1778" s="87"/>
      <c r="R1778" s="87"/>
      <c r="S1778" s="87"/>
      <c r="T1778" s="89"/>
      <c r="V1778" s="87"/>
      <c r="W1778" s="87"/>
    </row>
    <row r="1779" spans="1:23">
      <c r="A1779" s="98"/>
      <c r="B1779" s="94"/>
      <c r="C1779" s="99"/>
      <c r="D1779" s="86"/>
      <c r="E1779" s="87"/>
      <c r="G1779" s="89"/>
      <c r="H1779" s="87"/>
      <c r="I1779" s="87"/>
      <c r="J1779" s="88"/>
      <c r="K1779" s="87"/>
      <c r="L1779" s="90"/>
      <c r="M1779" s="90"/>
      <c r="N1779" s="87" t="str">
        <f t="shared" ca="1" si="27"/>
        <v/>
      </c>
      <c r="O1779" s="87"/>
      <c r="P1779" s="89"/>
      <c r="Q1779" s="87"/>
      <c r="R1779" s="87"/>
      <c r="S1779" s="87"/>
      <c r="T1779" s="89"/>
      <c r="V1779" s="87"/>
      <c r="W1779" s="87"/>
    </row>
    <row r="1780" spans="1:23">
      <c r="A1780" s="98"/>
      <c r="B1780" s="94"/>
      <c r="C1780" s="99"/>
      <c r="D1780" s="86"/>
      <c r="E1780" s="87"/>
      <c r="G1780" s="89"/>
      <c r="H1780" s="87"/>
      <c r="I1780" s="87"/>
      <c r="J1780" s="88"/>
      <c r="K1780" s="87"/>
      <c r="L1780" s="90"/>
      <c r="M1780" s="90"/>
      <c r="N1780" s="87" t="str">
        <f t="shared" ca="1" si="27"/>
        <v/>
      </c>
      <c r="O1780" s="87"/>
      <c r="P1780" s="89"/>
      <c r="Q1780" s="87"/>
      <c r="R1780" s="87"/>
      <c r="S1780" s="87"/>
      <c r="T1780" s="89"/>
      <c r="V1780" s="87"/>
      <c r="W1780" s="87"/>
    </row>
    <row r="1781" spans="1:23">
      <c r="A1781" s="98"/>
      <c r="B1781" s="94"/>
      <c r="C1781" s="99"/>
      <c r="D1781" s="86"/>
      <c r="E1781" s="87"/>
      <c r="G1781" s="89"/>
      <c r="H1781" s="87"/>
      <c r="I1781" s="87"/>
      <c r="J1781" s="88"/>
      <c r="K1781" s="87"/>
      <c r="L1781" s="90"/>
      <c r="M1781" s="90"/>
      <c r="N1781" s="87" t="str">
        <f t="shared" ca="1" si="27"/>
        <v/>
      </c>
      <c r="O1781" s="87"/>
      <c r="P1781" s="89"/>
      <c r="Q1781" s="87"/>
      <c r="R1781" s="87"/>
      <c r="S1781" s="87"/>
      <c r="T1781" s="89"/>
      <c r="V1781" s="87"/>
      <c r="W1781" s="87"/>
    </row>
    <row r="1782" spans="1:23">
      <c r="A1782" s="98"/>
      <c r="B1782" s="94"/>
      <c r="C1782" s="99"/>
      <c r="D1782" s="86"/>
      <c r="E1782" s="87"/>
      <c r="G1782" s="89"/>
      <c r="H1782" s="87"/>
      <c r="I1782" s="87"/>
      <c r="J1782" s="88"/>
      <c r="K1782" s="87"/>
      <c r="L1782" s="90"/>
      <c r="M1782" s="90"/>
      <c r="N1782" s="87" t="str">
        <f t="shared" ca="1" si="27"/>
        <v/>
      </c>
      <c r="O1782" s="87"/>
      <c r="P1782" s="89"/>
      <c r="Q1782" s="87"/>
      <c r="R1782" s="87"/>
      <c r="S1782" s="87"/>
      <c r="T1782" s="89"/>
      <c r="V1782" s="87"/>
      <c r="W1782" s="87"/>
    </row>
    <row r="1783" spans="1:23">
      <c r="A1783" s="98"/>
      <c r="B1783" s="94"/>
      <c r="C1783" s="99"/>
      <c r="D1783" s="86"/>
      <c r="E1783" s="87"/>
      <c r="G1783" s="89"/>
      <c r="H1783" s="87"/>
      <c r="I1783" s="87"/>
      <c r="J1783" s="88"/>
      <c r="K1783" s="87"/>
      <c r="L1783" s="90"/>
      <c r="M1783" s="90"/>
      <c r="N1783" s="87" t="str">
        <f t="shared" ca="1" si="27"/>
        <v/>
      </c>
      <c r="O1783" s="87"/>
      <c r="P1783" s="89"/>
      <c r="Q1783" s="87"/>
      <c r="R1783" s="87"/>
      <c r="S1783" s="87"/>
      <c r="T1783" s="89"/>
      <c r="V1783" s="87"/>
      <c r="W1783" s="87"/>
    </row>
    <row r="1784" spans="1:23">
      <c r="A1784" s="98"/>
      <c r="B1784" s="94"/>
      <c r="C1784" s="99"/>
      <c r="D1784" s="86"/>
      <c r="E1784" s="87"/>
      <c r="G1784" s="89"/>
      <c r="H1784" s="87"/>
      <c r="I1784" s="87"/>
      <c r="J1784" s="88"/>
      <c r="K1784" s="87"/>
      <c r="L1784" s="90"/>
      <c r="M1784" s="90"/>
      <c r="N1784" s="87" t="str">
        <f t="shared" ca="1" si="27"/>
        <v/>
      </c>
      <c r="O1784" s="87"/>
      <c r="P1784" s="89"/>
      <c r="Q1784" s="87"/>
      <c r="R1784" s="87"/>
      <c r="S1784" s="87"/>
      <c r="T1784" s="89"/>
      <c r="V1784" s="87"/>
      <c r="W1784" s="87"/>
    </row>
    <row r="1785" spans="1:23">
      <c r="A1785" s="98"/>
      <c r="B1785" s="94"/>
      <c r="C1785" s="99"/>
      <c r="D1785" s="86"/>
      <c r="E1785" s="87"/>
      <c r="G1785" s="89"/>
      <c r="H1785" s="87"/>
      <c r="I1785" s="87"/>
      <c r="J1785" s="88"/>
      <c r="K1785" s="87"/>
      <c r="L1785" s="90"/>
      <c r="M1785" s="90"/>
      <c r="N1785" s="87" t="str">
        <f t="shared" ca="1" si="27"/>
        <v/>
      </c>
      <c r="O1785" s="87"/>
      <c r="P1785" s="89"/>
      <c r="Q1785" s="87"/>
      <c r="R1785" s="87"/>
      <c r="S1785" s="87"/>
      <c r="T1785" s="89"/>
      <c r="V1785" s="87"/>
      <c r="W1785" s="87"/>
    </row>
    <row r="1786" spans="1:23">
      <c r="A1786" s="98"/>
      <c r="B1786" s="94"/>
      <c r="C1786" s="99"/>
      <c r="D1786" s="86"/>
      <c r="E1786" s="87"/>
      <c r="G1786" s="89"/>
      <c r="H1786" s="87"/>
      <c r="I1786" s="87"/>
      <c r="J1786" s="88"/>
      <c r="K1786" s="87"/>
      <c r="L1786" s="90"/>
      <c r="M1786" s="90"/>
      <c r="N1786" s="87" t="str">
        <f t="shared" ca="1" si="27"/>
        <v/>
      </c>
      <c r="O1786" s="87"/>
      <c r="P1786" s="89"/>
      <c r="Q1786" s="87"/>
      <c r="R1786" s="87"/>
      <c r="S1786" s="87"/>
      <c r="T1786" s="89"/>
      <c r="V1786" s="87"/>
      <c r="W1786" s="87"/>
    </row>
    <row r="1787" spans="1:23">
      <c r="A1787" s="98"/>
      <c r="B1787" s="94"/>
      <c r="C1787" s="99"/>
      <c r="D1787" s="86"/>
      <c r="E1787" s="87"/>
      <c r="G1787" s="89"/>
      <c r="H1787" s="87"/>
      <c r="I1787" s="87"/>
      <c r="J1787" s="88"/>
      <c r="K1787" s="87"/>
      <c r="L1787" s="90"/>
      <c r="M1787" s="90"/>
      <c r="N1787" s="87" t="str">
        <f t="shared" ca="1" si="27"/>
        <v/>
      </c>
      <c r="O1787" s="87"/>
      <c r="P1787" s="89"/>
      <c r="Q1787" s="87"/>
      <c r="R1787" s="87"/>
      <c r="S1787" s="87"/>
      <c r="T1787" s="89"/>
      <c r="V1787" s="87"/>
      <c r="W1787" s="87"/>
    </row>
    <row r="1788" spans="1:23">
      <c r="A1788" s="98"/>
      <c r="B1788" s="94"/>
      <c r="C1788" s="99"/>
      <c r="D1788" s="86"/>
      <c r="E1788" s="87"/>
      <c r="G1788" s="89"/>
      <c r="H1788" s="87"/>
      <c r="I1788" s="87"/>
      <c r="J1788" s="88"/>
      <c r="K1788" s="87"/>
      <c r="L1788" s="90"/>
      <c r="M1788" s="90"/>
      <c r="N1788" s="87" t="str">
        <f t="shared" ca="1" si="27"/>
        <v/>
      </c>
      <c r="O1788" s="87"/>
      <c r="P1788" s="89"/>
      <c r="Q1788" s="87"/>
      <c r="R1788" s="87"/>
      <c r="S1788" s="87"/>
      <c r="T1788" s="89"/>
      <c r="V1788" s="87"/>
      <c r="W1788" s="87"/>
    </row>
    <row r="1789" spans="1:23">
      <c r="A1789" s="98"/>
      <c r="B1789" s="94"/>
      <c r="C1789" s="99"/>
      <c r="D1789" s="86"/>
      <c r="E1789" s="87"/>
      <c r="G1789" s="89"/>
      <c r="H1789" s="87"/>
      <c r="I1789" s="87"/>
      <c r="J1789" s="88"/>
      <c r="K1789" s="87"/>
      <c r="L1789" s="90"/>
      <c r="M1789" s="90"/>
      <c r="N1789" s="87" t="str">
        <f t="shared" ca="1" si="27"/>
        <v/>
      </c>
      <c r="O1789" s="87"/>
      <c r="P1789" s="89"/>
      <c r="Q1789" s="87"/>
      <c r="R1789" s="87"/>
      <c r="S1789" s="87"/>
      <c r="T1789" s="89"/>
      <c r="V1789" s="87"/>
      <c r="W1789" s="87"/>
    </row>
    <row r="1790" spans="1:23">
      <c r="A1790" s="98"/>
      <c r="B1790" s="94"/>
      <c r="C1790" s="99"/>
      <c r="D1790" s="86"/>
      <c r="E1790" s="87"/>
      <c r="G1790" s="89"/>
      <c r="H1790" s="87"/>
      <c r="I1790" s="87"/>
      <c r="J1790" s="88"/>
      <c r="K1790" s="87"/>
      <c r="L1790" s="90"/>
      <c r="M1790" s="90"/>
      <c r="N1790" s="87" t="str">
        <f t="shared" ca="1" si="27"/>
        <v/>
      </c>
      <c r="O1790" s="87"/>
      <c r="P1790" s="89"/>
      <c r="Q1790" s="87"/>
      <c r="R1790" s="87"/>
      <c r="S1790" s="87"/>
      <c r="T1790" s="89"/>
      <c r="V1790" s="87"/>
      <c r="W1790" s="87"/>
    </row>
    <row r="1791" spans="1:23">
      <c r="A1791" s="98"/>
      <c r="B1791" s="94"/>
      <c r="C1791" s="99"/>
      <c r="D1791" s="86"/>
      <c r="E1791" s="87"/>
      <c r="G1791" s="89"/>
      <c r="H1791" s="87"/>
      <c r="I1791" s="87"/>
      <c r="J1791" s="88"/>
      <c r="K1791" s="87"/>
      <c r="L1791" s="90"/>
      <c r="M1791" s="90"/>
      <c r="N1791" s="87" t="str">
        <f t="shared" ca="1" si="27"/>
        <v/>
      </c>
      <c r="O1791" s="87"/>
      <c r="P1791" s="89"/>
      <c r="Q1791" s="87"/>
      <c r="R1791" s="87"/>
      <c r="S1791" s="87"/>
      <c r="T1791" s="89"/>
      <c r="V1791" s="87"/>
      <c r="W1791" s="87"/>
    </row>
    <row r="1792" spans="1:23">
      <c r="A1792" s="98"/>
      <c r="B1792" s="94"/>
      <c r="C1792" s="99"/>
      <c r="D1792" s="86"/>
      <c r="E1792" s="87"/>
      <c r="G1792" s="89"/>
      <c r="H1792" s="87"/>
      <c r="I1792" s="87"/>
      <c r="J1792" s="88"/>
      <c r="K1792" s="87"/>
      <c r="L1792" s="90"/>
      <c r="M1792" s="90"/>
      <c r="N1792" s="87" t="str">
        <f t="shared" ca="1" si="27"/>
        <v/>
      </c>
      <c r="O1792" s="87"/>
      <c r="P1792" s="89"/>
      <c r="Q1792" s="87"/>
      <c r="R1792" s="87"/>
      <c r="S1792" s="87"/>
      <c r="T1792" s="89"/>
      <c r="V1792" s="87"/>
      <c r="W1792" s="87"/>
    </row>
    <row r="1793" spans="1:23">
      <c r="A1793" s="98"/>
      <c r="B1793" s="94"/>
      <c r="C1793" s="99"/>
      <c r="D1793" s="86"/>
      <c r="E1793" s="87"/>
      <c r="G1793" s="89"/>
      <c r="H1793" s="87"/>
      <c r="I1793" s="87"/>
      <c r="J1793" s="88"/>
      <c r="K1793" s="87"/>
      <c r="L1793" s="90"/>
      <c r="M1793" s="90"/>
      <c r="N1793" s="87" t="str">
        <f t="shared" ca="1" si="27"/>
        <v/>
      </c>
      <c r="O1793" s="87"/>
      <c r="P1793" s="89"/>
      <c r="Q1793" s="87"/>
      <c r="R1793" s="87"/>
      <c r="S1793" s="87"/>
      <c r="T1793" s="89"/>
      <c r="V1793" s="87"/>
      <c r="W1793" s="87"/>
    </row>
    <row r="1794" spans="1:23">
      <c r="A1794" s="98"/>
      <c r="B1794" s="94"/>
      <c r="C1794" s="99"/>
      <c r="D1794" s="86"/>
      <c r="E1794" s="87"/>
      <c r="G1794" s="89"/>
      <c r="H1794" s="87"/>
      <c r="I1794" s="87"/>
      <c r="J1794" s="88"/>
      <c r="K1794" s="87"/>
      <c r="L1794" s="90"/>
      <c r="M1794" s="90"/>
      <c r="N1794" s="87" t="str">
        <f t="shared" ca="1" si="27"/>
        <v/>
      </c>
      <c r="O1794" s="87"/>
      <c r="P1794" s="89"/>
      <c r="Q1794" s="87"/>
      <c r="R1794" s="87"/>
      <c r="S1794" s="87"/>
      <c r="T1794" s="89"/>
      <c r="V1794" s="87"/>
      <c r="W1794" s="87"/>
    </row>
    <row r="1795" spans="1:23">
      <c r="A1795" s="98"/>
      <c r="B1795" s="94"/>
      <c r="C1795" s="99"/>
      <c r="D1795" s="86"/>
      <c r="E1795" s="87"/>
      <c r="G1795" s="89"/>
      <c r="H1795" s="87"/>
      <c r="I1795" s="87"/>
      <c r="J1795" s="88"/>
      <c r="K1795" s="87"/>
      <c r="L1795" s="90"/>
      <c r="M1795" s="90"/>
      <c r="N1795" s="87" t="str">
        <f t="shared" ca="1" si="27"/>
        <v/>
      </c>
      <c r="O1795" s="87"/>
      <c r="P1795" s="89"/>
      <c r="Q1795" s="87"/>
      <c r="R1795" s="87"/>
      <c r="S1795" s="87"/>
      <c r="T1795" s="89"/>
      <c r="V1795" s="87"/>
      <c r="W1795" s="87"/>
    </row>
    <row r="1796" spans="1:23">
      <c r="A1796" s="98"/>
      <c r="B1796" s="94"/>
      <c r="C1796" s="99"/>
      <c r="D1796" s="86"/>
      <c r="E1796" s="87"/>
      <c r="G1796" s="89"/>
      <c r="H1796" s="87"/>
      <c r="I1796" s="87"/>
      <c r="J1796" s="88"/>
      <c r="K1796" s="87"/>
      <c r="L1796" s="90"/>
      <c r="M1796" s="90"/>
      <c r="N1796" s="87" t="str">
        <f t="shared" ca="1" si="27"/>
        <v/>
      </c>
      <c r="O1796" s="87"/>
      <c r="P1796" s="89"/>
      <c r="Q1796" s="87"/>
      <c r="R1796" s="87"/>
      <c r="S1796" s="87"/>
      <c r="T1796" s="89"/>
      <c r="V1796" s="87"/>
      <c r="W1796" s="87"/>
    </row>
    <row r="1797" spans="1:23">
      <c r="A1797" s="98"/>
      <c r="B1797" s="94"/>
      <c r="C1797" s="99"/>
      <c r="D1797" s="86"/>
      <c r="E1797" s="87"/>
      <c r="G1797" s="89"/>
      <c r="H1797" s="87"/>
      <c r="I1797" s="87"/>
      <c r="J1797" s="88"/>
      <c r="K1797" s="87"/>
      <c r="L1797" s="90"/>
      <c r="M1797" s="90"/>
      <c r="N1797" s="87" t="str">
        <f t="shared" ref="N1797:N1860" ca="1" si="28">+IFERROR(MATCH("X",OFFSET(STR,N1796,0),0)+N1796,"")</f>
        <v/>
      </c>
      <c r="O1797" s="87"/>
      <c r="P1797" s="89"/>
      <c r="Q1797" s="87"/>
      <c r="R1797" s="87"/>
      <c r="S1797" s="87"/>
      <c r="T1797" s="89"/>
      <c r="V1797" s="87"/>
      <c r="W1797" s="87"/>
    </row>
    <row r="1798" spans="1:23">
      <c r="A1798" s="98"/>
      <c r="B1798" s="94"/>
      <c r="C1798" s="99"/>
      <c r="D1798" s="86"/>
      <c r="E1798" s="87"/>
      <c r="G1798" s="89"/>
      <c r="H1798" s="87"/>
      <c r="I1798" s="87"/>
      <c r="J1798" s="88"/>
      <c r="K1798" s="87"/>
      <c r="L1798" s="90"/>
      <c r="M1798" s="90"/>
      <c r="N1798" s="87" t="str">
        <f t="shared" ca="1" si="28"/>
        <v/>
      </c>
      <c r="O1798" s="87"/>
      <c r="P1798" s="89"/>
      <c r="Q1798" s="87"/>
      <c r="R1798" s="87"/>
      <c r="S1798" s="87"/>
      <c r="T1798" s="89"/>
      <c r="V1798" s="87"/>
      <c r="W1798" s="87"/>
    </row>
    <row r="1799" spans="1:23">
      <c r="A1799" s="98"/>
      <c r="B1799" s="94"/>
      <c r="C1799" s="99"/>
      <c r="D1799" s="86"/>
      <c r="E1799" s="87"/>
      <c r="G1799" s="89"/>
      <c r="H1799" s="87"/>
      <c r="I1799" s="87"/>
      <c r="J1799" s="88"/>
      <c r="K1799" s="87"/>
      <c r="L1799" s="90"/>
      <c r="M1799" s="90"/>
      <c r="N1799" s="87" t="str">
        <f t="shared" ca="1" si="28"/>
        <v/>
      </c>
      <c r="O1799" s="87"/>
      <c r="P1799" s="89"/>
      <c r="Q1799" s="87"/>
      <c r="R1799" s="87"/>
      <c r="S1799" s="87"/>
      <c r="T1799" s="89"/>
      <c r="V1799" s="87"/>
      <c r="W1799" s="87"/>
    </row>
    <row r="1800" spans="1:23">
      <c r="A1800" s="98"/>
      <c r="B1800" s="94"/>
      <c r="C1800" s="99"/>
      <c r="D1800" s="86"/>
      <c r="E1800" s="87"/>
      <c r="G1800" s="89"/>
      <c r="H1800" s="87"/>
      <c r="I1800" s="87"/>
      <c r="J1800" s="88"/>
      <c r="K1800" s="87"/>
      <c r="L1800" s="90"/>
      <c r="M1800" s="90"/>
      <c r="N1800" s="87" t="str">
        <f t="shared" ca="1" si="28"/>
        <v/>
      </c>
      <c r="O1800" s="87"/>
      <c r="P1800" s="89"/>
      <c r="Q1800" s="87"/>
      <c r="R1800" s="87"/>
      <c r="S1800" s="87"/>
      <c r="T1800" s="89"/>
      <c r="V1800" s="87"/>
      <c r="W1800" s="87"/>
    </row>
    <row r="1801" spans="1:23">
      <c r="A1801" s="98"/>
      <c r="B1801" s="94"/>
      <c r="C1801" s="99"/>
      <c r="D1801" s="86"/>
      <c r="E1801" s="87"/>
      <c r="G1801" s="89"/>
      <c r="H1801" s="87"/>
      <c r="I1801" s="87"/>
      <c r="J1801" s="88"/>
      <c r="K1801" s="87"/>
      <c r="L1801" s="90"/>
      <c r="M1801" s="90"/>
      <c r="N1801" s="87" t="str">
        <f t="shared" ca="1" si="28"/>
        <v/>
      </c>
      <c r="O1801" s="87"/>
      <c r="P1801" s="89"/>
      <c r="Q1801" s="87"/>
      <c r="R1801" s="87"/>
      <c r="S1801" s="87"/>
      <c r="T1801" s="89"/>
      <c r="V1801" s="87"/>
      <c r="W1801" s="87"/>
    </row>
    <row r="1802" spans="1:23">
      <c r="A1802" s="98"/>
      <c r="B1802" s="94"/>
      <c r="C1802" s="99"/>
      <c r="D1802" s="86"/>
      <c r="E1802" s="87"/>
      <c r="G1802" s="89"/>
      <c r="H1802" s="87"/>
      <c r="I1802" s="87"/>
      <c r="J1802" s="88"/>
      <c r="K1802" s="87"/>
      <c r="L1802" s="90"/>
      <c r="M1802" s="90"/>
      <c r="N1802" s="87" t="str">
        <f t="shared" ca="1" si="28"/>
        <v/>
      </c>
      <c r="O1802" s="87"/>
      <c r="P1802" s="89"/>
      <c r="Q1802" s="87"/>
      <c r="R1802" s="87"/>
      <c r="S1802" s="87"/>
      <c r="T1802" s="89"/>
      <c r="V1802" s="87"/>
      <c r="W1802" s="87"/>
    </row>
    <row r="1803" spans="1:23">
      <c r="A1803" s="98"/>
      <c r="B1803" s="94"/>
      <c r="C1803" s="99"/>
      <c r="D1803" s="86"/>
      <c r="E1803" s="87"/>
      <c r="G1803" s="89"/>
      <c r="H1803" s="87"/>
      <c r="I1803" s="87"/>
      <c r="J1803" s="88"/>
      <c r="K1803" s="87"/>
      <c r="L1803" s="90"/>
      <c r="M1803" s="90"/>
      <c r="N1803" s="87" t="str">
        <f t="shared" ca="1" si="28"/>
        <v/>
      </c>
      <c r="O1803" s="87"/>
      <c r="P1803" s="89"/>
      <c r="Q1803" s="87"/>
      <c r="R1803" s="87"/>
      <c r="S1803" s="87"/>
      <c r="T1803" s="89"/>
      <c r="V1803" s="87"/>
      <c r="W1803" s="87"/>
    </row>
    <row r="1804" spans="1:23">
      <c r="A1804" s="98"/>
      <c r="B1804" s="94"/>
      <c r="C1804" s="99"/>
      <c r="D1804" s="86"/>
      <c r="E1804" s="87"/>
      <c r="G1804" s="89"/>
      <c r="H1804" s="87"/>
      <c r="I1804" s="87"/>
      <c r="J1804" s="88"/>
      <c r="K1804" s="87"/>
      <c r="L1804" s="90"/>
      <c r="M1804" s="90"/>
      <c r="N1804" s="87" t="str">
        <f t="shared" ca="1" si="28"/>
        <v/>
      </c>
      <c r="O1804" s="87"/>
      <c r="P1804" s="89"/>
      <c r="Q1804" s="87"/>
      <c r="R1804" s="87"/>
      <c r="S1804" s="87"/>
      <c r="T1804" s="89"/>
      <c r="V1804" s="87"/>
      <c r="W1804" s="87"/>
    </row>
    <row r="1805" spans="1:23">
      <c r="A1805" s="98"/>
      <c r="B1805" s="94"/>
      <c r="C1805" s="99"/>
      <c r="D1805" s="86"/>
      <c r="E1805" s="87"/>
      <c r="G1805" s="89"/>
      <c r="H1805" s="87"/>
      <c r="I1805" s="87"/>
      <c r="J1805" s="88"/>
      <c r="K1805" s="87"/>
      <c r="L1805" s="90"/>
      <c r="M1805" s="90"/>
      <c r="N1805" s="87" t="str">
        <f t="shared" ca="1" si="28"/>
        <v/>
      </c>
      <c r="O1805" s="87"/>
      <c r="P1805" s="89"/>
      <c r="Q1805" s="87"/>
      <c r="R1805" s="87"/>
      <c r="S1805" s="87"/>
      <c r="T1805" s="89"/>
      <c r="V1805" s="87"/>
      <c r="W1805" s="87"/>
    </row>
    <row r="1806" spans="1:23">
      <c r="A1806" s="98"/>
      <c r="B1806" s="94"/>
      <c r="C1806" s="99"/>
      <c r="D1806" s="86"/>
      <c r="E1806" s="87"/>
      <c r="G1806" s="89"/>
      <c r="H1806" s="87"/>
      <c r="I1806" s="87"/>
      <c r="J1806" s="88"/>
      <c r="K1806" s="87"/>
      <c r="L1806" s="90"/>
      <c r="M1806" s="90"/>
      <c r="N1806" s="87" t="str">
        <f t="shared" ca="1" si="28"/>
        <v/>
      </c>
      <c r="O1806" s="87"/>
      <c r="P1806" s="89"/>
      <c r="Q1806" s="87"/>
      <c r="R1806" s="87"/>
      <c r="S1806" s="87"/>
      <c r="T1806" s="89"/>
      <c r="V1806" s="87"/>
      <c r="W1806" s="87"/>
    </row>
    <row r="1807" spans="1:23">
      <c r="A1807" s="98"/>
      <c r="B1807" s="94"/>
      <c r="C1807" s="99"/>
      <c r="D1807" s="86"/>
      <c r="E1807" s="87"/>
      <c r="G1807" s="89"/>
      <c r="H1807" s="87"/>
      <c r="I1807" s="87"/>
      <c r="J1807" s="88"/>
      <c r="K1807" s="87"/>
      <c r="L1807" s="90"/>
      <c r="M1807" s="90"/>
      <c r="N1807" s="87" t="str">
        <f t="shared" ca="1" si="28"/>
        <v/>
      </c>
      <c r="O1807" s="87"/>
      <c r="P1807" s="89"/>
      <c r="Q1807" s="87"/>
      <c r="R1807" s="87"/>
      <c r="S1807" s="87"/>
      <c r="T1807" s="89"/>
      <c r="V1807" s="87"/>
      <c r="W1807" s="87"/>
    </row>
    <row r="1808" spans="1:23">
      <c r="A1808" s="98"/>
      <c r="B1808" s="94"/>
      <c r="C1808" s="99"/>
      <c r="D1808" s="86"/>
      <c r="E1808" s="87"/>
      <c r="G1808" s="89"/>
      <c r="H1808" s="87"/>
      <c r="I1808" s="87"/>
      <c r="J1808" s="88"/>
      <c r="K1808" s="87"/>
      <c r="L1808" s="90"/>
      <c r="M1808" s="90"/>
      <c r="N1808" s="87" t="str">
        <f t="shared" ca="1" si="28"/>
        <v/>
      </c>
      <c r="O1808" s="87"/>
      <c r="P1808" s="89"/>
      <c r="Q1808" s="87"/>
      <c r="R1808" s="87"/>
      <c r="S1808" s="87"/>
      <c r="T1808" s="89"/>
      <c r="V1808" s="87"/>
      <c r="W1808" s="87"/>
    </row>
    <row r="1809" spans="1:23">
      <c r="A1809" s="98"/>
      <c r="B1809" s="94"/>
      <c r="C1809" s="99"/>
      <c r="D1809" s="86"/>
      <c r="E1809" s="87"/>
      <c r="G1809" s="89"/>
      <c r="H1809" s="87"/>
      <c r="I1809" s="87"/>
      <c r="J1809" s="88"/>
      <c r="K1809" s="87"/>
      <c r="L1809" s="90"/>
      <c r="M1809" s="90"/>
      <c r="N1809" s="87" t="str">
        <f t="shared" ca="1" si="28"/>
        <v/>
      </c>
      <c r="O1809" s="87"/>
      <c r="P1809" s="89"/>
      <c r="Q1809" s="87"/>
      <c r="R1809" s="87"/>
      <c r="S1809" s="87"/>
      <c r="T1809" s="89"/>
      <c r="V1809" s="87"/>
      <c r="W1809" s="87"/>
    </row>
    <row r="1810" spans="1:23">
      <c r="A1810" s="98"/>
      <c r="B1810" s="94"/>
      <c r="C1810" s="99"/>
      <c r="D1810" s="86"/>
      <c r="E1810" s="87"/>
      <c r="G1810" s="89"/>
      <c r="H1810" s="87"/>
      <c r="I1810" s="87"/>
      <c r="J1810" s="88"/>
      <c r="K1810" s="87"/>
      <c r="L1810" s="90"/>
      <c r="M1810" s="90"/>
      <c r="N1810" s="87" t="str">
        <f t="shared" ca="1" si="28"/>
        <v/>
      </c>
      <c r="O1810" s="87"/>
      <c r="P1810" s="89"/>
      <c r="Q1810" s="87"/>
      <c r="R1810" s="87"/>
      <c r="S1810" s="87"/>
      <c r="T1810" s="89"/>
      <c r="V1810" s="87"/>
      <c r="W1810" s="87"/>
    </row>
    <row r="1811" spans="1:23">
      <c r="A1811" s="98"/>
      <c r="B1811" s="94"/>
      <c r="C1811" s="99"/>
      <c r="D1811" s="86"/>
      <c r="E1811" s="87"/>
      <c r="G1811" s="89"/>
      <c r="H1811" s="87"/>
      <c r="I1811" s="87"/>
      <c r="J1811" s="88"/>
      <c r="K1811" s="87"/>
      <c r="L1811" s="90"/>
      <c r="M1811" s="90"/>
      <c r="N1811" s="87" t="str">
        <f t="shared" ca="1" si="28"/>
        <v/>
      </c>
      <c r="O1811" s="87"/>
      <c r="P1811" s="89"/>
      <c r="Q1811" s="87"/>
      <c r="R1811" s="87"/>
      <c r="S1811" s="87"/>
      <c r="T1811" s="89"/>
      <c r="V1811" s="87"/>
      <c r="W1811" s="87"/>
    </row>
    <row r="1812" spans="1:23">
      <c r="A1812" s="98"/>
      <c r="B1812" s="94"/>
      <c r="C1812" s="99"/>
      <c r="D1812" s="86"/>
      <c r="E1812" s="87"/>
      <c r="G1812" s="89"/>
      <c r="H1812" s="87"/>
      <c r="I1812" s="87"/>
      <c r="J1812" s="88"/>
      <c r="K1812" s="87"/>
      <c r="L1812" s="90"/>
      <c r="M1812" s="90"/>
      <c r="N1812" s="87" t="str">
        <f t="shared" ca="1" si="28"/>
        <v/>
      </c>
      <c r="O1812" s="87"/>
      <c r="P1812" s="89"/>
      <c r="Q1812" s="87"/>
      <c r="R1812" s="87"/>
      <c r="S1812" s="87"/>
      <c r="T1812" s="89"/>
      <c r="V1812" s="87"/>
      <c r="W1812" s="87"/>
    </row>
    <row r="1813" spans="1:23">
      <c r="A1813" s="98"/>
      <c r="B1813" s="94"/>
      <c r="C1813" s="99"/>
      <c r="D1813" s="86"/>
      <c r="E1813" s="87"/>
      <c r="G1813" s="89"/>
      <c r="H1813" s="87"/>
      <c r="I1813" s="87"/>
      <c r="J1813" s="88"/>
      <c r="K1813" s="87"/>
      <c r="L1813" s="90"/>
      <c r="M1813" s="90"/>
      <c r="N1813" s="87" t="str">
        <f t="shared" ca="1" si="28"/>
        <v/>
      </c>
      <c r="O1813" s="87"/>
      <c r="P1813" s="89"/>
      <c r="Q1813" s="87"/>
      <c r="R1813" s="87"/>
      <c r="S1813" s="87"/>
      <c r="T1813" s="89"/>
      <c r="V1813" s="87"/>
      <c r="W1813" s="87"/>
    </row>
    <row r="1814" spans="1:23">
      <c r="A1814" s="98"/>
      <c r="B1814" s="94"/>
      <c r="C1814" s="99"/>
      <c r="D1814" s="86"/>
      <c r="E1814" s="87"/>
      <c r="G1814" s="89"/>
      <c r="H1814" s="87"/>
      <c r="I1814" s="87"/>
      <c r="J1814" s="88"/>
      <c r="K1814" s="87"/>
      <c r="L1814" s="90"/>
      <c r="M1814" s="90"/>
      <c r="N1814" s="87" t="str">
        <f t="shared" ca="1" si="28"/>
        <v/>
      </c>
      <c r="O1814" s="87"/>
      <c r="P1814" s="89"/>
      <c r="Q1814" s="87"/>
      <c r="R1814" s="87"/>
      <c r="S1814" s="87"/>
      <c r="T1814" s="89"/>
      <c r="V1814" s="87"/>
      <c r="W1814" s="87"/>
    </row>
    <row r="1815" spans="1:23">
      <c r="A1815" s="98"/>
      <c r="B1815" s="94"/>
      <c r="C1815" s="99"/>
      <c r="D1815" s="86"/>
      <c r="E1815" s="87"/>
      <c r="G1815" s="89"/>
      <c r="H1815" s="87"/>
      <c r="I1815" s="87"/>
      <c r="J1815" s="88"/>
      <c r="K1815" s="87"/>
      <c r="L1815" s="90"/>
      <c r="M1815" s="90"/>
      <c r="N1815" s="87" t="str">
        <f t="shared" ca="1" si="28"/>
        <v/>
      </c>
      <c r="O1815" s="87"/>
      <c r="P1815" s="89"/>
      <c r="Q1815" s="87"/>
      <c r="R1815" s="87"/>
      <c r="S1815" s="87"/>
      <c r="T1815" s="89"/>
      <c r="V1815" s="87"/>
      <c r="W1815" s="87"/>
    </row>
    <row r="1816" spans="1:23">
      <c r="A1816" s="98"/>
      <c r="B1816" s="94"/>
      <c r="C1816" s="99"/>
      <c r="D1816" s="86"/>
      <c r="E1816" s="87"/>
      <c r="G1816" s="89"/>
      <c r="H1816" s="87"/>
      <c r="I1816" s="87"/>
      <c r="J1816" s="88"/>
      <c r="K1816" s="87"/>
      <c r="L1816" s="90"/>
      <c r="M1816" s="90"/>
      <c r="N1816" s="87" t="str">
        <f t="shared" ca="1" si="28"/>
        <v/>
      </c>
      <c r="O1816" s="87"/>
      <c r="P1816" s="89"/>
      <c r="Q1816" s="87"/>
      <c r="R1816" s="87"/>
      <c r="S1816" s="87"/>
      <c r="T1816" s="89"/>
      <c r="V1816" s="87"/>
      <c r="W1816" s="87"/>
    </row>
    <row r="1817" spans="1:23">
      <c r="A1817" s="98"/>
      <c r="B1817" s="94"/>
      <c r="C1817" s="99"/>
      <c r="D1817" s="86"/>
      <c r="E1817" s="87"/>
      <c r="G1817" s="89"/>
      <c r="H1817" s="87"/>
      <c r="I1817" s="87"/>
      <c r="J1817" s="88"/>
      <c r="K1817" s="87"/>
      <c r="L1817" s="90"/>
      <c r="M1817" s="90"/>
      <c r="N1817" s="87" t="str">
        <f t="shared" ca="1" si="28"/>
        <v/>
      </c>
      <c r="O1817" s="87"/>
      <c r="P1817" s="89"/>
      <c r="Q1817" s="87"/>
      <c r="R1817" s="87"/>
      <c r="S1817" s="87"/>
      <c r="T1817" s="89"/>
      <c r="V1817" s="87"/>
      <c r="W1817" s="87"/>
    </row>
    <row r="1818" spans="1:23">
      <c r="A1818" s="98"/>
      <c r="B1818" s="94"/>
      <c r="C1818" s="99"/>
      <c r="D1818" s="86"/>
      <c r="E1818" s="87"/>
      <c r="G1818" s="89"/>
      <c r="H1818" s="87"/>
      <c r="I1818" s="87"/>
      <c r="J1818" s="88"/>
      <c r="K1818" s="87"/>
      <c r="L1818" s="90"/>
      <c r="M1818" s="90"/>
      <c r="N1818" s="87" t="str">
        <f t="shared" ca="1" si="28"/>
        <v/>
      </c>
      <c r="O1818" s="87"/>
      <c r="P1818" s="89"/>
      <c r="Q1818" s="87"/>
      <c r="R1818" s="87"/>
      <c r="S1818" s="87"/>
      <c r="T1818" s="89"/>
      <c r="V1818" s="87"/>
      <c r="W1818" s="87"/>
    </row>
    <row r="1819" spans="1:23">
      <c r="A1819" s="98"/>
      <c r="B1819" s="94"/>
      <c r="C1819" s="99"/>
      <c r="D1819" s="86"/>
      <c r="E1819" s="87"/>
      <c r="G1819" s="89"/>
      <c r="H1819" s="87"/>
      <c r="I1819" s="87"/>
      <c r="J1819" s="88"/>
      <c r="K1819" s="87"/>
      <c r="L1819" s="90"/>
      <c r="M1819" s="90"/>
      <c r="N1819" s="87" t="str">
        <f t="shared" ca="1" si="28"/>
        <v/>
      </c>
      <c r="O1819" s="87"/>
      <c r="P1819" s="89"/>
      <c r="Q1819" s="87"/>
      <c r="R1819" s="87"/>
      <c r="S1819" s="87"/>
      <c r="T1819" s="89"/>
      <c r="V1819" s="87"/>
      <c r="W1819" s="87"/>
    </row>
    <row r="1820" spans="1:23">
      <c r="A1820" s="98"/>
      <c r="B1820" s="94"/>
      <c r="C1820" s="99"/>
      <c r="D1820" s="86"/>
      <c r="E1820" s="87"/>
      <c r="G1820" s="89"/>
      <c r="H1820" s="87"/>
      <c r="I1820" s="87"/>
      <c r="J1820" s="88"/>
      <c r="K1820" s="87"/>
      <c r="L1820" s="90"/>
      <c r="M1820" s="90"/>
      <c r="N1820" s="87" t="str">
        <f t="shared" ca="1" si="28"/>
        <v/>
      </c>
      <c r="O1820" s="87"/>
      <c r="P1820" s="89"/>
      <c r="Q1820" s="87"/>
      <c r="R1820" s="87"/>
      <c r="S1820" s="87"/>
      <c r="T1820" s="89"/>
      <c r="V1820" s="87"/>
      <c r="W1820" s="87"/>
    </row>
    <row r="1821" spans="1:23">
      <c r="A1821" s="98"/>
      <c r="B1821" s="94"/>
      <c r="C1821" s="99"/>
      <c r="D1821" s="86"/>
      <c r="E1821" s="87"/>
      <c r="G1821" s="89"/>
      <c r="H1821" s="87"/>
      <c r="I1821" s="87"/>
      <c r="J1821" s="88"/>
      <c r="K1821" s="87"/>
      <c r="L1821" s="90"/>
      <c r="M1821" s="90"/>
      <c r="N1821" s="87" t="str">
        <f t="shared" ca="1" si="28"/>
        <v/>
      </c>
      <c r="O1821" s="87"/>
      <c r="P1821" s="89"/>
      <c r="Q1821" s="87"/>
      <c r="R1821" s="87"/>
      <c r="S1821" s="87"/>
      <c r="T1821" s="89"/>
      <c r="V1821" s="87"/>
      <c r="W1821" s="87"/>
    </row>
    <row r="1822" spans="1:23">
      <c r="A1822" s="98"/>
      <c r="B1822" s="94"/>
      <c r="C1822" s="99"/>
      <c r="D1822" s="86"/>
      <c r="E1822" s="87"/>
      <c r="G1822" s="89"/>
      <c r="H1822" s="87"/>
      <c r="I1822" s="87"/>
      <c r="J1822" s="88"/>
      <c r="K1822" s="87"/>
      <c r="L1822" s="90"/>
      <c r="M1822" s="90"/>
      <c r="N1822" s="87" t="str">
        <f t="shared" ca="1" si="28"/>
        <v/>
      </c>
      <c r="O1822" s="87"/>
      <c r="P1822" s="89"/>
      <c r="Q1822" s="87"/>
      <c r="R1822" s="87"/>
      <c r="S1822" s="87"/>
      <c r="T1822" s="89"/>
      <c r="V1822" s="87"/>
      <c r="W1822" s="87"/>
    </row>
    <row r="1823" spans="1:23">
      <c r="A1823" s="98"/>
      <c r="B1823" s="94"/>
      <c r="C1823" s="99"/>
      <c r="D1823" s="86"/>
      <c r="E1823" s="87"/>
      <c r="G1823" s="89"/>
      <c r="H1823" s="87"/>
      <c r="I1823" s="87"/>
      <c r="J1823" s="88"/>
      <c r="K1823" s="87"/>
      <c r="L1823" s="90"/>
      <c r="M1823" s="90"/>
      <c r="N1823" s="87" t="str">
        <f t="shared" ca="1" si="28"/>
        <v/>
      </c>
      <c r="O1823" s="87"/>
      <c r="P1823" s="89"/>
      <c r="Q1823" s="87"/>
      <c r="R1823" s="87"/>
      <c r="S1823" s="87"/>
      <c r="T1823" s="89"/>
      <c r="V1823" s="87"/>
      <c r="W1823" s="87"/>
    </row>
    <row r="1824" spans="1:23">
      <c r="A1824" s="98"/>
      <c r="B1824" s="94"/>
      <c r="C1824" s="99"/>
      <c r="D1824" s="86"/>
      <c r="E1824" s="87"/>
      <c r="G1824" s="89"/>
      <c r="H1824" s="87"/>
      <c r="I1824" s="87"/>
      <c r="J1824" s="88"/>
      <c r="K1824" s="87"/>
      <c r="L1824" s="90"/>
      <c r="M1824" s="90"/>
      <c r="N1824" s="87" t="str">
        <f t="shared" ca="1" si="28"/>
        <v/>
      </c>
      <c r="O1824" s="87"/>
      <c r="P1824" s="89"/>
      <c r="Q1824" s="87"/>
      <c r="R1824" s="87"/>
      <c r="S1824" s="87"/>
      <c r="T1824" s="89"/>
      <c r="V1824" s="87"/>
      <c r="W1824" s="87"/>
    </row>
    <row r="1825" spans="1:23">
      <c r="A1825" s="98"/>
      <c r="B1825" s="94"/>
      <c r="C1825" s="99"/>
      <c r="D1825" s="86"/>
      <c r="E1825" s="87"/>
      <c r="G1825" s="89"/>
      <c r="H1825" s="87"/>
      <c r="I1825" s="87"/>
      <c r="J1825" s="88"/>
      <c r="K1825" s="87"/>
      <c r="L1825" s="90"/>
      <c r="M1825" s="90"/>
      <c r="N1825" s="87" t="str">
        <f t="shared" ca="1" si="28"/>
        <v/>
      </c>
      <c r="O1825" s="87"/>
      <c r="P1825" s="89"/>
      <c r="Q1825" s="87"/>
      <c r="R1825" s="87"/>
      <c r="S1825" s="87"/>
      <c r="T1825" s="89"/>
      <c r="V1825" s="87"/>
      <c r="W1825" s="87"/>
    </row>
    <row r="1826" spans="1:23">
      <c r="A1826" s="98"/>
      <c r="B1826" s="94"/>
      <c r="C1826" s="99"/>
      <c r="D1826" s="86"/>
      <c r="E1826" s="87"/>
      <c r="G1826" s="89"/>
      <c r="H1826" s="87"/>
      <c r="I1826" s="87"/>
      <c r="J1826" s="88"/>
      <c r="K1826" s="87"/>
      <c r="L1826" s="90"/>
      <c r="M1826" s="90"/>
      <c r="N1826" s="87" t="str">
        <f t="shared" ca="1" si="28"/>
        <v/>
      </c>
      <c r="O1826" s="87"/>
      <c r="P1826" s="89"/>
      <c r="Q1826" s="87"/>
      <c r="R1826" s="87"/>
      <c r="S1826" s="87"/>
      <c r="T1826" s="89"/>
      <c r="V1826" s="87"/>
      <c r="W1826" s="87"/>
    </row>
    <row r="1827" spans="1:23">
      <c r="A1827" s="98"/>
      <c r="B1827" s="94"/>
      <c r="C1827" s="99"/>
      <c r="D1827" s="86"/>
      <c r="E1827" s="87"/>
      <c r="G1827" s="89"/>
      <c r="H1827" s="87"/>
      <c r="I1827" s="87"/>
      <c r="J1827" s="88"/>
      <c r="K1827" s="87"/>
      <c r="L1827" s="90"/>
      <c r="M1827" s="90"/>
      <c r="N1827" s="87" t="str">
        <f t="shared" ca="1" si="28"/>
        <v/>
      </c>
      <c r="O1827" s="87"/>
      <c r="P1827" s="89"/>
      <c r="Q1827" s="87"/>
      <c r="R1827" s="87"/>
      <c r="S1827" s="87"/>
      <c r="T1827" s="89"/>
      <c r="V1827" s="87"/>
      <c r="W1827" s="87"/>
    </row>
    <row r="1828" spans="1:23">
      <c r="A1828" s="98"/>
      <c r="B1828" s="94"/>
      <c r="C1828" s="99"/>
      <c r="D1828" s="86"/>
      <c r="E1828" s="87"/>
      <c r="G1828" s="89"/>
      <c r="H1828" s="87"/>
      <c r="I1828" s="87"/>
      <c r="J1828" s="88"/>
      <c r="K1828" s="87"/>
      <c r="L1828" s="90"/>
      <c r="M1828" s="90"/>
      <c r="N1828" s="87" t="str">
        <f t="shared" ca="1" si="28"/>
        <v/>
      </c>
      <c r="O1828" s="87"/>
      <c r="P1828" s="89"/>
      <c r="Q1828" s="87"/>
      <c r="R1828" s="87"/>
      <c r="S1828" s="87"/>
      <c r="T1828" s="89"/>
      <c r="V1828" s="87"/>
      <c r="W1828" s="87"/>
    </row>
    <row r="1829" spans="1:23">
      <c r="A1829" s="98"/>
      <c r="B1829" s="94"/>
      <c r="C1829" s="99"/>
      <c r="D1829" s="86"/>
      <c r="E1829" s="87"/>
      <c r="G1829" s="89"/>
      <c r="H1829" s="87"/>
      <c r="I1829" s="87"/>
      <c r="J1829" s="88"/>
      <c r="K1829" s="87"/>
      <c r="L1829" s="90"/>
      <c r="M1829" s="90"/>
      <c r="N1829" s="87" t="str">
        <f t="shared" ca="1" si="28"/>
        <v/>
      </c>
      <c r="O1829" s="87"/>
      <c r="P1829" s="89"/>
      <c r="Q1829" s="87"/>
      <c r="R1829" s="87"/>
      <c r="S1829" s="87"/>
      <c r="T1829" s="89"/>
      <c r="V1829" s="87"/>
      <c r="W1829" s="87"/>
    </row>
    <row r="1830" spans="1:23">
      <c r="A1830" s="98"/>
      <c r="B1830" s="94"/>
      <c r="C1830" s="99"/>
      <c r="D1830" s="86"/>
      <c r="E1830" s="87"/>
      <c r="G1830" s="89"/>
      <c r="H1830" s="87"/>
      <c r="I1830" s="87"/>
      <c r="J1830" s="88"/>
      <c r="K1830" s="87"/>
      <c r="L1830" s="90"/>
      <c r="M1830" s="90"/>
      <c r="N1830" s="87" t="str">
        <f t="shared" ca="1" si="28"/>
        <v/>
      </c>
      <c r="O1830" s="87"/>
      <c r="P1830" s="89"/>
      <c r="Q1830" s="87"/>
      <c r="R1830" s="87"/>
      <c r="S1830" s="87"/>
      <c r="T1830" s="89"/>
      <c r="V1830" s="87"/>
      <c r="W1830" s="87"/>
    </row>
    <row r="1831" spans="1:23">
      <c r="A1831" s="98"/>
      <c r="B1831" s="94"/>
      <c r="C1831" s="99"/>
      <c r="D1831" s="86"/>
      <c r="E1831" s="87"/>
      <c r="G1831" s="89"/>
      <c r="H1831" s="87"/>
      <c r="I1831" s="87"/>
      <c r="J1831" s="88"/>
      <c r="K1831" s="87"/>
      <c r="L1831" s="90"/>
      <c r="M1831" s="90"/>
      <c r="N1831" s="87" t="str">
        <f t="shared" ca="1" si="28"/>
        <v/>
      </c>
      <c r="O1831" s="87"/>
      <c r="P1831" s="89"/>
      <c r="Q1831" s="87"/>
      <c r="R1831" s="87"/>
      <c r="S1831" s="87"/>
      <c r="T1831" s="89"/>
      <c r="V1831" s="87"/>
      <c r="W1831" s="87"/>
    </row>
    <row r="1832" spans="1:23">
      <c r="A1832" s="98"/>
      <c r="B1832" s="94"/>
      <c r="C1832" s="99"/>
      <c r="D1832" s="86"/>
      <c r="E1832" s="87"/>
      <c r="G1832" s="89"/>
      <c r="H1832" s="87"/>
      <c r="I1832" s="87"/>
      <c r="J1832" s="88"/>
      <c r="K1832" s="87"/>
      <c r="L1832" s="90"/>
      <c r="M1832" s="90"/>
      <c r="N1832" s="87" t="str">
        <f t="shared" ca="1" si="28"/>
        <v/>
      </c>
      <c r="O1832" s="87"/>
      <c r="P1832" s="89"/>
      <c r="Q1832" s="87"/>
      <c r="R1832" s="87"/>
      <c r="S1832" s="87"/>
      <c r="T1832" s="89"/>
      <c r="V1832" s="87"/>
      <c r="W1832" s="87"/>
    </row>
    <row r="1833" spans="1:23">
      <c r="A1833" s="98"/>
      <c r="B1833" s="94"/>
      <c r="C1833" s="99"/>
      <c r="D1833" s="86"/>
      <c r="E1833" s="87"/>
      <c r="G1833" s="89"/>
      <c r="H1833" s="87"/>
      <c r="I1833" s="87"/>
      <c r="J1833" s="88"/>
      <c r="K1833" s="87"/>
      <c r="L1833" s="90"/>
      <c r="M1833" s="90"/>
      <c r="N1833" s="87" t="str">
        <f t="shared" ca="1" si="28"/>
        <v/>
      </c>
      <c r="O1833" s="87"/>
      <c r="P1833" s="89"/>
      <c r="Q1833" s="87"/>
      <c r="R1833" s="87"/>
      <c r="S1833" s="87"/>
      <c r="T1833" s="89"/>
      <c r="V1833" s="87"/>
      <c r="W1833" s="87"/>
    </row>
    <row r="1834" spans="1:23">
      <c r="A1834" s="98"/>
      <c r="B1834" s="94"/>
      <c r="C1834" s="99"/>
      <c r="D1834" s="86"/>
      <c r="E1834" s="87"/>
      <c r="G1834" s="89"/>
      <c r="H1834" s="87"/>
      <c r="I1834" s="87"/>
      <c r="J1834" s="88"/>
      <c r="K1834" s="87"/>
      <c r="L1834" s="90"/>
      <c r="M1834" s="90"/>
      <c r="N1834" s="87" t="str">
        <f t="shared" ca="1" si="28"/>
        <v/>
      </c>
      <c r="O1834" s="87"/>
      <c r="P1834" s="89"/>
      <c r="Q1834" s="87"/>
      <c r="R1834" s="87"/>
      <c r="S1834" s="87"/>
      <c r="T1834" s="89"/>
      <c r="V1834" s="87"/>
      <c r="W1834" s="87"/>
    </row>
    <row r="1835" spans="1:23">
      <c r="A1835" s="98"/>
      <c r="B1835" s="94"/>
      <c r="C1835" s="99"/>
      <c r="D1835" s="86"/>
      <c r="E1835" s="87"/>
      <c r="G1835" s="89"/>
      <c r="H1835" s="87"/>
      <c r="I1835" s="87"/>
      <c r="J1835" s="88"/>
      <c r="K1835" s="87"/>
      <c r="L1835" s="90"/>
      <c r="M1835" s="90"/>
      <c r="N1835" s="87" t="str">
        <f t="shared" ca="1" si="28"/>
        <v/>
      </c>
      <c r="O1835" s="87"/>
      <c r="P1835" s="89"/>
      <c r="Q1835" s="87"/>
      <c r="R1835" s="87"/>
      <c r="S1835" s="87"/>
      <c r="T1835" s="89"/>
      <c r="V1835" s="87"/>
      <c r="W1835" s="87"/>
    </row>
    <row r="1836" spans="1:23">
      <c r="A1836" s="98"/>
      <c r="B1836" s="94"/>
      <c r="C1836" s="99"/>
      <c r="D1836" s="86"/>
      <c r="E1836" s="87"/>
      <c r="G1836" s="89"/>
      <c r="H1836" s="87"/>
      <c r="I1836" s="87"/>
      <c r="J1836" s="88"/>
      <c r="K1836" s="87"/>
      <c r="L1836" s="90"/>
      <c r="M1836" s="90"/>
      <c r="N1836" s="87" t="str">
        <f t="shared" ca="1" si="28"/>
        <v/>
      </c>
      <c r="O1836" s="87"/>
      <c r="P1836" s="89"/>
      <c r="Q1836" s="87"/>
      <c r="R1836" s="87"/>
      <c r="S1836" s="87"/>
      <c r="T1836" s="89"/>
      <c r="V1836" s="87"/>
      <c r="W1836" s="87"/>
    </row>
    <row r="1837" spans="1:23">
      <c r="A1837" s="98"/>
      <c r="B1837" s="94"/>
      <c r="C1837" s="99"/>
      <c r="D1837" s="86"/>
      <c r="E1837" s="87"/>
      <c r="G1837" s="89"/>
      <c r="H1837" s="87"/>
      <c r="I1837" s="87"/>
      <c r="J1837" s="88"/>
      <c r="K1837" s="87"/>
      <c r="L1837" s="90"/>
      <c r="M1837" s="90"/>
      <c r="N1837" s="87" t="str">
        <f t="shared" ca="1" si="28"/>
        <v/>
      </c>
      <c r="O1837" s="87"/>
      <c r="P1837" s="89"/>
      <c r="Q1837" s="87"/>
      <c r="R1837" s="87"/>
      <c r="S1837" s="87"/>
      <c r="T1837" s="89"/>
      <c r="V1837" s="87"/>
      <c r="W1837" s="87"/>
    </row>
    <row r="1838" spans="1:23">
      <c r="A1838" s="98"/>
      <c r="B1838" s="94"/>
      <c r="C1838" s="99"/>
      <c r="D1838" s="86"/>
      <c r="E1838" s="87"/>
      <c r="G1838" s="89"/>
      <c r="H1838" s="87"/>
      <c r="I1838" s="87"/>
      <c r="J1838" s="88"/>
      <c r="K1838" s="87"/>
      <c r="L1838" s="90"/>
      <c r="M1838" s="90"/>
      <c r="N1838" s="87" t="str">
        <f t="shared" ca="1" si="28"/>
        <v/>
      </c>
      <c r="O1838" s="87"/>
      <c r="P1838" s="89"/>
      <c r="Q1838" s="87"/>
      <c r="R1838" s="87"/>
      <c r="S1838" s="87"/>
      <c r="T1838" s="89"/>
      <c r="V1838" s="87"/>
      <c r="W1838" s="87"/>
    </row>
    <row r="1839" spans="1:23">
      <c r="A1839" s="98"/>
      <c r="B1839" s="94"/>
      <c r="C1839" s="99"/>
      <c r="D1839" s="86"/>
      <c r="E1839" s="87"/>
      <c r="G1839" s="89"/>
      <c r="H1839" s="87"/>
      <c r="I1839" s="87"/>
      <c r="J1839" s="88"/>
      <c r="K1839" s="87"/>
      <c r="L1839" s="90"/>
      <c r="M1839" s="90"/>
      <c r="N1839" s="87" t="str">
        <f t="shared" ca="1" si="28"/>
        <v/>
      </c>
      <c r="O1839" s="87"/>
      <c r="P1839" s="89"/>
      <c r="Q1839" s="87"/>
      <c r="R1839" s="87"/>
      <c r="S1839" s="87"/>
      <c r="T1839" s="89"/>
      <c r="V1839" s="87"/>
      <c r="W1839" s="87"/>
    </row>
    <row r="1840" spans="1:23">
      <c r="A1840" s="98"/>
      <c r="B1840" s="94"/>
      <c r="C1840" s="99"/>
      <c r="D1840" s="86"/>
      <c r="E1840" s="87"/>
      <c r="G1840" s="89"/>
      <c r="H1840" s="87"/>
      <c r="I1840" s="87"/>
      <c r="J1840" s="88"/>
      <c r="K1840" s="87"/>
      <c r="L1840" s="90"/>
      <c r="M1840" s="90"/>
      <c r="N1840" s="87" t="str">
        <f t="shared" ca="1" si="28"/>
        <v/>
      </c>
      <c r="O1840" s="87"/>
      <c r="P1840" s="89"/>
      <c r="Q1840" s="87"/>
      <c r="R1840" s="87"/>
      <c r="S1840" s="87"/>
      <c r="T1840" s="89"/>
      <c r="V1840" s="87"/>
      <c r="W1840" s="87"/>
    </row>
    <row r="1841" spans="1:23">
      <c r="A1841" s="98"/>
      <c r="B1841" s="94"/>
      <c r="C1841" s="99"/>
      <c r="D1841" s="86"/>
      <c r="E1841" s="87"/>
      <c r="G1841" s="89"/>
      <c r="H1841" s="87"/>
      <c r="I1841" s="87"/>
      <c r="J1841" s="88"/>
      <c r="K1841" s="87"/>
      <c r="L1841" s="90"/>
      <c r="M1841" s="90"/>
      <c r="N1841" s="87" t="str">
        <f t="shared" ca="1" si="28"/>
        <v/>
      </c>
      <c r="O1841" s="87"/>
      <c r="P1841" s="89"/>
      <c r="Q1841" s="87"/>
      <c r="R1841" s="87"/>
      <c r="S1841" s="87"/>
      <c r="T1841" s="89"/>
      <c r="V1841" s="87"/>
      <c r="W1841" s="87"/>
    </row>
    <row r="1842" spans="1:23">
      <c r="A1842" s="98"/>
      <c r="B1842" s="94"/>
      <c r="C1842" s="99"/>
      <c r="D1842" s="86"/>
      <c r="E1842" s="87"/>
      <c r="G1842" s="89"/>
      <c r="H1842" s="87"/>
      <c r="I1842" s="87"/>
      <c r="J1842" s="88"/>
      <c r="K1842" s="87"/>
      <c r="L1842" s="90"/>
      <c r="M1842" s="90"/>
      <c r="N1842" s="87" t="str">
        <f t="shared" ca="1" si="28"/>
        <v/>
      </c>
      <c r="O1842" s="87"/>
      <c r="P1842" s="89"/>
      <c r="Q1842" s="87"/>
      <c r="R1842" s="87"/>
      <c r="S1842" s="87"/>
      <c r="T1842" s="89"/>
      <c r="V1842" s="87"/>
      <c r="W1842" s="87"/>
    </row>
    <row r="1843" spans="1:23">
      <c r="A1843" s="98"/>
      <c r="B1843" s="94"/>
      <c r="C1843" s="99"/>
      <c r="D1843" s="86"/>
      <c r="E1843" s="87"/>
      <c r="G1843" s="89"/>
      <c r="H1843" s="87"/>
      <c r="I1843" s="87"/>
      <c r="J1843" s="88"/>
      <c r="K1843" s="87"/>
      <c r="L1843" s="90"/>
      <c r="M1843" s="90"/>
      <c r="N1843" s="87" t="str">
        <f t="shared" ca="1" si="28"/>
        <v/>
      </c>
      <c r="O1843" s="87"/>
      <c r="P1843" s="89"/>
      <c r="Q1843" s="87"/>
      <c r="R1843" s="87"/>
      <c r="S1843" s="87"/>
      <c r="T1843" s="89"/>
      <c r="V1843" s="87"/>
      <c r="W1843" s="87"/>
    </row>
    <row r="1844" spans="1:23">
      <c r="A1844" s="98"/>
      <c r="B1844" s="94"/>
      <c r="C1844" s="99"/>
      <c r="D1844" s="86"/>
      <c r="E1844" s="87"/>
      <c r="G1844" s="89"/>
      <c r="H1844" s="87"/>
      <c r="I1844" s="87"/>
      <c r="J1844" s="88"/>
      <c r="K1844" s="87"/>
      <c r="L1844" s="90"/>
      <c r="M1844" s="90"/>
      <c r="N1844" s="87" t="str">
        <f t="shared" ca="1" si="28"/>
        <v/>
      </c>
      <c r="O1844" s="87"/>
      <c r="P1844" s="89"/>
      <c r="Q1844" s="87"/>
      <c r="R1844" s="87"/>
      <c r="S1844" s="87"/>
      <c r="T1844" s="89"/>
      <c r="V1844" s="87"/>
      <c r="W1844" s="87"/>
    </row>
    <row r="1845" spans="1:23">
      <c r="A1845" s="98"/>
      <c r="B1845" s="94"/>
      <c r="C1845" s="99"/>
      <c r="D1845" s="86"/>
      <c r="E1845" s="87"/>
      <c r="G1845" s="89"/>
      <c r="H1845" s="87"/>
      <c r="I1845" s="87"/>
      <c r="J1845" s="88"/>
      <c r="K1845" s="87"/>
      <c r="L1845" s="90"/>
      <c r="M1845" s="90"/>
      <c r="N1845" s="87" t="str">
        <f t="shared" ca="1" si="28"/>
        <v/>
      </c>
      <c r="O1845" s="87"/>
      <c r="P1845" s="89"/>
      <c r="Q1845" s="87"/>
      <c r="R1845" s="87"/>
      <c r="S1845" s="87"/>
      <c r="T1845" s="89"/>
      <c r="V1845" s="87"/>
      <c r="W1845" s="87"/>
    </row>
    <row r="1846" spans="1:23">
      <c r="A1846" s="98"/>
      <c r="B1846" s="94"/>
      <c r="C1846" s="99"/>
      <c r="D1846" s="86"/>
      <c r="E1846" s="87"/>
      <c r="G1846" s="89"/>
      <c r="H1846" s="87"/>
      <c r="I1846" s="87"/>
      <c r="J1846" s="88"/>
      <c r="K1846" s="87"/>
      <c r="L1846" s="90"/>
      <c r="M1846" s="90"/>
      <c r="N1846" s="87" t="str">
        <f t="shared" ca="1" si="28"/>
        <v/>
      </c>
      <c r="O1846" s="87"/>
      <c r="P1846" s="89"/>
      <c r="Q1846" s="87"/>
      <c r="R1846" s="87"/>
      <c r="S1846" s="87"/>
      <c r="T1846" s="89"/>
      <c r="V1846" s="87"/>
      <c r="W1846" s="87"/>
    </row>
    <row r="1847" spans="1:23">
      <c r="A1847" s="98"/>
      <c r="B1847" s="94"/>
      <c r="C1847" s="99"/>
      <c r="D1847" s="86"/>
      <c r="E1847" s="87"/>
      <c r="G1847" s="89"/>
      <c r="H1847" s="87"/>
      <c r="I1847" s="87"/>
      <c r="J1847" s="88"/>
      <c r="K1847" s="87"/>
      <c r="L1847" s="90"/>
      <c r="M1847" s="90"/>
      <c r="N1847" s="87" t="str">
        <f t="shared" ca="1" si="28"/>
        <v/>
      </c>
      <c r="O1847" s="87"/>
      <c r="P1847" s="89"/>
      <c r="Q1847" s="87"/>
      <c r="R1847" s="87"/>
      <c r="S1847" s="87"/>
      <c r="T1847" s="89"/>
      <c r="V1847" s="87"/>
      <c r="W1847" s="87"/>
    </row>
    <row r="1848" spans="1:23">
      <c r="A1848" s="98"/>
      <c r="B1848" s="94"/>
      <c r="C1848" s="99"/>
      <c r="D1848" s="86"/>
      <c r="E1848" s="87"/>
      <c r="G1848" s="89"/>
      <c r="H1848" s="87"/>
      <c r="I1848" s="87"/>
      <c r="J1848" s="88"/>
      <c r="K1848" s="87"/>
      <c r="L1848" s="90"/>
      <c r="M1848" s="90"/>
      <c r="N1848" s="87" t="str">
        <f t="shared" ca="1" si="28"/>
        <v/>
      </c>
      <c r="O1848" s="87"/>
      <c r="P1848" s="89"/>
      <c r="Q1848" s="87"/>
      <c r="R1848" s="87"/>
      <c r="S1848" s="87"/>
      <c r="T1848" s="89"/>
      <c r="V1848" s="87"/>
      <c r="W1848" s="87"/>
    </row>
    <row r="1849" spans="1:23">
      <c r="A1849" s="98"/>
      <c r="B1849" s="94"/>
      <c r="C1849" s="99"/>
      <c r="D1849" s="86"/>
      <c r="E1849" s="87"/>
      <c r="G1849" s="89"/>
      <c r="H1849" s="87"/>
      <c r="I1849" s="87"/>
      <c r="J1849" s="88"/>
      <c r="K1849" s="87"/>
      <c r="L1849" s="90"/>
      <c r="M1849" s="90"/>
      <c r="N1849" s="87" t="str">
        <f t="shared" ca="1" si="28"/>
        <v/>
      </c>
      <c r="O1849" s="87"/>
      <c r="P1849" s="89"/>
      <c r="Q1849" s="87"/>
      <c r="R1849" s="87"/>
      <c r="S1849" s="87"/>
      <c r="T1849" s="89"/>
      <c r="V1849" s="87"/>
      <c r="W1849" s="87"/>
    </row>
    <row r="1850" spans="1:23">
      <c r="A1850" s="98"/>
      <c r="B1850" s="94"/>
      <c r="C1850" s="99"/>
      <c r="D1850" s="86"/>
      <c r="E1850" s="87"/>
      <c r="G1850" s="89"/>
      <c r="H1850" s="87"/>
      <c r="I1850" s="87"/>
      <c r="J1850" s="88"/>
      <c r="K1850" s="87"/>
      <c r="L1850" s="90"/>
      <c r="M1850" s="90"/>
      <c r="N1850" s="87" t="str">
        <f t="shared" ca="1" si="28"/>
        <v/>
      </c>
      <c r="O1850" s="87"/>
      <c r="P1850" s="89"/>
      <c r="Q1850" s="87"/>
      <c r="R1850" s="87"/>
      <c r="S1850" s="87"/>
      <c r="T1850" s="89"/>
      <c r="V1850" s="87"/>
      <c r="W1850" s="87"/>
    </row>
    <row r="1851" spans="1:23">
      <c r="A1851" s="98"/>
      <c r="B1851" s="94"/>
      <c r="C1851" s="99"/>
      <c r="D1851" s="86"/>
      <c r="E1851" s="87"/>
      <c r="G1851" s="89"/>
      <c r="H1851" s="87"/>
      <c r="I1851" s="87"/>
      <c r="J1851" s="88"/>
      <c r="K1851" s="87"/>
      <c r="L1851" s="90"/>
      <c r="M1851" s="90"/>
      <c r="N1851" s="87" t="str">
        <f t="shared" ca="1" si="28"/>
        <v/>
      </c>
      <c r="O1851" s="87"/>
      <c r="P1851" s="89"/>
      <c r="Q1851" s="87"/>
      <c r="R1851" s="87"/>
      <c r="S1851" s="87"/>
      <c r="T1851" s="89"/>
      <c r="V1851" s="87"/>
      <c r="W1851" s="87"/>
    </row>
    <row r="1852" spans="1:23">
      <c r="A1852" s="98"/>
      <c r="B1852" s="94"/>
      <c r="C1852" s="99"/>
      <c r="D1852" s="86"/>
      <c r="E1852" s="87"/>
      <c r="G1852" s="89"/>
      <c r="H1852" s="87"/>
      <c r="I1852" s="87"/>
      <c r="J1852" s="88"/>
      <c r="K1852" s="87"/>
      <c r="L1852" s="90"/>
      <c r="M1852" s="90"/>
      <c r="N1852" s="87" t="str">
        <f t="shared" ca="1" si="28"/>
        <v/>
      </c>
      <c r="O1852" s="87"/>
      <c r="P1852" s="89"/>
      <c r="Q1852" s="87"/>
      <c r="R1852" s="87"/>
      <c r="S1852" s="87"/>
      <c r="T1852" s="89"/>
      <c r="V1852" s="87"/>
      <c r="W1852" s="87"/>
    </row>
    <row r="1853" spans="1:23">
      <c r="A1853" s="98"/>
      <c r="B1853" s="94"/>
      <c r="C1853" s="99"/>
      <c r="D1853" s="86"/>
      <c r="E1853" s="87"/>
      <c r="G1853" s="89"/>
      <c r="H1853" s="87"/>
      <c r="I1853" s="87"/>
      <c r="J1853" s="88"/>
      <c r="K1853" s="87"/>
      <c r="L1853" s="90"/>
      <c r="M1853" s="90"/>
      <c r="N1853" s="87" t="str">
        <f t="shared" ca="1" si="28"/>
        <v/>
      </c>
      <c r="O1853" s="87"/>
      <c r="P1853" s="89"/>
      <c r="Q1853" s="87"/>
      <c r="R1853" s="87"/>
      <c r="S1853" s="87"/>
      <c r="T1853" s="89"/>
      <c r="V1853" s="87"/>
      <c r="W1853" s="87"/>
    </row>
    <row r="1854" spans="1:23">
      <c r="A1854" s="98"/>
      <c r="B1854" s="94"/>
      <c r="C1854" s="99"/>
      <c r="D1854" s="86"/>
      <c r="E1854" s="87"/>
      <c r="G1854" s="89"/>
      <c r="H1854" s="87"/>
      <c r="I1854" s="87"/>
      <c r="J1854" s="88"/>
      <c r="K1854" s="87"/>
      <c r="L1854" s="90"/>
      <c r="M1854" s="90"/>
      <c r="N1854" s="87" t="str">
        <f t="shared" ca="1" si="28"/>
        <v/>
      </c>
      <c r="O1854" s="87"/>
      <c r="P1854" s="89"/>
      <c r="Q1854" s="87"/>
      <c r="R1854" s="87"/>
      <c r="S1854" s="87"/>
      <c r="T1854" s="89"/>
      <c r="V1854" s="87"/>
      <c r="W1854" s="87"/>
    </row>
    <row r="1855" spans="1:23">
      <c r="A1855" s="98"/>
      <c r="B1855" s="94"/>
      <c r="C1855" s="99"/>
      <c r="D1855" s="86"/>
      <c r="E1855" s="87"/>
      <c r="G1855" s="89"/>
      <c r="H1855" s="87"/>
      <c r="I1855" s="87"/>
      <c r="J1855" s="88"/>
      <c r="K1855" s="87"/>
      <c r="L1855" s="90"/>
      <c r="M1855" s="90"/>
      <c r="N1855" s="87" t="str">
        <f t="shared" ca="1" si="28"/>
        <v/>
      </c>
      <c r="O1855" s="87"/>
      <c r="P1855" s="89"/>
      <c r="Q1855" s="87"/>
      <c r="R1855" s="87"/>
      <c r="S1855" s="87"/>
      <c r="T1855" s="89"/>
      <c r="V1855" s="87"/>
      <c r="W1855" s="87"/>
    </row>
    <row r="1856" spans="1:23">
      <c r="A1856" s="98"/>
      <c r="B1856" s="94"/>
      <c r="C1856" s="99"/>
      <c r="D1856" s="86"/>
      <c r="E1856" s="87"/>
      <c r="G1856" s="89"/>
      <c r="H1856" s="87"/>
      <c r="I1856" s="87"/>
      <c r="J1856" s="88"/>
      <c r="K1856" s="87"/>
      <c r="L1856" s="90"/>
      <c r="M1856" s="90"/>
      <c r="N1856" s="87" t="str">
        <f t="shared" ca="1" si="28"/>
        <v/>
      </c>
      <c r="O1856" s="87"/>
      <c r="P1856" s="89"/>
      <c r="Q1856" s="87"/>
      <c r="R1856" s="87"/>
      <c r="S1856" s="87"/>
      <c r="T1856" s="89"/>
      <c r="V1856" s="87"/>
      <c r="W1856" s="87"/>
    </row>
    <row r="1857" spans="1:23">
      <c r="A1857" s="98"/>
      <c r="B1857" s="94"/>
      <c r="C1857" s="99"/>
      <c r="D1857" s="86"/>
      <c r="E1857" s="87"/>
      <c r="G1857" s="89"/>
      <c r="H1857" s="87"/>
      <c r="I1857" s="87"/>
      <c r="J1857" s="88"/>
      <c r="K1857" s="87"/>
      <c r="L1857" s="90"/>
      <c r="M1857" s="90"/>
      <c r="N1857" s="87" t="str">
        <f t="shared" ca="1" si="28"/>
        <v/>
      </c>
      <c r="O1857" s="87"/>
      <c r="P1857" s="89"/>
      <c r="Q1857" s="87"/>
      <c r="R1857" s="87"/>
      <c r="S1857" s="87"/>
      <c r="T1857" s="89"/>
      <c r="V1857" s="87"/>
      <c r="W1857" s="87"/>
    </row>
    <row r="1858" spans="1:23">
      <c r="A1858" s="98"/>
      <c r="B1858" s="94"/>
      <c r="C1858" s="99"/>
      <c r="D1858" s="86"/>
      <c r="E1858" s="87"/>
      <c r="G1858" s="89"/>
      <c r="H1858" s="87"/>
      <c r="I1858" s="87"/>
      <c r="J1858" s="88"/>
      <c r="K1858" s="87"/>
      <c r="L1858" s="90"/>
      <c r="M1858" s="90"/>
      <c r="N1858" s="87" t="str">
        <f t="shared" ca="1" si="28"/>
        <v/>
      </c>
      <c r="O1858" s="87"/>
      <c r="P1858" s="89"/>
      <c r="Q1858" s="87"/>
      <c r="R1858" s="87"/>
      <c r="S1858" s="87"/>
      <c r="T1858" s="89"/>
      <c r="V1858" s="87"/>
      <c r="W1858" s="87"/>
    </row>
    <row r="1859" spans="1:23">
      <c r="A1859" s="98"/>
      <c r="B1859" s="94"/>
      <c r="C1859" s="99"/>
      <c r="D1859" s="86"/>
      <c r="E1859" s="87"/>
      <c r="G1859" s="89"/>
      <c r="H1859" s="87"/>
      <c r="I1859" s="87"/>
      <c r="J1859" s="88"/>
      <c r="K1859" s="87"/>
      <c r="L1859" s="90"/>
      <c r="M1859" s="90"/>
      <c r="N1859" s="87" t="str">
        <f t="shared" ca="1" si="28"/>
        <v/>
      </c>
      <c r="O1859" s="87"/>
      <c r="P1859" s="89"/>
      <c r="Q1859" s="87"/>
      <c r="R1859" s="87"/>
      <c r="S1859" s="87"/>
      <c r="T1859" s="89"/>
      <c r="V1859" s="87"/>
      <c r="W1859" s="87"/>
    </row>
    <row r="1860" spans="1:23">
      <c r="A1860" s="98"/>
      <c r="B1860" s="94"/>
      <c r="C1860" s="99"/>
      <c r="D1860" s="86"/>
      <c r="E1860" s="87"/>
      <c r="G1860" s="89"/>
      <c r="H1860" s="87"/>
      <c r="I1860" s="87"/>
      <c r="J1860" s="88"/>
      <c r="K1860" s="87"/>
      <c r="L1860" s="90"/>
      <c r="M1860" s="90"/>
      <c r="N1860" s="87" t="str">
        <f t="shared" ca="1" si="28"/>
        <v/>
      </c>
      <c r="O1860" s="87"/>
      <c r="P1860" s="89"/>
      <c r="Q1860" s="87"/>
      <c r="R1860" s="87"/>
      <c r="S1860" s="87"/>
      <c r="T1860" s="89"/>
      <c r="V1860" s="87"/>
      <c r="W1860" s="87"/>
    </row>
    <row r="1861" spans="1:23">
      <c r="A1861" s="98"/>
      <c r="B1861" s="94"/>
      <c r="C1861" s="99"/>
      <c r="D1861" s="86"/>
      <c r="E1861" s="87"/>
      <c r="G1861" s="89"/>
      <c r="H1861" s="87"/>
      <c r="I1861" s="87"/>
      <c r="J1861" s="88"/>
      <c r="K1861" s="87"/>
      <c r="L1861" s="90"/>
      <c r="M1861" s="90"/>
      <c r="N1861" s="87" t="str">
        <f t="shared" ref="N1861:N1924" ca="1" si="29">+IFERROR(MATCH("X",OFFSET(STR,N1860,0),0)+N1860,"")</f>
        <v/>
      </c>
      <c r="O1861" s="87"/>
      <c r="P1861" s="89"/>
      <c r="Q1861" s="87"/>
      <c r="R1861" s="87"/>
      <c r="S1861" s="87"/>
      <c r="T1861" s="89"/>
      <c r="V1861" s="87"/>
      <c r="W1861" s="87"/>
    </row>
    <row r="1862" spans="1:23">
      <c r="A1862" s="98"/>
      <c r="B1862" s="94"/>
      <c r="C1862" s="99"/>
      <c r="D1862" s="86"/>
      <c r="E1862" s="87"/>
      <c r="G1862" s="89"/>
      <c r="H1862" s="87"/>
      <c r="I1862" s="87"/>
      <c r="J1862" s="88"/>
      <c r="K1862" s="87"/>
      <c r="L1862" s="90"/>
      <c r="M1862" s="90"/>
      <c r="N1862" s="87" t="str">
        <f t="shared" ca="1" si="29"/>
        <v/>
      </c>
      <c r="O1862" s="87"/>
      <c r="P1862" s="89"/>
      <c r="Q1862" s="87"/>
      <c r="R1862" s="87"/>
      <c r="S1862" s="87"/>
      <c r="T1862" s="89"/>
      <c r="V1862" s="87"/>
      <c r="W1862" s="87"/>
    </row>
    <row r="1863" spans="1:23">
      <c r="A1863" s="98"/>
      <c r="B1863" s="94"/>
      <c r="C1863" s="99"/>
      <c r="D1863" s="86"/>
      <c r="E1863" s="87"/>
      <c r="G1863" s="89"/>
      <c r="H1863" s="87"/>
      <c r="I1863" s="87"/>
      <c r="J1863" s="88"/>
      <c r="K1863" s="87"/>
      <c r="L1863" s="90"/>
      <c r="M1863" s="90"/>
      <c r="N1863" s="87" t="str">
        <f t="shared" ca="1" si="29"/>
        <v/>
      </c>
      <c r="O1863" s="87"/>
      <c r="P1863" s="89"/>
      <c r="Q1863" s="87"/>
      <c r="R1863" s="87"/>
      <c r="S1863" s="87"/>
      <c r="T1863" s="89"/>
      <c r="V1863" s="87"/>
      <c r="W1863" s="87"/>
    </row>
    <row r="1864" spans="1:23">
      <c r="A1864" s="98"/>
      <c r="B1864" s="94"/>
      <c r="C1864" s="99"/>
      <c r="D1864" s="86"/>
      <c r="E1864" s="87"/>
      <c r="G1864" s="89"/>
      <c r="H1864" s="87"/>
      <c r="I1864" s="87"/>
      <c r="J1864" s="88"/>
      <c r="K1864" s="87"/>
      <c r="L1864" s="90"/>
      <c r="M1864" s="90"/>
      <c r="N1864" s="87" t="str">
        <f t="shared" ca="1" si="29"/>
        <v/>
      </c>
      <c r="O1864" s="87"/>
      <c r="P1864" s="89"/>
      <c r="Q1864" s="87"/>
      <c r="R1864" s="87"/>
      <c r="S1864" s="87"/>
      <c r="T1864" s="89"/>
      <c r="V1864" s="87"/>
      <c r="W1864" s="87"/>
    </row>
    <row r="1865" spans="1:23">
      <c r="A1865" s="98"/>
      <c r="B1865" s="94"/>
      <c r="C1865" s="99"/>
      <c r="D1865" s="86"/>
      <c r="E1865" s="87"/>
      <c r="G1865" s="89"/>
      <c r="H1865" s="87"/>
      <c r="I1865" s="87"/>
      <c r="J1865" s="88"/>
      <c r="K1865" s="87"/>
      <c r="L1865" s="90"/>
      <c r="M1865" s="90"/>
      <c r="N1865" s="87" t="str">
        <f t="shared" ca="1" si="29"/>
        <v/>
      </c>
      <c r="O1865" s="87"/>
      <c r="P1865" s="89"/>
      <c r="Q1865" s="87"/>
      <c r="R1865" s="87"/>
      <c r="S1865" s="87"/>
      <c r="T1865" s="89"/>
      <c r="V1865" s="87"/>
      <c r="W1865" s="87"/>
    </row>
    <row r="1866" spans="1:23">
      <c r="A1866" s="98"/>
      <c r="B1866" s="94"/>
      <c r="C1866" s="99"/>
      <c r="D1866" s="86"/>
      <c r="E1866" s="87"/>
      <c r="G1866" s="89"/>
      <c r="H1866" s="87"/>
      <c r="I1866" s="87"/>
      <c r="J1866" s="88"/>
      <c r="K1866" s="87"/>
      <c r="L1866" s="90"/>
      <c r="M1866" s="90"/>
      <c r="N1866" s="87" t="str">
        <f t="shared" ca="1" si="29"/>
        <v/>
      </c>
      <c r="O1866" s="87"/>
      <c r="P1866" s="89"/>
      <c r="Q1866" s="87"/>
      <c r="R1866" s="87"/>
      <c r="S1866" s="87"/>
      <c r="T1866" s="89"/>
      <c r="V1866" s="87"/>
      <c r="W1866" s="87"/>
    </row>
    <row r="1867" spans="1:23">
      <c r="A1867" s="98"/>
      <c r="B1867" s="94"/>
      <c r="C1867" s="99"/>
      <c r="D1867" s="86"/>
      <c r="E1867" s="87"/>
      <c r="G1867" s="89"/>
      <c r="H1867" s="87"/>
      <c r="I1867" s="87"/>
      <c r="J1867" s="88"/>
      <c r="K1867" s="87"/>
      <c r="L1867" s="90"/>
      <c r="M1867" s="90"/>
      <c r="N1867" s="87" t="str">
        <f t="shared" ca="1" si="29"/>
        <v/>
      </c>
      <c r="O1867" s="87"/>
      <c r="P1867" s="89"/>
      <c r="Q1867" s="87"/>
      <c r="R1867" s="87"/>
      <c r="S1867" s="87"/>
      <c r="T1867" s="89"/>
      <c r="V1867" s="87"/>
      <c r="W1867" s="87"/>
    </row>
    <row r="1868" spans="1:23">
      <c r="A1868" s="98"/>
      <c r="B1868" s="94"/>
      <c r="C1868" s="99"/>
      <c r="D1868" s="86"/>
      <c r="E1868" s="87"/>
      <c r="G1868" s="89"/>
      <c r="H1868" s="87"/>
      <c r="I1868" s="87"/>
      <c r="J1868" s="88"/>
      <c r="K1868" s="87"/>
      <c r="L1868" s="90"/>
      <c r="M1868" s="90"/>
      <c r="N1868" s="87" t="str">
        <f t="shared" ca="1" si="29"/>
        <v/>
      </c>
      <c r="O1868" s="87"/>
      <c r="P1868" s="89"/>
      <c r="Q1868" s="87"/>
      <c r="R1868" s="87"/>
      <c r="S1868" s="87"/>
      <c r="T1868" s="89"/>
      <c r="V1868" s="87"/>
      <c r="W1868" s="87"/>
    </row>
    <row r="1869" spans="1:23">
      <c r="A1869" s="98"/>
      <c r="B1869" s="94"/>
      <c r="C1869" s="99"/>
      <c r="D1869" s="86"/>
      <c r="E1869" s="87"/>
      <c r="G1869" s="89"/>
      <c r="H1869" s="87"/>
      <c r="I1869" s="87"/>
      <c r="J1869" s="88"/>
      <c r="K1869" s="87"/>
      <c r="L1869" s="90"/>
      <c r="M1869" s="90"/>
      <c r="N1869" s="87" t="str">
        <f t="shared" ca="1" si="29"/>
        <v/>
      </c>
      <c r="O1869" s="87"/>
      <c r="P1869" s="89"/>
      <c r="Q1869" s="87"/>
      <c r="R1869" s="87"/>
      <c r="S1869" s="87"/>
      <c r="T1869" s="89"/>
      <c r="V1869" s="87"/>
      <c r="W1869" s="87"/>
    </row>
    <row r="1870" spans="1:23">
      <c r="A1870" s="98"/>
      <c r="B1870" s="94"/>
      <c r="C1870" s="99"/>
      <c r="D1870" s="86"/>
      <c r="E1870" s="87"/>
      <c r="G1870" s="89"/>
      <c r="H1870" s="87"/>
      <c r="I1870" s="87"/>
      <c r="J1870" s="88"/>
      <c r="K1870" s="87"/>
      <c r="L1870" s="90"/>
      <c r="M1870" s="90"/>
      <c r="N1870" s="87" t="str">
        <f t="shared" ca="1" si="29"/>
        <v/>
      </c>
      <c r="O1870" s="87"/>
      <c r="P1870" s="89"/>
      <c r="Q1870" s="87"/>
      <c r="R1870" s="87"/>
      <c r="S1870" s="87"/>
      <c r="T1870" s="89"/>
      <c r="V1870" s="87"/>
      <c r="W1870" s="87"/>
    </row>
    <row r="1871" spans="1:23">
      <c r="A1871" s="98"/>
      <c r="B1871" s="94"/>
      <c r="C1871" s="99"/>
      <c r="D1871" s="86"/>
      <c r="E1871" s="87"/>
      <c r="G1871" s="89"/>
      <c r="H1871" s="87"/>
      <c r="I1871" s="87"/>
      <c r="J1871" s="88"/>
      <c r="K1871" s="87"/>
      <c r="L1871" s="90"/>
      <c r="M1871" s="90"/>
      <c r="N1871" s="87" t="str">
        <f t="shared" ca="1" si="29"/>
        <v/>
      </c>
      <c r="O1871" s="87"/>
      <c r="P1871" s="89"/>
      <c r="Q1871" s="87"/>
      <c r="R1871" s="87"/>
      <c r="S1871" s="87"/>
      <c r="T1871" s="89"/>
      <c r="V1871" s="87"/>
      <c r="W1871" s="87"/>
    </row>
    <row r="1872" spans="1:23">
      <c r="A1872" s="98"/>
      <c r="B1872" s="94"/>
      <c r="C1872" s="99"/>
      <c r="D1872" s="86"/>
      <c r="E1872" s="87"/>
      <c r="G1872" s="89"/>
      <c r="H1872" s="87"/>
      <c r="I1872" s="87"/>
      <c r="J1872" s="88"/>
      <c r="K1872" s="87"/>
      <c r="L1872" s="90"/>
      <c r="M1872" s="90"/>
      <c r="N1872" s="87" t="str">
        <f t="shared" ca="1" si="29"/>
        <v/>
      </c>
      <c r="O1872" s="87"/>
      <c r="P1872" s="89"/>
      <c r="Q1872" s="87"/>
      <c r="R1872" s="87"/>
      <c r="S1872" s="87"/>
      <c r="T1872" s="89"/>
      <c r="V1872" s="87"/>
      <c r="W1872" s="87"/>
    </row>
    <row r="1873" spans="1:23">
      <c r="A1873" s="98"/>
      <c r="B1873" s="94"/>
      <c r="C1873" s="99"/>
      <c r="D1873" s="86"/>
      <c r="E1873" s="87"/>
      <c r="G1873" s="89"/>
      <c r="H1873" s="87"/>
      <c r="I1873" s="87"/>
      <c r="J1873" s="88"/>
      <c r="K1873" s="87"/>
      <c r="L1873" s="90"/>
      <c r="M1873" s="90"/>
      <c r="N1873" s="87" t="str">
        <f t="shared" ca="1" si="29"/>
        <v/>
      </c>
      <c r="O1873" s="87"/>
      <c r="P1873" s="89"/>
      <c r="Q1873" s="87"/>
      <c r="R1873" s="87"/>
      <c r="S1873" s="87"/>
      <c r="T1873" s="89"/>
      <c r="V1873" s="87"/>
      <c r="W1873" s="87"/>
    </row>
    <row r="1874" spans="1:23">
      <c r="A1874" s="98"/>
      <c r="B1874" s="94"/>
      <c r="C1874" s="99"/>
      <c r="D1874" s="86"/>
      <c r="E1874" s="87"/>
      <c r="G1874" s="89"/>
      <c r="H1874" s="87"/>
      <c r="I1874" s="87"/>
      <c r="J1874" s="88"/>
      <c r="K1874" s="87"/>
      <c r="L1874" s="90"/>
      <c r="M1874" s="90"/>
      <c r="N1874" s="87" t="str">
        <f t="shared" ca="1" si="29"/>
        <v/>
      </c>
      <c r="O1874" s="87"/>
      <c r="P1874" s="89"/>
      <c r="Q1874" s="87"/>
      <c r="R1874" s="87"/>
      <c r="S1874" s="87"/>
      <c r="T1874" s="89"/>
      <c r="V1874" s="87"/>
      <c r="W1874" s="87"/>
    </row>
    <row r="1875" spans="1:23">
      <c r="A1875" s="98"/>
      <c r="B1875" s="94"/>
      <c r="C1875" s="99"/>
      <c r="D1875" s="86"/>
      <c r="E1875" s="87"/>
      <c r="G1875" s="89"/>
      <c r="H1875" s="87"/>
      <c r="I1875" s="87"/>
      <c r="J1875" s="88"/>
      <c r="K1875" s="87"/>
      <c r="L1875" s="90"/>
      <c r="M1875" s="90"/>
      <c r="N1875" s="87" t="str">
        <f t="shared" ca="1" si="29"/>
        <v/>
      </c>
      <c r="O1875" s="87"/>
      <c r="P1875" s="89"/>
      <c r="Q1875" s="87"/>
      <c r="R1875" s="87"/>
      <c r="S1875" s="87"/>
      <c r="T1875" s="89"/>
      <c r="V1875" s="87"/>
      <c r="W1875" s="87"/>
    </row>
    <row r="1876" spans="1:23">
      <c r="A1876" s="98"/>
      <c r="B1876" s="94"/>
      <c r="C1876" s="99"/>
      <c r="D1876" s="86"/>
      <c r="E1876" s="87"/>
      <c r="G1876" s="89"/>
      <c r="H1876" s="87"/>
      <c r="I1876" s="87"/>
      <c r="J1876" s="88"/>
      <c r="K1876" s="87"/>
      <c r="L1876" s="90"/>
      <c r="M1876" s="90"/>
      <c r="N1876" s="87" t="str">
        <f t="shared" ca="1" si="29"/>
        <v/>
      </c>
      <c r="O1876" s="87"/>
      <c r="P1876" s="89"/>
      <c r="Q1876" s="87"/>
      <c r="R1876" s="87"/>
      <c r="S1876" s="87"/>
      <c r="T1876" s="89"/>
      <c r="V1876" s="87"/>
      <c r="W1876" s="87"/>
    </row>
    <row r="1877" spans="1:23">
      <c r="A1877" s="98"/>
      <c r="B1877" s="94"/>
      <c r="C1877" s="99"/>
      <c r="D1877" s="86"/>
      <c r="E1877" s="87"/>
      <c r="G1877" s="89"/>
      <c r="H1877" s="87"/>
      <c r="I1877" s="87"/>
      <c r="J1877" s="88"/>
      <c r="K1877" s="87"/>
      <c r="L1877" s="90"/>
      <c r="M1877" s="90"/>
      <c r="N1877" s="87" t="str">
        <f t="shared" ca="1" si="29"/>
        <v/>
      </c>
      <c r="O1877" s="87"/>
      <c r="P1877" s="89"/>
      <c r="Q1877" s="87"/>
      <c r="R1877" s="87"/>
      <c r="S1877" s="87"/>
      <c r="T1877" s="89"/>
      <c r="V1877" s="87"/>
      <c r="W1877" s="87"/>
    </row>
    <row r="1878" spans="1:23">
      <c r="A1878" s="98"/>
      <c r="B1878" s="94"/>
      <c r="C1878" s="99"/>
      <c r="D1878" s="86"/>
      <c r="E1878" s="87"/>
      <c r="G1878" s="89"/>
      <c r="H1878" s="87"/>
      <c r="I1878" s="87"/>
      <c r="J1878" s="88"/>
      <c r="K1878" s="87"/>
      <c r="L1878" s="90"/>
      <c r="M1878" s="90"/>
      <c r="N1878" s="87" t="str">
        <f t="shared" ca="1" si="29"/>
        <v/>
      </c>
      <c r="O1878" s="87"/>
      <c r="P1878" s="89"/>
      <c r="Q1878" s="87"/>
      <c r="R1878" s="87"/>
      <c r="S1878" s="87"/>
      <c r="T1878" s="89"/>
      <c r="V1878" s="87"/>
      <c r="W1878" s="87"/>
    </row>
    <row r="1879" spans="1:23">
      <c r="A1879" s="98"/>
      <c r="B1879" s="94"/>
      <c r="C1879" s="99"/>
      <c r="D1879" s="86"/>
      <c r="E1879" s="87"/>
      <c r="G1879" s="89"/>
      <c r="H1879" s="87"/>
      <c r="I1879" s="87"/>
      <c r="J1879" s="88"/>
      <c r="K1879" s="87"/>
      <c r="L1879" s="90"/>
      <c r="M1879" s="90"/>
      <c r="N1879" s="87" t="str">
        <f t="shared" ca="1" si="29"/>
        <v/>
      </c>
      <c r="O1879" s="87"/>
      <c r="P1879" s="89"/>
      <c r="Q1879" s="87"/>
      <c r="R1879" s="87"/>
      <c r="S1879" s="87"/>
      <c r="T1879" s="89"/>
      <c r="V1879" s="87"/>
      <c r="W1879" s="87"/>
    </row>
    <row r="1880" spans="1:23">
      <c r="A1880" s="98"/>
      <c r="B1880" s="94"/>
      <c r="C1880" s="99"/>
      <c r="D1880" s="86"/>
      <c r="E1880" s="87"/>
      <c r="G1880" s="89"/>
      <c r="H1880" s="87"/>
      <c r="I1880" s="87"/>
      <c r="J1880" s="88"/>
      <c r="K1880" s="87"/>
      <c r="L1880" s="90"/>
      <c r="M1880" s="90"/>
      <c r="N1880" s="87" t="str">
        <f t="shared" ca="1" si="29"/>
        <v/>
      </c>
      <c r="O1880" s="87"/>
      <c r="P1880" s="89"/>
      <c r="Q1880" s="87"/>
      <c r="R1880" s="87"/>
      <c r="S1880" s="87"/>
      <c r="T1880" s="89"/>
      <c r="V1880" s="87"/>
      <c r="W1880" s="87"/>
    </row>
    <row r="1881" spans="1:23">
      <c r="A1881" s="98"/>
      <c r="B1881" s="94"/>
      <c r="C1881" s="99"/>
      <c r="D1881" s="86"/>
      <c r="E1881" s="87"/>
      <c r="G1881" s="89"/>
      <c r="H1881" s="87"/>
      <c r="I1881" s="87"/>
      <c r="J1881" s="88"/>
      <c r="K1881" s="87"/>
      <c r="L1881" s="90"/>
      <c r="M1881" s="90"/>
      <c r="N1881" s="87" t="str">
        <f t="shared" ca="1" si="29"/>
        <v/>
      </c>
      <c r="O1881" s="87"/>
      <c r="P1881" s="89"/>
      <c r="Q1881" s="87"/>
      <c r="R1881" s="87"/>
      <c r="S1881" s="87"/>
      <c r="T1881" s="89"/>
      <c r="V1881" s="87"/>
      <c r="W1881" s="87"/>
    </row>
    <row r="1882" spans="1:23">
      <c r="A1882" s="98"/>
      <c r="B1882" s="94"/>
      <c r="C1882" s="99"/>
      <c r="D1882" s="86"/>
      <c r="E1882" s="87"/>
      <c r="G1882" s="89"/>
      <c r="H1882" s="87"/>
      <c r="I1882" s="87"/>
      <c r="J1882" s="88"/>
      <c r="K1882" s="87"/>
      <c r="L1882" s="90"/>
      <c r="M1882" s="90"/>
      <c r="N1882" s="87" t="str">
        <f t="shared" ca="1" si="29"/>
        <v/>
      </c>
      <c r="O1882" s="87"/>
      <c r="P1882" s="89"/>
      <c r="Q1882" s="87"/>
      <c r="R1882" s="87"/>
      <c r="S1882" s="87"/>
      <c r="T1882" s="89"/>
      <c r="V1882" s="87"/>
      <c r="W1882" s="87"/>
    </row>
    <row r="1883" spans="1:23">
      <c r="A1883" s="98"/>
      <c r="B1883" s="94"/>
      <c r="C1883" s="99"/>
      <c r="D1883" s="86"/>
      <c r="E1883" s="87"/>
      <c r="G1883" s="89"/>
      <c r="H1883" s="87"/>
      <c r="I1883" s="87"/>
      <c r="J1883" s="88"/>
      <c r="K1883" s="87"/>
      <c r="L1883" s="90"/>
      <c r="M1883" s="90"/>
      <c r="N1883" s="87" t="str">
        <f t="shared" ca="1" si="29"/>
        <v/>
      </c>
      <c r="O1883" s="87"/>
      <c r="P1883" s="89"/>
      <c r="Q1883" s="87"/>
      <c r="R1883" s="87"/>
      <c r="S1883" s="87"/>
      <c r="T1883" s="89"/>
      <c r="V1883" s="87"/>
      <c r="W1883" s="87"/>
    </row>
    <row r="1884" spans="1:23">
      <c r="A1884" s="98"/>
      <c r="B1884" s="94"/>
      <c r="C1884" s="99"/>
      <c r="D1884" s="86"/>
      <c r="E1884" s="87"/>
      <c r="G1884" s="89"/>
      <c r="H1884" s="87"/>
      <c r="I1884" s="87"/>
      <c r="J1884" s="88"/>
      <c r="K1884" s="87"/>
      <c r="L1884" s="90"/>
      <c r="M1884" s="90"/>
      <c r="N1884" s="87" t="str">
        <f t="shared" ca="1" si="29"/>
        <v/>
      </c>
      <c r="O1884" s="87"/>
      <c r="P1884" s="89"/>
      <c r="Q1884" s="87"/>
      <c r="R1884" s="87"/>
      <c r="S1884" s="87"/>
      <c r="T1884" s="89"/>
      <c r="V1884" s="87"/>
      <c r="W1884" s="87"/>
    </row>
    <row r="1885" spans="1:23">
      <c r="A1885" s="98"/>
      <c r="B1885" s="94"/>
      <c r="C1885" s="99"/>
      <c r="D1885" s="86"/>
      <c r="E1885" s="87"/>
      <c r="G1885" s="89"/>
      <c r="H1885" s="87"/>
      <c r="I1885" s="87"/>
      <c r="J1885" s="88"/>
      <c r="K1885" s="87"/>
      <c r="L1885" s="90"/>
      <c r="M1885" s="90"/>
      <c r="N1885" s="87" t="str">
        <f t="shared" ca="1" si="29"/>
        <v/>
      </c>
      <c r="O1885" s="87"/>
      <c r="P1885" s="89"/>
      <c r="Q1885" s="87"/>
      <c r="R1885" s="87"/>
      <c r="S1885" s="87"/>
      <c r="T1885" s="89"/>
      <c r="V1885" s="87"/>
      <c r="W1885" s="87"/>
    </row>
    <row r="1886" spans="1:23">
      <c r="A1886" s="98"/>
      <c r="B1886" s="94"/>
      <c r="C1886" s="99"/>
      <c r="D1886" s="86"/>
      <c r="E1886" s="87"/>
      <c r="G1886" s="89"/>
      <c r="H1886" s="87"/>
      <c r="I1886" s="87"/>
      <c r="J1886" s="88"/>
      <c r="K1886" s="87"/>
      <c r="L1886" s="90"/>
      <c r="M1886" s="90"/>
      <c r="N1886" s="87" t="str">
        <f t="shared" ca="1" si="29"/>
        <v/>
      </c>
      <c r="O1886" s="87"/>
      <c r="P1886" s="89"/>
      <c r="Q1886" s="87"/>
      <c r="R1886" s="87"/>
      <c r="S1886" s="87"/>
      <c r="T1886" s="89"/>
      <c r="V1886" s="87"/>
      <c r="W1886" s="87"/>
    </row>
    <row r="1887" spans="1:23">
      <c r="A1887" s="98"/>
      <c r="B1887" s="94"/>
      <c r="C1887" s="99"/>
      <c r="D1887" s="86"/>
      <c r="E1887" s="87"/>
      <c r="G1887" s="89"/>
      <c r="H1887" s="87"/>
      <c r="I1887" s="87"/>
      <c r="J1887" s="88"/>
      <c r="K1887" s="87"/>
      <c r="L1887" s="90"/>
      <c r="M1887" s="90"/>
      <c r="N1887" s="87" t="str">
        <f t="shared" ca="1" si="29"/>
        <v/>
      </c>
      <c r="O1887" s="87"/>
      <c r="P1887" s="89"/>
      <c r="Q1887" s="87"/>
      <c r="R1887" s="87"/>
      <c r="S1887" s="87"/>
      <c r="T1887" s="89"/>
      <c r="V1887" s="87"/>
      <c r="W1887" s="87"/>
    </row>
    <row r="1888" spans="1:23">
      <c r="A1888" s="98"/>
      <c r="B1888" s="94"/>
      <c r="C1888" s="99"/>
      <c r="D1888" s="86"/>
      <c r="E1888" s="87"/>
      <c r="G1888" s="89"/>
      <c r="H1888" s="87"/>
      <c r="I1888" s="87"/>
      <c r="J1888" s="88"/>
      <c r="K1888" s="87"/>
      <c r="L1888" s="90"/>
      <c r="M1888" s="90"/>
      <c r="N1888" s="87" t="str">
        <f t="shared" ca="1" si="29"/>
        <v/>
      </c>
      <c r="O1888" s="87"/>
      <c r="P1888" s="89"/>
      <c r="Q1888" s="87"/>
      <c r="R1888" s="87"/>
      <c r="S1888" s="87"/>
      <c r="T1888" s="89"/>
      <c r="V1888" s="87"/>
      <c r="W1888" s="87"/>
    </row>
    <row r="1889" spans="1:23">
      <c r="A1889" s="98"/>
      <c r="B1889" s="94"/>
      <c r="C1889" s="99"/>
      <c r="D1889" s="86"/>
      <c r="E1889" s="87"/>
      <c r="G1889" s="89"/>
      <c r="H1889" s="87"/>
      <c r="I1889" s="87"/>
      <c r="J1889" s="88"/>
      <c r="K1889" s="87"/>
      <c r="L1889" s="90"/>
      <c r="M1889" s="90"/>
      <c r="N1889" s="87" t="str">
        <f t="shared" ca="1" si="29"/>
        <v/>
      </c>
      <c r="O1889" s="87"/>
      <c r="P1889" s="89"/>
      <c r="Q1889" s="87"/>
      <c r="R1889" s="87"/>
      <c r="S1889" s="87"/>
      <c r="T1889" s="89"/>
      <c r="V1889" s="87"/>
      <c r="W1889" s="87"/>
    </row>
    <row r="1890" spans="1:23">
      <c r="A1890" s="98"/>
      <c r="B1890" s="94"/>
      <c r="C1890" s="99"/>
      <c r="D1890" s="86"/>
      <c r="E1890" s="87"/>
      <c r="G1890" s="89"/>
      <c r="H1890" s="87"/>
      <c r="I1890" s="87"/>
      <c r="J1890" s="88"/>
      <c r="K1890" s="87"/>
      <c r="L1890" s="90"/>
      <c r="M1890" s="90"/>
      <c r="N1890" s="87" t="str">
        <f t="shared" ca="1" si="29"/>
        <v/>
      </c>
      <c r="O1890" s="87"/>
      <c r="P1890" s="89"/>
      <c r="Q1890" s="87"/>
      <c r="R1890" s="87"/>
      <c r="S1890" s="87"/>
      <c r="T1890" s="89"/>
      <c r="V1890" s="87"/>
      <c r="W1890" s="87"/>
    </row>
    <row r="1891" spans="1:23">
      <c r="A1891" s="98"/>
      <c r="B1891" s="94"/>
      <c r="C1891" s="99"/>
      <c r="D1891" s="86"/>
      <c r="E1891" s="87"/>
      <c r="G1891" s="89"/>
      <c r="H1891" s="87"/>
      <c r="I1891" s="87"/>
      <c r="J1891" s="88"/>
      <c r="K1891" s="87"/>
      <c r="L1891" s="90"/>
      <c r="M1891" s="90"/>
      <c r="N1891" s="87" t="str">
        <f t="shared" ca="1" si="29"/>
        <v/>
      </c>
      <c r="O1891" s="87"/>
      <c r="P1891" s="89"/>
      <c r="Q1891" s="87"/>
      <c r="R1891" s="87"/>
      <c r="S1891" s="87"/>
      <c r="T1891" s="89"/>
      <c r="V1891" s="87"/>
      <c r="W1891" s="87"/>
    </row>
    <row r="1892" spans="1:23">
      <c r="A1892" s="98"/>
      <c r="B1892" s="94"/>
      <c r="C1892" s="99"/>
      <c r="D1892" s="86"/>
      <c r="E1892" s="87"/>
      <c r="G1892" s="89"/>
      <c r="H1892" s="87"/>
      <c r="I1892" s="87"/>
      <c r="J1892" s="88"/>
      <c r="K1892" s="87"/>
      <c r="L1892" s="90"/>
      <c r="M1892" s="90"/>
      <c r="N1892" s="87" t="str">
        <f t="shared" ca="1" si="29"/>
        <v/>
      </c>
      <c r="O1892" s="87"/>
      <c r="P1892" s="89"/>
      <c r="Q1892" s="87"/>
      <c r="R1892" s="87"/>
      <c r="S1892" s="87"/>
      <c r="T1892" s="89"/>
      <c r="V1892" s="87"/>
      <c r="W1892" s="87"/>
    </row>
    <row r="1893" spans="1:23">
      <c r="A1893" s="98"/>
      <c r="B1893" s="94"/>
      <c r="C1893" s="99"/>
      <c r="D1893" s="86"/>
      <c r="E1893" s="87"/>
      <c r="G1893" s="89"/>
      <c r="H1893" s="87"/>
      <c r="I1893" s="87"/>
      <c r="J1893" s="88"/>
      <c r="K1893" s="87"/>
      <c r="L1893" s="90"/>
      <c r="M1893" s="90"/>
      <c r="N1893" s="87" t="str">
        <f t="shared" ca="1" si="29"/>
        <v/>
      </c>
      <c r="O1893" s="87"/>
      <c r="P1893" s="89"/>
      <c r="Q1893" s="87"/>
      <c r="R1893" s="87"/>
      <c r="S1893" s="87"/>
      <c r="T1893" s="89"/>
      <c r="V1893" s="87"/>
      <c r="W1893" s="87"/>
    </row>
    <row r="1894" spans="1:23">
      <c r="A1894" s="98"/>
      <c r="B1894" s="94"/>
      <c r="C1894" s="99"/>
      <c r="D1894" s="86"/>
      <c r="E1894" s="87"/>
      <c r="G1894" s="89"/>
      <c r="H1894" s="87"/>
      <c r="I1894" s="87"/>
      <c r="J1894" s="88"/>
      <c r="K1894" s="87"/>
      <c r="L1894" s="90"/>
      <c r="M1894" s="90"/>
      <c r="N1894" s="87" t="str">
        <f t="shared" ca="1" si="29"/>
        <v/>
      </c>
      <c r="O1894" s="87"/>
      <c r="P1894" s="89"/>
      <c r="Q1894" s="87"/>
      <c r="R1894" s="87"/>
      <c r="S1894" s="87"/>
      <c r="T1894" s="89"/>
      <c r="V1894" s="87"/>
      <c r="W1894" s="87"/>
    </row>
    <row r="1895" spans="1:23">
      <c r="A1895" s="98"/>
      <c r="B1895" s="94"/>
      <c r="C1895" s="99"/>
      <c r="D1895" s="86"/>
      <c r="E1895" s="87"/>
      <c r="G1895" s="89"/>
      <c r="H1895" s="87"/>
      <c r="I1895" s="87"/>
      <c r="J1895" s="88"/>
      <c r="K1895" s="87"/>
      <c r="L1895" s="90"/>
      <c r="M1895" s="90"/>
      <c r="N1895" s="87" t="str">
        <f t="shared" ca="1" si="29"/>
        <v/>
      </c>
      <c r="O1895" s="87"/>
      <c r="P1895" s="89"/>
      <c r="Q1895" s="87"/>
      <c r="R1895" s="87"/>
      <c r="S1895" s="87"/>
      <c r="T1895" s="89"/>
      <c r="V1895" s="87"/>
      <c r="W1895" s="87"/>
    </row>
    <row r="1896" spans="1:23">
      <c r="A1896" s="98"/>
      <c r="B1896" s="94"/>
      <c r="C1896" s="99"/>
      <c r="D1896" s="86"/>
      <c r="E1896" s="87"/>
      <c r="G1896" s="89"/>
      <c r="H1896" s="87"/>
      <c r="I1896" s="87"/>
      <c r="J1896" s="88"/>
      <c r="K1896" s="87"/>
      <c r="L1896" s="90"/>
      <c r="M1896" s="90"/>
      <c r="N1896" s="87" t="str">
        <f t="shared" ca="1" si="29"/>
        <v/>
      </c>
      <c r="O1896" s="87"/>
      <c r="P1896" s="89"/>
      <c r="Q1896" s="87"/>
      <c r="R1896" s="87"/>
      <c r="S1896" s="87"/>
      <c r="T1896" s="89"/>
      <c r="V1896" s="87"/>
      <c r="W1896" s="87"/>
    </row>
    <row r="1897" spans="1:23">
      <c r="A1897" s="98"/>
      <c r="B1897" s="94"/>
      <c r="C1897" s="99"/>
      <c r="D1897" s="86"/>
      <c r="E1897" s="87"/>
      <c r="G1897" s="89"/>
      <c r="H1897" s="87"/>
      <c r="I1897" s="87"/>
      <c r="J1897" s="88"/>
      <c r="K1897" s="87"/>
      <c r="L1897" s="90"/>
      <c r="M1897" s="90"/>
      <c r="N1897" s="87" t="str">
        <f t="shared" ca="1" si="29"/>
        <v/>
      </c>
      <c r="O1897" s="87"/>
      <c r="P1897" s="89"/>
      <c r="Q1897" s="87"/>
      <c r="R1897" s="87"/>
      <c r="S1897" s="87"/>
      <c r="T1897" s="89"/>
      <c r="V1897" s="87"/>
      <c r="W1897" s="87"/>
    </row>
    <row r="1898" spans="1:23">
      <c r="A1898" s="98"/>
      <c r="B1898" s="94"/>
      <c r="C1898" s="99"/>
      <c r="D1898" s="86"/>
      <c r="E1898" s="87"/>
      <c r="G1898" s="89"/>
      <c r="H1898" s="87"/>
      <c r="I1898" s="87"/>
      <c r="J1898" s="88"/>
      <c r="K1898" s="87"/>
      <c r="L1898" s="90"/>
      <c r="M1898" s="90"/>
      <c r="N1898" s="87" t="str">
        <f t="shared" ca="1" si="29"/>
        <v/>
      </c>
      <c r="O1898" s="87"/>
      <c r="P1898" s="89"/>
      <c r="Q1898" s="87"/>
      <c r="R1898" s="87"/>
      <c r="S1898" s="87"/>
      <c r="T1898" s="89"/>
      <c r="V1898" s="87"/>
      <c r="W1898" s="87"/>
    </row>
    <row r="1899" spans="1:23">
      <c r="A1899" s="98"/>
      <c r="B1899" s="94"/>
      <c r="C1899" s="99"/>
      <c r="D1899" s="86"/>
      <c r="E1899" s="87"/>
      <c r="G1899" s="89"/>
      <c r="H1899" s="87"/>
      <c r="I1899" s="87"/>
      <c r="J1899" s="88"/>
      <c r="K1899" s="87"/>
      <c r="L1899" s="90"/>
      <c r="M1899" s="90"/>
      <c r="N1899" s="87" t="str">
        <f t="shared" ca="1" si="29"/>
        <v/>
      </c>
      <c r="O1899" s="87"/>
      <c r="P1899" s="89"/>
      <c r="Q1899" s="87"/>
      <c r="R1899" s="87"/>
      <c r="S1899" s="87"/>
      <c r="T1899" s="89"/>
      <c r="V1899" s="87"/>
      <c r="W1899" s="87"/>
    </row>
    <row r="1900" spans="1:23">
      <c r="A1900" s="98"/>
      <c r="B1900" s="94"/>
      <c r="C1900" s="99"/>
      <c r="D1900" s="86"/>
      <c r="E1900" s="87"/>
      <c r="G1900" s="89"/>
      <c r="H1900" s="87"/>
      <c r="I1900" s="87"/>
      <c r="J1900" s="88"/>
      <c r="K1900" s="87"/>
      <c r="L1900" s="90"/>
      <c r="M1900" s="90"/>
      <c r="N1900" s="87" t="str">
        <f t="shared" ca="1" si="29"/>
        <v/>
      </c>
      <c r="O1900" s="87"/>
      <c r="P1900" s="89"/>
      <c r="Q1900" s="87"/>
      <c r="R1900" s="87"/>
      <c r="S1900" s="87"/>
      <c r="T1900" s="89"/>
      <c r="V1900" s="87"/>
      <c r="W1900" s="87"/>
    </row>
    <row r="1901" spans="1:23">
      <c r="A1901" s="98"/>
      <c r="B1901" s="94"/>
      <c r="C1901" s="99"/>
      <c r="D1901" s="86"/>
      <c r="E1901" s="87"/>
      <c r="G1901" s="89"/>
      <c r="H1901" s="87"/>
      <c r="I1901" s="87"/>
      <c r="J1901" s="88"/>
      <c r="K1901" s="87"/>
      <c r="L1901" s="90"/>
      <c r="M1901" s="90"/>
      <c r="N1901" s="87" t="str">
        <f t="shared" ca="1" si="29"/>
        <v/>
      </c>
      <c r="O1901" s="87"/>
      <c r="P1901" s="89"/>
      <c r="Q1901" s="87"/>
      <c r="R1901" s="87"/>
      <c r="S1901" s="87"/>
      <c r="T1901" s="89"/>
      <c r="V1901" s="87"/>
      <c r="W1901" s="87"/>
    </row>
    <row r="1902" spans="1:23">
      <c r="A1902" s="98"/>
      <c r="B1902" s="94"/>
      <c r="C1902" s="99"/>
      <c r="D1902" s="86"/>
      <c r="E1902" s="87"/>
      <c r="G1902" s="89"/>
      <c r="H1902" s="87"/>
      <c r="I1902" s="87"/>
      <c r="J1902" s="88"/>
      <c r="K1902" s="87"/>
      <c r="L1902" s="90"/>
      <c r="M1902" s="90"/>
      <c r="N1902" s="87" t="str">
        <f t="shared" ca="1" si="29"/>
        <v/>
      </c>
      <c r="O1902" s="87"/>
      <c r="P1902" s="89"/>
      <c r="Q1902" s="87"/>
      <c r="R1902" s="87"/>
      <c r="S1902" s="87"/>
      <c r="T1902" s="89"/>
      <c r="V1902" s="87"/>
      <c r="W1902" s="87"/>
    </row>
    <row r="1903" spans="1:23">
      <c r="A1903" s="98"/>
      <c r="B1903" s="94"/>
      <c r="C1903" s="99"/>
      <c r="D1903" s="86"/>
      <c r="E1903" s="87"/>
      <c r="G1903" s="89"/>
      <c r="H1903" s="87"/>
      <c r="I1903" s="87"/>
      <c r="J1903" s="88"/>
      <c r="K1903" s="87"/>
      <c r="L1903" s="90"/>
      <c r="M1903" s="90"/>
      <c r="N1903" s="87" t="str">
        <f t="shared" ca="1" si="29"/>
        <v/>
      </c>
      <c r="O1903" s="87"/>
      <c r="P1903" s="89"/>
      <c r="Q1903" s="87"/>
      <c r="R1903" s="87"/>
      <c r="S1903" s="87"/>
      <c r="T1903" s="89"/>
      <c r="V1903" s="87"/>
      <c r="W1903" s="87"/>
    </row>
    <row r="1904" spans="1:23">
      <c r="A1904" s="98"/>
      <c r="B1904" s="94"/>
      <c r="C1904" s="99"/>
      <c r="D1904" s="86"/>
      <c r="E1904" s="87"/>
      <c r="G1904" s="89"/>
      <c r="H1904" s="87"/>
      <c r="I1904" s="87"/>
      <c r="J1904" s="88"/>
      <c r="K1904" s="87"/>
      <c r="L1904" s="90"/>
      <c r="M1904" s="90"/>
      <c r="N1904" s="87" t="str">
        <f t="shared" ca="1" si="29"/>
        <v/>
      </c>
      <c r="O1904" s="87"/>
      <c r="P1904" s="89"/>
      <c r="Q1904" s="87"/>
      <c r="R1904" s="87"/>
      <c r="S1904" s="87"/>
      <c r="T1904" s="89"/>
      <c r="V1904" s="87"/>
      <c r="W1904" s="87"/>
    </row>
    <row r="1905" spans="1:23">
      <c r="A1905" s="98"/>
      <c r="B1905" s="94"/>
      <c r="C1905" s="99"/>
      <c r="D1905" s="86"/>
      <c r="E1905" s="87"/>
      <c r="G1905" s="89"/>
      <c r="H1905" s="87"/>
      <c r="I1905" s="87"/>
      <c r="J1905" s="88"/>
      <c r="K1905" s="87"/>
      <c r="L1905" s="90"/>
      <c r="M1905" s="90"/>
      <c r="N1905" s="87" t="str">
        <f t="shared" ca="1" si="29"/>
        <v/>
      </c>
      <c r="O1905" s="87"/>
      <c r="P1905" s="89"/>
      <c r="Q1905" s="87"/>
      <c r="R1905" s="87"/>
      <c r="S1905" s="87"/>
      <c r="T1905" s="89"/>
      <c r="V1905" s="87"/>
      <c r="W1905" s="87"/>
    </row>
    <row r="1906" spans="1:23">
      <c r="A1906" s="98"/>
      <c r="B1906" s="94"/>
      <c r="C1906" s="99"/>
      <c r="D1906" s="86"/>
      <c r="E1906" s="87"/>
      <c r="G1906" s="89"/>
      <c r="H1906" s="87"/>
      <c r="I1906" s="87"/>
      <c r="J1906" s="88"/>
      <c r="K1906" s="87"/>
      <c r="L1906" s="90"/>
      <c r="M1906" s="90"/>
      <c r="N1906" s="87" t="str">
        <f t="shared" ca="1" si="29"/>
        <v/>
      </c>
      <c r="O1906" s="87"/>
      <c r="P1906" s="89"/>
      <c r="Q1906" s="87"/>
      <c r="R1906" s="87"/>
      <c r="S1906" s="87"/>
      <c r="T1906" s="89"/>
      <c r="V1906" s="87"/>
      <c r="W1906" s="87"/>
    </row>
    <row r="1907" spans="1:23">
      <c r="A1907" s="98"/>
      <c r="B1907" s="94"/>
      <c r="C1907" s="99"/>
      <c r="D1907" s="86"/>
      <c r="E1907" s="87"/>
      <c r="G1907" s="89"/>
      <c r="H1907" s="87"/>
      <c r="I1907" s="87"/>
      <c r="J1907" s="88"/>
      <c r="K1907" s="87"/>
      <c r="L1907" s="90"/>
      <c r="M1907" s="90"/>
      <c r="N1907" s="87" t="str">
        <f t="shared" ca="1" si="29"/>
        <v/>
      </c>
      <c r="O1907" s="87"/>
      <c r="P1907" s="89"/>
      <c r="Q1907" s="87"/>
      <c r="R1907" s="87"/>
      <c r="S1907" s="87"/>
      <c r="T1907" s="89"/>
      <c r="V1907" s="87"/>
      <c r="W1907" s="87"/>
    </row>
    <row r="1908" spans="1:23">
      <c r="A1908" s="98"/>
      <c r="B1908" s="94"/>
      <c r="C1908" s="99"/>
      <c r="D1908" s="86"/>
      <c r="E1908" s="87"/>
      <c r="G1908" s="89"/>
      <c r="H1908" s="87"/>
      <c r="I1908" s="87"/>
      <c r="J1908" s="88"/>
      <c r="K1908" s="87"/>
      <c r="L1908" s="90"/>
      <c r="M1908" s="90"/>
      <c r="N1908" s="87" t="str">
        <f t="shared" ca="1" si="29"/>
        <v/>
      </c>
      <c r="O1908" s="87"/>
      <c r="P1908" s="89"/>
      <c r="Q1908" s="87"/>
      <c r="R1908" s="87"/>
      <c r="S1908" s="87"/>
      <c r="T1908" s="89"/>
      <c r="V1908" s="87"/>
      <c r="W1908" s="87"/>
    </row>
    <row r="1909" spans="1:23">
      <c r="A1909" s="98"/>
      <c r="B1909" s="94"/>
      <c r="C1909" s="99"/>
      <c r="D1909" s="86"/>
      <c r="E1909" s="87"/>
      <c r="G1909" s="89"/>
      <c r="H1909" s="87"/>
      <c r="I1909" s="87"/>
      <c r="J1909" s="88"/>
      <c r="K1909" s="87"/>
      <c r="L1909" s="90"/>
      <c r="M1909" s="90"/>
      <c r="N1909" s="87" t="str">
        <f t="shared" ca="1" si="29"/>
        <v/>
      </c>
      <c r="O1909" s="87"/>
      <c r="P1909" s="89"/>
      <c r="Q1909" s="87"/>
      <c r="R1909" s="87"/>
      <c r="S1909" s="87"/>
      <c r="T1909" s="89"/>
      <c r="V1909" s="87"/>
      <c r="W1909" s="87"/>
    </row>
    <row r="1910" spans="1:23">
      <c r="A1910" s="98"/>
      <c r="B1910" s="94"/>
      <c r="C1910" s="99"/>
      <c r="D1910" s="86"/>
      <c r="E1910" s="87"/>
      <c r="G1910" s="89"/>
      <c r="H1910" s="87"/>
      <c r="I1910" s="87"/>
      <c r="J1910" s="88"/>
      <c r="K1910" s="87"/>
      <c r="L1910" s="90"/>
      <c r="M1910" s="90"/>
      <c r="N1910" s="87" t="str">
        <f t="shared" ca="1" si="29"/>
        <v/>
      </c>
      <c r="O1910" s="87"/>
      <c r="P1910" s="89"/>
      <c r="Q1910" s="87"/>
      <c r="R1910" s="87"/>
      <c r="S1910" s="87"/>
      <c r="T1910" s="89"/>
      <c r="V1910" s="87"/>
      <c r="W1910" s="87"/>
    </row>
    <row r="1911" spans="1:23">
      <c r="A1911" s="98"/>
      <c r="B1911" s="94"/>
      <c r="C1911" s="99"/>
      <c r="D1911" s="86"/>
      <c r="E1911" s="87"/>
      <c r="G1911" s="89"/>
      <c r="H1911" s="87"/>
      <c r="I1911" s="87"/>
      <c r="J1911" s="88"/>
      <c r="K1911" s="87"/>
      <c r="L1911" s="90"/>
      <c r="M1911" s="90"/>
      <c r="N1911" s="87" t="str">
        <f t="shared" ca="1" si="29"/>
        <v/>
      </c>
      <c r="O1911" s="87"/>
      <c r="P1911" s="89"/>
      <c r="Q1911" s="87"/>
      <c r="R1911" s="87"/>
      <c r="S1911" s="87"/>
      <c r="T1911" s="89"/>
      <c r="V1911" s="87"/>
      <c r="W1911" s="87"/>
    </row>
    <row r="1912" spans="1:23">
      <c r="A1912" s="98"/>
      <c r="B1912" s="94"/>
      <c r="C1912" s="99"/>
      <c r="D1912" s="86"/>
      <c r="E1912" s="87"/>
      <c r="G1912" s="89"/>
      <c r="H1912" s="87"/>
      <c r="I1912" s="87"/>
      <c r="J1912" s="88"/>
      <c r="K1912" s="87"/>
      <c r="L1912" s="90"/>
      <c r="M1912" s="90"/>
      <c r="N1912" s="87" t="str">
        <f t="shared" ca="1" si="29"/>
        <v/>
      </c>
      <c r="O1912" s="87"/>
      <c r="P1912" s="89"/>
      <c r="Q1912" s="87"/>
      <c r="R1912" s="87"/>
      <c r="S1912" s="87"/>
      <c r="T1912" s="89"/>
      <c r="V1912" s="87"/>
      <c r="W1912" s="87"/>
    </row>
    <row r="1913" spans="1:23">
      <c r="A1913" s="98"/>
      <c r="B1913" s="94"/>
      <c r="C1913" s="99"/>
      <c r="D1913" s="86"/>
      <c r="E1913" s="87"/>
      <c r="G1913" s="89"/>
      <c r="H1913" s="87"/>
      <c r="I1913" s="87"/>
      <c r="J1913" s="88"/>
      <c r="K1913" s="87"/>
      <c r="L1913" s="90"/>
      <c r="M1913" s="90"/>
      <c r="N1913" s="87" t="str">
        <f t="shared" ca="1" si="29"/>
        <v/>
      </c>
      <c r="O1913" s="87"/>
      <c r="P1913" s="89"/>
      <c r="Q1913" s="87"/>
      <c r="R1913" s="87"/>
      <c r="S1913" s="87"/>
      <c r="T1913" s="89"/>
      <c r="V1913" s="87"/>
      <c r="W1913" s="87"/>
    </row>
    <row r="1914" spans="1:23">
      <c r="A1914" s="98"/>
      <c r="B1914" s="94"/>
      <c r="C1914" s="99"/>
      <c r="D1914" s="86"/>
      <c r="E1914" s="87"/>
      <c r="G1914" s="89"/>
      <c r="H1914" s="87"/>
      <c r="I1914" s="87"/>
      <c r="J1914" s="88"/>
      <c r="K1914" s="87"/>
      <c r="L1914" s="90"/>
      <c r="M1914" s="90"/>
      <c r="N1914" s="87" t="str">
        <f t="shared" ca="1" si="29"/>
        <v/>
      </c>
      <c r="O1914" s="87"/>
      <c r="P1914" s="89"/>
      <c r="Q1914" s="87"/>
      <c r="R1914" s="87"/>
      <c r="S1914" s="87"/>
      <c r="T1914" s="89"/>
      <c r="V1914" s="87"/>
      <c r="W1914" s="87"/>
    </row>
    <row r="1915" spans="1:23">
      <c r="A1915" s="98"/>
      <c r="B1915" s="94"/>
      <c r="C1915" s="99"/>
      <c r="D1915" s="86"/>
      <c r="E1915" s="87"/>
      <c r="G1915" s="89"/>
      <c r="H1915" s="87"/>
      <c r="I1915" s="87"/>
      <c r="J1915" s="88"/>
      <c r="K1915" s="87"/>
      <c r="L1915" s="90"/>
      <c r="M1915" s="90"/>
      <c r="N1915" s="87" t="str">
        <f t="shared" ca="1" si="29"/>
        <v/>
      </c>
      <c r="O1915" s="87"/>
      <c r="P1915" s="89"/>
      <c r="Q1915" s="87"/>
      <c r="R1915" s="87"/>
      <c r="S1915" s="87"/>
      <c r="T1915" s="89"/>
      <c r="V1915" s="87"/>
      <c r="W1915" s="87"/>
    </row>
    <row r="1916" spans="1:23">
      <c r="A1916" s="98"/>
      <c r="B1916" s="94"/>
      <c r="C1916" s="99"/>
      <c r="D1916" s="86"/>
      <c r="E1916" s="87"/>
      <c r="G1916" s="89"/>
      <c r="H1916" s="87"/>
      <c r="I1916" s="87"/>
      <c r="J1916" s="88"/>
      <c r="K1916" s="87"/>
      <c r="L1916" s="90"/>
      <c r="M1916" s="90"/>
      <c r="N1916" s="87" t="str">
        <f t="shared" ca="1" si="29"/>
        <v/>
      </c>
      <c r="O1916" s="87"/>
      <c r="P1916" s="89"/>
      <c r="Q1916" s="87"/>
      <c r="R1916" s="87"/>
      <c r="S1916" s="87"/>
      <c r="T1916" s="89"/>
      <c r="V1916" s="87"/>
      <c r="W1916" s="87"/>
    </row>
    <row r="1917" spans="1:23">
      <c r="A1917" s="98"/>
      <c r="B1917" s="94"/>
      <c r="C1917" s="99"/>
      <c r="D1917" s="86"/>
      <c r="E1917" s="87"/>
      <c r="G1917" s="89"/>
      <c r="H1917" s="87"/>
      <c r="I1917" s="87"/>
      <c r="J1917" s="88"/>
      <c r="K1917" s="87"/>
      <c r="L1917" s="90"/>
      <c r="M1917" s="90"/>
      <c r="N1917" s="87" t="str">
        <f t="shared" ca="1" si="29"/>
        <v/>
      </c>
      <c r="O1917" s="87"/>
      <c r="P1917" s="89"/>
      <c r="Q1917" s="87"/>
      <c r="R1917" s="87"/>
      <c r="S1917" s="87"/>
      <c r="T1917" s="89"/>
      <c r="V1917" s="87"/>
      <c r="W1917" s="87"/>
    </row>
    <row r="1918" spans="1:23">
      <c r="A1918" s="98"/>
      <c r="B1918" s="94"/>
      <c r="C1918" s="99"/>
      <c r="D1918" s="86"/>
      <c r="E1918" s="87"/>
      <c r="G1918" s="89"/>
      <c r="H1918" s="87"/>
      <c r="I1918" s="87"/>
      <c r="J1918" s="88"/>
      <c r="K1918" s="87"/>
      <c r="L1918" s="90"/>
      <c r="M1918" s="90"/>
      <c r="N1918" s="87" t="str">
        <f t="shared" ca="1" si="29"/>
        <v/>
      </c>
      <c r="O1918" s="87"/>
      <c r="P1918" s="89"/>
      <c r="Q1918" s="87"/>
      <c r="R1918" s="87"/>
      <c r="S1918" s="87"/>
      <c r="T1918" s="89"/>
      <c r="V1918" s="87"/>
      <c r="W1918" s="87"/>
    </row>
    <row r="1919" spans="1:23">
      <c r="A1919" s="98"/>
      <c r="B1919" s="94"/>
      <c r="C1919" s="99"/>
      <c r="D1919" s="86"/>
      <c r="E1919" s="87"/>
      <c r="G1919" s="89"/>
      <c r="H1919" s="87"/>
      <c r="I1919" s="87"/>
      <c r="J1919" s="88"/>
      <c r="K1919" s="87"/>
      <c r="L1919" s="90"/>
      <c r="M1919" s="90"/>
      <c r="N1919" s="87" t="str">
        <f t="shared" ca="1" si="29"/>
        <v/>
      </c>
      <c r="O1919" s="87"/>
      <c r="P1919" s="89"/>
      <c r="Q1919" s="87"/>
      <c r="R1919" s="87"/>
      <c r="S1919" s="87"/>
      <c r="T1919" s="89"/>
      <c r="V1919" s="87"/>
      <c r="W1919" s="87"/>
    </row>
    <row r="1920" spans="1:23">
      <c r="A1920" s="98"/>
      <c r="B1920" s="94"/>
      <c r="C1920" s="99"/>
      <c r="D1920" s="86"/>
      <c r="E1920" s="87"/>
      <c r="G1920" s="89"/>
      <c r="H1920" s="87"/>
      <c r="I1920" s="87"/>
      <c r="J1920" s="88"/>
      <c r="K1920" s="87"/>
      <c r="L1920" s="90"/>
      <c r="M1920" s="90"/>
      <c r="N1920" s="87" t="str">
        <f t="shared" ca="1" si="29"/>
        <v/>
      </c>
      <c r="O1920" s="87"/>
      <c r="P1920" s="89"/>
      <c r="Q1920" s="87"/>
      <c r="R1920" s="87"/>
      <c r="S1920" s="87"/>
      <c r="T1920" s="89"/>
      <c r="V1920" s="87"/>
      <c r="W1920" s="87"/>
    </row>
    <row r="1921" spans="1:23">
      <c r="A1921" s="98"/>
      <c r="B1921" s="94"/>
      <c r="C1921" s="99"/>
      <c r="D1921" s="86"/>
      <c r="E1921" s="87"/>
      <c r="G1921" s="89"/>
      <c r="H1921" s="87"/>
      <c r="I1921" s="87"/>
      <c r="J1921" s="88"/>
      <c r="K1921" s="87"/>
      <c r="L1921" s="90"/>
      <c r="M1921" s="90"/>
      <c r="N1921" s="87" t="str">
        <f t="shared" ca="1" si="29"/>
        <v/>
      </c>
      <c r="O1921" s="87"/>
      <c r="P1921" s="89"/>
      <c r="Q1921" s="87"/>
      <c r="R1921" s="87"/>
      <c r="S1921" s="87"/>
      <c r="T1921" s="89"/>
      <c r="V1921" s="87"/>
      <c r="W1921" s="87"/>
    </row>
    <row r="1922" spans="1:23">
      <c r="A1922" s="98"/>
      <c r="B1922" s="94"/>
      <c r="C1922" s="99"/>
      <c r="D1922" s="86"/>
      <c r="E1922" s="87"/>
      <c r="G1922" s="89"/>
      <c r="H1922" s="87"/>
      <c r="I1922" s="87"/>
      <c r="J1922" s="88"/>
      <c r="K1922" s="87"/>
      <c r="L1922" s="90"/>
      <c r="M1922" s="90"/>
      <c r="N1922" s="87" t="str">
        <f t="shared" ca="1" si="29"/>
        <v/>
      </c>
      <c r="O1922" s="87"/>
      <c r="P1922" s="89"/>
      <c r="Q1922" s="87"/>
      <c r="R1922" s="87"/>
      <c r="S1922" s="87"/>
      <c r="T1922" s="89"/>
      <c r="V1922" s="87"/>
      <c r="W1922" s="87"/>
    </row>
    <row r="1923" spans="1:23">
      <c r="A1923" s="98"/>
      <c r="B1923" s="94"/>
      <c r="C1923" s="99"/>
      <c r="D1923" s="86"/>
      <c r="E1923" s="87"/>
      <c r="G1923" s="89"/>
      <c r="H1923" s="87"/>
      <c r="I1923" s="87"/>
      <c r="J1923" s="88"/>
      <c r="K1923" s="87"/>
      <c r="L1923" s="90"/>
      <c r="M1923" s="90"/>
      <c r="N1923" s="87" t="str">
        <f t="shared" ca="1" si="29"/>
        <v/>
      </c>
      <c r="O1923" s="87"/>
      <c r="P1923" s="89"/>
      <c r="Q1923" s="87"/>
      <c r="R1923" s="87"/>
      <c r="S1923" s="87"/>
      <c r="T1923" s="89"/>
      <c r="V1923" s="87"/>
      <c r="W1923" s="87"/>
    </row>
    <row r="1924" spans="1:23">
      <c r="A1924" s="98"/>
      <c r="B1924" s="94"/>
      <c r="C1924" s="99"/>
      <c r="D1924" s="86"/>
      <c r="E1924" s="87"/>
      <c r="G1924" s="89"/>
      <c r="H1924" s="87"/>
      <c r="I1924" s="87"/>
      <c r="J1924" s="88"/>
      <c r="K1924" s="87"/>
      <c r="L1924" s="90"/>
      <c r="M1924" s="90"/>
      <c r="N1924" s="87" t="str">
        <f t="shared" ca="1" si="29"/>
        <v/>
      </c>
      <c r="O1924" s="87"/>
      <c r="P1924" s="89"/>
      <c r="Q1924" s="87"/>
      <c r="R1924" s="87"/>
      <c r="S1924" s="87"/>
      <c r="T1924" s="89"/>
      <c r="V1924" s="87"/>
      <c r="W1924" s="87"/>
    </row>
    <row r="1925" spans="1:23">
      <c r="A1925" s="98"/>
      <c r="B1925" s="94"/>
      <c r="C1925" s="99"/>
      <c r="D1925" s="86"/>
      <c r="E1925" s="87"/>
      <c r="G1925" s="89"/>
      <c r="H1925" s="87"/>
      <c r="I1925" s="87"/>
      <c r="J1925" s="88"/>
      <c r="K1925" s="87"/>
      <c r="L1925" s="90"/>
      <c r="M1925" s="90"/>
      <c r="N1925" s="87" t="str">
        <f t="shared" ref="N1925:N1988" ca="1" si="30">+IFERROR(MATCH("X",OFFSET(STR,N1924,0),0)+N1924,"")</f>
        <v/>
      </c>
      <c r="O1925" s="87"/>
      <c r="P1925" s="89"/>
      <c r="Q1925" s="87"/>
      <c r="R1925" s="87"/>
      <c r="S1925" s="87"/>
      <c r="T1925" s="89"/>
      <c r="V1925" s="87"/>
      <c r="W1925" s="87"/>
    </row>
    <row r="1926" spans="1:23">
      <c r="A1926" s="98"/>
      <c r="B1926" s="94"/>
      <c r="C1926" s="99"/>
      <c r="D1926" s="86"/>
      <c r="E1926" s="87"/>
      <c r="G1926" s="89"/>
      <c r="H1926" s="87"/>
      <c r="I1926" s="87"/>
      <c r="J1926" s="88"/>
      <c r="K1926" s="87"/>
      <c r="L1926" s="90"/>
      <c r="M1926" s="90"/>
      <c r="N1926" s="87" t="str">
        <f t="shared" ca="1" si="30"/>
        <v/>
      </c>
      <c r="O1926" s="87"/>
      <c r="P1926" s="89"/>
      <c r="Q1926" s="87"/>
      <c r="R1926" s="87"/>
      <c r="S1926" s="87"/>
      <c r="T1926" s="89"/>
      <c r="V1926" s="87"/>
      <c r="W1926" s="87"/>
    </row>
    <row r="1927" spans="1:23">
      <c r="A1927" s="98"/>
      <c r="B1927" s="94"/>
      <c r="C1927" s="99"/>
      <c r="D1927" s="86"/>
      <c r="E1927" s="87"/>
      <c r="G1927" s="89"/>
      <c r="H1927" s="87"/>
      <c r="I1927" s="87"/>
      <c r="J1927" s="88"/>
      <c r="K1927" s="87"/>
      <c r="L1927" s="90"/>
      <c r="M1927" s="90"/>
      <c r="N1927" s="87" t="str">
        <f t="shared" ca="1" si="30"/>
        <v/>
      </c>
      <c r="O1927" s="87"/>
      <c r="P1927" s="89"/>
      <c r="Q1927" s="87"/>
      <c r="R1927" s="87"/>
      <c r="S1927" s="87"/>
      <c r="T1927" s="89"/>
      <c r="V1927" s="87"/>
      <c r="W1927" s="87"/>
    </row>
    <row r="1928" spans="1:23">
      <c r="A1928" s="98"/>
      <c r="B1928" s="94"/>
      <c r="C1928" s="99"/>
      <c r="D1928" s="86"/>
      <c r="E1928" s="87"/>
      <c r="G1928" s="89"/>
      <c r="H1928" s="87"/>
      <c r="I1928" s="87"/>
      <c r="J1928" s="88"/>
      <c r="K1928" s="87"/>
      <c r="L1928" s="90"/>
      <c r="M1928" s="90"/>
      <c r="N1928" s="87" t="str">
        <f t="shared" ca="1" si="30"/>
        <v/>
      </c>
      <c r="O1928" s="87"/>
      <c r="P1928" s="89"/>
      <c r="Q1928" s="87"/>
      <c r="R1928" s="87"/>
      <c r="S1928" s="87"/>
      <c r="T1928" s="89"/>
      <c r="V1928" s="87"/>
      <c r="W1928" s="87"/>
    </row>
    <row r="1929" spans="1:23">
      <c r="A1929" s="98"/>
      <c r="B1929" s="94"/>
      <c r="C1929" s="99"/>
      <c r="D1929" s="86"/>
      <c r="E1929" s="87"/>
      <c r="G1929" s="89"/>
      <c r="H1929" s="87"/>
      <c r="I1929" s="87"/>
      <c r="J1929" s="88"/>
      <c r="K1929" s="87"/>
      <c r="L1929" s="90"/>
      <c r="M1929" s="90"/>
      <c r="N1929" s="87" t="str">
        <f t="shared" ca="1" si="30"/>
        <v/>
      </c>
      <c r="O1929" s="87"/>
      <c r="P1929" s="89"/>
      <c r="Q1929" s="87"/>
      <c r="R1929" s="87"/>
      <c r="S1929" s="87"/>
      <c r="T1929" s="89"/>
      <c r="V1929" s="87"/>
      <c r="W1929" s="87"/>
    </row>
    <row r="1930" spans="1:23">
      <c r="A1930" s="98"/>
      <c r="B1930" s="94"/>
      <c r="C1930" s="99"/>
      <c r="D1930" s="86"/>
      <c r="E1930" s="87"/>
      <c r="G1930" s="89"/>
      <c r="H1930" s="87"/>
      <c r="I1930" s="87"/>
      <c r="J1930" s="88"/>
      <c r="K1930" s="87"/>
      <c r="L1930" s="90"/>
      <c r="M1930" s="90"/>
      <c r="N1930" s="87" t="str">
        <f t="shared" ca="1" si="30"/>
        <v/>
      </c>
      <c r="O1930" s="87"/>
      <c r="P1930" s="89"/>
      <c r="Q1930" s="87"/>
      <c r="R1930" s="87"/>
      <c r="S1930" s="87"/>
      <c r="T1930" s="89"/>
      <c r="V1930" s="87"/>
      <c r="W1930" s="87"/>
    </row>
    <row r="1931" spans="1:23">
      <c r="A1931" s="98"/>
      <c r="B1931" s="94"/>
      <c r="C1931" s="99"/>
      <c r="D1931" s="86"/>
      <c r="E1931" s="87"/>
      <c r="G1931" s="89"/>
      <c r="H1931" s="87"/>
      <c r="I1931" s="87"/>
      <c r="J1931" s="88"/>
      <c r="K1931" s="87"/>
      <c r="L1931" s="90"/>
      <c r="M1931" s="90"/>
      <c r="N1931" s="87" t="str">
        <f t="shared" ca="1" si="30"/>
        <v/>
      </c>
      <c r="O1931" s="87"/>
      <c r="P1931" s="89"/>
      <c r="Q1931" s="87"/>
      <c r="R1931" s="87"/>
      <c r="S1931" s="87"/>
      <c r="T1931" s="89"/>
      <c r="V1931" s="87"/>
      <c r="W1931" s="87"/>
    </row>
    <row r="1932" spans="1:23">
      <c r="A1932" s="98"/>
      <c r="B1932" s="94"/>
      <c r="C1932" s="99"/>
      <c r="D1932" s="86"/>
      <c r="E1932" s="87"/>
      <c r="G1932" s="89"/>
      <c r="H1932" s="87"/>
      <c r="I1932" s="87"/>
      <c r="J1932" s="88"/>
      <c r="K1932" s="87"/>
      <c r="L1932" s="90"/>
      <c r="M1932" s="90"/>
      <c r="N1932" s="87" t="str">
        <f t="shared" ca="1" si="30"/>
        <v/>
      </c>
      <c r="O1932" s="87"/>
      <c r="P1932" s="89"/>
      <c r="Q1932" s="87"/>
      <c r="R1932" s="87"/>
      <c r="S1932" s="87"/>
      <c r="T1932" s="89"/>
      <c r="V1932" s="87"/>
      <c r="W1932" s="87"/>
    </row>
    <row r="1933" spans="1:23">
      <c r="A1933" s="98"/>
      <c r="B1933" s="94"/>
      <c r="C1933" s="99"/>
      <c r="D1933" s="86"/>
      <c r="E1933" s="87"/>
      <c r="G1933" s="89"/>
      <c r="H1933" s="87"/>
      <c r="I1933" s="87"/>
      <c r="J1933" s="88"/>
      <c r="K1933" s="87"/>
      <c r="L1933" s="90"/>
      <c r="M1933" s="90"/>
      <c r="N1933" s="87" t="str">
        <f t="shared" ca="1" si="30"/>
        <v/>
      </c>
      <c r="O1933" s="87"/>
      <c r="P1933" s="89"/>
      <c r="Q1933" s="87"/>
      <c r="R1933" s="87"/>
      <c r="S1933" s="87"/>
      <c r="T1933" s="89"/>
      <c r="V1933" s="87"/>
      <c r="W1933" s="87"/>
    </row>
    <row r="1934" spans="1:23">
      <c r="A1934" s="98"/>
      <c r="B1934" s="94"/>
      <c r="C1934" s="99"/>
      <c r="D1934" s="86"/>
      <c r="E1934" s="87"/>
      <c r="G1934" s="89"/>
      <c r="H1934" s="87"/>
      <c r="I1934" s="87"/>
      <c r="J1934" s="88"/>
      <c r="K1934" s="87"/>
      <c r="L1934" s="90"/>
      <c r="M1934" s="90"/>
      <c r="N1934" s="87" t="str">
        <f t="shared" ca="1" si="30"/>
        <v/>
      </c>
      <c r="O1934" s="87"/>
      <c r="P1934" s="89"/>
      <c r="Q1934" s="87"/>
      <c r="R1934" s="87"/>
      <c r="S1934" s="87"/>
      <c r="T1934" s="89"/>
      <c r="V1934" s="87"/>
      <c r="W1934" s="87"/>
    </row>
    <row r="1935" spans="1:23">
      <c r="A1935" s="98"/>
      <c r="B1935" s="94"/>
      <c r="C1935" s="99"/>
      <c r="D1935" s="86"/>
      <c r="E1935" s="87"/>
      <c r="G1935" s="89"/>
      <c r="H1935" s="87"/>
      <c r="I1935" s="87"/>
      <c r="J1935" s="88"/>
      <c r="K1935" s="87"/>
      <c r="L1935" s="90"/>
      <c r="M1935" s="90"/>
      <c r="N1935" s="87" t="str">
        <f t="shared" ca="1" si="30"/>
        <v/>
      </c>
      <c r="O1935" s="87"/>
      <c r="P1935" s="89"/>
      <c r="Q1935" s="87"/>
      <c r="R1935" s="87"/>
      <c r="S1935" s="87"/>
      <c r="T1935" s="89"/>
      <c r="V1935" s="87"/>
      <c r="W1935" s="87"/>
    </row>
    <row r="1936" spans="1:23">
      <c r="A1936" s="98"/>
      <c r="B1936" s="94"/>
      <c r="C1936" s="99"/>
      <c r="D1936" s="86"/>
      <c r="E1936" s="87"/>
      <c r="G1936" s="89"/>
      <c r="H1936" s="87"/>
      <c r="I1936" s="87"/>
      <c r="J1936" s="88"/>
      <c r="K1936" s="87"/>
      <c r="L1936" s="90"/>
      <c r="M1936" s="90"/>
      <c r="N1936" s="87" t="str">
        <f t="shared" ca="1" si="30"/>
        <v/>
      </c>
      <c r="O1936" s="87"/>
      <c r="P1936" s="89"/>
      <c r="Q1936" s="87"/>
      <c r="R1936" s="87"/>
      <c r="S1936" s="87"/>
      <c r="T1936" s="89"/>
      <c r="V1936" s="87"/>
      <c r="W1936" s="87"/>
    </row>
    <row r="1937" spans="1:23">
      <c r="A1937" s="98"/>
      <c r="B1937" s="94"/>
      <c r="C1937" s="99"/>
      <c r="D1937" s="86"/>
      <c r="E1937" s="87"/>
      <c r="G1937" s="89"/>
      <c r="H1937" s="87"/>
      <c r="I1937" s="87"/>
      <c r="J1937" s="88"/>
      <c r="K1937" s="87"/>
      <c r="L1937" s="90"/>
      <c r="M1937" s="90"/>
      <c r="N1937" s="87" t="str">
        <f t="shared" ca="1" si="30"/>
        <v/>
      </c>
      <c r="O1937" s="87"/>
      <c r="P1937" s="89"/>
      <c r="Q1937" s="87"/>
      <c r="R1937" s="87"/>
      <c r="S1937" s="87"/>
      <c r="T1937" s="89"/>
      <c r="V1937" s="87"/>
      <c r="W1937" s="87"/>
    </row>
    <row r="1938" spans="1:23">
      <c r="A1938" s="98"/>
      <c r="B1938" s="94"/>
      <c r="C1938" s="99"/>
      <c r="D1938" s="86"/>
      <c r="E1938" s="87"/>
      <c r="G1938" s="89"/>
      <c r="H1938" s="87"/>
      <c r="I1938" s="87"/>
      <c r="J1938" s="88"/>
      <c r="K1938" s="87"/>
      <c r="L1938" s="90"/>
      <c r="M1938" s="90"/>
      <c r="N1938" s="87" t="str">
        <f t="shared" ca="1" si="30"/>
        <v/>
      </c>
      <c r="O1938" s="87"/>
      <c r="P1938" s="89"/>
      <c r="Q1938" s="87"/>
      <c r="R1938" s="87"/>
      <c r="S1938" s="87"/>
      <c r="T1938" s="89"/>
      <c r="V1938" s="87"/>
      <c r="W1938" s="87"/>
    </row>
    <row r="1939" spans="1:23">
      <c r="A1939" s="98"/>
      <c r="B1939" s="94"/>
      <c r="C1939" s="99"/>
      <c r="D1939" s="86"/>
      <c r="E1939" s="87"/>
      <c r="G1939" s="89"/>
      <c r="H1939" s="87"/>
      <c r="I1939" s="87"/>
      <c r="J1939" s="88"/>
      <c r="K1939" s="87"/>
      <c r="L1939" s="90"/>
      <c r="M1939" s="90"/>
      <c r="N1939" s="87" t="str">
        <f t="shared" ca="1" si="30"/>
        <v/>
      </c>
      <c r="O1939" s="87"/>
      <c r="P1939" s="89"/>
      <c r="Q1939" s="87"/>
      <c r="R1939" s="87"/>
      <c r="S1939" s="87"/>
      <c r="T1939" s="89"/>
      <c r="V1939" s="87"/>
      <c r="W1939" s="87"/>
    </row>
    <row r="1940" spans="1:23">
      <c r="A1940" s="98"/>
      <c r="B1940" s="94"/>
      <c r="C1940" s="99"/>
      <c r="D1940" s="86"/>
      <c r="E1940" s="87"/>
      <c r="G1940" s="89"/>
      <c r="H1940" s="87"/>
      <c r="I1940" s="87"/>
      <c r="J1940" s="88"/>
      <c r="K1940" s="87"/>
      <c r="L1940" s="90"/>
      <c r="M1940" s="90"/>
      <c r="N1940" s="87" t="str">
        <f t="shared" ca="1" si="30"/>
        <v/>
      </c>
      <c r="O1940" s="87"/>
      <c r="P1940" s="89"/>
      <c r="Q1940" s="87"/>
      <c r="R1940" s="87"/>
      <c r="S1940" s="87"/>
      <c r="T1940" s="89"/>
      <c r="V1940" s="87"/>
      <c r="W1940" s="87"/>
    </row>
    <row r="1941" spans="1:23">
      <c r="A1941" s="98"/>
      <c r="B1941" s="94"/>
      <c r="C1941" s="99"/>
      <c r="D1941" s="86"/>
      <c r="E1941" s="87"/>
      <c r="G1941" s="89"/>
      <c r="H1941" s="87"/>
      <c r="I1941" s="87"/>
      <c r="J1941" s="88"/>
      <c r="K1941" s="87"/>
      <c r="L1941" s="90"/>
      <c r="M1941" s="90"/>
      <c r="N1941" s="87" t="str">
        <f t="shared" ca="1" si="30"/>
        <v/>
      </c>
      <c r="O1941" s="87"/>
      <c r="P1941" s="89"/>
      <c r="Q1941" s="87"/>
      <c r="R1941" s="87"/>
      <c r="S1941" s="87"/>
      <c r="T1941" s="89"/>
      <c r="V1941" s="87"/>
      <c r="W1941" s="87"/>
    </row>
    <row r="1942" spans="1:23">
      <c r="A1942" s="98"/>
      <c r="B1942" s="94"/>
      <c r="C1942" s="99"/>
      <c r="D1942" s="86"/>
      <c r="E1942" s="87"/>
      <c r="G1942" s="89"/>
      <c r="H1942" s="87"/>
      <c r="I1942" s="87"/>
      <c r="J1942" s="88"/>
      <c r="K1942" s="87"/>
      <c r="L1942" s="90"/>
      <c r="M1942" s="90"/>
      <c r="N1942" s="87" t="str">
        <f t="shared" ca="1" si="30"/>
        <v/>
      </c>
      <c r="O1942" s="87"/>
      <c r="P1942" s="89"/>
      <c r="Q1942" s="87"/>
      <c r="R1942" s="87"/>
      <c r="S1942" s="87"/>
      <c r="T1942" s="89"/>
      <c r="V1942" s="87"/>
      <c r="W1942" s="87"/>
    </row>
    <row r="1943" spans="1:23">
      <c r="A1943" s="98"/>
      <c r="B1943" s="94"/>
      <c r="C1943" s="99"/>
      <c r="D1943" s="86"/>
      <c r="E1943" s="87"/>
      <c r="G1943" s="89"/>
      <c r="H1943" s="87"/>
      <c r="I1943" s="87"/>
      <c r="J1943" s="88"/>
      <c r="K1943" s="87"/>
      <c r="L1943" s="90"/>
      <c r="M1943" s="90"/>
      <c r="N1943" s="87" t="str">
        <f t="shared" ca="1" si="30"/>
        <v/>
      </c>
      <c r="O1943" s="87"/>
      <c r="P1943" s="89"/>
      <c r="Q1943" s="87"/>
      <c r="R1943" s="87"/>
      <c r="S1943" s="87"/>
      <c r="T1943" s="89"/>
      <c r="V1943" s="87"/>
      <c r="W1943" s="87"/>
    </row>
    <row r="1944" spans="1:23">
      <c r="A1944" s="98"/>
      <c r="B1944" s="94"/>
      <c r="C1944" s="99"/>
      <c r="D1944" s="86"/>
      <c r="E1944" s="87"/>
      <c r="G1944" s="89"/>
      <c r="H1944" s="87"/>
      <c r="I1944" s="87"/>
      <c r="J1944" s="88"/>
      <c r="K1944" s="87"/>
      <c r="L1944" s="90"/>
      <c r="M1944" s="90"/>
      <c r="N1944" s="87" t="str">
        <f t="shared" ca="1" si="30"/>
        <v/>
      </c>
      <c r="O1944" s="87"/>
      <c r="P1944" s="89"/>
      <c r="Q1944" s="87"/>
      <c r="R1944" s="87"/>
      <c r="S1944" s="87"/>
      <c r="T1944" s="89"/>
      <c r="V1944" s="87"/>
      <c r="W1944" s="87"/>
    </row>
    <row r="1945" spans="1:23">
      <c r="A1945" s="98"/>
      <c r="B1945" s="94"/>
      <c r="C1945" s="99"/>
      <c r="D1945" s="86"/>
      <c r="E1945" s="87"/>
      <c r="G1945" s="89"/>
      <c r="H1945" s="87"/>
      <c r="I1945" s="87"/>
      <c r="J1945" s="88"/>
      <c r="K1945" s="87"/>
      <c r="L1945" s="90"/>
      <c r="M1945" s="90"/>
      <c r="N1945" s="87" t="str">
        <f t="shared" ca="1" si="30"/>
        <v/>
      </c>
      <c r="O1945" s="87"/>
      <c r="P1945" s="89"/>
      <c r="Q1945" s="87"/>
      <c r="R1945" s="87"/>
      <c r="S1945" s="87"/>
      <c r="T1945" s="89"/>
      <c r="V1945" s="87"/>
      <c r="W1945" s="87"/>
    </row>
    <row r="1946" spans="1:23">
      <c r="A1946" s="98"/>
      <c r="B1946" s="94"/>
      <c r="C1946" s="99"/>
      <c r="D1946" s="86"/>
      <c r="E1946" s="87"/>
      <c r="G1946" s="89"/>
      <c r="H1946" s="87"/>
      <c r="I1946" s="87"/>
      <c r="J1946" s="88"/>
      <c r="K1946" s="87"/>
      <c r="L1946" s="90"/>
      <c r="M1946" s="90"/>
      <c r="N1946" s="87" t="str">
        <f t="shared" ca="1" si="30"/>
        <v/>
      </c>
      <c r="O1946" s="87"/>
      <c r="P1946" s="89"/>
      <c r="Q1946" s="87"/>
      <c r="R1946" s="87"/>
      <c r="S1946" s="87"/>
      <c r="T1946" s="89"/>
      <c r="V1946" s="87"/>
      <c r="W1946" s="87"/>
    </row>
    <row r="1947" spans="1:23">
      <c r="A1947" s="98"/>
      <c r="B1947" s="94"/>
      <c r="C1947" s="99"/>
      <c r="D1947" s="86"/>
      <c r="E1947" s="87"/>
      <c r="G1947" s="89"/>
      <c r="H1947" s="87"/>
      <c r="I1947" s="87"/>
      <c r="J1947" s="88"/>
      <c r="K1947" s="87"/>
      <c r="L1947" s="90"/>
      <c r="M1947" s="90"/>
      <c r="N1947" s="87" t="str">
        <f t="shared" ca="1" si="30"/>
        <v/>
      </c>
      <c r="O1947" s="87"/>
      <c r="P1947" s="89"/>
      <c r="Q1947" s="87"/>
      <c r="R1947" s="87"/>
      <c r="S1947" s="87"/>
      <c r="T1947" s="89"/>
      <c r="V1947" s="87"/>
      <c r="W1947" s="87"/>
    </row>
    <row r="1948" spans="1:23">
      <c r="A1948" s="98"/>
      <c r="B1948" s="94"/>
      <c r="C1948" s="99"/>
      <c r="D1948" s="86"/>
      <c r="E1948" s="87"/>
      <c r="G1948" s="89"/>
      <c r="H1948" s="87"/>
      <c r="I1948" s="87"/>
      <c r="J1948" s="88"/>
      <c r="K1948" s="87"/>
      <c r="L1948" s="90"/>
      <c r="M1948" s="90"/>
      <c r="N1948" s="87" t="str">
        <f t="shared" ca="1" si="30"/>
        <v/>
      </c>
      <c r="O1948" s="87"/>
      <c r="P1948" s="89"/>
      <c r="Q1948" s="87"/>
      <c r="R1948" s="87"/>
      <c r="S1948" s="87"/>
      <c r="T1948" s="89"/>
      <c r="V1948" s="87"/>
      <c r="W1948" s="87"/>
    </row>
    <row r="1949" spans="1:23">
      <c r="A1949" s="98"/>
      <c r="B1949" s="94"/>
      <c r="C1949" s="99"/>
      <c r="D1949" s="86"/>
      <c r="E1949" s="87"/>
      <c r="G1949" s="89"/>
      <c r="H1949" s="87"/>
      <c r="I1949" s="87"/>
      <c r="J1949" s="88"/>
      <c r="K1949" s="87"/>
      <c r="L1949" s="90"/>
      <c r="M1949" s="90"/>
      <c r="N1949" s="87" t="str">
        <f t="shared" ca="1" si="30"/>
        <v/>
      </c>
      <c r="O1949" s="87"/>
      <c r="P1949" s="89"/>
      <c r="Q1949" s="87"/>
      <c r="R1949" s="87"/>
      <c r="S1949" s="87"/>
      <c r="T1949" s="89"/>
      <c r="V1949" s="87"/>
      <c r="W1949" s="87"/>
    </row>
    <row r="1950" spans="1:23">
      <c r="A1950" s="98"/>
      <c r="B1950" s="94"/>
      <c r="C1950" s="99"/>
      <c r="D1950" s="86"/>
      <c r="E1950" s="87"/>
      <c r="G1950" s="89"/>
      <c r="H1950" s="87"/>
      <c r="I1950" s="87"/>
      <c r="J1950" s="88"/>
      <c r="K1950" s="87"/>
      <c r="L1950" s="90"/>
      <c r="M1950" s="90"/>
      <c r="N1950" s="87" t="str">
        <f t="shared" ca="1" si="30"/>
        <v/>
      </c>
      <c r="O1950" s="87"/>
      <c r="P1950" s="89"/>
      <c r="Q1950" s="87"/>
      <c r="R1950" s="87"/>
      <c r="S1950" s="87"/>
      <c r="T1950" s="89"/>
      <c r="V1950" s="87"/>
      <c r="W1950" s="87"/>
    </row>
    <row r="1951" spans="1:23">
      <c r="A1951" s="98"/>
      <c r="B1951" s="94"/>
      <c r="C1951" s="99"/>
      <c r="D1951" s="86"/>
      <c r="E1951" s="87"/>
      <c r="G1951" s="89"/>
      <c r="H1951" s="87"/>
      <c r="I1951" s="87"/>
      <c r="J1951" s="88"/>
      <c r="K1951" s="87"/>
      <c r="L1951" s="90"/>
      <c r="M1951" s="90"/>
      <c r="N1951" s="87" t="str">
        <f t="shared" ca="1" si="30"/>
        <v/>
      </c>
      <c r="O1951" s="87"/>
      <c r="P1951" s="89"/>
      <c r="Q1951" s="87"/>
      <c r="R1951" s="87"/>
      <c r="S1951" s="87"/>
      <c r="T1951" s="89"/>
      <c r="V1951" s="87"/>
      <c r="W1951" s="87"/>
    </row>
    <row r="1952" spans="1:23">
      <c r="A1952" s="98"/>
      <c r="B1952" s="94"/>
      <c r="C1952" s="99"/>
      <c r="D1952" s="86"/>
      <c r="E1952" s="87"/>
      <c r="G1952" s="89"/>
      <c r="H1952" s="87"/>
      <c r="I1952" s="87"/>
      <c r="J1952" s="88"/>
      <c r="K1952" s="87"/>
      <c r="L1952" s="90"/>
      <c r="M1952" s="90"/>
      <c r="N1952" s="87" t="str">
        <f t="shared" ca="1" si="30"/>
        <v/>
      </c>
      <c r="O1952" s="87"/>
      <c r="P1952" s="89"/>
      <c r="Q1952" s="87"/>
      <c r="R1952" s="87"/>
      <c r="S1952" s="87"/>
      <c r="T1952" s="89"/>
      <c r="V1952" s="87"/>
      <c r="W1952" s="87"/>
    </row>
    <row r="1953" spans="1:23">
      <c r="A1953" s="98"/>
      <c r="B1953" s="94"/>
      <c r="C1953" s="99"/>
      <c r="D1953" s="86"/>
      <c r="E1953" s="87"/>
      <c r="G1953" s="89"/>
      <c r="H1953" s="87"/>
      <c r="I1953" s="87"/>
      <c r="J1953" s="88"/>
      <c r="K1953" s="87"/>
      <c r="L1953" s="90"/>
      <c r="M1953" s="90"/>
      <c r="N1953" s="87" t="str">
        <f t="shared" ca="1" si="30"/>
        <v/>
      </c>
      <c r="O1953" s="87"/>
      <c r="P1953" s="89"/>
      <c r="Q1953" s="87"/>
      <c r="R1953" s="87"/>
      <c r="S1953" s="87"/>
      <c r="T1953" s="89"/>
      <c r="V1953" s="87"/>
      <c r="W1953" s="87"/>
    </row>
    <row r="1954" spans="1:23">
      <c r="A1954" s="98"/>
      <c r="B1954" s="94"/>
      <c r="C1954" s="99"/>
      <c r="D1954" s="86"/>
      <c r="E1954" s="87"/>
      <c r="G1954" s="89"/>
      <c r="H1954" s="87"/>
      <c r="I1954" s="87"/>
      <c r="J1954" s="88"/>
      <c r="K1954" s="87"/>
      <c r="L1954" s="90"/>
      <c r="M1954" s="90"/>
      <c r="N1954" s="87" t="str">
        <f t="shared" ca="1" si="30"/>
        <v/>
      </c>
      <c r="O1954" s="87"/>
      <c r="P1954" s="89"/>
      <c r="Q1954" s="87"/>
      <c r="R1954" s="87"/>
      <c r="S1954" s="87"/>
      <c r="T1954" s="89"/>
      <c r="V1954" s="87"/>
      <c r="W1954" s="87"/>
    </row>
    <row r="1955" spans="1:23">
      <c r="A1955" s="98"/>
      <c r="B1955" s="94"/>
      <c r="C1955" s="99"/>
      <c r="D1955" s="86"/>
      <c r="E1955" s="87"/>
      <c r="G1955" s="89"/>
      <c r="H1955" s="87"/>
      <c r="I1955" s="87"/>
      <c r="J1955" s="88"/>
      <c r="K1955" s="87"/>
      <c r="L1955" s="90"/>
      <c r="M1955" s="90"/>
      <c r="N1955" s="87" t="str">
        <f t="shared" ca="1" si="30"/>
        <v/>
      </c>
      <c r="O1955" s="87"/>
      <c r="P1955" s="89"/>
      <c r="Q1955" s="87"/>
      <c r="R1955" s="87"/>
      <c r="S1955" s="87"/>
      <c r="T1955" s="89"/>
      <c r="V1955" s="87"/>
      <c r="W1955" s="87"/>
    </row>
    <row r="1956" spans="1:23">
      <c r="A1956" s="98"/>
      <c r="B1956" s="94"/>
      <c r="C1956" s="99"/>
      <c r="D1956" s="86"/>
      <c r="E1956" s="87"/>
      <c r="G1956" s="89"/>
      <c r="H1956" s="87"/>
      <c r="I1956" s="87"/>
      <c r="J1956" s="88"/>
      <c r="K1956" s="87"/>
      <c r="L1956" s="90"/>
      <c r="M1956" s="90"/>
      <c r="N1956" s="87" t="str">
        <f t="shared" ca="1" si="30"/>
        <v/>
      </c>
      <c r="O1956" s="87"/>
      <c r="P1956" s="89"/>
      <c r="Q1956" s="87"/>
      <c r="R1956" s="87"/>
      <c r="S1956" s="87"/>
      <c r="T1956" s="89"/>
      <c r="V1956" s="87"/>
      <c r="W1956" s="87"/>
    </row>
    <row r="1957" spans="1:23">
      <c r="A1957" s="98"/>
      <c r="B1957" s="94"/>
      <c r="C1957" s="99"/>
      <c r="D1957" s="86"/>
      <c r="E1957" s="87"/>
      <c r="G1957" s="89"/>
      <c r="H1957" s="87"/>
      <c r="I1957" s="87"/>
      <c r="J1957" s="88"/>
      <c r="K1957" s="87"/>
      <c r="L1957" s="90"/>
      <c r="M1957" s="90"/>
      <c r="N1957" s="87" t="str">
        <f t="shared" ca="1" si="30"/>
        <v/>
      </c>
      <c r="O1957" s="87"/>
      <c r="P1957" s="89"/>
      <c r="Q1957" s="87"/>
      <c r="R1957" s="87"/>
      <c r="S1957" s="87"/>
      <c r="T1957" s="89"/>
      <c r="V1957" s="87"/>
      <c r="W1957" s="87"/>
    </row>
    <row r="1958" spans="1:23">
      <c r="A1958" s="98"/>
      <c r="B1958" s="94"/>
      <c r="C1958" s="99"/>
      <c r="D1958" s="86"/>
      <c r="E1958" s="87"/>
      <c r="G1958" s="89"/>
      <c r="H1958" s="87"/>
      <c r="I1958" s="87"/>
      <c r="J1958" s="88"/>
      <c r="K1958" s="87"/>
      <c r="L1958" s="90"/>
      <c r="M1958" s="90"/>
      <c r="N1958" s="87" t="str">
        <f t="shared" ca="1" si="30"/>
        <v/>
      </c>
      <c r="O1958" s="87"/>
      <c r="P1958" s="89"/>
      <c r="Q1958" s="87"/>
      <c r="R1958" s="87"/>
      <c r="S1958" s="87"/>
      <c r="T1958" s="89"/>
      <c r="V1958" s="87"/>
      <c r="W1958" s="87"/>
    </row>
    <row r="1959" spans="1:23">
      <c r="A1959" s="98"/>
      <c r="B1959" s="94"/>
      <c r="C1959" s="99"/>
      <c r="D1959" s="86"/>
      <c r="E1959" s="87"/>
      <c r="G1959" s="89"/>
      <c r="H1959" s="87"/>
      <c r="I1959" s="87"/>
      <c r="J1959" s="88"/>
      <c r="K1959" s="87"/>
      <c r="L1959" s="90"/>
      <c r="M1959" s="90"/>
      <c r="N1959" s="87" t="str">
        <f t="shared" ca="1" si="30"/>
        <v/>
      </c>
      <c r="O1959" s="87"/>
      <c r="P1959" s="89"/>
      <c r="Q1959" s="87"/>
      <c r="R1959" s="87"/>
      <c r="S1959" s="87"/>
      <c r="T1959" s="89"/>
      <c r="V1959" s="87"/>
      <c r="W1959" s="87"/>
    </row>
    <row r="1960" spans="1:23">
      <c r="A1960" s="98"/>
      <c r="B1960" s="94"/>
      <c r="C1960" s="99"/>
      <c r="D1960" s="86"/>
      <c r="E1960" s="87"/>
      <c r="G1960" s="89"/>
      <c r="H1960" s="87"/>
      <c r="I1960" s="87"/>
      <c r="J1960" s="88"/>
      <c r="K1960" s="87"/>
      <c r="L1960" s="90"/>
      <c r="M1960" s="90"/>
      <c r="N1960" s="87" t="str">
        <f t="shared" ca="1" si="30"/>
        <v/>
      </c>
      <c r="O1960" s="87"/>
      <c r="P1960" s="89"/>
      <c r="Q1960" s="87"/>
      <c r="R1960" s="87"/>
      <c r="S1960" s="87"/>
      <c r="T1960" s="89"/>
      <c r="V1960" s="87"/>
      <c r="W1960" s="87"/>
    </row>
    <row r="1961" spans="1:23">
      <c r="A1961" s="98"/>
      <c r="B1961" s="94"/>
      <c r="C1961" s="99"/>
      <c r="D1961" s="86"/>
      <c r="E1961" s="87"/>
      <c r="G1961" s="89"/>
      <c r="H1961" s="87"/>
      <c r="I1961" s="87"/>
      <c r="J1961" s="88"/>
      <c r="K1961" s="87"/>
      <c r="L1961" s="90"/>
      <c r="M1961" s="90"/>
      <c r="N1961" s="87" t="str">
        <f t="shared" ca="1" si="30"/>
        <v/>
      </c>
      <c r="O1961" s="87"/>
      <c r="P1961" s="89"/>
      <c r="Q1961" s="87"/>
      <c r="R1961" s="87"/>
      <c r="S1961" s="87"/>
      <c r="T1961" s="89"/>
      <c r="V1961" s="87"/>
      <c r="W1961" s="87"/>
    </row>
    <row r="1962" spans="1:23">
      <c r="A1962" s="98"/>
      <c r="B1962" s="94"/>
      <c r="C1962" s="99"/>
      <c r="D1962" s="86"/>
      <c r="E1962" s="87"/>
      <c r="G1962" s="89"/>
      <c r="H1962" s="87"/>
      <c r="I1962" s="87"/>
      <c r="J1962" s="88"/>
      <c r="K1962" s="87"/>
      <c r="L1962" s="90"/>
      <c r="M1962" s="90"/>
      <c r="N1962" s="87" t="str">
        <f t="shared" ca="1" si="30"/>
        <v/>
      </c>
      <c r="O1962" s="87"/>
      <c r="P1962" s="89"/>
      <c r="Q1962" s="87"/>
      <c r="R1962" s="87"/>
      <c r="S1962" s="87"/>
      <c r="T1962" s="89"/>
      <c r="V1962" s="87"/>
      <c r="W1962" s="87"/>
    </row>
    <row r="1963" spans="1:23">
      <c r="A1963" s="98"/>
      <c r="B1963" s="94"/>
      <c r="C1963" s="99"/>
      <c r="D1963" s="86"/>
      <c r="E1963" s="87"/>
      <c r="G1963" s="89"/>
      <c r="H1963" s="87"/>
      <c r="I1963" s="87"/>
      <c r="J1963" s="88"/>
      <c r="K1963" s="87"/>
      <c r="L1963" s="90"/>
      <c r="M1963" s="90"/>
      <c r="N1963" s="87" t="str">
        <f t="shared" ca="1" si="30"/>
        <v/>
      </c>
      <c r="O1963" s="87"/>
      <c r="P1963" s="89"/>
      <c r="Q1963" s="87"/>
      <c r="R1963" s="87"/>
      <c r="S1963" s="87"/>
      <c r="T1963" s="89"/>
      <c r="V1963" s="87"/>
      <c r="W1963" s="87"/>
    </row>
    <row r="1964" spans="1:23">
      <c r="A1964" s="98"/>
      <c r="B1964" s="94"/>
      <c r="C1964" s="99"/>
      <c r="D1964" s="86"/>
      <c r="E1964" s="87"/>
      <c r="G1964" s="89"/>
      <c r="H1964" s="87"/>
      <c r="I1964" s="87"/>
      <c r="J1964" s="88"/>
      <c r="K1964" s="87"/>
      <c r="L1964" s="90"/>
      <c r="M1964" s="90"/>
      <c r="N1964" s="87" t="str">
        <f t="shared" ca="1" si="30"/>
        <v/>
      </c>
      <c r="O1964" s="87"/>
      <c r="P1964" s="89"/>
      <c r="Q1964" s="87"/>
      <c r="R1964" s="87"/>
      <c r="S1964" s="87"/>
      <c r="T1964" s="89"/>
      <c r="V1964" s="87"/>
      <c r="W1964" s="87"/>
    </row>
    <row r="1965" spans="1:23">
      <c r="A1965" s="98"/>
      <c r="B1965" s="94"/>
      <c r="C1965" s="99"/>
      <c r="D1965" s="86"/>
      <c r="E1965" s="87"/>
      <c r="G1965" s="89"/>
      <c r="H1965" s="87"/>
      <c r="I1965" s="87"/>
      <c r="J1965" s="88"/>
      <c r="K1965" s="87"/>
      <c r="L1965" s="90"/>
      <c r="M1965" s="90"/>
      <c r="N1965" s="87" t="str">
        <f t="shared" ca="1" si="30"/>
        <v/>
      </c>
      <c r="O1965" s="87"/>
      <c r="P1965" s="89"/>
      <c r="Q1965" s="87"/>
      <c r="R1965" s="87"/>
      <c r="S1965" s="87"/>
      <c r="T1965" s="89"/>
      <c r="V1965" s="87"/>
      <c r="W1965" s="87"/>
    </row>
    <row r="1966" spans="1:23">
      <c r="A1966" s="98"/>
      <c r="B1966" s="94"/>
      <c r="C1966" s="99"/>
      <c r="D1966" s="86"/>
      <c r="E1966" s="87"/>
      <c r="G1966" s="89"/>
      <c r="H1966" s="87"/>
      <c r="I1966" s="87"/>
      <c r="J1966" s="88"/>
      <c r="K1966" s="87"/>
      <c r="L1966" s="90"/>
      <c r="M1966" s="90"/>
      <c r="N1966" s="87" t="str">
        <f t="shared" ca="1" si="30"/>
        <v/>
      </c>
      <c r="O1966" s="87"/>
      <c r="P1966" s="89"/>
      <c r="Q1966" s="87"/>
      <c r="R1966" s="87"/>
      <c r="S1966" s="87"/>
      <c r="T1966" s="89"/>
      <c r="V1966" s="87"/>
      <c r="W1966" s="87"/>
    </row>
    <row r="1967" spans="1:23">
      <c r="A1967" s="98"/>
      <c r="B1967" s="94"/>
      <c r="C1967" s="99"/>
      <c r="D1967" s="86"/>
      <c r="E1967" s="87"/>
      <c r="G1967" s="89"/>
      <c r="H1967" s="87"/>
      <c r="I1967" s="87"/>
      <c r="J1967" s="88"/>
      <c r="K1967" s="87"/>
      <c r="L1967" s="90"/>
      <c r="M1967" s="90"/>
      <c r="N1967" s="87" t="str">
        <f t="shared" ca="1" si="30"/>
        <v/>
      </c>
      <c r="O1967" s="87"/>
      <c r="P1967" s="89"/>
      <c r="Q1967" s="87"/>
      <c r="R1967" s="87"/>
      <c r="S1967" s="87"/>
      <c r="T1967" s="89"/>
      <c r="V1967" s="87"/>
      <c r="W1967" s="87"/>
    </row>
    <row r="1968" spans="1:23">
      <c r="A1968" s="98"/>
      <c r="B1968" s="94"/>
      <c r="C1968" s="99"/>
      <c r="D1968" s="86"/>
      <c r="E1968" s="87"/>
      <c r="G1968" s="89"/>
      <c r="H1968" s="87"/>
      <c r="I1968" s="87"/>
      <c r="J1968" s="88"/>
      <c r="K1968" s="87"/>
      <c r="L1968" s="90"/>
      <c r="M1968" s="90"/>
      <c r="N1968" s="87" t="str">
        <f t="shared" ca="1" si="30"/>
        <v/>
      </c>
      <c r="O1968" s="87"/>
      <c r="P1968" s="89"/>
      <c r="Q1968" s="87"/>
      <c r="R1968" s="87"/>
      <c r="S1968" s="87"/>
      <c r="T1968" s="89"/>
      <c r="V1968" s="87"/>
      <c r="W1968" s="87"/>
    </row>
    <row r="1969" spans="1:23">
      <c r="A1969" s="98"/>
      <c r="B1969" s="94"/>
      <c r="C1969" s="99"/>
      <c r="D1969" s="86"/>
      <c r="E1969" s="87"/>
      <c r="G1969" s="89"/>
      <c r="H1969" s="87"/>
      <c r="I1969" s="87"/>
      <c r="J1969" s="88"/>
      <c r="K1969" s="87"/>
      <c r="L1969" s="90"/>
      <c r="M1969" s="90"/>
      <c r="N1969" s="87" t="str">
        <f t="shared" ca="1" si="30"/>
        <v/>
      </c>
      <c r="O1969" s="87"/>
      <c r="P1969" s="89"/>
      <c r="Q1969" s="87"/>
      <c r="R1969" s="87"/>
      <c r="S1969" s="87"/>
      <c r="T1969" s="89"/>
      <c r="V1969" s="87"/>
      <c r="W1969" s="87"/>
    </row>
    <row r="1970" spans="1:23">
      <c r="A1970" s="98"/>
      <c r="B1970" s="94"/>
      <c r="C1970" s="99"/>
      <c r="D1970" s="86"/>
      <c r="E1970" s="87"/>
      <c r="G1970" s="89"/>
      <c r="H1970" s="87"/>
      <c r="I1970" s="87"/>
      <c r="J1970" s="88"/>
      <c r="K1970" s="87"/>
      <c r="L1970" s="90"/>
      <c r="M1970" s="90"/>
      <c r="N1970" s="87" t="str">
        <f t="shared" ca="1" si="30"/>
        <v/>
      </c>
      <c r="O1970" s="87"/>
      <c r="P1970" s="89"/>
      <c r="Q1970" s="87"/>
      <c r="R1970" s="87"/>
      <c r="S1970" s="87"/>
      <c r="T1970" s="89"/>
      <c r="V1970" s="87"/>
      <c r="W1970" s="87"/>
    </row>
    <row r="1971" spans="1:23">
      <c r="A1971" s="98"/>
      <c r="B1971" s="94"/>
      <c r="C1971" s="99"/>
      <c r="D1971" s="86"/>
      <c r="E1971" s="87"/>
      <c r="G1971" s="89"/>
      <c r="H1971" s="87"/>
      <c r="I1971" s="87"/>
      <c r="J1971" s="88"/>
      <c r="K1971" s="87"/>
      <c r="L1971" s="90"/>
      <c r="M1971" s="90"/>
      <c r="N1971" s="87" t="str">
        <f t="shared" ca="1" si="30"/>
        <v/>
      </c>
      <c r="O1971" s="87"/>
      <c r="P1971" s="89"/>
      <c r="Q1971" s="87"/>
      <c r="R1971" s="87"/>
      <c r="S1971" s="87"/>
      <c r="T1971" s="89"/>
      <c r="V1971" s="87"/>
      <c r="W1971" s="87"/>
    </row>
    <row r="1972" spans="1:23">
      <c r="A1972" s="98"/>
      <c r="B1972" s="94"/>
      <c r="C1972" s="99"/>
      <c r="D1972" s="86"/>
      <c r="E1972" s="87"/>
      <c r="G1972" s="89"/>
      <c r="H1972" s="87"/>
      <c r="I1972" s="87"/>
      <c r="J1972" s="88"/>
      <c r="K1972" s="87"/>
      <c r="L1972" s="90"/>
      <c r="M1972" s="90"/>
      <c r="N1972" s="87" t="str">
        <f t="shared" ca="1" si="30"/>
        <v/>
      </c>
      <c r="O1972" s="87"/>
      <c r="P1972" s="89"/>
      <c r="Q1972" s="87"/>
      <c r="R1972" s="87"/>
      <c r="S1972" s="87"/>
      <c r="T1972" s="89"/>
      <c r="V1972" s="87"/>
      <c r="W1972" s="87"/>
    </row>
    <row r="1973" spans="1:23">
      <c r="A1973" s="98"/>
      <c r="B1973" s="94"/>
      <c r="C1973" s="99"/>
      <c r="D1973" s="86"/>
      <c r="E1973" s="87"/>
      <c r="G1973" s="89"/>
      <c r="H1973" s="87"/>
      <c r="I1973" s="87"/>
      <c r="J1973" s="88"/>
      <c r="K1973" s="87"/>
      <c r="L1973" s="90"/>
      <c r="M1973" s="90"/>
      <c r="N1973" s="87" t="str">
        <f t="shared" ca="1" si="30"/>
        <v/>
      </c>
      <c r="O1973" s="87"/>
      <c r="P1973" s="89"/>
      <c r="Q1973" s="87"/>
      <c r="R1973" s="87"/>
      <c r="S1973" s="87"/>
      <c r="T1973" s="89"/>
      <c r="V1973" s="87"/>
      <c r="W1973" s="87"/>
    </row>
    <row r="1974" spans="1:23">
      <c r="A1974" s="98"/>
      <c r="B1974" s="94"/>
      <c r="C1974" s="99"/>
      <c r="D1974" s="86"/>
      <c r="E1974" s="87"/>
      <c r="G1974" s="89"/>
      <c r="H1974" s="87"/>
      <c r="I1974" s="87"/>
      <c r="J1974" s="88"/>
      <c r="K1974" s="87"/>
      <c r="L1974" s="90"/>
      <c r="M1974" s="90"/>
      <c r="N1974" s="87" t="str">
        <f t="shared" ca="1" si="30"/>
        <v/>
      </c>
      <c r="O1974" s="87"/>
      <c r="P1974" s="89"/>
      <c r="Q1974" s="87"/>
      <c r="R1974" s="87"/>
      <c r="S1974" s="87"/>
      <c r="T1974" s="89"/>
      <c r="V1974" s="87"/>
      <c r="W1974" s="87"/>
    </row>
    <row r="1975" spans="1:23">
      <c r="A1975" s="98"/>
      <c r="B1975" s="94"/>
      <c r="C1975" s="99"/>
      <c r="D1975" s="86"/>
      <c r="E1975" s="87"/>
      <c r="G1975" s="89"/>
      <c r="H1975" s="87"/>
      <c r="I1975" s="87"/>
      <c r="J1975" s="88"/>
      <c r="K1975" s="87"/>
      <c r="L1975" s="90"/>
      <c r="M1975" s="90"/>
      <c r="N1975" s="87" t="str">
        <f t="shared" ca="1" si="30"/>
        <v/>
      </c>
      <c r="O1975" s="87"/>
      <c r="P1975" s="89"/>
      <c r="Q1975" s="87"/>
      <c r="R1975" s="87"/>
      <c r="S1975" s="87"/>
      <c r="T1975" s="89"/>
      <c r="V1975" s="87"/>
      <c r="W1975" s="87"/>
    </row>
    <row r="1976" spans="1:23">
      <c r="A1976" s="98"/>
      <c r="B1976" s="94"/>
      <c r="C1976" s="99"/>
      <c r="D1976" s="86"/>
      <c r="E1976" s="87"/>
      <c r="G1976" s="89"/>
      <c r="H1976" s="87"/>
      <c r="I1976" s="87"/>
      <c r="J1976" s="88"/>
      <c r="K1976" s="87"/>
      <c r="L1976" s="90"/>
      <c r="M1976" s="90"/>
      <c r="N1976" s="87" t="str">
        <f t="shared" ca="1" si="30"/>
        <v/>
      </c>
      <c r="O1976" s="87"/>
      <c r="P1976" s="89"/>
      <c r="Q1976" s="87"/>
      <c r="R1976" s="87"/>
      <c r="S1976" s="87"/>
      <c r="T1976" s="89"/>
      <c r="V1976" s="87"/>
      <c r="W1976" s="87"/>
    </row>
    <row r="1977" spans="1:23">
      <c r="A1977" s="98"/>
      <c r="B1977" s="94"/>
      <c r="C1977" s="99"/>
      <c r="D1977" s="86"/>
      <c r="E1977" s="87"/>
      <c r="G1977" s="89"/>
      <c r="H1977" s="87"/>
      <c r="I1977" s="87"/>
      <c r="J1977" s="88"/>
      <c r="K1977" s="87"/>
      <c r="L1977" s="90"/>
      <c r="M1977" s="90"/>
      <c r="N1977" s="87" t="str">
        <f t="shared" ca="1" si="30"/>
        <v/>
      </c>
      <c r="O1977" s="87"/>
      <c r="P1977" s="89"/>
      <c r="Q1977" s="87"/>
      <c r="R1977" s="87"/>
      <c r="S1977" s="87"/>
      <c r="T1977" s="89"/>
      <c r="V1977" s="87"/>
      <c r="W1977" s="87"/>
    </row>
    <row r="1978" spans="1:23">
      <c r="A1978" s="98"/>
      <c r="B1978" s="94"/>
      <c r="C1978" s="99"/>
      <c r="D1978" s="86"/>
      <c r="E1978" s="87"/>
      <c r="G1978" s="89"/>
      <c r="H1978" s="87"/>
      <c r="I1978" s="87"/>
      <c r="J1978" s="88"/>
      <c r="K1978" s="87"/>
      <c r="L1978" s="90"/>
      <c r="M1978" s="90"/>
      <c r="N1978" s="87" t="str">
        <f t="shared" ca="1" si="30"/>
        <v/>
      </c>
      <c r="O1978" s="87"/>
      <c r="P1978" s="89"/>
      <c r="Q1978" s="87"/>
      <c r="R1978" s="87"/>
      <c r="S1978" s="87"/>
      <c r="T1978" s="89"/>
      <c r="V1978" s="87"/>
      <c r="W1978" s="87"/>
    </row>
    <row r="1979" spans="1:23">
      <c r="A1979" s="98"/>
      <c r="B1979" s="94"/>
      <c r="C1979" s="99"/>
      <c r="D1979" s="86"/>
      <c r="E1979" s="87"/>
      <c r="G1979" s="89"/>
      <c r="H1979" s="87"/>
      <c r="I1979" s="87"/>
      <c r="J1979" s="88"/>
      <c r="K1979" s="87"/>
      <c r="L1979" s="90"/>
      <c r="M1979" s="90"/>
      <c r="N1979" s="87" t="str">
        <f t="shared" ca="1" si="30"/>
        <v/>
      </c>
      <c r="O1979" s="87"/>
      <c r="P1979" s="89"/>
      <c r="Q1979" s="87"/>
      <c r="R1979" s="87"/>
      <c r="S1979" s="87"/>
      <c r="T1979" s="89"/>
      <c r="V1979" s="87"/>
      <c r="W1979" s="87"/>
    </row>
    <row r="1980" spans="1:23">
      <c r="A1980" s="98"/>
      <c r="B1980" s="94"/>
      <c r="C1980" s="99"/>
      <c r="D1980" s="86"/>
      <c r="E1980" s="87"/>
      <c r="G1980" s="89"/>
      <c r="H1980" s="87"/>
      <c r="I1980" s="87"/>
      <c r="J1980" s="88"/>
      <c r="K1980" s="87"/>
      <c r="L1980" s="90"/>
      <c r="M1980" s="90"/>
      <c r="N1980" s="87" t="str">
        <f t="shared" ca="1" si="30"/>
        <v/>
      </c>
      <c r="O1980" s="87"/>
      <c r="P1980" s="89"/>
      <c r="Q1980" s="87"/>
      <c r="R1980" s="87"/>
      <c r="S1980" s="87"/>
      <c r="T1980" s="89"/>
      <c r="V1980" s="87"/>
      <c r="W1980" s="87"/>
    </row>
    <row r="1981" spans="1:23">
      <c r="A1981" s="98"/>
      <c r="B1981" s="94"/>
      <c r="C1981" s="99"/>
      <c r="D1981" s="86"/>
      <c r="E1981" s="87"/>
      <c r="G1981" s="89"/>
      <c r="H1981" s="87"/>
      <c r="I1981" s="87"/>
      <c r="J1981" s="88"/>
      <c r="K1981" s="87"/>
      <c r="L1981" s="90"/>
      <c r="M1981" s="90"/>
      <c r="N1981" s="87" t="str">
        <f t="shared" ca="1" si="30"/>
        <v/>
      </c>
      <c r="O1981" s="87"/>
      <c r="P1981" s="89"/>
      <c r="Q1981" s="87"/>
      <c r="R1981" s="87"/>
      <c r="S1981" s="87"/>
      <c r="T1981" s="89"/>
      <c r="V1981" s="87"/>
      <c r="W1981" s="87"/>
    </row>
    <row r="1982" spans="1:23">
      <c r="A1982" s="98"/>
      <c r="B1982" s="94"/>
      <c r="C1982" s="99"/>
      <c r="D1982" s="86"/>
      <c r="E1982" s="87"/>
      <c r="G1982" s="89"/>
      <c r="H1982" s="87"/>
      <c r="I1982" s="87"/>
      <c r="J1982" s="88"/>
      <c r="K1982" s="87"/>
      <c r="L1982" s="90"/>
      <c r="M1982" s="90"/>
      <c r="N1982" s="87" t="str">
        <f t="shared" ca="1" si="30"/>
        <v/>
      </c>
      <c r="O1982" s="87"/>
      <c r="P1982" s="89"/>
      <c r="Q1982" s="87"/>
      <c r="R1982" s="87"/>
      <c r="S1982" s="87"/>
      <c r="T1982" s="89"/>
      <c r="V1982" s="87"/>
      <c r="W1982" s="87"/>
    </row>
    <row r="1983" spans="1:23">
      <c r="A1983" s="98"/>
      <c r="B1983" s="94"/>
      <c r="C1983" s="99"/>
      <c r="D1983" s="86"/>
      <c r="E1983" s="87"/>
      <c r="G1983" s="89"/>
      <c r="H1983" s="87"/>
      <c r="I1983" s="87"/>
      <c r="J1983" s="88"/>
      <c r="K1983" s="87"/>
      <c r="L1983" s="90"/>
      <c r="M1983" s="90"/>
      <c r="N1983" s="87" t="str">
        <f t="shared" ca="1" si="30"/>
        <v/>
      </c>
      <c r="O1983" s="87"/>
      <c r="P1983" s="89"/>
      <c r="Q1983" s="87"/>
      <c r="R1983" s="87"/>
      <c r="S1983" s="87"/>
      <c r="T1983" s="89"/>
      <c r="V1983" s="87"/>
      <c r="W1983" s="87"/>
    </row>
    <row r="1984" spans="1:23">
      <c r="A1984" s="98"/>
      <c r="B1984" s="94"/>
      <c r="C1984" s="99"/>
      <c r="D1984" s="86"/>
      <c r="E1984" s="87"/>
      <c r="G1984" s="89"/>
      <c r="H1984" s="87"/>
      <c r="I1984" s="87"/>
      <c r="J1984" s="88"/>
      <c r="K1984" s="87"/>
      <c r="L1984" s="90"/>
      <c r="M1984" s="90"/>
      <c r="N1984" s="87" t="str">
        <f t="shared" ca="1" si="30"/>
        <v/>
      </c>
      <c r="O1984" s="87"/>
      <c r="P1984" s="89"/>
      <c r="Q1984" s="87"/>
      <c r="R1984" s="87"/>
      <c r="S1984" s="87"/>
      <c r="T1984" s="89"/>
      <c r="V1984" s="87"/>
      <c r="W1984" s="87"/>
    </row>
    <row r="1985" spans="1:23">
      <c r="A1985" s="98"/>
      <c r="B1985" s="94"/>
      <c r="C1985" s="99"/>
      <c r="D1985" s="86"/>
      <c r="E1985" s="87"/>
      <c r="G1985" s="89"/>
      <c r="H1985" s="87"/>
      <c r="I1985" s="87"/>
      <c r="J1985" s="88"/>
      <c r="K1985" s="87"/>
      <c r="L1985" s="90"/>
      <c r="M1985" s="90"/>
      <c r="N1985" s="87" t="str">
        <f t="shared" ca="1" si="30"/>
        <v/>
      </c>
      <c r="O1985" s="87"/>
      <c r="P1985" s="89"/>
      <c r="Q1985" s="87"/>
      <c r="R1985" s="87"/>
      <c r="S1985" s="87"/>
      <c r="T1985" s="89"/>
      <c r="V1985" s="87"/>
      <c r="W1985" s="87"/>
    </row>
    <row r="1986" spans="1:23">
      <c r="A1986" s="98"/>
      <c r="B1986" s="94"/>
      <c r="C1986" s="99"/>
      <c r="D1986" s="86"/>
      <c r="E1986" s="87"/>
      <c r="G1986" s="89"/>
      <c r="H1986" s="87"/>
      <c r="I1986" s="87"/>
      <c r="J1986" s="88"/>
      <c r="K1986" s="87"/>
      <c r="L1986" s="90"/>
      <c r="M1986" s="90"/>
      <c r="N1986" s="87" t="str">
        <f t="shared" ca="1" si="30"/>
        <v/>
      </c>
      <c r="O1986" s="87"/>
      <c r="P1986" s="89"/>
      <c r="Q1986" s="87"/>
      <c r="R1986" s="87"/>
      <c r="S1986" s="87"/>
      <c r="T1986" s="89"/>
      <c r="V1986" s="87"/>
      <c r="W1986" s="87"/>
    </row>
    <row r="1987" spans="1:23">
      <c r="A1987" s="98"/>
      <c r="B1987" s="94"/>
      <c r="C1987" s="99"/>
      <c r="D1987" s="86"/>
      <c r="E1987" s="87"/>
      <c r="G1987" s="89"/>
      <c r="H1987" s="87"/>
      <c r="I1987" s="87"/>
      <c r="J1987" s="88"/>
      <c r="K1987" s="87"/>
      <c r="L1987" s="90"/>
      <c r="M1987" s="90"/>
      <c r="N1987" s="87" t="str">
        <f t="shared" ca="1" si="30"/>
        <v/>
      </c>
      <c r="O1987" s="87"/>
      <c r="P1987" s="89"/>
      <c r="Q1987" s="87"/>
      <c r="R1987" s="87"/>
      <c r="S1987" s="87"/>
      <c r="T1987" s="89"/>
      <c r="V1987" s="87"/>
      <c r="W1987" s="87"/>
    </row>
    <row r="1988" spans="1:23">
      <c r="A1988" s="98"/>
      <c r="B1988" s="94"/>
      <c r="C1988" s="99"/>
      <c r="D1988" s="86"/>
      <c r="E1988" s="87"/>
      <c r="G1988" s="89"/>
      <c r="H1988" s="87"/>
      <c r="I1988" s="87"/>
      <c r="J1988" s="88"/>
      <c r="K1988" s="87"/>
      <c r="L1988" s="90"/>
      <c r="M1988" s="90"/>
      <c r="N1988" s="87" t="str">
        <f t="shared" ca="1" si="30"/>
        <v/>
      </c>
      <c r="O1988" s="87"/>
      <c r="P1988" s="89"/>
      <c r="Q1988" s="87"/>
      <c r="R1988" s="87"/>
      <c r="S1988" s="87"/>
      <c r="T1988" s="89"/>
      <c r="V1988" s="87"/>
      <c r="W1988" s="87"/>
    </row>
    <row r="1989" spans="1:23">
      <c r="A1989" s="98"/>
      <c r="B1989" s="94"/>
      <c r="C1989" s="99"/>
      <c r="D1989" s="86"/>
      <c r="E1989" s="87"/>
      <c r="G1989" s="89"/>
      <c r="H1989" s="87"/>
      <c r="I1989" s="87"/>
      <c r="J1989" s="88"/>
      <c r="K1989" s="87"/>
      <c r="L1989" s="90"/>
      <c r="M1989" s="90"/>
      <c r="N1989" s="87" t="str">
        <f t="shared" ref="N1989:N2052" ca="1" si="31">+IFERROR(MATCH("X",OFFSET(STR,N1988,0),0)+N1988,"")</f>
        <v/>
      </c>
      <c r="O1989" s="87"/>
      <c r="P1989" s="89"/>
      <c r="Q1989" s="87"/>
      <c r="R1989" s="87"/>
      <c r="S1989" s="87"/>
      <c r="T1989" s="89"/>
      <c r="V1989" s="87"/>
      <c r="W1989" s="87"/>
    </row>
    <row r="1990" spans="1:23">
      <c r="A1990" s="98"/>
      <c r="B1990" s="94"/>
      <c r="C1990" s="99"/>
      <c r="D1990" s="86"/>
      <c r="E1990" s="87"/>
      <c r="G1990" s="89"/>
      <c r="H1990" s="87"/>
      <c r="I1990" s="87"/>
      <c r="J1990" s="88"/>
      <c r="K1990" s="87"/>
      <c r="L1990" s="90"/>
      <c r="M1990" s="90"/>
      <c r="N1990" s="87" t="str">
        <f t="shared" ca="1" si="31"/>
        <v/>
      </c>
      <c r="O1990" s="87"/>
      <c r="P1990" s="89"/>
      <c r="Q1990" s="87"/>
      <c r="R1990" s="87"/>
      <c r="S1990" s="87"/>
      <c r="T1990" s="89"/>
      <c r="V1990" s="87"/>
      <c r="W1990" s="87"/>
    </row>
    <row r="1991" spans="1:23">
      <c r="A1991" s="98"/>
      <c r="B1991" s="94"/>
      <c r="C1991" s="99"/>
      <c r="D1991" s="86"/>
      <c r="E1991" s="87"/>
      <c r="G1991" s="89"/>
      <c r="H1991" s="87"/>
      <c r="I1991" s="87"/>
      <c r="J1991" s="88"/>
      <c r="K1991" s="87"/>
      <c r="L1991" s="90"/>
      <c r="M1991" s="90"/>
      <c r="N1991" s="87" t="str">
        <f t="shared" ca="1" si="31"/>
        <v/>
      </c>
      <c r="O1991" s="87"/>
      <c r="P1991" s="89"/>
      <c r="Q1991" s="87"/>
      <c r="R1991" s="87"/>
      <c r="S1991" s="87"/>
      <c r="T1991" s="89"/>
      <c r="V1991" s="87"/>
      <c r="W1991" s="87"/>
    </row>
    <row r="1992" spans="1:23">
      <c r="A1992" s="98"/>
      <c r="B1992" s="94"/>
      <c r="C1992" s="99"/>
      <c r="D1992" s="86"/>
      <c r="E1992" s="87"/>
      <c r="G1992" s="89"/>
      <c r="H1992" s="87"/>
      <c r="I1992" s="87"/>
      <c r="J1992" s="88"/>
      <c r="K1992" s="87"/>
      <c r="L1992" s="90"/>
      <c r="M1992" s="90"/>
      <c r="N1992" s="87" t="str">
        <f t="shared" ca="1" si="31"/>
        <v/>
      </c>
      <c r="O1992" s="87"/>
      <c r="P1992" s="89"/>
      <c r="Q1992" s="87"/>
      <c r="R1992" s="87"/>
      <c r="S1992" s="87"/>
      <c r="T1992" s="89"/>
      <c r="V1992" s="87"/>
      <c r="W1992" s="87"/>
    </row>
    <row r="1993" spans="1:23">
      <c r="A1993" s="98"/>
      <c r="B1993" s="94"/>
      <c r="C1993" s="99"/>
      <c r="D1993" s="86"/>
      <c r="E1993" s="87"/>
      <c r="G1993" s="89"/>
      <c r="H1993" s="87"/>
      <c r="I1993" s="87"/>
      <c r="J1993" s="88"/>
      <c r="K1993" s="87"/>
      <c r="L1993" s="90"/>
      <c r="M1993" s="90"/>
      <c r="N1993" s="87" t="str">
        <f t="shared" ca="1" si="31"/>
        <v/>
      </c>
      <c r="O1993" s="87"/>
      <c r="P1993" s="89"/>
      <c r="Q1993" s="87"/>
      <c r="R1993" s="87"/>
      <c r="S1993" s="87"/>
      <c r="T1993" s="89"/>
      <c r="V1993" s="87"/>
      <c r="W1993" s="87"/>
    </row>
    <row r="1994" spans="1:23">
      <c r="A1994" s="98"/>
      <c r="B1994" s="94"/>
      <c r="C1994" s="99"/>
      <c r="D1994" s="86"/>
      <c r="E1994" s="87"/>
      <c r="G1994" s="89"/>
      <c r="H1994" s="87"/>
      <c r="I1994" s="87"/>
      <c r="J1994" s="88"/>
      <c r="K1994" s="87"/>
      <c r="L1994" s="90"/>
      <c r="M1994" s="90"/>
      <c r="N1994" s="87" t="str">
        <f t="shared" ca="1" si="31"/>
        <v/>
      </c>
      <c r="O1994" s="87"/>
      <c r="P1994" s="89"/>
      <c r="Q1994" s="87"/>
      <c r="R1994" s="87"/>
      <c r="S1994" s="87"/>
      <c r="T1994" s="89"/>
      <c r="V1994" s="87"/>
      <c r="W1994" s="87"/>
    </row>
    <row r="1995" spans="1:23">
      <c r="A1995" s="98"/>
      <c r="B1995" s="94"/>
      <c r="C1995" s="99"/>
      <c r="D1995" s="86"/>
      <c r="E1995" s="87"/>
      <c r="G1995" s="89"/>
      <c r="H1995" s="87"/>
      <c r="I1995" s="87"/>
      <c r="J1995" s="88"/>
      <c r="K1995" s="87"/>
      <c r="L1995" s="90"/>
      <c r="M1995" s="90"/>
      <c r="N1995" s="87" t="str">
        <f t="shared" ca="1" si="31"/>
        <v/>
      </c>
      <c r="O1995" s="87"/>
      <c r="P1995" s="89"/>
      <c r="Q1995" s="87"/>
      <c r="R1995" s="87"/>
      <c r="S1995" s="87"/>
      <c r="T1995" s="89"/>
      <c r="V1995" s="87"/>
      <c r="W1995" s="87"/>
    </row>
    <row r="1996" spans="1:23">
      <c r="A1996" s="98"/>
      <c r="B1996" s="94"/>
      <c r="C1996" s="99"/>
      <c r="D1996" s="86"/>
      <c r="E1996" s="87"/>
      <c r="G1996" s="89"/>
      <c r="H1996" s="87"/>
      <c r="I1996" s="87"/>
      <c r="J1996" s="88"/>
      <c r="K1996" s="87"/>
      <c r="L1996" s="90"/>
      <c r="M1996" s="90"/>
      <c r="N1996" s="87" t="str">
        <f t="shared" ca="1" si="31"/>
        <v/>
      </c>
      <c r="O1996" s="87"/>
      <c r="P1996" s="89"/>
      <c r="Q1996" s="87"/>
      <c r="R1996" s="87"/>
      <c r="S1996" s="87"/>
      <c r="T1996" s="89"/>
      <c r="V1996" s="87"/>
      <c r="W1996" s="87"/>
    </row>
    <row r="1997" spans="1:23">
      <c r="A1997" s="98"/>
      <c r="B1997" s="94"/>
      <c r="C1997" s="99"/>
      <c r="D1997" s="86"/>
      <c r="E1997" s="87"/>
      <c r="G1997" s="89"/>
      <c r="H1997" s="87"/>
      <c r="I1997" s="87"/>
      <c r="J1997" s="88"/>
      <c r="K1997" s="87"/>
      <c r="L1997" s="90"/>
      <c r="M1997" s="90"/>
      <c r="N1997" s="87" t="str">
        <f t="shared" ca="1" si="31"/>
        <v/>
      </c>
      <c r="O1997" s="87"/>
      <c r="P1997" s="89"/>
      <c r="Q1997" s="87"/>
      <c r="R1997" s="87"/>
      <c r="S1997" s="87"/>
      <c r="T1997" s="89"/>
      <c r="V1997" s="87"/>
      <c r="W1997" s="87"/>
    </row>
    <row r="1998" spans="1:23">
      <c r="A1998" s="98"/>
      <c r="B1998" s="94"/>
      <c r="C1998" s="99"/>
      <c r="D1998" s="86"/>
      <c r="E1998" s="87"/>
      <c r="G1998" s="89"/>
      <c r="H1998" s="87"/>
      <c r="I1998" s="87"/>
      <c r="J1998" s="88"/>
      <c r="K1998" s="87"/>
      <c r="L1998" s="90"/>
      <c r="M1998" s="90"/>
      <c r="N1998" s="87" t="str">
        <f t="shared" ca="1" si="31"/>
        <v/>
      </c>
      <c r="O1998" s="87"/>
      <c r="P1998" s="89"/>
      <c r="Q1998" s="87"/>
      <c r="R1998" s="87"/>
      <c r="S1998" s="87"/>
      <c r="T1998" s="89"/>
      <c r="V1998" s="87"/>
      <c r="W1998" s="87"/>
    </row>
    <row r="1999" spans="1:23">
      <c r="A1999" s="98"/>
      <c r="B1999" s="94"/>
      <c r="C1999" s="99"/>
      <c r="D1999" s="86"/>
      <c r="E1999" s="87"/>
      <c r="G1999" s="89"/>
      <c r="H1999" s="87"/>
      <c r="I1999" s="87"/>
      <c r="J1999" s="88"/>
      <c r="K1999" s="87"/>
      <c r="L1999" s="90"/>
      <c r="M1999" s="90"/>
      <c r="N1999" s="87" t="str">
        <f t="shared" ca="1" si="31"/>
        <v/>
      </c>
      <c r="O1999" s="87"/>
      <c r="P1999" s="89"/>
      <c r="Q1999" s="87"/>
      <c r="R1999" s="87"/>
      <c r="S1999" s="87"/>
      <c r="T1999" s="89"/>
      <c r="V1999" s="87"/>
      <c r="W1999" s="87"/>
    </row>
    <row r="2000" spans="1:23">
      <c r="A2000" s="98"/>
      <c r="B2000" s="94"/>
      <c r="C2000" s="99"/>
      <c r="D2000" s="86"/>
      <c r="E2000" s="87"/>
      <c r="G2000" s="89"/>
      <c r="H2000" s="87"/>
      <c r="I2000" s="87"/>
      <c r="J2000" s="88"/>
      <c r="K2000" s="87"/>
      <c r="L2000" s="90"/>
      <c r="M2000" s="90"/>
      <c r="N2000" s="87" t="str">
        <f t="shared" ca="1" si="31"/>
        <v/>
      </c>
      <c r="O2000" s="87"/>
      <c r="P2000" s="89"/>
      <c r="Q2000" s="87"/>
      <c r="R2000" s="87"/>
      <c r="S2000" s="87"/>
      <c r="T2000" s="89"/>
      <c r="V2000" s="87"/>
      <c r="W2000" s="87"/>
    </row>
    <row r="2001" spans="1:23">
      <c r="A2001" s="98"/>
      <c r="B2001" s="94"/>
      <c r="C2001" s="99"/>
      <c r="D2001" s="86"/>
      <c r="E2001" s="87"/>
      <c r="G2001" s="89"/>
      <c r="H2001" s="87"/>
      <c r="I2001" s="87"/>
      <c r="J2001" s="88"/>
      <c r="K2001" s="87"/>
      <c r="L2001" s="90"/>
      <c r="M2001" s="90"/>
      <c r="N2001" s="87" t="str">
        <f t="shared" ca="1" si="31"/>
        <v/>
      </c>
      <c r="O2001" s="87"/>
      <c r="P2001" s="89"/>
      <c r="Q2001" s="87"/>
      <c r="R2001" s="87"/>
      <c r="S2001" s="87"/>
      <c r="T2001" s="89"/>
      <c r="V2001" s="87"/>
      <c r="W2001" s="87"/>
    </row>
    <row r="2002" spans="1:23">
      <c r="A2002" s="98"/>
      <c r="B2002" s="94"/>
      <c r="C2002" s="99"/>
      <c r="D2002" s="86"/>
      <c r="E2002" s="87"/>
      <c r="G2002" s="89"/>
      <c r="H2002" s="87"/>
      <c r="I2002" s="87"/>
      <c r="J2002" s="88"/>
      <c r="K2002" s="87"/>
      <c r="L2002" s="90"/>
      <c r="M2002" s="90"/>
      <c r="N2002" s="87" t="str">
        <f t="shared" ca="1" si="31"/>
        <v/>
      </c>
      <c r="O2002" s="87"/>
      <c r="P2002" s="89"/>
      <c r="Q2002" s="87"/>
      <c r="R2002" s="87"/>
      <c r="S2002" s="87"/>
      <c r="T2002" s="89"/>
      <c r="V2002" s="87"/>
      <c r="W2002" s="87"/>
    </row>
    <row r="2003" spans="1:23">
      <c r="A2003" s="98"/>
      <c r="B2003" s="94"/>
      <c r="C2003" s="99"/>
      <c r="D2003" s="86"/>
      <c r="E2003" s="87"/>
      <c r="G2003" s="89"/>
      <c r="H2003" s="87"/>
      <c r="I2003" s="87"/>
      <c r="J2003" s="88"/>
      <c r="K2003" s="87"/>
      <c r="L2003" s="90"/>
      <c r="M2003" s="90"/>
      <c r="N2003" s="87" t="str">
        <f t="shared" ca="1" si="31"/>
        <v/>
      </c>
      <c r="O2003" s="87"/>
      <c r="P2003" s="89"/>
      <c r="Q2003" s="87"/>
      <c r="R2003" s="87"/>
      <c r="S2003" s="87"/>
      <c r="T2003" s="89"/>
      <c r="V2003" s="87"/>
      <c r="W2003" s="87"/>
    </row>
    <row r="2004" spans="1:23">
      <c r="A2004" s="98"/>
      <c r="B2004" s="94"/>
      <c r="C2004" s="99"/>
      <c r="D2004" s="86"/>
      <c r="E2004" s="87"/>
      <c r="G2004" s="89"/>
      <c r="H2004" s="87"/>
      <c r="I2004" s="87"/>
      <c r="J2004" s="88"/>
      <c r="K2004" s="87"/>
      <c r="L2004" s="90"/>
      <c r="M2004" s="90"/>
      <c r="N2004" s="87" t="str">
        <f t="shared" ca="1" si="31"/>
        <v/>
      </c>
      <c r="O2004" s="87"/>
      <c r="P2004" s="89"/>
      <c r="Q2004" s="87"/>
      <c r="R2004" s="87"/>
      <c r="S2004" s="87"/>
      <c r="T2004" s="89"/>
      <c r="V2004" s="87"/>
      <c r="W2004" s="87"/>
    </row>
    <row r="2005" spans="1:23">
      <c r="A2005" s="98"/>
      <c r="B2005" s="94"/>
      <c r="C2005" s="99"/>
      <c r="D2005" s="86"/>
      <c r="E2005" s="87"/>
      <c r="G2005" s="89"/>
      <c r="H2005" s="87"/>
      <c r="I2005" s="87"/>
      <c r="J2005" s="88"/>
      <c r="K2005" s="87"/>
      <c r="L2005" s="90"/>
      <c r="M2005" s="90"/>
      <c r="N2005" s="87" t="str">
        <f t="shared" ca="1" si="31"/>
        <v/>
      </c>
      <c r="O2005" s="87"/>
      <c r="P2005" s="89"/>
      <c r="Q2005" s="87"/>
      <c r="R2005" s="87"/>
      <c r="S2005" s="87"/>
      <c r="T2005" s="89"/>
      <c r="V2005" s="87"/>
      <c r="W2005" s="87"/>
    </row>
    <row r="2006" spans="1:23">
      <c r="A2006" s="98"/>
      <c r="B2006" s="94"/>
      <c r="C2006" s="99"/>
      <c r="D2006" s="86"/>
      <c r="E2006" s="87"/>
      <c r="G2006" s="89"/>
      <c r="H2006" s="87"/>
      <c r="I2006" s="87"/>
      <c r="J2006" s="88"/>
      <c r="K2006" s="87"/>
      <c r="L2006" s="90"/>
      <c r="M2006" s="90"/>
      <c r="N2006" s="87" t="str">
        <f t="shared" ca="1" si="31"/>
        <v/>
      </c>
      <c r="O2006" s="87"/>
      <c r="P2006" s="89"/>
      <c r="Q2006" s="87"/>
      <c r="R2006" s="87"/>
      <c r="S2006" s="87"/>
      <c r="T2006" s="89"/>
      <c r="V2006" s="87"/>
      <c r="W2006" s="87"/>
    </row>
    <row r="2007" spans="1:23">
      <c r="A2007" s="98"/>
      <c r="B2007" s="94"/>
      <c r="C2007" s="99"/>
      <c r="D2007" s="86"/>
      <c r="E2007" s="87"/>
      <c r="G2007" s="89"/>
      <c r="H2007" s="87"/>
      <c r="I2007" s="87"/>
      <c r="J2007" s="88"/>
      <c r="K2007" s="87"/>
      <c r="L2007" s="90"/>
      <c r="M2007" s="90"/>
      <c r="N2007" s="87" t="str">
        <f t="shared" ca="1" si="31"/>
        <v/>
      </c>
      <c r="O2007" s="87"/>
      <c r="P2007" s="89"/>
      <c r="Q2007" s="87"/>
      <c r="R2007" s="87"/>
      <c r="S2007" s="87"/>
      <c r="T2007" s="89"/>
      <c r="V2007" s="87"/>
      <c r="W2007" s="87"/>
    </row>
    <row r="2008" spans="1:23">
      <c r="A2008" s="98"/>
      <c r="B2008" s="94"/>
      <c r="C2008" s="99"/>
      <c r="D2008" s="86"/>
      <c r="E2008" s="87"/>
      <c r="G2008" s="89"/>
      <c r="H2008" s="87"/>
      <c r="I2008" s="87"/>
      <c r="J2008" s="88"/>
      <c r="K2008" s="87"/>
      <c r="L2008" s="90"/>
      <c r="M2008" s="90"/>
      <c r="N2008" s="87" t="str">
        <f t="shared" ca="1" si="31"/>
        <v/>
      </c>
      <c r="O2008" s="87"/>
      <c r="P2008" s="89"/>
      <c r="Q2008" s="87"/>
      <c r="R2008" s="87"/>
      <c r="S2008" s="87"/>
      <c r="T2008" s="89"/>
      <c r="V2008" s="87"/>
      <c r="W2008" s="87"/>
    </row>
    <row r="2009" spans="1:23">
      <c r="A2009" s="98"/>
      <c r="B2009" s="94"/>
      <c r="C2009" s="99"/>
      <c r="D2009" s="86"/>
      <c r="E2009" s="87"/>
      <c r="G2009" s="89"/>
      <c r="H2009" s="87"/>
      <c r="I2009" s="87"/>
      <c r="J2009" s="88"/>
      <c r="K2009" s="87"/>
      <c r="L2009" s="90"/>
      <c r="M2009" s="90"/>
      <c r="N2009" s="87" t="str">
        <f t="shared" ca="1" si="31"/>
        <v/>
      </c>
      <c r="O2009" s="87"/>
      <c r="P2009" s="89"/>
      <c r="Q2009" s="87"/>
      <c r="R2009" s="87"/>
      <c r="S2009" s="87"/>
      <c r="T2009" s="89"/>
      <c r="V2009" s="87"/>
      <c r="W2009" s="87"/>
    </row>
    <row r="2010" spans="1:23">
      <c r="A2010" s="98"/>
      <c r="B2010" s="94"/>
      <c r="C2010" s="99"/>
      <c r="D2010" s="86"/>
      <c r="E2010" s="87"/>
      <c r="G2010" s="89"/>
      <c r="H2010" s="87"/>
      <c r="I2010" s="87"/>
      <c r="J2010" s="88"/>
      <c r="K2010" s="87"/>
      <c r="L2010" s="90"/>
      <c r="M2010" s="90"/>
      <c r="N2010" s="87" t="str">
        <f t="shared" ca="1" si="31"/>
        <v/>
      </c>
      <c r="O2010" s="87"/>
      <c r="P2010" s="89"/>
      <c r="Q2010" s="87"/>
      <c r="R2010" s="87"/>
      <c r="S2010" s="87"/>
      <c r="T2010" s="89"/>
      <c r="V2010" s="87"/>
      <c r="W2010" s="87"/>
    </row>
    <row r="2011" spans="1:23">
      <c r="A2011" s="98"/>
      <c r="B2011" s="94"/>
      <c r="C2011" s="99"/>
      <c r="D2011" s="86"/>
      <c r="E2011" s="87"/>
      <c r="G2011" s="89"/>
      <c r="H2011" s="87"/>
      <c r="I2011" s="87"/>
      <c r="J2011" s="88"/>
      <c r="K2011" s="87"/>
      <c r="L2011" s="90"/>
      <c r="M2011" s="90"/>
      <c r="N2011" s="87" t="str">
        <f t="shared" ca="1" si="31"/>
        <v/>
      </c>
      <c r="O2011" s="87"/>
      <c r="P2011" s="89"/>
      <c r="Q2011" s="87"/>
      <c r="R2011" s="87"/>
      <c r="S2011" s="87"/>
      <c r="T2011" s="89"/>
      <c r="V2011" s="87"/>
      <c r="W2011" s="87"/>
    </row>
    <row r="2012" spans="1:23">
      <c r="A2012" s="98"/>
      <c r="B2012" s="94"/>
      <c r="C2012" s="99"/>
      <c r="D2012" s="86"/>
      <c r="E2012" s="87"/>
      <c r="G2012" s="89"/>
      <c r="H2012" s="87"/>
      <c r="I2012" s="87"/>
      <c r="J2012" s="88"/>
      <c r="K2012" s="87"/>
      <c r="L2012" s="90"/>
      <c r="M2012" s="90"/>
      <c r="N2012" s="87" t="str">
        <f t="shared" ca="1" si="31"/>
        <v/>
      </c>
      <c r="O2012" s="87"/>
      <c r="P2012" s="89"/>
      <c r="Q2012" s="87"/>
      <c r="R2012" s="87"/>
      <c r="S2012" s="87"/>
      <c r="T2012" s="89"/>
      <c r="V2012" s="87"/>
      <c r="W2012" s="87"/>
    </row>
    <row r="2013" spans="1:23">
      <c r="A2013" s="98"/>
      <c r="B2013" s="94"/>
      <c r="C2013" s="99"/>
      <c r="D2013" s="86"/>
      <c r="E2013" s="87"/>
      <c r="G2013" s="89"/>
      <c r="H2013" s="87"/>
      <c r="I2013" s="87"/>
      <c r="J2013" s="88"/>
      <c r="K2013" s="87"/>
      <c r="L2013" s="90"/>
      <c r="M2013" s="90"/>
      <c r="N2013" s="87" t="str">
        <f t="shared" ca="1" si="31"/>
        <v/>
      </c>
      <c r="O2013" s="87"/>
      <c r="P2013" s="89"/>
      <c r="Q2013" s="87"/>
      <c r="R2013" s="87"/>
      <c r="S2013" s="87"/>
      <c r="T2013" s="89"/>
      <c r="V2013" s="87"/>
      <c r="W2013" s="87"/>
    </row>
    <row r="2014" spans="1:23">
      <c r="A2014" s="98"/>
      <c r="B2014" s="94"/>
      <c r="C2014" s="99"/>
      <c r="D2014" s="86"/>
      <c r="E2014" s="87"/>
      <c r="G2014" s="89"/>
      <c r="H2014" s="87"/>
      <c r="I2014" s="87"/>
      <c r="J2014" s="88"/>
      <c r="K2014" s="87"/>
      <c r="L2014" s="90"/>
      <c r="M2014" s="90"/>
      <c r="N2014" s="87" t="str">
        <f t="shared" ca="1" si="31"/>
        <v/>
      </c>
      <c r="O2014" s="87"/>
      <c r="P2014" s="89"/>
      <c r="Q2014" s="87"/>
      <c r="R2014" s="87"/>
      <c r="S2014" s="87"/>
      <c r="T2014" s="89"/>
      <c r="V2014" s="87"/>
      <c r="W2014" s="87"/>
    </row>
    <row r="2015" spans="1:23">
      <c r="A2015" s="98"/>
      <c r="B2015" s="94"/>
      <c r="C2015" s="99"/>
      <c r="D2015" s="86"/>
      <c r="E2015" s="87"/>
      <c r="G2015" s="89"/>
      <c r="H2015" s="87"/>
      <c r="I2015" s="87"/>
      <c r="J2015" s="88"/>
      <c r="K2015" s="87"/>
      <c r="L2015" s="90"/>
      <c r="M2015" s="90"/>
      <c r="N2015" s="87" t="str">
        <f t="shared" ca="1" si="31"/>
        <v/>
      </c>
      <c r="O2015" s="87"/>
      <c r="P2015" s="89"/>
      <c r="Q2015" s="87"/>
      <c r="R2015" s="87"/>
      <c r="S2015" s="87"/>
      <c r="T2015" s="89"/>
      <c r="V2015" s="87"/>
      <c r="W2015" s="87"/>
    </row>
    <row r="2016" spans="1:23">
      <c r="A2016" s="98"/>
      <c r="B2016" s="94"/>
      <c r="C2016" s="99"/>
      <c r="D2016" s="86"/>
      <c r="E2016" s="87"/>
      <c r="G2016" s="89"/>
      <c r="H2016" s="87"/>
      <c r="I2016" s="87"/>
      <c r="J2016" s="88"/>
      <c r="K2016" s="87"/>
      <c r="L2016" s="90"/>
      <c r="M2016" s="90"/>
      <c r="N2016" s="87" t="str">
        <f t="shared" ca="1" si="31"/>
        <v/>
      </c>
      <c r="O2016" s="87"/>
      <c r="P2016" s="89"/>
      <c r="Q2016" s="87"/>
      <c r="R2016" s="87"/>
      <c r="S2016" s="87"/>
      <c r="T2016" s="89"/>
      <c r="V2016" s="87"/>
      <c r="W2016" s="87"/>
    </row>
    <row r="2017" spans="1:23">
      <c r="A2017" s="98"/>
      <c r="B2017" s="94"/>
      <c r="C2017" s="99"/>
      <c r="D2017" s="86"/>
      <c r="E2017" s="87"/>
      <c r="G2017" s="89"/>
      <c r="H2017" s="87"/>
      <c r="I2017" s="87"/>
      <c r="J2017" s="88"/>
      <c r="K2017" s="87"/>
      <c r="L2017" s="90"/>
      <c r="M2017" s="90"/>
      <c r="N2017" s="87" t="str">
        <f t="shared" ca="1" si="31"/>
        <v/>
      </c>
      <c r="O2017" s="87"/>
      <c r="P2017" s="89"/>
      <c r="Q2017" s="87"/>
      <c r="R2017" s="87"/>
      <c r="S2017" s="87"/>
      <c r="T2017" s="89"/>
      <c r="V2017" s="87"/>
      <c r="W2017" s="87"/>
    </row>
    <row r="2018" spans="1:23">
      <c r="A2018" s="98"/>
      <c r="B2018" s="94"/>
      <c r="C2018" s="99"/>
      <c r="D2018" s="86"/>
      <c r="E2018" s="87"/>
      <c r="G2018" s="89"/>
      <c r="H2018" s="87"/>
      <c r="I2018" s="87"/>
      <c r="J2018" s="88"/>
      <c r="K2018" s="87"/>
      <c r="L2018" s="90"/>
      <c r="M2018" s="90"/>
      <c r="N2018" s="87" t="str">
        <f t="shared" ca="1" si="31"/>
        <v/>
      </c>
      <c r="O2018" s="87"/>
      <c r="P2018" s="89"/>
      <c r="Q2018" s="87"/>
      <c r="R2018" s="87"/>
      <c r="S2018" s="87"/>
      <c r="T2018" s="89"/>
      <c r="V2018" s="87"/>
      <c r="W2018" s="87"/>
    </row>
    <row r="2019" spans="1:23">
      <c r="A2019" s="98"/>
      <c r="B2019" s="94"/>
      <c r="C2019" s="99"/>
      <c r="D2019" s="86"/>
      <c r="E2019" s="87"/>
      <c r="G2019" s="89"/>
      <c r="H2019" s="87"/>
      <c r="I2019" s="87"/>
      <c r="J2019" s="88"/>
      <c r="K2019" s="87"/>
      <c r="L2019" s="90"/>
      <c r="M2019" s="90"/>
      <c r="N2019" s="87" t="str">
        <f t="shared" ca="1" si="31"/>
        <v/>
      </c>
      <c r="O2019" s="87"/>
      <c r="P2019" s="89"/>
      <c r="Q2019" s="87"/>
      <c r="R2019" s="87"/>
      <c r="S2019" s="87"/>
      <c r="T2019" s="89"/>
      <c r="V2019" s="87"/>
      <c r="W2019" s="87"/>
    </row>
    <row r="2020" spans="1:23">
      <c r="A2020" s="98"/>
      <c r="B2020" s="94"/>
      <c r="C2020" s="99"/>
      <c r="D2020" s="86"/>
      <c r="E2020" s="87"/>
      <c r="G2020" s="89"/>
      <c r="H2020" s="87"/>
      <c r="I2020" s="87"/>
      <c r="J2020" s="88"/>
      <c r="K2020" s="87"/>
      <c r="L2020" s="90"/>
      <c r="M2020" s="90"/>
      <c r="N2020" s="87" t="str">
        <f t="shared" ca="1" si="31"/>
        <v/>
      </c>
      <c r="O2020" s="87"/>
      <c r="P2020" s="89"/>
      <c r="Q2020" s="87"/>
      <c r="R2020" s="87"/>
      <c r="S2020" s="87"/>
      <c r="T2020" s="89"/>
      <c r="V2020" s="87"/>
      <c r="W2020" s="87"/>
    </row>
    <row r="2021" spans="1:23">
      <c r="A2021" s="98"/>
      <c r="B2021" s="94"/>
      <c r="C2021" s="99"/>
      <c r="D2021" s="86"/>
      <c r="E2021" s="87"/>
      <c r="G2021" s="89"/>
      <c r="H2021" s="87"/>
      <c r="I2021" s="87"/>
      <c r="J2021" s="88"/>
      <c r="K2021" s="87"/>
      <c r="L2021" s="90"/>
      <c r="M2021" s="90"/>
      <c r="N2021" s="87" t="str">
        <f t="shared" ca="1" si="31"/>
        <v/>
      </c>
      <c r="O2021" s="87"/>
      <c r="P2021" s="89"/>
      <c r="Q2021" s="87"/>
      <c r="R2021" s="87"/>
      <c r="S2021" s="87"/>
      <c r="T2021" s="89"/>
      <c r="V2021" s="87"/>
      <c r="W2021" s="87"/>
    </row>
    <row r="2022" spans="1:23">
      <c r="A2022" s="98"/>
      <c r="B2022" s="94"/>
      <c r="C2022" s="99"/>
      <c r="D2022" s="86"/>
      <c r="E2022" s="87"/>
      <c r="G2022" s="89"/>
      <c r="H2022" s="87"/>
      <c r="I2022" s="87"/>
      <c r="J2022" s="88"/>
      <c r="K2022" s="87"/>
      <c r="L2022" s="90"/>
      <c r="M2022" s="90"/>
      <c r="N2022" s="87" t="str">
        <f t="shared" ca="1" si="31"/>
        <v/>
      </c>
      <c r="O2022" s="87"/>
      <c r="P2022" s="89"/>
      <c r="Q2022" s="87"/>
      <c r="R2022" s="87"/>
      <c r="S2022" s="87"/>
      <c r="T2022" s="89"/>
      <c r="V2022" s="87"/>
      <c r="W2022" s="87"/>
    </row>
    <row r="2023" spans="1:23">
      <c r="A2023" s="98"/>
      <c r="B2023" s="94"/>
      <c r="C2023" s="99"/>
      <c r="D2023" s="86"/>
      <c r="E2023" s="87"/>
      <c r="G2023" s="89"/>
      <c r="H2023" s="87"/>
      <c r="I2023" s="87"/>
      <c r="J2023" s="88"/>
      <c r="K2023" s="87"/>
      <c r="L2023" s="90"/>
      <c r="M2023" s="90"/>
      <c r="N2023" s="87" t="str">
        <f t="shared" ca="1" si="31"/>
        <v/>
      </c>
      <c r="O2023" s="87"/>
      <c r="P2023" s="89"/>
      <c r="Q2023" s="87"/>
      <c r="R2023" s="87"/>
      <c r="S2023" s="87"/>
      <c r="T2023" s="89"/>
      <c r="V2023" s="87"/>
      <c r="W2023" s="87"/>
    </row>
    <row r="2024" spans="1:23">
      <c r="A2024" s="98"/>
      <c r="B2024" s="94"/>
      <c r="C2024" s="99"/>
      <c r="D2024" s="86"/>
      <c r="E2024" s="87"/>
      <c r="G2024" s="89"/>
      <c r="H2024" s="87"/>
      <c r="I2024" s="87"/>
      <c r="J2024" s="88"/>
      <c r="K2024" s="87"/>
      <c r="L2024" s="90"/>
      <c r="M2024" s="90"/>
      <c r="N2024" s="87" t="str">
        <f t="shared" ca="1" si="31"/>
        <v/>
      </c>
      <c r="O2024" s="87"/>
      <c r="P2024" s="89"/>
      <c r="Q2024" s="87"/>
      <c r="R2024" s="87"/>
      <c r="S2024" s="87"/>
      <c r="T2024" s="89"/>
      <c r="V2024" s="87"/>
      <c r="W2024" s="87"/>
    </row>
    <row r="2025" spans="1:23">
      <c r="A2025" s="98"/>
      <c r="B2025" s="94"/>
      <c r="C2025" s="99"/>
      <c r="D2025" s="86"/>
      <c r="E2025" s="87"/>
      <c r="G2025" s="89"/>
      <c r="H2025" s="87"/>
      <c r="I2025" s="87"/>
      <c r="J2025" s="88"/>
      <c r="K2025" s="87"/>
      <c r="L2025" s="90"/>
      <c r="M2025" s="90"/>
      <c r="N2025" s="87" t="str">
        <f t="shared" ca="1" si="31"/>
        <v/>
      </c>
      <c r="O2025" s="87"/>
      <c r="P2025" s="89"/>
      <c r="Q2025" s="87"/>
      <c r="R2025" s="87"/>
      <c r="S2025" s="87"/>
      <c r="T2025" s="89"/>
      <c r="V2025" s="87"/>
      <c r="W2025" s="87"/>
    </row>
    <row r="2026" spans="1:23">
      <c r="A2026" s="98"/>
      <c r="B2026" s="94"/>
      <c r="C2026" s="99"/>
      <c r="D2026" s="86"/>
      <c r="E2026" s="87"/>
      <c r="G2026" s="89"/>
      <c r="H2026" s="87"/>
      <c r="I2026" s="87"/>
      <c r="J2026" s="88"/>
      <c r="K2026" s="87"/>
      <c r="L2026" s="90"/>
      <c r="M2026" s="90"/>
      <c r="N2026" s="87" t="str">
        <f t="shared" ca="1" si="31"/>
        <v/>
      </c>
      <c r="O2026" s="87"/>
      <c r="P2026" s="89"/>
      <c r="Q2026" s="87"/>
      <c r="R2026" s="87"/>
      <c r="S2026" s="87"/>
      <c r="T2026" s="89"/>
      <c r="V2026" s="87"/>
      <c r="W2026" s="87"/>
    </row>
    <row r="2027" spans="1:23">
      <c r="A2027" s="98"/>
      <c r="B2027" s="94"/>
      <c r="C2027" s="99"/>
      <c r="D2027" s="86"/>
      <c r="E2027" s="87"/>
      <c r="G2027" s="89"/>
      <c r="H2027" s="87"/>
      <c r="I2027" s="87"/>
      <c r="J2027" s="88"/>
      <c r="K2027" s="87"/>
      <c r="L2027" s="90"/>
      <c r="M2027" s="90"/>
      <c r="N2027" s="87" t="str">
        <f t="shared" ca="1" si="31"/>
        <v/>
      </c>
      <c r="O2027" s="87"/>
      <c r="P2027" s="89"/>
      <c r="Q2027" s="87"/>
      <c r="R2027" s="87"/>
      <c r="S2027" s="87"/>
      <c r="T2027" s="89"/>
      <c r="V2027" s="87"/>
      <c r="W2027" s="87"/>
    </row>
    <row r="2028" spans="1:23">
      <c r="A2028" s="98"/>
      <c r="B2028" s="94"/>
      <c r="C2028" s="99"/>
      <c r="D2028" s="86"/>
      <c r="E2028" s="87"/>
      <c r="G2028" s="89"/>
      <c r="H2028" s="87"/>
      <c r="I2028" s="87"/>
      <c r="J2028" s="88"/>
      <c r="K2028" s="87"/>
      <c r="L2028" s="90"/>
      <c r="M2028" s="90"/>
      <c r="N2028" s="87" t="str">
        <f t="shared" ca="1" si="31"/>
        <v/>
      </c>
      <c r="O2028" s="87"/>
      <c r="P2028" s="89"/>
      <c r="Q2028" s="87"/>
      <c r="R2028" s="87"/>
      <c r="S2028" s="87"/>
      <c r="T2028" s="89"/>
      <c r="V2028" s="87"/>
      <c r="W2028" s="87"/>
    </row>
    <row r="2029" spans="1:23">
      <c r="A2029" s="98"/>
      <c r="B2029" s="94"/>
      <c r="C2029" s="99"/>
      <c r="D2029" s="86"/>
      <c r="E2029" s="87"/>
      <c r="G2029" s="89"/>
      <c r="H2029" s="87"/>
      <c r="I2029" s="87"/>
      <c r="J2029" s="88"/>
      <c r="K2029" s="87"/>
      <c r="L2029" s="90"/>
      <c r="M2029" s="90"/>
      <c r="N2029" s="87" t="str">
        <f t="shared" ca="1" si="31"/>
        <v/>
      </c>
      <c r="O2029" s="87"/>
      <c r="P2029" s="89"/>
      <c r="Q2029" s="87"/>
      <c r="R2029" s="87"/>
      <c r="S2029" s="87"/>
      <c r="T2029" s="89"/>
      <c r="V2029" s="87"/>
      <c r="W2029" s="87"/>
    </row>
    <row r="2030" spans="1:23">
      <c r="A2030" s="98"/>
      <c r="B2030" s="94"/>
      <c r="C2030" s="99"/>
      <c r="D2030" s="86"/>
      <c r="E2030" s="87"/>
      <c r="G2030" s="89"/>
      <c r="H2030" s="87"/>
      <c r="I2030" s="87"/>
      <c r="J2030" s="88"/>
      <c r="K2030" s="87"/>
      <c r="L2030" s="90"/>
      <c r="M2030" s="90"/>
      <c r="N2030" s="87" t="str">
        <f t="shared" ca="1" si="31"/>
        <v/>
      </c>
      <c r="O2030" s="87"/>
      <c r="P2030" s="89"/>
      <c r="Q2030" s="87"/>
      <c r="R2030" s="87"/>
      <c r="S2030" s="87"/>
      <c r="T2030" s="89"/>
      <c r="V2030" s="87"/>
      <c r="W2030" s="87"/>
    </row>
    <row r="2031" spans="1:23">
      <c r="A2031" s="98"/>
      <c r="B2031" s="94"/>
      <c r="C2031" s="99"/>
      <c r="D2031" s="86"/>
      <c r="E2031" s="87"/>
      <c r="G2031" s="89"/>
      <c r="H2031" s="87"/>
      <c r="I2031" s="87"/>
      <c r="J2031" s="88"/>
      <c r="K2031" s="87"/>
      <c r="L2031" s="90"/>
      <c r="M2031" s="90"/>
      <c r="N2031" s="87" t="str">
        <f t="shared" ca="1" si="31"/>
        <v/>
      </c>
      <c r="O2031" s="87"/>
      <c r="P2031" s="89"/>
      <c r="Q2031" s="87"/>
      <c r="R2031" s="87"/>
      <c r="S2031" s="87"/>
      <c r="T2031" s="89"/>
      <c r="V2031" s="87"/>
      <c r="W2031" s="87"/>
    </row>
    <row r="2032" spans="1:23">
      <c r="A2032" s="98"/>
      <c r="B2032" s="94"/>
      <c r="C2032" s="99"/>
      <c r="D2032" s="86"/>
      <c r="E2032" s="87"/>
      <c r="G2032" s="89"/>
      <c r="H2032" s="87"/>
      <c r="I2032" s="87"/>
      <c r="J2032" s="88"/>
      <c r="K2032" s="87"/>
      <c r="L2032" s="90"/>
      <c r="M2032" s="90"/>
      <c r="N2032" s="87" t="str">
        <f t="shared" ca="1" si="31"/>
        <v/>
      </c>
      <c r="O2032" s="87"/>
      <c r="P2032" s="89"/>
      <c r="Q2032" s="87"/>
      <c r="R2032" s="87"/>
      <c r="S2032" s="87"/>
      <c r="T2032" s="89"/>
      <c r="V2032" s="87"/>
      <c r="W2032" s="87"/>
    </row>
    <row r="2033" spans="1:23">
      <c r="A2033" s="98"/>
      <c r="B2033" s="94"/>
      <c r="C2033" s="99"/>
      <c r="D2033" s="86"/>
      <c r="E2033" s="87"/>
      <c r="G2033" s="89"/>
      <c r="H2033" s="87"/>
      <c r="I2033" s="87"/>
      <c r="J2033" s="88"/>
      <c r="K2033" s="87"/>
      <c r="L2033" s="90"/>
      <c r="M2033" s="90"/>
      <c r="N2033" s="87" t="str">
        <f t="shared" ca="1" si="31"/>
        <v/>
      </c>
      <c r="O2033" s="87"/>
      <c r="P2033" s="89"/>
      <c r="Q2033" s="87"/>
      <c r="R2033" s="87"/>
      <c r="S2033" s="87"/>
      <c r="T2033" s="89"/>
      <c r="V2033" s="87"/>
      <c r="W2033" s="87"/>
    </row>
    <row r="2034" spans="1:23">
      <c r="A2034" s="98"/>
      <c r="B2034" s="94"/>
      <c r="C2034" s="99"/>
      <c r="D2034" s="86"/>
      <c r="E2034" s="87"/>
      <c r="G2034" s="89"/>
      <c r="H2034" s="87"/>
      <c r="I2034" s="87"/>
      <c r="J2034" s="88"/>
      <c r="K2034" s="87"/>
      <c r="L2034" s="90"/>
      <c r="M2034" s="90"/>
      <c r="N2034" s="87" t="str">
        <f t="shared" ca="1" si="31"/>
        <v/>
      </c>
      <c r="O2034" s="87"/>
      <c r="P2034" s="89"/>
      <c r="Q2034" s="87"/>
      <c r="R2034" s="87"/>
      <c r="S2034" s="87"/>
      <c r="T2034" s="89"/>
      <c r="V2034" s="87"/>
      <c r="W2034" s="87"/>
    </row>
    <row r="2035" spans="1:23">
      <c r="A2035" s="98"/>
      <c r="B2035" s="94"/>
      <c r="C2035" s="99"/>
      <c r="D2035" s="86"/>
      <c r="E2035" s="87"/>
      <c r="G2035" s="89"/>
      <c r="H2035" s="87"/>
      <c r="I2035" s="87"/>
      <c r="J2035" s="88"/>
      <c r="K2035" s="87"/>
      <c r="L2035" s="90"/>
      <c r="M2035" s="90"/>
      <c r="N2035" s="87" t="str">
        <f t="shared" ca="1" si="31"/>
        <v/>
      </c>
      <c r="O2035" s="87"/>
      <c r="P2035" s="89"/>
      <c r="Q2035" s="87"/>
      <c r="R2035" s="87"/>
      <c r="S2035" s="87"/>
      <c r="T2035" s="89"/>
      <c r="V2035" s="87"/>
      <c r="W2035" s="87"/>
    </row>
    <row r="2036" spans="1:23">
      <c r="A2036" s="98"/>
      <c r="B2036" s="94"/>
      <c r="C2036" s="99"/>
      <c r="D2036" s="86"/>
      <c r="E2036" s="87"/>
      <c r="G2036" s="89"/>
      <c r="H2036" s="87"/>
      <c r="I2036" s="87"/>
      <c r="J2036" s="88"/>
      <c r="K2036" s="87"/>
      <c r="L2036" s="90"/>
      <c r="M2036" s="90"/>
      <c r="N2036" s="87" t="str">
        <f t="shared" ca="1" si="31"/>
        <v/>
      </c>
      <c r="O2036" s="87"/>
      <c r="P2036" s="89"/>
      <c r="Q2036" s="87"/>
      <c r="R2036" s="87"/>
      <c r="S2036" s="87"/>
      <c r="T2036" s="89"/>
      <c r="V2036" s="87"/>
      <c r="W2036" s="87"/>
    </row>
    <row r="2037" spans="1:23">
      <c r="A2037" s="98"/>
      <c r="B2037" s="94"/>
      <c r="C2037" s="99"/>
      <c r="D2037" s="86"/>
      <c r="E2037" s="87"/>
      <c r="G2037" s="89"/>
      <c r="H2037" s="87"/>
      <c r="I2037" s="87"/>
      <c r="J2037" s="88"/>
      <c r="K2037" s="87"/>
      <c r="L2037" s="90"/>
      <c r="M2037" s="90"/>
      <c r="N2037" s="87" t="str">
        <f t="shared" ca="1" si="31"/>
        <v/>
      </c>
      <c r="O2037" s="87"/>
      <c r="P2037" s="89"/>
      <c r="Q2037" s="87"/>
      <c r="R2037" s="87"/>
      <c r="S2037" s="87"/>
      <c r="T2037" s="89"/>
      <c r="V2037" s="87"/>
      <c r="W2037" s="87"/>
    </row>
    <row r="2038" spans="1:23">
      <c r="A2038" s="98"/>
      <c r="B2038" s="94"/>
      <c r="C2038" s="99"/>
      <c r="D2038" s="86"/>
      <c r="E2038" s="87"/>
      <c r="G2038" s="89"/>
      <c r="H2038" s="87"/>
      <c r="I2038" s="87"/>
      <c r="J2038" s="88"/>
      <c r="K2038" s="87"/>
      <c r="L2038" s="90"/>
      <c r="M2038" s="90"/>
      <c r="N2038" s="87" t="str">
        <f t="shared" ca="1" si="31"/>
        <v/>
      </c>
      <c r="O2038" s="87"/>
      <c r="P2038" s="89"/>
      <c r="Q2038" s="87"/>
      <c r="R2038" s="87"/>
      <c r="S2038" s="87"/>
      <c r="T2038" s="89"/>
      <c r="V2038" s="87"/>
      <c r="W2038" s="87"/>
    </row>
    <row r="2039" spans="1:23">
      <c r="A2039" s="98"/>
      <c r="B2039" s="94"/>
      <c r="C2039" s="99"/>
      <c r="D2039" s="86"/>
      <c r="E2039" s="87"/>
      <c r="G2039" s="89"/>
      <c r="H2039" s="87"/>
      <c r="I2039" s="87"/>
      <c r="J2039" s="88"/>
      <c r="K2039" s="87"/>
      <c r="L2039" s="90"/>
      <c r="M2039" s="90"/>
      <c r="N2039" s="87" t="str">
        <f t="shared" ca="1" si="31"/>
        <v/>
      </c>
      <c r="O2039" s="87"/>
      <c r="P2039" s="89"/>
      <c r="Q2039" s="87"/>
      <c r="R2039" s="87"/>
      <c r="S2039" s="87"/>
      <c r="T2039" s="89"/>
      <c r="V2039" s="87"/>
      <c r="W2039" s="87"/>
    </row>
    <row r="2040" spans="1:23">
      <c r="A2040" s="98"/>
      <c r="B2040" s="94"/>
      <c r="C2040" s="99"/>
      <c r="D2040" s="86"/>
      <c r="E2040" s="87"/>
      <c r="G2040" s="89"/>
      <c r="H2040" s="87"/>
      <c r="I2040" s="87"/>
      <c r="J2040" s="88"/>
      <c r="K2040" s="87"/>
      <c r="L2040" s="90"/>
      <c r="M2040" s="90"/>
      <c r="N2040" s="87" t="str">
        <f t="shared" ca="1" si="31"/>
        <v/>
      </c>
      <c r="O2040" s="87"/>
      <c r="P2040" s="89"/>
      <c r="Q2040" s="87"/>
      <c r="R2040" s="87"/>
      <c r="S2040" s="87"/>
      <c r="T2040" s="89"/>
      <c r="V2040" s="87"/>
      <c r="W2040" s="87"/>
    </row>
    <row r="2041" spans="1:23">
      <c r="A2041" s="98"/>
      <c r="B2041" s="94"/>
      <c r="C2041" s="99"/>
      <c r="D2041" s="86"/>
      <c r="E2041" s="87"/>
      <c r="G2041" s="89"/>
      <c r="H2041" s="87"/>
      <c r="I2041" s="87"/>
      <c r="J2041" s="88"/>
      <c r="K2041" s="87"/>
      <c r="L2041" s="90"/>
      <c r="M2041" s="90"/>
      <c r="N2041" s="87" t="str">
        <f t="shared" ca="1" si="31"/>
        <v/>
      </c>
      <c r="O2041" s="87"/>
      <c r="P2041" s="89"/>
      <c r="Q2041" s="87"/>
      <c r="R2041" s="87"/>
      <c r="S2041" s="87"/>
      <c r="T2041" s="89"/>
      <c r="V2041" s="87"/>
      <c r="W2041" s="87"/>
    </row>
    <row r="2042" spans="1:23">
      <c r="A2042" s="98"/>
      <c r="B2042" s="94"/>
      <c r="C2042" s="99"/>
      <c r="D2042" s="86"/>
      <c r="E2042" s="87"/>
      <c r="G2042" s="89"/>
      <c r="H2042" s="87"/>
      <c r="I2042" s="87"/>
      <c r="J2042" s="88"/>
      <c r="K2042" s="87"/>
      <c r="L2042" s="90"/>
      <c r="M2042" s="90"/>
      <c r="N2042" s="87" t="str">
        <f t="shared" ca="1" si="31"/>
        <v/>
      </c>
      <c r="O2042" s="87"/>
      <c r="P2042" s="89"/>
      <c r="Q2042" s="87"/>
      <c r="R2042" s="87"/>
      <c r="S2042" s="87"/>
      <c r="T2042" s="89"/>
      <c r="V2042" s="87"/>
      <c r="W2042" s="87"/>
    </row>
    <row r="2043" spans="1:23">
      <c r="A2043" s="98"/>
      <c r="B2043" s="94"/>
      <c r="C2043" s="99"/>
      <c r="D2043" s="86"/>
      <c r="E2043" s="87"/>
      <c r="G2043" s="89"/>
      <c r="H2043" s="87"/>
      <c r="I2043" s="87"/>
      <c r="J2043" s="88"/>
      <c r="K2043" s="87"/>
      <c r="L2043" s="90"/>
      <c r="M2043" s="90"/>
      <c r="N2043" s="87" t="str">
        <f t="shared" ca="1" si="31"/>
        <v/>
      </c>
      <c r="O2043" s="87"/>
      <c r="P2043" s="89"/>
      <c r="Q2043" s="87"/>
      <c r="R2043" s="87"/>
      <c r="S2043" s="87"/>
      <c r="T2043" s="89"/>
      <c r="V2043" s="87"/>
      <c r="W2043" s="87"/>
    </row>
    <row r="2044" spans="1:23">
      <c r="A2044" s="98"/>
      <c r="B2044" s="94"/>
      <c r="C2044" s="99"/>
      <c r="D2044" s="86"/>
      <c r="E2044" s="87"/>
      <c r="G2044" s="89"/>
      <c r="H2044" s="87"/>
      <c r="I2044" s="87"/>
      <c r="J2044" s="88"/>
      <c r="K2044" s="87"/>
      <c r="L2044" s="90"/>
      <c r="M2044" s="90"/>
      <c r="N2044" s="87" t="str">
        <f t="shared" ca="1" si="31"/>
        <v/>
      </c>
      <c r="O2044" s="87"/>
      <c r="P2044" s="89"/>
      <c r="Q2044" s="87"/>
      <c r="R2044" s="87"/>
      <c r="S2044" s="87"/>
      <c r="T2044" s="89"/>
      <c r="V2044" s="87"/>
      <c r="W2044" s="87"/>
    </row>
    <row r="2045" spans="1:23">
      <c r="A2045" s="98"/>
      <c r="B2045" s="94"/>
      <c r="C2045" s="99"/>
      <c r="D2045" s="86"/>
      <c r="E2045" s="87"/>
      <c r="G2045" s="89"/>
      <c r="H2045" s="87"/>
      <c r="I2045" s="87"/>
      <c r="J2045" s="88"/>
      <c r="K2045" s="87"/>
      <c r="L2045" s="90"/>
      <c r="M2045" s="90"/>
      <c r="N2045" s="87" t="str">
        <f t="shared" ca="1" si="31"/>
        <v/>
      </c>
      <c r="O2045" s="87"/>
      <c r="P2045" s="89"/>
      <c r="Q2045" s="87"/>
      <c r="R2045" s="87"/>
      <c r="S2045" s="87"/>
      <c r="T2045" s="89"/>
      <c r="V2045" s="87"/>
      <c r="W2045" s="87"/>
    </row>
    <row r="2046" spans="1:23">
      <c r="A2046" s="98"/>
      <c r="B2046" s="94"/>
      <c r="C2046" s="99"/>
      <c r="D2046" s="86"/>
      <c r="E2046" s="87"/>
      <c r="G2046" s="89"/>
      <c r="H2046" s="87"/>
      <c r="I2046" s="87"/>
      <c r="J2046" s="88"/>
      <c r="K2046" s="87"/>
      <c r="L2046" s="90"/>
      <c r="M2046" s="90"/>
      <c r="N2046" s="87" t="str">
        <f t="shared" ca="1" si="31"/>
        <v/>
      </c>
      <c r="O2046" s="87"/>
      <c r="P2046" s="89"/>
      <c r="Q2046" s="87"/>
      <c r="R2046" s="87"/>
      <c r="S2046" s="87"/>
      <c r="T2046" s="89"/>
      <c r="V2046" s="87"/>
      <c r="W2046" s="87"/>
    </row>
    <row r="2047" spans="1:23">
      <c r="A2047" s="98"/>
      <c r="B2047" s="94"/>
      <c r="C2047" s="99"/>
      <c r="D2047" s="86"/>
      <c r="E2047" s="87"/>
      <c r="G2047" s="89"/>
      <c r="H2047" s="87"/>
      <c r="I2047" s="87"/>
      <c r="J2047" s="88"/>
      <c r="K2047" s="87"/>
      <c r="L2047" s="90"/>
      <c r="M2047" s="90"/>
      <c r="N2047" s="87" t="str">
        <f t="shared" ca="1" si="31"/>
        <v/>
      </c>
      <c r="O2047" s="87"/>
      <c r="P2047" s="89"/>
      <c r="Q2047" s="87"/>
      <c r="R2047" s="87"/>
      <c r="S2047" s="87"/>
      <c r="T2047" s="89"/>
      <c r="V2047" s="87"/>
      <c r="W2047" s="87"/>
    </row>
    <row r="2048" spans="1:23">
      <c r="A2048" s="98"/>
      <c r="B2048" s="94"/>
      <c r="C2048" s="99"/>
      <c r="D2048" s="86"/>
      <c r="E2048" s="87"/>
      <c r="G2048" s="89"/>
      <c r="H2048" s="87"/>
      <c r="I2048" s="87"/>
      <c r="J2048" s="88"/>
      <c r="K2048" s="87"/>
      <c r="L2048" s="90"/>
      <c r="M2048" s="90"/>
      <c r="N2048" s="87" t="str">
        <f t="shared" ca="1" si="31"/>
        <v/>
      </c>
      <c r="O2048" s="87"/>
      <c r="P2048" s="89"/>
      <c r="Q2048" s="87"/>
      <c r="R2048" s="87"/>
      <c r="S2048" s="87"/>
      <c r="T2048" s="89"/>
      <c r="V2048" s="87"/>
      <c r="W2048" s="87"/>
    </row>
    <row r="2049" spans="1:23">
      <c r="A2049" s="98"/>
      <c r="B2049" s="94"/>
      <c r="C2049" s="99"/>
      <c r="D2049" s="86"/>
      <c r="E2049" s="87"/>
      <c r="G2049" s="89"/>
      <c r="H2049" s="87"/>
      <c r="I2049" s="87"/>
      <c r="J2049" s="88"/>
      <c r="K2049" s="87"/>
      <c r="L2049" s="90"/>
      <c r="M2049" s="90"/>
      <c r="N2049" s="87" t="str">
        <f t="shared" ca="1" si="31"/>
        <v/>
      </c>
      <c r="O2049" s="87"/>
      <c r="P2049" s="89"/>
      <c r="Q2049" s="87"/>
      <c r="R2049" s="87"/>
      <c r="S2049" s="87"/>
      <c r="T2049" s="89"/>
      <c r="V2049" s="87"/>
      <c r="W2049" s="87"/>
    </row>
    <row r="2050" spans="1:23">
      <c r="A2050" s="98"/>
      <c r="B2050" s="94"/>
      <c r="C2050" s="99"/>
      <c r="D2050" s="86"/>
      <c r="E2050" s="87"/>
      <c r="G2050" s="89"/>
      <c r="H2050" s="87"/>
      <c r="I2050" s="87"/>
      <c r="J2050" s="88"/>
      <c r="K2050" s="87"/>
      <c r="L2050" s="90"/>
      <c r="M2050" s="90"/>
      <c r="N2050" s="87" t="str">
        <f t="shared" ca="1" si="31"/>
        <v/>
      </c>
      <c r="O2050" s="87"/>
      <c r="P2050" s="89"/>
      <c r="Q2050" s="87"/>
      <c r="R2050" s="87"/>
      <c r="S2050" s="87"/>
      <c r="T2050" s="89"/>
      <c r="V2050" s="87"/>
      <c r="W2050" s="87"/>
    </row>
    <row r="2051" spans="1:23">
      <c r="A2051" s="98"/>
      <c r="B2051" s="94"/>
      <c r="C2051" s="99"/>
      <c r="D2051" s="86"/>
      <c r="E2051" s="87"/>
      <c r="G2051" s="89"/>
      <c r="H2051" s="87"/>
      <c r="I2051" s="87"/>
      <c r="J2051" s="88"/>
      <c r="K2051" s="87"/>
      <c r="L2051" s="90"/>
      <c r="M2051" s="90"/>
      <c r="N2051" s="87" t="str">
        <f t="shared" ca="1" si="31"/>
        <v/>
      </c>
      <c r="O2051" s="87"/>
      <c r="P2051" s="89"/>
      <c r="Q2051" s="87"/>
      <c r="R2051" s="87"/>
      <c r="S2051" s="87"/>
      <c r="T2051" s="89"/>
      <c r="V2051" s="87"/>
      <c r="W2051" s="87"/>
    </row>
    <row r="2052" spans="1:23">
      <c r="A2052" s="98"/>
      <c r="B2052" s="94"/>
      <c r="C2052" s="99"/>
      <c r="D2052" s="86"/>
      <c r="E2052" s="87"/>
      <c r="G2052" s="89"/>
      <c r="H2052" s="87"/>
      <c r="I2052" s="87"/>
      <c r="J2052" s="88"/>
      <c r="K2052" s="87"/>
      <c r="L2052" s="90"/>
      <c r="M2052" s="90"/>
      <c r="N2052" s="87" t="str">
        <f t="shared" ca="1" si="31"/>
        <v/>
      </c>
      <c r="O2052" s="87"/>
      <c r="P2052" s="89"/>
      <c r="Q2052" s="87"/>
      <c r="R2052" s="87"/>
      <c r="S2052" s="87"/>
      <c r="T2052" s="89"/>
      <c r="V2052" s="87"/>
      <c r="W2052" s="87"/>
    </row>
    <row r="2053" spans="1:23">
      <c r="A2053" s="98"/>
      <c r="B2053" s="94"/>
      <c r="C2053" s="99"/>
      <c r="D2053" s="86"/>
      <c r="E2053" s="87"/>
      <c r="G2053" s="89"/>
      <c r="H2053" s="87"/>
      <c r="I2053" s="87"/>
      <c r="J2053" s="88"/>
      <c r="K2053" s="87"/>
      <c r="L2053" s="90"/>
      <c r="M2053" s="90"/>
      <c r="N2053" s="87" t="str">
        <f t="shared" ref="N2053:N2116" ca="1" si="32">+IFERROR(MATCH("X",OFFSET(STR,N2052,0),0)+N2052,"")</f>
        <v/>
      </c>
      <c r="O2053" s="87"/>
      <c r="P2053" s="89"/>
      <c r="Q2053" s="87"/>
      <c r="R2053" s="87"/>
      <c r="S2053" s="87"/>
      <c r="T2053" s="89"/>
      <c r="V2053" s="87"/>
      <c r="W2053" s="87"/>
    </row>
    <row r="2054" spans="1:23">
      <c r="A2054" s="98"/>
      <c r="B2054" s="94"/>
      <c r="C2054" s="99"/>
      <c r="D2054" s="86"/>
      <c r="E2054" s="87"/>
      <c r="G2054" s="89"/>
      <c r="H2054" s="87"/>
      <c r="I2054" s="87"/>
      <c r="J2054" s="88"/>
      <c r="K2054" s="87"/>
      <c r="L2054" s="90"/>
      <c r="M2054" s="90"/>
      <c r="N2054" s="87" t="str">
        <f t="shared" ca="1" si="32"/>
        <v/>
      </c>
      <c r="O2054" s="87"/>
      <c r="P2054" s="89"/>
      <c r="Q2054" s="87"/>
      <c r="R2054" s="87"/>
      <c r="S2054" s="87"/>
      <c r="T2054" s="89"/>
      <c r="V2054" s="87"/>
      <c r="W2054" s="87"/>
    </row>
    <row r="2055" spans="1:23">
      <c r="A2055" s="98"/>
      <c r="B2055" s="94"/>
      <c r="C2055" s="99"/>
      <c r="D2055" s="86"/>
      <c r="E2055" s="87"/>
      <c r="G2055" s="89"/>
      <c r="H2055" s="87"/>
      <c r="I2055" s="87"/>
      <c r="J2055" s="88"/>
      <c r="K2055" s="87"/>
      <c r="L2055" s="90"/>
      <c r="M2055" s="90"/>
      <c r="N2055" s="87" t="str">
        <f t="shared" ca="1" si="32"/>
        <v/>
      </c>
      <c r="O2055" s="87"/>
      <c r="P2055" s="89"/>
      <c r="Q2055" s="87"/>
      <c r="R2055" s="87"/>
      <c r="S2055" s="87"/>
      <c r="T2055" s="89"/>
      <c r="V2055" s="87"/>
      <c r="W2055" s="87"/>
    </row>
    <row r="2056" spans="1:23">
      <c r="A2056" s="98"/>
      <c r="B2056" s="94"/>
      <c r="C2056" s="99"/>
      <c r="D2056" s="86"/>
      <c r="E2056" s="87"/>
      <c r="G2056" s="89"/>
      <c r="H2056" s="87"/>
      <c r="I2056" s="87"/>
      <c r="J2056" s="88"/>
      <c r="K2056" s="87"/>
      <c r="L2056" s="90"/>
      <c r="M2056" s="90"/>
      <c r="N2056" s="87" t="str">
        <f t="shared" ca="1" si="32"/>
        <v/>
      </c>
      <c r="O2056" s="87"/>
      <c r="P2056" s="89"/>
      <c r="Q2056" s="87"/>
      <c r="R2056" s="87"/>
      <c r="S2056" s="87"/>
      <c r="T2056" s="89"/>
      <c r="V2056" s="87"/>
      <c r="W2056" s="87"/>
    </row>
    <row r="2057" spans="1:23">
      <c r="A2057" s="98"/>
      <c r="B2057" s="94"/>
      <c r="C2057" s="99"/>
      <c r="D2057" s="86"/>
      <c r="E2057" s="87"/>
      <c r="G2057" s="89"/>
      <c r="H2057" s="87"/>
      <c r="I2057" s="87"/>
      <c r="J2057" s="88"/>
      <c r="K2057" s="87"/>
      <c r="L2057" s="90"/>
      <c r="M2057" s="90"/>
      <c r="N2057" s="87" t="str">
        <f t="shared" ca="1" si="32"/>
        <v/>
      </c>
      <c r="O2057" s="87"/>
      <c r="P2057" s="89"/>
      <c r="Q2057" s="87"/>
      <c r="R2057" s="87"/>
      <c r="S2057" s="87"/>
      <c r="T2057" s="89"/>
      <c r="V2057" s="87"/>
      <c r="W2057" s="87"/>
    </row>
    <row r="2058" spans="1:23">
      <c r="A2058" s="98"/>
      <c r="B2058" s="94"/>
      <c r="C2058" s="99"/>
      <c r="D2058" s="86"/>
      <c r="E2058" s="87"/>
      <c r="G2058" s="89"/>
      <c r="H2058" s="87"/>
      <c r="I2058" s="87"/>
      <c r="J2058" s="88"/>
      <c r="K2058" s="87"/>
      <c r="L2058" s="90"/>
      <c r="M2058" s="90"/>
      <c r="N2058" s="87" t="str">
        <f t="shared" ca="1" si="32"/>
        <v/>
      </c>
      <c r="O2058" s="87"/>
      <c r="P2058" s="89"/>
      <c r="Q2058" s="87"/>
      <c r="R2058" s="87"/>
      <c r="S2058" s="87"/>
      <c r="T2058" s="89"/>
      <c r="V2058" s="87"/>
      <c r="W2058" s="87"/>
    </row>
    <row r="2059" spans="1:23">
      <c r="A2059" s="98"/>
      <c r="B2059" s="94"/>
      <c r="C2059" s="99"/>
      <c r="D2059" s="86"/>
      <c r="E2059" s="87"/>
      <c r="G2059" s="89"/>
      <c r="H2059" s="87"/>
      <c r="I2059" s="87"/>
      <c r="J2059" s="88"/>
      <c r="K2059" s="87"/>
      <c r="L2059" s="90"/>
      <c r="M2059" s="90"/>
      <c r="N2059" s="87" t="str">
        <f t="shared" ca="1" si="32"/>
        <v/>
      </c>
      <c r="O2059" s="87"/>
      <c r="P2059" s="89"/>
      <c r="Q2059" s="87"/>
      <c r="R2059" s="87"/>
      <c r="S2059" s="87"/>
      <c r="T2059" s="89"/>
      <c r="V2059" s="87"/>
      <c r="W2059" s="87"/>
    </row>
    <row r="2060" spans="1:23">
      <c r="A2060" s="98"/>
      <c r="B2060" s="94"/>
      <c r="C2060" s="99"/>
      <c r="D2060" s="86"/>
      <c r="E2060" s="87"/>
      <c r="G2060" s="89"/>
      <c r="H2060" s="87"/>
      <c r="I2060" s="87"/>
      <c r="J2060" s="88"/>
      <c r="K2060" s="87"/>
      <c r="L2060" s="90"/>
      <c r="M2060" s="90"/>
      <c r="N2060" s="87" t="str">
        <f t="shared" ca="1" si="32"/>
        <v/>
      </c>
      <c r="O2060" s="87"/>
      <c r="P2060" s="89"/>
      <c r="Q2060" s="87"/>
      <c r="R2060" s="87"/>
      <c r="S2060" s="87"/>
      <c r="T2060" s="89"/>
      <c r="V2060" s="87"/>
      <c r="W2060" s="87"/>
    </row>
    <row r="2061" spans="1:23">
      <c r="A2061" s="98"/>
      <c r="B2061" s="94"/>
      <c r="C2061" s="99"/>
      <c r="D2061" s="86"/>
      <c r="E2061" s="87"/>
      <c r="G2061" s="89"/>
      <c r="H2061" s="87"/>
      <c r="I2061" s="87"/>
      <c r="J2061" s="88"/>
      <c r="K2061" s="87"/>
      <c r="L2061" s="90"/>
      <c r="M2061" s="90"/>
      <c r="N2061" s="87" t="str">
        <f t="shared" ca="1" si="32"/>
        <v/>
      </c>
      <c r="O2061" s="87"/>
      <c r="P2061" s="89"/>
      <c r="Q2061" s="87"/>
      <c r="R2061" s="87"/>
      <c r="S2061" s="87"/>
      <c r="T2061" s="89"/>
      <c r="V2061" s="87"/>
      <c r="W2061" s="87"/>
    </row>
    <row r="2062" spans="1:23">
      <c r="A2062" s="98"/>
      <c r="B2062" s="94"/>
      <c r="C2062" s="99"/>
      <c r="D2062" s="86"/>
      <c r="E2062" s="87"/>
      <c r="G2062" s="89"/>
      <c r="H2062" s="87"/>
      <c r="I2062" s="87"/>
      <c r="J2062" s="88"/>
      <c r="K2062" s="87"/>
      <c r="L2062" s="90"/>
      <c r="M2062" s="90"/>
      <c r="N2062" s="87" t="str">
        <f t="shared" ca="1" si="32"/>
        <v/>
      </c>
      <c r="O2062" s="87"/>
      <c r="P2062" s="89"/>
      <c r="Q2062" s="87"/>
      <c r="R2062" s="87"/>
      <c r="S2062" s="87"/>
      <c r="T2062" s="89"/>
      <c r="V2062" s="87"/>
      <c r="W2062" s="87"/>
    </row>
    <row r="2063" spans="1:23">
      <c r="A2063" s="98"/>
      <c r="B2063" s="94"/>
      <c r="C2063" s="99"/>
      <c r="D2063" s="86"/>
      <c r="E2063" s="87"/>
      <c r="G2063" s="89"/>
      <c r="H2063" s="87"/>
      <c r="I2063" s="87"/>
      <c r="J2063" s="88"/>
      <c r="K2063" s="87"/>
      <c r="L2063" s="90"/>
      <c r="M2063" s="90"/>
      <c r="N2063" s="87" t="str">
        <f t="shared" ca="1" si="32"/>
        <v/>
      </c>
      <c r="O2063" s="87"/>
      <c r="P2063" s="89"/>
      <c r="Q2063" s="87"/>
      <c r="R2063" s="87"/>
      <c r="S2063" s="87"/>
      <c r="T2063" s="89"/>
      <c r="V2063" s="87"/>
      <c r="W2063" s="87"/>
    </row>
    <row r="2064" spans="1:23">
      <c r="A2064" s="98"/>
      <c r="B2064" s="94"/>
      <c r="C2064" s="99"/>
      <c r="D2064" s="86"/>
      <c r="E2064" s="87"/>
      <c r="G2064" s="89"/>
      <c r="H2064" s="87"/>
      <c r="I2064" s="87"/>
      <c r="J2064" s="88"/>
      <c r="K2064" s="87"/>
      <c r="L2064" s="90"/>
      <c r="M2064" s="90"/>
      <c r="N2064" s="87" t="str">
        <f t="shared" ca="1" si="32"/>
        <v/>
      </c>
      <c r="O2064" s="87"/>
      <c r="P2064" s="89"/>
      <c r="Q2064" s="87"/>
      <c r="R2064" s="87"/>
      <c r="S2064" s="87"/>
      <c r="T2064" s="89"/>
      <c r="V2064" s="87"/>
      <c r="W2064" s="87"/>
    </row>
    <row r="2065" spans="1:23">
      <c r="A2065" s="98"/>
      <c r="B2065" s="94"/>
      <c r="C2065" s="99"/>
      <c r="D2065" s="86"/>
      <c r="E2065" s="87"/>
      <c r="G2065" s="89"/>
      <c r="H2065" s="87"/>
      <c r="I2065" s="87"/>
      <c r="J2065" s="88"/>
      <c r="K2065" s="87"/>
      <c r="L2065" s="90"/>
      <c r="M2065" s="90"/>
      <c r="N2065" s="87" t="str">
        <f t="shared" ca="1" si="32"/>
        <v/>
      </c>
      <c r="O2065" s="87"/>
      <c r="P2065" s="89"/>
      <c r="Q2065" s="87"/>
      <c r="R2065" s="87"/>
      <c r="S2065" s="87"/>
      <c r="T2065" s="89"/>
      <c r="V2065" s="87"/>
      <c r="W2065" s="87"/>
    </row>
    <row r="2066" spans="1:23">
      <c r="A2066" s="98"/>
      <c r="B2066" s="94"/>
      <c r="C2066" s="99"/>
      <c r="D2066" s="86"/>
      <c r="E2066" s="87"/>
      <c r="G2066" s="89"/>
      <c r="H2066" s="87"/>
      <c r="I2066" s="87"/>
      <c r="J2066" s="88"/>
      <c r="K2066" s="87"/>
      <c r="L2066" s="90"/>
      <c r="M2066" s="90"/>
      <c r="N2066" s="87" t="str">
        <f t="shared" ca="1" si="32"/>
        <v/>
      </c>
      <c r="O2066" s="87"/>
      <c r="P2066" s="89"/>
      <c r="Q2066" s="87"/>
      <c r="R2066" s="87"/>
      <c r="S2066" s="87"/>
      <c r="T2066" s="89"/>
      <c r="V2066" s="87"/>
      <c r="W2066" s="87"/>
    </row>
    <row r="2067" spans="1:23">
      <c r="A2067" s="98"/>
      <c r="B2067" s="94"/>
      <c r="C2067" s="99"/>
      <c r="D2067" s="86"/>
      <c r="E2067" s="87"/>
      <c r="G2067" s="89"/>
      <c r="H2067" s="87"/>
      <c r="I2067" s="87"/>
      <c r="J2067" s="88"/>
      <c r="K2067" s="87"/>
      <c r="L2067" s="90"/>
      <c r="M2067" s="90"/>
      <c r="N2067" s="87" t="str">
        <f t="shared" ca="1" si="32"/>
        <v/>
      </c>
      <c r="O2067" s="87"/>
      <c r="P2067" s="89"/>
      <c r="Q2067" s="87"/>
      <c r="R2067" s="87"/>
      <c r="S2067" s="87"/>
      <c r="T2067" s="89"/>
      <c r="V2067" s="87"/>
      <c r="W2067" s="87"/>
    </row>
    <row r="2068" spans="1:23">
      <c r="A2068" s="98"/>
      <c r="B2068" s="94"/>
      <c r="C2068" s="99"/>
      <c r="D2068" s="86"/>
      <c r="E2068" s="87"/>
      <c r="G2068" s="89"/>
      <c r="H2068" s="87"/>
      <c r="I2068" s="87"/>
      <c r="J2068" s="88"/>
      <c r="K2068" s="87"/>
      <c r="L2068" s="90"/>
      <c r="M2068" s="90"/>
      <c r="N2068" s="87" t="str">
        <f t="shared" ca="1" si="32"/>
        <v/>
      </c>
      <c r="O2068" s="87"/>
      <c r="P2068" s="89"/>
      <c r="Q2068" s="87"/>
      <c r="R2068" s="87"/>
      <c r="S2068" s="87"/>
      <c r="T2068" s="89"/>
      <c r="V2068" s="87"/>
      <c r="W2068" s="87"/>
    </row>
    <row r="2069" spans="1:23">
      <c r="A2069" s="98"/>
      <c r="B2069" s="94"/>
      <c r="C2069" s="99"/>
      <c r="D2069" s="86"/>
      <c r="E2069" s="87"/>
      <c r="G2069" s="89"/>
      <c r="H2069" s="87"/>
      <c r="I2069" s="87"/>
      <c r="J2069" s="88"/>
      <c r="K2069" s="87"/>
      <c r="L2069" s="90"/>
      <c r="M2069" s="90"/>
      <c r="N2069" s="87" t="str">
        <f t="shared" ca="1" si="32"/>
        <v/>
      </c>
      <c r="O2069" s="87"/>
      <c r="P2069" s="89"/>
      <c r="Q2069" s="87"/>
      <c r="R2069" s="87"/>
      <c r="S2069" s="87"/>
      <c r="T2069" s="89"/>
      <c r="V2069" s="87"/>
      <c r="W2069" s="87"/>
    </row>
    <row r="2070" spans="1:23">
      <c r="A2070" s="98"/>
      <c r="B2070" s="94"/>
      <c r="C2070" s="99"/>
      <c r="D2070" s="86"/>
      <c r="E2070" s="87"/>
      <c r="G2070" s="89"/>
      <c r="H2070" s="87"/>
      <c r="I2070" s="87"/>
      <c r="J2070" s="88"/>
      <c r="K2070" s="87"/>
      <c r="L2070" s="90"/>
      <c r="M2070" s="90"/>
      <c r="N2070" s="87" t="str">
        <f t="shared" ca="1" si="32"/>
        <v/>
      </c>
      <c r="O2070" s="87"/>
      <c r="P2070" s="89"/>
      <c r="Q2070" s="87"/>
      <c r="R2070" s="87"/>
      <c r="S2070" s="87"/>
      <c r="T2070" s="89"/>
      <c r="V2070" s="87"/>
      <c r="W2070" s="87"/>
    </row>
    <row r="2071" spans="1:23">
      <c r="A2071" s="98"/>
      <c r="B2071" s="94"/>
      <c r="C2071" s="99"/>
      <c r="D2071" s="86"/>
      <c r="E2071" s="87"/>
      <c r="G2071" s="89"/>
      <c r="H2071" s="87"/>
      <c r="I2071" s="87"/>
      <c r="J2071" s="88"/>
      <c r="K2071" s="87"/>
      <c r="L2071" s="90"/>
      <c r="M2071" s="90"/>
      <c r="N2071" s="87" t="str">
        <f t="shared" ca="1" si="32"/>
        <v/>
      </c>
      <c r="O2071" s="87"/>
      <c r="P2071" s="89"/>
      <c r="Q2071" s="87"/>
      <c r="R2071" s="87"/>
      <c r="S2071" s="87"/>
      <c r="T2071" s="89"/>
      <c r="V2071" s="87"/>
      <c r="W2071" s="87"/>
    </row>
    <row r="2072" spans="1:23">
      <c r="A2072" s="98"/>
      <c r="B2072" s="94"/>
      <c r="C2072" s="99"/>
      <c r="D2072" s="86"/>
      <c r="E2072" s="87"/>
      <c r="G2072" s="89"/>
      <c r="H2072" s="87"/>
      <c r="I2072" s="87"/>
      <c r="J2072" s="88"/>
      <c r="K2072" s="87"/>
      <c r="L2072" s="90"/>
      <c r="M2072" s="90"/>
      <c r="N2072" s="87" t="str">
        <f t="shared" ca="1" si="32"/>
        <v/>
      </c>
      <c r="O2072" s="87"/>
      <c r="P2072" s="89"/>
      <c r="Q2072" s="87"/>
      <c r="R2072" s="87"/>
      <c r="S2072" s="87"/>
      <c r="T2072" s="89"/>
      <c r="V2072" s="87"/>
      <c r="W2072" s="87"/>
    </row>
    <row r="2073" spans="1:23">
      <c r="A2073" s="98"/>
      <c r="B2073" s="94"/>
      <c r="C2073" s="99"/>
      <c r="D2073" s="86"/>
      <c r="E2073" s="87"/>
      <c r="G2073" s="89"/>
      <c r="H2073" s="87"/>
      <c r="I2073" s="87"/>
      <c r="J2073" s="88"/>
      <c r="K2073" s="87"/>
      <c r="L2073" s="90"/>
      <c r="M2073" s="90"/>
      <c r="N2073" s="87" t="str">
        <f t="shared" ca="1" si="32"/>
        <v/>
      </c>
      <c r="O2073" s="87"/>
      <c r="P2073" s="89"/>
      <c r="Q2073" s="87"/>
      <c r="R2073" s="87"/>
      <c r="S2073" s="87"/>
      <c r="T2073" s="89"/>
      <c r="V2073" s="87"/>
      <c r="W2073" s="87"/>
    </row>
    <row r="2074" spans="1:23">
      <c r="A2074" s="98"/>
      <c r="B2074" s="94"/>
      <c r="C2074" s="99"/>
      <c r="D2074" s="86"/>
      <c r="E2074" s="87"/>
      <c r="G2074" s="89"/>
      <c r="H2074" s="87"/>
      <c r="I2074" s="87"/>
      <c r="J2074" s="88"/>
      <c r="K2074" s="87"/>
      <c r="L2074" s="90"/>
      <c r="M2074" s="90"/>
      <c r="N2074" s="87" t="str">
        <f t="shared" ca="1" si="32"/>
        <v/>
      </c>
      <c r="O2074" s="87"/>
      <c r="P2074" s="89"/>
      <c r="Q2074" s="87"/>
      <c r="R2074" s="87"/>
      <c r="S2074" s="87"/>
      <c r="T2074" s="89"/>
      <c r="V2074" s="87"/>
      <c r="W2074" s="87"/>
    </row>
    <row r="2075" spans="1:23">
      <c r="A2075" s="98"/>
      <c r="B2075" s="94"/>
      <c r="C2075" s="99"/>
      <c r="D2075" s="86"/>
      <c r="E2075" s="87"/>
      <c r="G2075" s="89"/>
      <c r="H2075" s="87"/>
      <c r="I2075" s="87"/>
      <c r="J2075" s="88"/>
      <c r="K2075" s="87"/>
      <c r="L2075" s="90"/>
      <c r="M2075" s="90"/>
      <c r="N2075" s="87" t="str">
        <f t="shared" ca="1" si="32"/>
        <v/>
      </c>
      <c r="O2075" s="87"/>
      <c r="P2075" s="89"/>
      <c r="Q2075" s="87"/>
      <c r="R2075" s="87"/>
      <c r="S2075" s="87"/>
      <c r="T2075" s="89"/>
      <c r="V2075" s="87"/>
      <c r="W2075" s="87"/>
    </row>
    <row r="2076" spans="1:23">
      <c r="A2076" s="98"/>
      <c r="B2076" s="94"/>
      <c r="C2076" s="99"/>
      <c r="D2076" s="86"/>
      <c r="E2076" s="87"/>
      <c r="G2076" s="89"/>
      <c r="H2076" s="87"/>
      <c r="I2076" s="87"/>
      <c r="J2076" s="88"/>
      <c r="K2076" s="87"/>
      <c r="L2076" s="90"/>
      <c r="M2076" s="90"/>
      <c r="N2076" s="87" t="str">
        <f t="shared" ca="1" si="32"/>
        <v/>
      </c>
      <c r="O2076" s="87"/>
      <c r="P2076" s="89"/>
      <c r="Q2076" s="87"/>
      <c r="R2076" s="87"/>
      <c r="S2076" s="87"/>
      <c r="T2076" s="89"/>
      <c r="V2076" s="87"/>
      <c r="W2076" s="87"/>
    </row>
    <row r="2077" spans="1:23">
      <c r="A2077" s="98"/>
      <c r="B2077" s="94"/>
      <c r="C2077" s="99"/>
      <c r="D2077" s="86"/>
      <c r="E2077" s="87"/>
      <c r="G2077" s="89"/>
      <c r="H2077" s="87"/>
      <c r="I2077" s="87"/>
      <c r="J2077" s="88"/>
      <c r="K2077" s="87"/>
      <c r="L2077" s="90"/>
      <c r="M2077" s="90"/>
      <c r="N2077" s="87" t="str">
        <f t="shared" ca="1" si="32"/>
        <v/>
      </c>
      <c r="O2077" s="87"/>
      <c r="P2077" s="89"/>
      <c r="Q2077" s="87"/>
      <c r="R2077" s="87"/>
      <c r="S2077" s="87"/>
      <c r="T2077" s="89"/>
      <c r="V2077" s="87"/>
      <c r="W2077" s="87"/>
    </row>
    <row r="2078" spans="1:23">
      <c r="A2078" s="98"/>
      <c r="B2078" s="94"/>
      <c r="C2078" s="99"/>
      <c r="D2078" s="86"/>
      <c r="E2078" s="87"/>
      <c r="G2078" s="89"/>
      <c r="H2078" s="87"/>
      <c r="I2078" s="87"/>
      <c r="J2078" s="88"/>
      <c r="K2078" s="87"/>
      <c r="L2078" s="90"/>
      <c r="M2078" s="90"/>
      <c r="N2078" s="87" t="str">
        <f t="shared" ca="1" si="32"/>
        <v/>
      </c>
      <c r="O2078" s="87"/>
      <c r="P2078" s="89"/>
      <c r="Q2078" s="87"/>
      <c r="R2078" s="87"/>
      <c r="S2078" s="87"/>
      <c r="T2078" s="89"/>
      <c r="V2078" s="87"/>
      <c r="W2078" s="87"/>
    </row>
    <row r="2079" spans="1:23">
      <c r="A2079" s="98"/>
      <c r="B2079" s="94"/>
      <c r="C2079" s="99"/>
      <c r="D2079" s="86"/>
      <c r="E2079" s="87"/>
      <c r="G2079" s="89"/>
      <c r="H2079" s="87"/>
      <c r="I2079" s="87"/>
      <c r="J2079" s="88"/>
      <c r="K2079" s="87"/>
      <c r="L2079" s="90"/>
      <c r="M2079" s="90"/>
      <c r="N2079" s="87" t="str">
        <f t="shared" ca="1" si="32"/>
        <v/>
      </c>
      <c r="O2079" s="87"/>
      <c r="P2079" s="89"/>
      <c r="Q2079" s="87"/>
      <c r="R2079" s="87"/>
      <c r="S2079" s="87"/>
      <c r="T2079" s="89"/>
      <c r="V2079" s="87"/>
      <c r="W2079" s="87"/>
    </row>
    <row r="2080" spans="1:23">
      <c r="A2080" s="98"/>
      <c r="B2080" s="94"/>
      <c r="C2080" s="99"/>
      <c r="D2080" s="86"/>
      <c r="E2080" s="87"/>
      <c r="G2080" s="89"/>
      <c r="H2080" s="87"/>
      <c r="I2080" s="87"/>
      <c r="J2080" s="88"/>
      <c r="K2080" s="87"/>
      <c r="L2080" s="90"/>
      <c r="M2080" s="90"/>
      <c r="N2080" s="87" t="str">
        <f t="shared" ca="1" si="32"/>
        <v/>
      </c>
      <c r="O2080" s="87"/>
      <c r="P2080" s="89"/>
      <c r="Q2080" s="87"/>
      <c r="R2080" s="87"/>
      <c r="S2080" s="87"/>
      <c r="T2080" s="89"/>
      <c r="V2080" s="87"/>
      <c r="W2080" s="87"/>
    </row>
    <row r="2081" spans="1:23">
      <c r="A2081" s="98"/>
      <c r="B2081" s="94"/>
      <c r="C2081" s="99"/>
      <c r="D2081" s="86"/>
      <c r="E2081" s="87"/>
      <c r="G2081" s="89"/>
      <c r="H2081" s="87"/>
      <c r="I2081" s="87"/>
      <c r="J2081" s="88"/>
      <c r="K2081" s="87"/>
      <c r="L2081" s="90"/>
      <c r="M2081" s="90"/>
      <c r="N2081" s="87" t="str">
        <f t="shared" ca="1" si="32"/>
        <v/>
      </c>
      <c r="O2081" s="87"/>
      <c r="P2081" s="89"/>
      <c r="Q2081" s="87"/>
      <c r="R2081" s="87"/>
      <c r="S2081" s="87"/>
      <c r="T2081" s="89"/>
      <c r="V2081" s="87"/>
      <c r="W2081" s="87"/>
    </row>
    <row r="2082" spans="1:23">
      <c r="A2082" s="98"/>
      <c r="B2082" s="94"/>
      <c r="C2082" s="99"/>
      <c r="D2082" s="86"/>
      <c r="E2082" s="87"/>
      <c r="G2082" s="89"/>
      <c r="H2082" s="87"/>
      <c r="I2082" s="87"/>
      <c r="J2082" s="88"/>
      <c r="K2082" s="87"/>
      <c r="L2082" s="90"/>
      <c r="M2082" s="90"/>
      <c r="N2082" s="87" t="str">
        <f t="shared" ca="1" si="32"/>
        <v/>
      </c>
      <c r="O2082" s="87"/>
      <c r="P2082" s="89"/>
      <c r="Q2082" s="87"/>
      <c r="R2082" s="87"/>
      <c r="S2082" s="87"/>
      <c r="T2082" s="89"/>
      <c r="V2082" s="87"/>
      <c r="W2082" s="87"/>
    </row>
    <row r="2083" spans="1:23">
      <c r="A2083" s="98"/>
      <c r="B2083" s="94"/>
      <c r="C2083" s="99"/>
      <c r="D2083" s="86"/>
      <c r="E2083" s="87"/>
      <c r="G2083" s="89"/>
      <c r="H2083" s="87"/>
      <c r="I2083" s="87"/>
      <c r="J2083" s="88"/>
      <c r="K2083" s="87"/>
      <c r="L2083" s="90"/>
      <c r="M2083" s="90"/>
      <c r="N2083" s="87" t="str">
        <f t="shared" ca="1" si="32"/>
        <v/>
      </c>
      <c r="O2083" s="87"/>
      <c r="P2083" s="89"/>
      <c r="Q2083" s="87"/>
      <c r="R2083" s="87"/>
      <c r="S2083" s="87"/>
      <c r="T2083" s="89"/>
      <c r="V2083" s="87"/>
      <c r="W2083" s="87"/>
    </row>
    <row r="2084" spans="1:23">
      <c r="A2084" s="98"/>
      <c r="B2084" s="94"/>
      <c r="C2084" s="99"/>
      <c r="D2084" s="86"/>
      <c r="E2084" s="87"/>
      <c r="G2084" s="89"/>
      <c r="H2084" s="87"/>
      <c r="I2084" s="87"/>
      <c r="J2084" s="88"/>
      <c r="K2084" s="87"/>
      <c r="L2084" s="90"/>
      <c r="M2084" s="90"/>
      <c r="N2084" s="87" t="str">
        <f t="shared" ca="1" si="32"/>
        <v/>
      </c>
      <c r="O2084" s="87"/>
      <c r="P2084" s="89"/>
      <c r="Q2084" s="87"/>
      <c r="R2084" s="87"/>
      <c r="S2084" s="87"/>
      <c r="T2084" s="89"/>
      <c r="V2084" s="87"/>
      <c r="W2084" s="87"/>
    </row>
    <row r="2085" spans="1:23">
      <c r="A2085" s="98"/>
      <c r="B2085" s="94"/>
      <c r="C2085" s="99"/>
      <c r="D2085" s="86"/>
      <c r="E2085" s="87"/>
      <c r="G2085" s="89"/>
      <c r="H2085" s="87"/>
      <c r="I2085" s="87"/>
      <c r="J2085" s="88"/>
      <c r="K2085" s="87"/>
      <c r="L2085" s="90"/>
      <c r="M2085" s="90"/>
      <c r="N2085" s="87" t="str">
        <f t="shared" ca="1" si="32"/>
        <v/>
      </c>
      <c r="O2085" s="87"/>
      <c r="P2085" s="89"/>
      <c r="Q2085" s="87"/>
      <c r="R2085" s="87"/>
      <c r="S2085" s="87"/>
      <c r="T2085" s="89"/>
      <c r="V2085" s="87"/>
      <c r="W2085" s="87"/>
    </row>
    <row r="2086" spans="1:23">
      <c r="A2086" s="98"/>
      <c r="B2086" s="94"/>
      <c r="C2086" s="99"/>
      <c r="D2086" s="86"/>
      <c r="E2086" s="87"/>
      <c r="G2086" s="89"/>
      <c r="H2086" s="87"/>
      <c r="I2086" s="87"/>
      <c r="J2086" s="88"/>
      <c r="K2086" s="87"/>
      <c r="L2086" s="90"/>
      <c r="M2086" s="90"/>
      <c r="N2086" s="87" t="str">
        <f t="shared" ca="1" si="32"/>
        <v/>
      </c>
      <c r="O2086" s="87"/>
      <c r="P2086" s="89"/>
      <c r="Q2086" s="87"/>
      <c r="R2086" s="87"/>
      <c r="S2086" s="87"/>
      <c r="T2086" s="89"/>
      <c r="V2086" s="87"/>
      <c r="W2086" s="87"/>
    </row>
    <row r="2087" spans="1:23">
      <c r="A2087" s="98"/>
      <c r="B2087" s="94"/>
      <c r="C2087" s="99"/>
      <c r="D2087" s="86"/>
      <c r="E2087" s="87"/>
      <c r="G2087" s="89"/>
      <c r="H2087" s="87"/>
      <c r="I2087" s="87"/>
      <c r="J2087" s="88"/>
      <c r="K2087" s="87"/>
      <c r="L2087" s="90"/>
      <c r="M2087" s="90"/>
      <c r="N2087" s="87" t="str">
        <f t="shared" ca="1" si="32"/>
        <v/>
      </c>
      <c r="O2087" s="87"/>
      <c r="P2087" s="89"/>
      <c r="Q2087" s="87"/>
      <c r="R2087" s="87"/>
      <c r="S2087" s="87"/>
      <c r="T2087" s="89"/>
      <c r="V2087" s="87"/>
      <c r="W2087" s="87"/>
    </row>
    <row r="2088" spans="1:23">
      <c r="A2088" s="98"/>
      <c r="B2088" s="94"/>
      <c r="C2088" s="99"/>
      <c r="D2088" s="86"/>
      <c r="E2088" s="87"/>
      <c r="G2088" s="89"/>
      <c r="H2088" s="87"/>
      <c r="I2088" s="87"/>
      <c r="J2088" s="88"/>
      <c r="K2088" s="87"/>
      <c r="L2088" s="90"/>
      <c r="M2088" s="90"/>
      <c r="N2088" s="87" t="str">
        <f t="shared" ca="1" si="32"/>
        <v/>
      </c>
      <c r="O2088" s="87"/>
      <c r="P2088" s="89"/>
      <c r="Q2088" s="87"/>
      <c r="R2088" s="87"/>
      <c r="S2088" s="87"/>
      <c r="T2088" s="89"/>
      <c r="V2088" s="87"/>
      <c r="W2088" s="87"/>
    </row>
    <row r="2089" spans="1:23">
      <c r="A2089" s="98"/>
      <c r="B2089" s="94"/>
      <c r="C2089" s="99"/>
      <c r="D2089" s="86"/>
      <c r="E2089" s="87"/>
      <c r="G2089" s="89"/>
      <c r="H2089" s="87"/>
      <c r="I2089" s="87"/>
      <c r="J2089" s="88"/>
      <c r="K2089" s="87"/>
      <c r="L2089" s="90"/>
      <c r="M2089" s="90"/>
      <c r="N2089" s="87" t="str">
        <f t="shared" ca="1" si="32"/>
        <v/>
      </c>
      <c r="O2089" s="87"/>
      <c r="P2089" s="89"/>
      <c r="Q2089" s="87"/>
      <c r="R2089" s="87"/>
      <c r="S2089" s="87"/>
      <c r="T2089" s="89"/>
      <c r="V2089" s="87"/>
      <c r="W2089" s="87"/>
    </row>
    <row r="2090" spans="1:23">
      <c r="A2090" s="98"/>
      <c r="B2090" s="94"/>
      <c r="C2090" s="99"/>
      <c r="D2090" s="86"/>
      <c r="E2090" s="87"/>
      <c r="G2090" s="89"/>
      <c r="H2090" s="87"/>
      <c r="I2090" s="87"/>
      <c r="J2090" s="88"/>
      <c r="K2090" s="87"/>
      <c r="L2090" s="90"/>
      <c r="M2090" s="90"/>
      <c r="N2090" s="87" t="str">
        <f t="shared" ca="1" si="32"/>
        <v/>
      </c>
      <c r="O2090" s="87"/>
      <c r="P2090" s="89"/>
      <c r="Q2090" s="87"/>
      <c r="R2090" s="87"/>
      <c r="S2090" s="87"/>
      <c r="T2090" s="89"/>
      <c r="V2090" s="87"/>
      <c r="W2090" s="87"/>
    </row>
    <row r="2091" spans="1:23">
      <c r="A2091" s="98"/>
      <c r="B2091" s="94"/>
      <c r="C2091" s="99"/>
      <c r="D2091" s="86"/>
      <c r="E2091" s="87"/>
      <c r="G2091" s="89"/>
      <c r="H2091" s="87"/>
      <c r="I2091" s="87"/>
      <c r="J2091" s="88"/>
      <c r="K2091" s="87"/>
      <c r="L2091" s="90"/>
      <c r="M2091" s="90"/>
      <c r="N2091" s="87" t="str">
        <f t="shared" ca="1" si="32"/>
        <v/>
      </c>
      <c r="O2091" s="87"/>
      <c r="P2091" s="89"/>
      <c r="Q2091" s="87"/>
      <c r="R2091" s="87"/>
      <c r="S2091" s="87"/>
      <c r="T2091" s="89"/>
      <c r="V2091" s="87"/>
      <c r="W2091" s="87"/>
    </row>
    <row r="2092" spans="1:23">
      <c r="A2092" s="98"/>
      <c r="B2092" s="94"/>
      <c r="C2092" s="99"/>
      <c r="D2092" s="86"/>
      <c r="E2092" s="87"/>
      <c r="G2092" s="89"/>
      <c r="H2092" s="87"/>
      <c r="I2092" s="87"/>
      <c r="J2092" s="88"/>
      <c r="K2092" s="87"/>
      <c r="L2092" s="90"/>
      <c r="M2092" s="90"/>
      <c r="N2092" s="87" t="str">
        <f t="shared" ca="1" si="32"/>
        <v/>
      </c>
      <c r="O2092" s="87"/>
      <c r="P2092" s="89"/>
      <c r="Q2092" s="87"/>
      <c r="R2092" s="87"/>
      <c r="S2092" s="87"/>
      <c r="T2092" s="89"/>
      <c r="V2092" s="87"/>
      <c r="W2092" s="87"/>
    </row>
    <row r="2093" spans="1:23">
      <c r="A2093" s="98"/>
      <c r="B2093" s="94"/>
      <c r="C2093" s="99"/>
      <c r="D2093" s="86"/>
      <c r="E2093" s="87"/>
      <c r="G2093" s="89"/>
      <c r="H2093" s="87"/>
      <c r="I2093" s="87"/>
      <c r="J2093" s="88"/>
      <c r="K2093" s="87"/>
      <c r="L2093" s="90"/>
      <c r="M2093" s="90"/>
      <c r="N2093" s="87" t="str">
        <f t="shared" ca="1" si="32"/>
        <v/>
      </c>
      <c r="O2093" s="87"/>
      <c r="P2093" s="89"/>
      <c r="Q2093" s="87"/>
      <c r="R2093" s="87"/>
      <c r="S2093" s="87"/>
      <c r="T2093" s="89"/>
      <c r="V2093" s="87"/>
      <c r="W2093" s="87"/>
    </row>
    <row r="2094" spans="1:23">
      <c r="A2094" s="98"/>
      <c r="B2094" s="94"/>
      <c r="C2094" s="99"/>
      <c r="D2094" s="86"/>
      <c r="E2094" s="87"/>
      <c r="G2094" s="89"/>
      <c r="H2094" s="87"/>
      <c r="I2094" s="87"/>
      <c r="J2094" s="88"/>
      <c r="K2094" s="87"/>
      <c r="L2094" s="90"/>
      <c r="M2094" s="90"/>
      <c r="N2094" s="87" t="str">
        <f t="shared" ca="1" si="32"/>
        <v/>
      </c>
      <c r="O2094" s="87"/>
      <c r="P2094" s="89"/>
      <c r="Q2094" s="87"/>
      <c r="R2094" s="87"/>
      <c r="S2094" s="87"/>
      <c r="T2094" s="89"/>
      <c r="V2094" s="87"/>
      <c r="W2094" s="87"/>
    </row>
    <row r="2095" spans="1:23">
      <c r="A2095" s="98"/>
      <c r="B2095" s="94"/>
      <c r="C2095" s="99"/>
      <c r="D2095" s="86"/>
      <c r="E2095" s="87"/>
      <c r="G2095" s="89"/>
      <c r="H2095" s="87"/>
      <c r="I2095" s="87"/>
      <c r="J2095" s="88"/>
      <c r="K2095" s="87"/>
      <c r="L2095" s="90"/>
      <c r="M2095" s="90"/>
      <c r="N2095" s="87" t="str">
        <f t="shared" ca="1" si="32"/>
        <v/>
      </c>
      <c r="O2095" s="87"/>
      <c r="P2095" s="89"/>
      <c r="Q2095" s="87"/>
      <c r="R2095" s="87"/>
      <c r="S2095" s="87"/>
      <c r="T2095" s="89"/>
      <c r="V2095" s="87"/>
      <c r="W2095" s="87"/>
    </row>
    <row r="2096" spans="1:23">
      <c r="A2096" s="98"/>
      <c r="B2096" s="94"/>
      <c r="C2096" s="99"/>
      <c r="D2096" s="86"/>
      <c r="E2096" s="87"/>
      <c r="G2096" s="89"/>
      <c r="H2096" s="87"/>
      <c r="I2096" s="87"/>
      <c r="J2096" s="88"/>
      <c r="K2096" s="87"/>
      <c r="L2096" s="90"/>
      <c r="M2096" s="90"/>
      <c r="N2096" s="87" t="str">
        <f t="shared" ca="1" si="32"/>
        <v/>
      </c>
      <c r="O2096" s="87"/>
      <c r="P2096" s="89"/>
      <c r="Q2096" s="87"/>
      <c r="R2096" s="87"/>
      <c r="S2096" s="87"/>
      <c r="T2096" s="89"/>
      <c r="V2096" s="87"/>
      <c r="W2096" s="87"/>
    </row>
    <row r="2097" spans="1:23">
      <c r="A2097" s="98"/>
      <c r="B2097" s="94"/>
      <c r="C2097" s="99"/>
      <c r="D2097" s="86"/>
      <c r="E2097" s="87"/>
      <c r="G2097" s="89"/>
      <c r="H2097" s="87"/>
      <c r="I2097" s="87"/>
      <c r="J2097" s="88"/>
      <c r="K2097" s="87"/>
      <c r="L2097" s="90"/>
      <c r="M2097" s="90"/>
      <c r="N2097" s="87" t="str">
        <f t="shared" ca="1" si="32"/>
        <v/>
      </c>
      <c r="O2097" s="87"/>
      <c r="P2097" s="89"/>
      <c r="Q2097" s="87"/>
      <c r="R2097" s="87"/>
      <c r="S2097" s="87"/>
      <c r="T2097" s="89"/>
      <c r="V2097" s="87"/>
      <c r="W2097" s="87"/>
    </row>
    <row r="2098" spans="1:23">
      <c r="A2098" s="98"/>
      <c r="B2098" s="94"/>
      <c r="C2098" s="99"/>
      <c r="D2098" s="86"/>
      <c r="E2098" s="87"/>
      <c r="G2098" s="89"/>
      <c r="H2098" s="87"/>
      <c r="I2098" s="87"/>
      <c r="J2098" s="88"/>
      <c r="K2098" s="87"/>
      <c r="L2098" s="90"/>
      <c r="M2098" s="90"/>
      <c r="N2098" s="87" t="str">
        <f t="shared" ca="1" si="32"/>
        <v/>
      </c>
      <c r="O2098" s="87"/>
      <c r="P2098" s="89"/>
      <c r="Q2098" s="87"/>
      <c r="R2098" s="87"/>
      <c r="S2098" s="87"/>
      <c r="T2098" s="89"/>
      <c r="V2098" s="87"/>
      <c r="W2098" s="87"/>
    </row>
    <row r="2099" spans="1:23">
      <c r="A2099" s="98"/>
      <c r="B2099" s="94"/>
      <c r="C2099" s="99"/>
      <c r="D2099" s="86"/>
      <c r="E2099" s="87"/>
      <c r="G2099" s="89"/>
      <c r="H2099" s="87"/>
      <c r="I2099" s="87"/>
      <c r="J2099" s="88"/>
      <c r="K2099" s="87"/>
      <c r="L2099" s="90"/>
      <c r="M2099" s="90"/>
      <c r="N2099" s="87" t="str">
        <f t="shared" ca="1" si="32"/>
        <v/>
      </c>
      <c r="O2099" s="87"/>
      <c r="P2099" s="89"/>
      <c r="Q2099" s="87"/>
      <c r="R2099" s="87"/>
      <c r="S2099" s="87"/>
      <c r="T2099" s="89"/>
      <c r="V2099" s="87"/>
      <c r="W2099" s="87"/>
    </row>
    <row r="2100" spans="1:23">
      <c r="A2100" s="98"/>
      <c r="B2100" s="94"/>
      <c r="C2100" s="99"/>
      <c r="D2100" s="86"/>
      <c r="E2100" s="87"/>
      <c r="G2100" s="89"/>
      <c r="H2100" s="87"/>
      <c r="I2100" s="87"/>
      <c r="J2100" s="88"/>
      <c r="K2100" s="87"/>
      <c r="L2100" s="90"/>
      <c r="M2100" s="90"/>
      <c r="N2100" s="87" t="str">
        <f t="shared" ca="1" si="32"/>
        <v/>
      </c>
      <c r="O2100" s="87"/>
      <c r="P2100" s="89"/>
      <c r="Q2100" s="87"/>
      <c r="R2100" s="87"/>
      <c r="S2100" s="87"/>
      <c r="T2100" s="89"/>
      <c r="V2100" s="87"/>
      <c r="W2100" s="87"/>
    </row>
    <row r="2101" spans="1:23">
      <c r="A2101" s="98"/>
      <c r="B2101" s="94"/>
      <c r="C2101" s="99"/>
      <c r="D2101" s="86"/>
      <c r="E2101" s="87"/>
      <c r="G2101" s="89"/>
      <c r="H2101" s="87"/>
      <c r="I2101" s="87"/>
      <c r="J2101" s="88"/>
      <c r="K2101" s="87"/>
      <c r="L2101" s="90"/>
      <c r="M2101" s="90"/>
      <c r="N2101" s="87" t="str">
        <f t="shared" ca="1" si="32"/>
        <v/>
      </c>
      <c r="O2101" s="87"/>
      <c r="P2101" s="89"/>
      <c r="Q2101" s="87"/>
      <c r="R2101" s="87"/>
      <c r="S2101" s="87"/>
      <c r="T2101" s="89"/>
      <c r="V2101" s="87"/>
      <c r="W2101" s="87"/>
    </row>
    <row r="2102" spans="1:23">
      <c r="A2102" s="98"/>
      <c r="B2102" s="94"/>
      <c r="C2102" s="99"/>
      <c r="D2102" s="86"/>
      <c r="E2102" s="87"/>
      <c r="G2102" s="89"/>
      <c r="H2102" s="87"/>
      <c r="I2102" s="87"/>
      <c r="J2102" s="88"/>
      <c r="K2102" s="87"/>
      <c r="L2102" s="90"/>
      <c r="M2102" s="90"/>
      <c r="N2102" s="87" t="str">
        <f t="shared" ca="1" si="32"/>
        <v/>
      </c>
      <c r="O2102" s="87"/>
      <c r="P2102" s="89"/>
      <c r="Q2102" s="87"/>
      <c r="R2102" s="87"/>
      <c r="S2102" s="87"/>
      <c r="T2102" s="89"/>
      <c r="V2102" s="87"/>
      <c r="W2102" s="87"/>
    </row>
    <row r="2103" spans="1:23">
      <c r="A2103" s="98"/>
      <c r="B2103" s="94"/>
      <c r="C2103" s="99"/>
      <c r="D2103" s="86"/>
      <c r="E2103" s="87"/>
      <c r="G2103" s="89"/>
      <c r="H2103" s="87"/>
      <c r="I2103" s="87"/>
      <c r="J2103" s="88"/>
      <c r="K2103" s="87"/>
      <c r="L2103" s="90"/>
      <c r="M2103" s="90"/>
      <c r="N2103" s="87" t="str">
        <f t="shared" ca="1" si="32"/>
        <v/>
      </c>
      <c r="O2103" s="87"/>
      <c r="P2103" s="89"/>
      <c r="Q2103" s="87"/>
      <c r="R2103" s="87"/>
      <c r="S2103" s="87"/>
      <c r="T2103" s="89"/>
      <c r="V2103" s="87"/>
      <c r="W2103" s="87"/>
    </row>
    <row r="2104" spans="1:23">
      <c r="A2104" s="98"/>
      <c r="B2104" s="94"/>
      <c r="C2104" s="99"/>
      <c r="D2104" s="86"/>
      <c r="E2104" s="87"/>
      <c r="G2104" s="89"/>
      <c r="H2104" s="87"/>
      <c r="I2104" s="87"/>
      <c r="J2104" s="88"/>
      <c r="K2104" s="87"/>
      <c r="L2104" s="90"/>
      <c r="M2104" s="90"/>
      <c r="N2104" s="87" t="str">
        <f t="shared" ca="1" si="32"/>
        <v/>
      </c>
      <c r="O2104" s="87"/>
      <c r="P2104" s="89"/>
      <c r="Q2104" s="87"/>
      <c r="R2104" s="87"/>
      <c r="S2104" s="87"/>
      <c r="T2104" s="89"/>
      <c r="V2104" s="87"/>
      <c r="W2104" s="87"/>
    </row>
    <row r="2105" spans="1:23">
      <c r="A2105" s="98"/>
      <c r="B2105" s="94"/>
      <c r="C2105" s="99"/>
      <c r="D2105" s="86"/>
      <c r="E2105" s="87"/>
      <c r="G2105" s="89"/>
      <c r="H2105" s="87"/>
      <c r="I2105" s="87"/>
      <c r="J2105" s="88"/>
      <c r="K2105" s="87"/>
      <c r="L2105" s="90"/>
      <c r="M2105" s="90"/>
      <c r="N2105" s="87" t="str">
        <f t="shared" ca="1" si="32"/>
        <v/>
      </c>
      <c r="O2105" s="87"/>
      <c r="P2105" s="89"/>
      <c r="Q2105" s="87"/>
      <c r="R2105" s="87"/>
      <c r="S2105" s="87"/>
      <c r="T2105" s="89"/>
      <c r="V2105" s="87"/>
      <c r="W2105" s="87"/>
    </row>
    <row r="2106" spans="1:23">
      <c r="A2106" s="98"/>
      <c r="B2106" s="94"/>
      <c r="C2106" s="99"/>
      <c r="D2106" s="86"/>
      <c r="E2106" s="87"/>
      <c r="G2106" s="89"/>
      <c r="H2106" s="87"/>
      <c r="I2106" s="87"/>
      <c r="J2106" s="88"/>
      <c r="K2106" s="87"/>
      <c r="L2106" s="90"/>
      <c r="M2106" s="90"/>
      <c r="N2106" s="87" t="str">
        <f t="shared" ca="1" si="32"/>
        <v/>
      </c>
      <c r="O2106" s="87"/>
      <c r="P2106" s="89"/>
      <c r="Q2106" s="87"/>
      <c r="R2106" s="87"/>
      <c r="S2106" s="87"/>
      <c r="T2106" s="89"/>
      <c r="V2106" s="87"/>
      <c r="W2106" s="87"/>
    </row>
    <row r="2107" spans="1:23">
      <c r="A2107" s="98"/>
      <c r="B2107" s="94"/>
      <c r="C2107" s="99"/>
      <c r="D2107" s="86"/>
      <c r="E2107" s="87"/>
      <c r="G2107" s="89"/>
      <c r="H2107" s="87"/>
      <c r="I2107" s="87"/>
      <c r="J2107" s="88"/>
      <c r="K2107" s="87"/>
      <c r="L2107" s="90"/>
      <c r="M2107" s="90"/>
      <c r="N2107" s="87" t="str">
        <f t="shared" ca="1" si="32"/>
        <v/>
      </c>
      <c r="O2107" s="87"/>
      <c r="P2107" s="89"/>
      <c r="Q2107" s="87"/>
      <c r="R2107" s="87"/>
      <c r="S2107" s="87"/>
      <c r="T2107" s="89"/>
      <c r="V2107" s="87"/>
      <c r="W2107" s="87"/>
    </row>
    <row r="2108" spans="1:23">
      <c r="A2108" s="98"/>
      <c r="B2108" s="94"/>
      <c r="C2108" s="99"/>
      <c r="D2108" s="86"/>
      <c r="E2108" s="87"/>
      <c r="G2108" s="89"/>
      <c r="H2108" s="87"/>
      <c r="I2108" s="87"/>
      <c r="J2108" s="88"/>
      <c r="K2108" s="87"/>
      <c r="L2108" s="90"/>
      <c r="M2108" s="90"/>
      <c r="N2108" s="87" t="str">
        <f t="shared" ca="1" si="32"/>
        <v/>
      </c>
      <c r="O2108" s="87"/>
      <c r="P2108" s="89"/>
      <c r="Q2108" s="87"/>
      <c r="R2108" s="87"/>
      <c r="S2108" s="87"/>
      <c r="T2108" s="89"/>
      <c r="V2108" s="87"/>
      <c r="W2108" s="87"/>
    </row>
    <row r="2109" spans="1:23">
      <c r="A2109" s="98"/>
      <c r="B2109" s="94"/>
      <c r="C2109" s="99"/>
      <c r="D2109" s="86"/>
      <c r="E2109" s="87"/>
      <c r="G2109" s="89"/>
      <c r="H2109" s="87"/>
      <c r="I2109" s="87"/>
      <c r="J2109" s="88"/>
      <c r="K2109" s="87"/>
      <c r="L2109" s="90"/>
      <c r="M2109" s="90"/>
      <c r="N2109" s="87" t="str">
        <f t="shared" ca="1" si="32"/>
        <v/>
      </c>
      <c r="O2109" s="87"/>
      <c r="P2109" s="89"/>
      <c r="Q2109" s="87"/>
      <c r="R2109" s="87"/>
      <c r="S2109" s="87"/>
      <c r="T2109" s="89"/>
      <c r="V2109" s="87"/>
      <c r="W2109" s="87"/>
    </row>
    <row r="2110" spans="1:23">
      <c r="A2110" s="98"/>
      <c r="B2110" s="94"/>
      <c r="C2110" s="99"/>
      <c r="D2110" s="86"/>
      <c r="E2110" s="87"/>
      <c r="G2110" s="89"/>
      <c r="H2110" s="87"/>
      <c r="I2110" s="87"/>
      <c r="J2110" s="88"/>
      <c r="K2110" s="87"/>
      <c r="L2110" s="90"/>
      <c r="M2110" s="90"/>
      <c r="N2110" s="87" t="str">
        <f t="shared" ca="1" si="32"/>
        <v/>
      </c>
      <c r="O2110" s="87"/>
      <c r="P2110" s="89"/>
      <c r="Q2110" s="87"/>
      <c r="R2110" s="87"/>
      <c r="S2110" s="87"/>
      <c r="T2110" s="89"/>
      <c r="V2110" s="87"/>
      <c r="W2110" s="87"/>
    </row>
    <row r="2111" spans="1:23">
      <c r="A2111" s="98"/>
      <c r="B2111" s="94"/>
      <c r="C2111" s="99"/>
      <c r="D2111" s="86"/>
      <c r="E2111" s="87"/>
      <c r="G2111" s="89"/>
      <c r="H2111" s="87"/>
      <c r="I2111" s="87"/>
      <c r="J2111" s="88"/>
      <c r="K2111" s="87"/>
      <c r="L2111" s="90"/>
      <c r="M2111" s="90"/>
      <c r="N2111" s="87" t="str">
        <f t="shared" ca="1" si="32"/>
        <v/>
      </c>
      <c r="O2111" s="87"/>
      <c r="P2111" s="89"/>
      <c r="Q2111" s="87"/>
      <c r="R2111" s="87"/>
      <c r="S2111" s="87"/>
      <c r="T2111" s="89"/>
      <c r="V2111" s="87"/>
      <c r="W2111" s="87"/>
    </row>
    <row r="2112" spans="1:23">
      <c r="A2112" s="98"/>
      <c r="B2112" s="94"/>
      <c r="C2112" s="99"/>
      <c r="D2112" s="86"/>
      <c r="E2112" s="87"/>
      <c r="G2112" s="89"/>
      <c r="H2112" s="87"/>
      <c r="I2112" s="87"/>
      <c r="J2112" s="88"/>
      <c r="K2112" s="87"/>
      <c r="L2112" s="90"/>
      <c r="M2112" s="90"/>
      <c r="N2112" s="87" t="str">
        <f t="shared" ca="1" si="32"/>
        <v/>
      </c>
      <c r="O2112" s="87"/>
      <c r="P2112" s="89"/>
      <c r="Q2112" s="87"/>
      <c r="R2112" s="87"/>
      <c r="S2112" s="87"/>
      <c r="T2112" s="89"/>
      <c r="V2112" s="87"/>
      <c r="W2112" s="87"/>
    </row>
    <row r="2113" spans="1:23">
      <c r="A2113" s="98"/>
      <c r="B2113" s="94"/>
      <c r="C2113" s="99"/>
      <c r="D2113" s="86"/>
      <c r="E2113" s="87"/>
      <c r="G2113" s="89"/>
      <c r="H2113" s="87"/>
      <c r="I2113" s="87"/>
      <c r="J2113" s="88"/>
      <c r="K2113" s="87"/>
      <c r="L2113" s="90"/>
      <c r="M2113" s="90"/>
      <c r="N2113" s="87" t="str">
        <f t="shared" ca="1" si="32"/>
        <v/>
      </c>
      <c r="O2113" s="87"/>
      <c r="P2113" s="89"/>
      <c r="Q2113" s="87"/>
      <c r="R2113" s="87"/>
      <c r="S2113" s="87"/>
      <c r="T2113" s="89"/>
      <c r="V2113" s="87"/>
      <c r="W2113" s="87"/>
    </row>
    <row r="2114" spans="1:23">
      <c r="A2114" s="98"/>
      <c r="B2114" s="94"/>
      <c r="C2114" s="99"/>
      <c r="D2114" s="86"/>
      <c r="E2114" s="87"/>
      <c r="G2114" s="89"/>
      <c r="H2114" s="87"/>
      <c r="I2114" s="87"/>
      <c r="J2114" s="88"/>
      <c r="K2114" s="87"/>
      <c r="L2114" s="90"/>
      <c r="M2114" s="90"/>
      <c r="N2114" s="87" t="str">
        <f t="shared" ca="1" si="32"/>
        <v/>
      </c>
      <c r="O2114" s="87"/>
      <c r="P2114" s="89"/>
      <c r="Q2114" s="87"/>
      <c r="R2114" s="87"/>
      <c r="S2114" s="87"/>
      <c r="T2114" s="89"/>
      <c r="V2114" s="87"/>
      <c r="W2114" s="87"/>
    </row>
    <row r="2115" spans="1:23">
      <c r="A2115" s="98"/>
      <c r="B2115" s="94"/>
      <c r="C2115" s="99"/>
      <c r="D2115" s="86"/>
      <c r="E2115" s="87"/>
      <c r="G2115" s="89"/>
      <c r="H2115" s="87"/>
      <c r="I2115" s="87"/>
      <c r="J2115" s="88"/>
      <c r="K2115" s="87"/>
      <c r="L2115" s="90"/>
      <c r="M2115" s="90"/>
      <c r="N2115" s="87" t="str">
        <f t="shared" ca="1" si="32"/>
        <v/>
      </c>
      <c r="O2115" s="87"/>
      <c r="P2115" s="89"/>
      <c r="Q2115" s="87"/>
      <c r="R2115" s="87"/>
      <c r="S2115" s="87"/>
      <c r="T2115" s="89"/>
      <c r="V2115" s="87"/>
      <c r="W2115" s="87"/>
    </row>
    <row r="2116" spans="1:23">
      <c r="A2116" s="98"/>
      <c r="B2116" s="94"/>
      <c r="C2116" s="99"/>
      <c r="D2116" s="86"/>
      <c r="E2116" s="87"/>
      <c r="G2116" s="89"/>
      <c r="H2116" s="87"/>
      <c r="I2116" s="87"/>
      <c r="J2116" s="88"/>
      <c r="K2116" s="87"/>
      <c r="L2116" s="90"/>
      <c r="M2116" s="90"/>
      <c r="N2116" s="87" t="str">
        <f t="shared" ca="1" si="32"/>
        <v/>
      </c>
      <c r="O2116" s="87"/>
      <c r="P2116" s="89"/>
      <c r="Q2116" s="87"/>
      <c r="R2116" s="87"/>
      <c r="S2116" s="87"/>
      <c r="T2116" s="89"/>
      <c r="V2116" s="87"/>
      <c r="W2116" s="87"/>
    </row>
    <row r="2117" spans="1:23">
      <c r="A2117" s="98"/>
      <c r="B2117" s="94"/>
      <c r="C2117" s="99"/>
      <c r="D2117" s="86"/>
      <c r="E2117" s="87"/>
      <c r="G2117" s="89"/>
      <c r="H2117" s="87"/>
      <c r="I2117" s="87"/>
      <c r="J2117" s="88"/>
      <c r="K2117" s="87"/>
      <c r="L2117" s="90"/>
      <c r="M2117" s="90"/>
      <c r="N2117" s="87" t="str">
        <f t="shared" ref="N2117:N2180" ca="1" si="33">+IFERROR(MATCH("X",OFFSET(STR,N2116,0),0)+N2116,"")</f>
        <v/>
      </c>
      <c r="O2117" s="87"/>
      <c r="P2117" s="89"/>
      <c r="Q2117" s="87"/>
      <c r="R2117" s="87"/>
      <c r="S2117" s="87"/>
      <c r="T2117" s="89"/>
      <c r="V2117" s="87"/>
      <c r="W2117" s="87"/>
    </row>
    <row r="2118" spans="1:23">
      <c r="A2118" s="98"/>
      <c r="B2118" s="94"/>
      <c r="C2118" s="99"/>
      <c r="D2118" s="86"/>
      <c r="E2118" s="87"/>
      <c r="G2118" s="89"/>
      <c r="H2118" s="87"/>
      <c r="I2118" s="87"/>
      <c r="J2118" s="88"/>
      <c r="K2118" s="87"/>
      <c r="L2118" s="90"/>
      <c r="M2118" s="90"/>
      <c r="N2118" s="87" t="str">
        <f t="shared" ca="1" si="33"/>
        <v/>
      </c>
      <c r="O2118" s="87"/>
      <c r="P2118" s="89"/>
      <c r="Q2118" s="87"/>
      <c r="R2118" s="87"/>
      <c r="S2118" s="87"/>
      <c r="T2118" s="89"/>
      <c r="V2118" s="87"/>
      <c r="W2118" s="87"/>
    </row>
    <row r="2119" spans="1:23">
      <c r="A2119" s="98"/>
      <c r="B2119" s="94"/>
      <c r="C2119" s="99"/>
      <c r="D2119" s="86"/>
      <c r="E2119" s="87"/>
      <c r="G2119" s="89"/>
      <c r="H2119" s="87"/>
      <c r="I2119" s="87"/>
      <c r="J2119" s="88"/>
      <c r="K2119" s="87"/>
      <c r="L2119" s="90"/>
      <c r="M2119" s="90"/>
      <c r="N2119" s="87" t="str">
        <f t="shared" ca="1" si="33"/>
        <v/>
      </c>
      <c r="O2119" s="87"/>
      <c r="P2119" s="89"/>
      <c r="Q2119" s="87"/>
      <c r="R2119" s="87"/>
      <c r="S2119" s="87"/>
      <c r="T2119" s="89"/>
      <c r="V2119" s="87"/>
      <c r="W2119" s="87"/>
    </row>
    <row r="2120" spans="1:23">
      <c r="A2120" s="98"/>
      <c r="B2120" s="94"/>
      <c r="C2120" s="99"/>
      <c r="D2120" s="86"/>
      <c r="E2120" s="87"/>
      <c r="G2120" s="89"/>
      <c r="H2120" s="87"/>
      <c r="I2120" s="87"/>
      <c r="J2120" s="88"/>
      <c r="K2120" s="87"/>
      <c r="L2120" s="90"/>
      <c r="M2120" s="90"/>
      <c r="N2120" s="87" t="str">
        <f t="shared" ca="1" si="33"/>
        <v/>
      </c>
      <c r="O2120" s="87"/>
      <c r="P2120" s="89"/>
      <c r="Q2120" s="87"/>
      <c r="R2120" s="87"/>
      <c r="S2120" s="87"/>
      <c r="T2120" s="89"/>
      <c r="V2120" s="87"/>
      <c r="W2120" s="87"/>
    </row>
    <row r="2121" spans="1:23">
      <c r="A2121" s="98"/>
      <c r="B2121" s="94"/>
      <c r="C2121" s="99"/>
      <c r="D2121" s="86"/>
      <c r="E2121" s="87"/>
      <c r="G2121" s="89"/>
      <c r="H2121" s="87"/>
      <c r="I2121" s="87"/>
      <c r="J2121" s="88"/>
      <c r="K2121" s="87"/>
      <c r="L2121" s="90"/>
      <c r="M2121" s="90"/>
      <c r="N2121" s="87" t="str">
        <f t="shared" ca="1" si="33"/>
        <v/>
      </c>
      <c r="O2121" s="87"/>
      <c r="P2121" s="89"/>
      <c r="Q2121" s="87"/>
      <c r="R2121" s="87"/>
      <c r="S2121" s="87"/>
      <c r="T2121" s="89"/>
      <c r="V2121" s="87"/>
      <c r="W2121" s="87"/>
    </row>
    <row r="2122" spans="1:23">
      <c r="A2122" s="98"/>
      <c r="B2122" s="94"/>
      <c r="C2122" s="99"/>
      <c r="D2122" s="86"/>
      <c r="E2122" s="87"/>
      <c r="G2122" s="89"/>
      <c r="H2122" s="87"/>
      <c r="I2122" s="87"/>
      <c r="J2122" s="88"/>
      <c r="K2122" s="87"/>
      <c r="L2122" s="90"/>
      <c r="M2122" s="90"/>
      <c r="N2122" s="87" t="str">
        <f t="shared" ca="1" si="33"/>
        <v/>
      </c>
      <c r="O2122" s="87"/>
      <c r="P2122" s="89"/>
      <c r="Q2122" s="87"/>
      <c r="R2122" s="87"/>
      <c r="S2122" s="87"/>
      <c r="T2122" s="89"/>
      <c r="V2122" s="87"/>
      <c r="W2122" s="87"/>
    </row>
    <row r="2123" spans="1:23">
      <c r="A2123" s="98"/>
      <c r="B2123" s="94"/>
      <c r="C2123" s="99"/>
      <c r="D2123" s="86"/>
      <c r="E2123" s="87"/>
      <c r="G2123" s="89"/>
      <c r="H2123" s="87"/>
      <c r="I2123" s="87"/>
      <c r="J2123" s="88"/>
      <c r="K2123" s="87"/>
      <c r="L2123" s="90"/>
      <c r="M2123" s="90"/>
      <c r="N2123" s="87" t="str">
        <f t="shared" ca="1" si="33"/>
        <v/>
      </c>
      <c r="O2123" s="87"/>
      <c r="P2123" s="89"/>
      <c r="Q2123" s="87"/>
      <c r="R2123" s="87"/>
      <c r="S2123" s="87"/>
      <c r="T2123" s="89"/>
      <c r="V2123" s="87"/>
      <c r="W2123" s="87"/>
    </row>
    <row r="2124" spans="1:23">
      <c r="A2124" s="98"/>
      <c r="B2124" s="94"/>
      <c r="C2124" s="99"/>
      <c r="D2124" s="86"/>
      <c r="E2124" s="87"/>
      <c r="G2124" s="89"/>
      <c r="H2124" s="87"/>
      <c r="I2124" s="87"/>
      <c r="J2124" s="88"/>
      <c r="K2124" s="87"/>
      <c r="L2124" s="90"/>
      <c r="M2124" s="90"/>
      <c r="N2124" s="87" t="str">
        <f t="shared" ca="1" si="33"/>
        <v/>
      </c>
      <c r="O2124" s="87"/>
      <c r="P2124" s="89"/>
      <c r="Q2124" s="87"/>
      <c r="R2124" s="87"/>
      <c r="S2124" s="87"/>
      <c r="T2124" s="89"/>
      <c r="V2124" s="87"/>
      <c r="W2124" s="87"/>
    </row>
    <row r="2125" spans="1:23">
      <c r="A2125" s="98"/>
      <c r="B2125" s="94"/>
      <c r="C2125" s="99"/>
      <c r="D2125" s="86"/>
      <c r="E2125" s="87"/>
      <c r="G2125" s="89"/>
      <c r="H2125" s="87"/>
      <c r="I2125" s="87"/>
      <c r="J2125" s="88"/>
      <c r="K2125" s="87"/>
      <c r="L2125" s="90"/>
      <c r="M2125" s="90"/>
      <c r="N2125" s="87" t="str">
        <f t="shared" ca="1" si="33"/>
        <v/>
      </c>
      <c r="O2125" s="87"/>
      <c r="P2125" s="89"/>
      <c r="Q2125" s="87"/>
      <c r="R2125" s="87"/>
      <c r="S2125" s="87"/>
      <c r="T2125" s="89"/>
      <c r="V2125" s="87"/>
      <c r="W2125" s="87"/>
    </row>
    <row r="2126" spans="1:23">
      <c r="A2126" s="98"/>
      <c r="B2126" s="94"/>
      <c r="C2126" s="99"/>
      <c r="D2126" s="86"/>
      <c r="E2126" s="87"/>
      <c r="G2126" s="89"/>
      <c r="H2126" s="87"/>
      <c r="I2126" s="87"/>
      <c r="J2126" s="88"/>
      <c r="K2126" s="87"/>
      <c r="L2126" s="90"/>
      <c r="M2126" s="90"/>
      <c r="N2126" s="87" t="str">
        <f t="shared" ca="1" si="33"/>
        <v/>
      </c>
      <c r="O2126" s="87"/>
      <c r="P2126" s="89"/>
      <c r="Q2126" s="87"/>
      <c r="R2126" s="87"/>
      <c r="S2126" s="87"/>
      <c r="T2126" s="89"/>
      <c r="V2126" s="87"/>
      <c r="W2126" s="87"/>
    </row>
    <row r="2127" spans="1:23">
      <c r="A2127" s="98"/>
      <c r="B2127" s="94"/>
      <c r="C2127" s="99"/>
      <c r="D2127" s="86"/>
      <c r="E2127" s="87"/>
      <c r="G2127" s="89"/>
      <c r="H2127" s="87"/>
      <c r="I2127" s="87"/>
      <c r="J2127" s="88"/>
      <c r="K2127" s="87"/>
      <c r="L2127" s="90"/>
      <c r="M2127" s="90"/>
      <c r="N2127" s="87" t="str">
        <f t="shared" ca="1" si="33"/>
        <v/>
      </c>
      <c r="O2127" s="87"/>
      <c r="P2127" s="89"/>
      <c r="Q2127" s="87"/>
      <c r="R2127" s="87"/>
      <c r="S2127" s="87"/>
      <c r="T2127" s="89"/>
      <c r="V2127" s="87"/>
      <c r="W2127" s="87"/>
    </row>
    <row r="2128" spans="1:23">
      <c r="A2128" s="98"/>
      <c r="B2128" s="94"/>
      <c r="C2128" s="99"/>
      <c r="D2128" s="86"/>
      <c r="E2128" s="87"/>
      <c r="G2128" s="89"/>
      <c r="H2128" s="87"/>
      <c r="I2128" s="87"/>
      <c r="J2128" s="88"/>
      <c r="K2128" s="87"/>
      <c r="L2128" s="90"/>
      <c r="M2128" s="90"/>
      <c r="N2128" s="87" t="str">
        <f t="shared" ca="1" si="33"/>
        <v/>
      </c>
      <c r="O2128" s="87"/>
      <c r="P2128" s="89"/>
      <c r="Q2128" s="87"/>
      <c r="R2128" s="87"/>
      <c r="S2128" s="87"/>
      <c r="T2128" s="89"/>
      <c r="V2128" s="87"/>
      <c r="W2128" s="87"/>
    </row>
    <row r="2129" spans="1:23">
      <c r="A2129" s="98"/>
      <c r="B2129" s="94"/>
      <c r="C2129" s="99"/>
      <c r="D2129" s="86"/>
      <c r="E2129" s="87"/>
      <c r="G2129" s="89"/>
      <c r="H2129" s="87"/>
      <c r="I2129" s="87"/>
      <c r="J2129" s="88"/>
      <c r="K2129" s="87"/>
      <c r="L2129" s="90"/>
      <c r="M2129" s="90"/>
      <c r="N2129" s="87" t="str">
        <f t="shared" ca="1" si="33"/>
        <v/>
      </c>
      <c r="O2129" s="87"/>
      <c r="P2129" s="89"/>
      <c r="Q2129" s="87"/>
      <c r="R2129" s="87"/>
      <c r="S2129" s="87"/>
      <c r="T2129" s="89"/>
      <c r="V2129" s="87"/>
      <c r="W2129" s="87"/>
    </row>
    <row r="2130" spans="1:23">
      <c r="A2130" s="98"/>
      <c r="B2130" s="94"/>
      <c r="C2130" s="99"/>
      <c r="D2130" s="86"/>
      <c r="E2130" s="87"/>
      <c r="G2130" s="89"/>
      <c r="H2130" s="87"/>
      <c r="I2130" s="87"/>
      <c r="J2130" s="88"/>
      <c r="K2130" s="87"/>
      <c r="L2130" s="90"/>
      <c r="M2130" s="90"/>
      <c r="N2130" s="87" t="str">
        <f t="shared" ca="1" si="33"/>
        <v/>
      </c>
      <c r="O2130" s="87"/>
      <c r="P2130" s="89"/>
      <c r="Q2130" s="87"/>
      <c r="R2130" s="87"/>
      <c r="S2130" s="87"/>
      <c r="T2130" s="89"/>
      <c r="V2130" s="87"/>
      <c r="W2130" s="87"/>
    </row>
    <row r="2131" spans="1:23">
      <c r="A2131" s="98"/>
      <c r="B2131" s="94"/>
      <c r="C2131" s="99"/>
      <c r="D2131" s="86"/>
      <c r="E2131" s="87"/>
      <c r="G2131" s="89"/>
      <c r="H2131" s="87"/>
      <c r="I2131" s="87"/>
      <c r="J2131" s="88"/>
      <c r="K2131" s="87"/>
      <c r="L2131" s="90"/>
      <c r="M2131" s="90"/>
      <c r="N2131" s="87" t="str">
        <f t="shared" ca="1" si="33"/>
        <v/>
      </c>
      <c r="O2131" s="87"/>
      <c r="P2131" s="89"/>
      <c r="Q2131" s="87"/>
      <c r="R2131" s="87"/>
      <c r="S2131" s="87"/>
      <c r="T2131" s="89"/>
      <c r="V2131" s="87"/>
      <c r="W2131" s="87"/>
    </row>
    <row r="2132" spans="1:23">
      <c r="A2132" s="98"/>
      <c r="B2132" s="94"/>
      <c r="C2132" s="99"/>
      <c r="D2132" s="86"/>
      <c r="E2132" s="87"/>
      <c r="G2132" s="89"/>
      <c r="H2132" s="87"/>
      <c r="I2132" s="87"/>
      <c r="J2132" s="88"/>
      <c r="K2132" s="87"/>
      <c r="L2132" s="90"/>
      <c r="M2132" s="90"/>
      <c r="N2132" s="87" t="str">
        <f t="shared" ca="1" si="33"/>
        <v/>
      </c>
      <c r="O2132" s="87"/>
      <c r="P2132" s="89"/>
      <c r="Q2132" s="87"/>
      <c r="R2132" s="87"/>
      <c r="S2132" s="87"/>
      <c r="T2132" s="89"/>
      <c r="V2132" s="87"/>
      <c r="W2132" s="87"/>
    </row>
    <row r="2133" spans="1:23">
      <c r="A2133" s="98"/>
      <c r="B2133" s="94"/>
      <c r="C2133" s="99"/>
      <c r="D2133" s="86"/>
      <c r="E2133" s="87"/>
      <c r="G2133" s="89"/>
      <c r="H2133" s="87"/>
      <c r="I2133" s="87"/>
      <c r="J2133" s="88"/>
      <c r="K2133" s="87"/>
      <c r="L2133" s="90"/>
      <c r="M2133" s="90"/>
      <c r="N2133" s="87" t="str">
        <f t="shared" ca="1" si="33"/>
        <v/>
      </c>
      <c r="O2133" s="87"/>
      <c r="P2133" s="89"/>
      <c r="Q2133" s="87"/>
      <c r="R2133" s="87"/>
      <c r="S2133" s="87"/>
      <c r="T2133" s="89"/>
      <c r="V2133" s="87"/>
      <c r="W2133" s="87"/>
    </row>
    <row r="2134" spans="1:23">
      <c r="A2134" s="98"/>
      <c r="B2134" s="94"/>
      <c r="C2134" s="99"/>
      <c r="D2134" s="86"/>
      <c r="E2134" s="87"/>
      <c r="G2134" s="89"/>
      <c r="H2134" s="87"/>
      <c r="I2134" s="87"/>
      <c r="J2134" s="88"/>
      <c r="K2134" s="87"/>
      <c r="L2134" s="90"/>
      <c r="M2134" s="90"/>
      <c r="N2134" s="87" t="str">
        <f t="shared" ca="1" si="33"/>
        <v/>
      </c>
      <c r="O2134" s="87"/>
      <c r="P2134" s="89"/>
      <c r="Q2134" s="87"/>
      <c r="R2134" s="87"/>
      <c r="S2134" s="87"/>
      <c r="T2134" s="89"/>
      <c r="V2134" s="87"/>
      <c r="W2134" s="87"/>
    </row>
    <row r="2135" spans="1:23">
      <c r="A2135" s="98"/>
      <c r="B2135" s="94"/>
      <c r="C2135" s="99"/>
      <c r="D2135" s="86"/>
      <c r="E2135" s="87"/>
      <c r="G2135" s="89"/>
      <c r="H2135" s="87"/>
      <c r="I2135" s="87"/>
      <c r="J2135" s="88"/>
      <c r="K2135" s="87"/>
      <c r="L2135" s="90"/>
      <c r="M2135" s="90"/>
      <c r="N2135" s="87" t="str">
        <f t="shared" ca="1" si="33"/>
        <v/>
      </c>
      <c r="O2135" s="87"/>
      <c r="P2135" s="89"/>
      <c r="Q2135" s="87"/>
      <c r="R2135" s="87"/>
      <c r="S2135" s="87"/>
      <c r="T2135" s="89"/>
      <c r="V2135" s="87"/>
      <c r="W2135" s="87"/>
    </row>
    <row r="2136" spans="1:23">
      <c r="A2136" s="98"/>
      <c r="B2136" s="94"/>
      <c r="C2136" s="99"/>
      <c r="D2136" s="86"/>
      <c r="E2136" s="87"/>
      <c r="G2136" s="89"/>
      <c r="H2136" s="87"/>
      <c r="I2136" s="87"/>
      <c r="J2136" s="88"/>
      <c r="K2136" s="87"/>
      <c r="L2136" s="90"/>
      <c r="M2136" s="90"/>
      <c r="N2136" s="87" t="str">
        <f t="shared" ca="1" si="33"/>
        <v/>
      </c>
      <c r="O2136" s="87"/>
      <c r="P2136" s="89"/>
      <c r="Q2136" s="87"/>
      <c r="R2136" s="87"/>
      <c r="S2136" s="87"/>
      <c r="T2136" s="89"/>
      <c r="V2136" s="87"/>
      <c r="W2136" s="87"/>
    </row>
    <row r="2137" spans="1:23">
      <c r="A2137" s="98"/>
      <c r="B2137" s="94"/>
      <c r="C2137" s="99"/>
      <c r="D2137" s="86"/>
      <c r="E2137" s="87"/>
      <c r="G2137" s="89"/>
      <c r="H2137" s="87"/>
      <c r="I2137" s="87"/>
      <c r="J2137" s="88"/>
      <c r="K2137" s="87"/>
      <c r="L2137" s="90"/>
      <c r="M2137" s="90"/>
      <c r="N2137" s="87" t="str">
        <f t="shared" ca="1" si="33"/>
        <v/>
      </c>
      <c r="O2137" s="87"/>
      <c r="P2137" s="89"/>
      <c r="Q2137" s="87"/>
      <c r="R2137" s="87"/>
      <c r="S2137" s="87"/>
      <c r="T2137" s="89"/>
      <c r="V2137" s="87"/>
      <c r="W2137" s="87"/>
    </row>
    <row r="2138" spans="1:23">
      <c r="A2138" s="98"/>
      <c r="B2138" s="94"/>
      <c r="C2138" s="99"/>
      <c r="D2138" s="86"/>
      <c r="E2138" s="87"/>
      <c r="G2138" s="89"/>
      <c r="H2138" s="87"/>
      <c r="I2138" s="87"/>
      <c r="J2138" s="88"/>
      <c r="K2138" s="87"/>
      <c r="L2138" s="90"/>
      <c r="M2138" s="90"/>
      <c r="N2138" s="87" t="str">
        <f t="shared" ca="1" si="33"/>
        <v/>
      </c>
      <c r="O2138" s="87"/>
      <c r="P2138" s="89"/>
      <c r="Q2138" s="87"/>
      <c r="R2138" s="87"/>
      <c r="S2138" s="87"/>
      <c r="T2138" s="89"/>
      <c r="V2138" s="87"/>
      <c r="W2138" s="87"/>
    </row>
    <row r="2139" spans="1:23">
      <c r="A2139" s="98"/>
      <c r="B2139" s="94"/>
      <c r="C2139" s="99"/>
      <c r="D2139" s="86"/>
      <c r="E2139" s="87"/>
      <c r="G2139" s="89"/>
      <c r="H2139" s="87"/>
      <c r="I2139" s="87"/>
      <c r="J2139" s="88"/>
      <c r="K2139" s="87"/>
      <c r="L2139" s="90"/>
      <c r="M2139" s="90"/>
      <c r="N2139" s="87" t="str">
        <f t="shared" ca="1" si="33"/>
        <v/>
      </c>
      <c r="O2139" s="87"/>
      <c r="P2139" s="89"/>
      <c r="Q2139" s="87"/>
      <c r="R2139" s="87"/>
      <c r="S2139" s="87"/>
      <c r="T2139" s="89"/>
      <c r="V2139" s="87"/>
      <c r="W2139" s="87"/>
    </row>
    <row r="2140" spans="1:23">
      <c r="A2140" s="98"/>
      <c r="B2140" s="94"/>
      <c r="C2140" s="99"/>
      <c r="D2140" s="86"/>
      <c r="E2140" s="87"/>
      <c r="G2140" s="89"/>
      <c r="H2140" s="87"/>
      <c r="I2140" s="87"/>
      <c r="J2140" s="88"/>
      <c r="K2140" s="87"/>
      <c r="L2140" s="90"/>
      <c r="M2140" s="90"/>
      <c r="N2140" s="87" t="str">
        <f t="shared" ca="1" si="33"/>
        <v/>
      </c>
      <c r="O2140" s="87"/>
      <c r="P2140" s="89"/>
      <c r="Q2140" s="87"/>
      <c r="R2140" s="87"/>
      <c r="S2140" s="87"/>
      <c r="T2140" s="89"/>
      <c r="V2140" s="87"/>
      <c r="W2140" s="87"/>
    </row>
    <row r="2141" spans="1:23">
      <c r="A2141" s="98"/>
      <c r="B2141" s="94"/>
      <c r="C2141" s="99"/>
      <c r="D2141" s="86"/>
      <c r="E2141" s="87"/>
      <c r="G2141" s="89"/>
      <c r="H2141" s="87"/>
      <c r="I2141" s="87"/>
      <c r="J2141" s="88"/>
      <c r="K2141" s="87"/>
      <c r="L2141" s="90"/>
      <c r="M2141" s="90"/>
      <c r="N2141" s="87" t="str">
        <f t="shared" ca="1" si="33"/>
        <v/>
      </c>
      <c r="O2141" s="87"/>
      <c r="P2141" s="89"/>
      <c r="Q2141" s="87"/>
      <c r="R2141" s="87"/>
      <c r="S2141" s="87"/>
      <c r="T2141" s="89"/>
      <c r="V2141" s="87"/>
      <c r="W2141" s="87"/>
    </row>
    <row r="2142" spans="1:23">
      <c r="A2142" s="98"/>
      <c r="B2142" s="94"/>
      <c r="C2142" s="99"/>
      <c r="D2142" s="86"/>
      <c r="E2142" s="87"/>
      <c r="G2142" s="89"/>
      <c r="H2142" s="87"/>
      <c r="I2142" s="87"/>
      <c r="J2142" s="88"/>
      <c r="K2142" s="87"/>
      <c r="L2142" s="90"/>
      <c r="M2142" s="90"/>
      <c r="N2142" s="87" t="str">
        <f t="shared" ca="1" si="33"/>
        <v/>
      </c>
      <c r="O2142" s="87"/>
      <c r="P2142" s="89"/>
      <c r="Q2142" s="87"/>
      <c r="R2142" s="87"/>
      <c r="S2142" s="87"/>
      <c r="T2142" s="89"/>
      <c r="V2142" s="87"/>
      <c r="W2142" s="87"/>
    </row>
    <row r="2143" spans="1:23">
      <c r="A2143" s="98"/>
      <c r="B2143" s="94"/>
      <c r="C2143" s="99"/>
      <c r="D2143" s="86"/>
      <c r="E2143" s="87"/>
      <c r="G2143" s="89"/>
      <c r="H2143" s="87"/>
      <c r="I2143" s="87"/>
      <c r="J2143" s="88"/>
      <c r="K2143" s="87"/>
      <c r="L2143" s="90"/>
      <c r="M2143" s="90"/>
      <c r="N2143" s="87" t="str">
        <f t="shared" ca="1" si="33"/>
        <v/>
      </c>
      <c r="O2143" s="87"/>
      <c r="P2143" s="89"/>
      <c r="Q2143" s="87"/>
      <c r="R2143" s="87"/>
      <c r="S2143" s="87"/>
      <c r="T2143" s="89"/>
      <c r="V2143" s="87"/>
      <c r="W2143" s="87"/>
    </row>
    <row r="2144" spans="1:23">
      <c r="A2144" s="98"/>
      <c r="B2144" s="94"/>
      <c r="C2144" s="99"/>
      <c r="D2144" s="86"/>
      <c r="E2144" s="87"/>
      <c r="G2144" s="89"/>
      <c r="H2144" s="87"/>
      <c r="I2144" s="87"/>
      <c r="J2144" s="88"/>
      <c r="K2144" s="87"/>
      <c r="L2144" s="90"/>
      <c r="M2144" s="90"/>
      <c r="N2144" s="87" t="str">
        <f t="shared" ca="1" si="33"/>
        <v/>
      </c>
      <c r="O2144" s="87"/>
      <c r="P2144" s="89"/>
      <c r="Q2144" s="87"/>
      <c r="R2144" s="87"/>
      <c r="S2144" s="87"/>
      <c r="T2144" s="89"/>
      <c r="V2144" s="87"/>
      <c r="W2144" s="87"/>
    </row>
    <row r="2145" spans="1:23">
      <c r="A2145" s="98"/>
      <c r="B2145" s="94"/>
      <c r="C2145" s="99"/>
      <c r="D2145" s="86"/>
      <c r="E2145" s="87"/>
      <c r="G2145" s="89"/>
      <c r="H2145" s="87"/>
      <c r="I2145" s="87"/>
      <c r="J2145" s="88"/>
      <c r="K2145" s="87"/>
      <c r="L2145" s="90"/>
      <c r="M2145" s="90"/>
      <c r="N2145" s="87" t="str">
        <f t="shared" ca="1" si="33"/>
        <v/>
      </c>
      <c r="O2145" s="87"/>
      <c r="P2145" s="89"/>
      <c r="Q2145" s="87"/>
      <c r="R2145" s="87"/>
      <c r="S2145" s="87"/>
      <c r="T2145" s="89"/>
      <c r="V2145" s="87"/>
      <c r="W2145" s="87"/>
    </row>
    <row r="2146" spans="1:23">
      <c r="A2146" s="98"/>
      <c r="B2146" s="94"/>
      <c r="C2146" s="99"/>
      <c r="D2146" s="86"/>
      <c r="E2146" s="87"/>
      <c r="G2146" s="89"/>
      <c r="H2146" s="87"/>
      <c r="I2146" s="87"/>
      <c r="J2146" s="88"/>
      <c r="K2146" s="87"/>
      <c r="L2146" s="90"/>
      <c r="M2146" s="90"/>
      <c r="N2146" s="87" t="str">
        <f t="shared" ca="1" si="33"/>
        <v/>
      </c>
      <c r="O2146" s="87"/>
      <c r="P2146" s="89"/>
      <c r="Q2146" s="87"/>
      <c r="R2146" s="87"/>
      <c r="S2146" s="87"/>
      <c r="T2146" s="89"/>
      <c r="V2146" s="87"/>
      <c r="W2146" s="87"/>
    </row>
    <row r="2147" spans="1:23">
      <c r="A2147" s="98"/>
      <c r="B2147" s="94"/>
      <c r="C2147" s="99"/>
      <c r="D2147" s="86"/>
      <c r="E2147" s="87"/>
      <c r="G2147" s="89"/>
      <c r="H2147" s="87"/>
      <c r="I2147" s="87"/>
      <c r="J2147" s="88"/>
      <c r="K2147" s="87"/>
      <c r="L2147" s="90"/>
      <c r="M2147" s="90"/>
      <c r="N2147" s="87" t="str">
        <f t="shared" ca="1" si="33"/>
        <v/>
      </c>
      <c r="O2147" s="87"/>
      <c r="P2147" s="89"/>
      <c r="Q2147" s="87"/>
      <c r="R2147" s="87"/>
      <c r="S2147" s="87"/>
      <c r="T2147" s="89"/>
      <c r="V2147" s="87"/>
      <c r="W2147" s="87"/>
    </row>
    <row r="2148" spans="1:23">
      <c r="A2148" s="98"/>
      <c r="B2148" s="94"/>
      <c r="C2148" s="99"/>
      <c r="D2148" s="86"/>
      <c r="E2148" s="87"/>
      <c r="G2148" s="89"/>
      <c r="H2148" s="87"/>
      <c r="I2148" s="87"/>
      <c r="J2148" s="88"/>
      <c r="K2148" s="87"/>
      <c r="L2148" s="90"/>
      <c r="M2148" s="90"/>
      <c r="N2148" s="87" t="str">
        <f t="shared" ca="1" si="33"/>
        <v/>
      </c>
      <c r="O2148" s="87"/>
      <c r="P2148" s="89"/>
      <c r="Q2148" s="87"/>
      <c r="R2148" s="87"/>
      <c r="S2148" s="87"/>
      <c r="T2148" s="89"/>
      <c r="V2148" s="87"/>
      <c r="W2148" s="87"/>
    </row>
    <row r="2149" spans="1:23">
      <c r="A2149" s="98"/>
      <c r="B2149" s="94"/>
      <c r="C2149" s="99"/>
      <c r="D2149" s="86"/>
      <c r="E2149" s="87"/>
      <c r="G2149" s="89"/>
      <c r="H2149" s="87"/>
      <c r="I2149" s="87"/>
      <c r="J2149" s="88"/>
      <c r="K2149" s="87"/>
      <c r="L2149" s="90"/>
      <c r="M2149" s="90"/>
      <c r="N2149" s="87" t="str">
        <f t="shared" ca="1" si="33"/>
        <v/>
      </c>
      <c r="O2149" s="87"/>
      <c r="P2149" s="89"/>
      <c r="Q2149" s="87"/>
      <c r="R2149" s="87"/>
      <c r="S2149" s="87"/>
      <c r="T2149" s="89"/>
      <c r="V2149" s="87"/>
      <c r="W2149" s="87"/>
    </row>
    <row r="2150" spans="1:23">
      <c r="A2150" s="98"/>
      <c r="B2150" s="94"/>
      <c r="C2150" s="99"/>
      <c r="D2150" s="86"/>
      <c r="E2150" s="87"/>
      <c r="G2150" s="89"/>
      <c r="H2150" s="87"/>
      <c r="I2150" s="87"/>
      <c r="J2150" s="88"/>
      <c r="K2150" s="87"/>
      <c r="L2150" s="90"/>
      <c r="M2150" s="90"/>
      <c r="N2150" s="87" t="str">
        <f t="shared" ca="1" si="33"/>
        <v/>
      </c>
      <c r="O2150" s="87"/>
      <c r="P2150" s="89"/>
      <c r="Q2150" s="87"/>
      <c r="R2150" s="87"/>
      <c r="S2150" s="87"/>
      <c r="T2150" s="89"/>
      <c r="V2150" s="87"/>
      <c r="W2150" s="87"/>
    </row>
    <row r="2151" spans="1:23">
      <c r="A2151" s="98"/>
      <c r="B2151" s="94"/>
      <c r="C2151" s="99"/>
      <c r="D2151" s="86"/>
      <c r="E2151" s="87"/>
      <c r="G2151" s="89"/>
      <c r="H2151" s="87"/>
      <c r="I2151" s="87"/>
      <c r="J2151" s="88"/>
      <c r="K2151" s="87"/>
      <c r="L2151" s="90"/>
      <c r="M2151" s="90"/>
      <c r="N2151" s="87" t="str">
        <f t="shared" ca="1" si="33"/>
        <v/>
      </c>
      <c r="O2151" s="87"/>
      <c r="P2151" s="89"/>
      <c r="Q2151" s="87"/>
      <c r="R2151" s="87"/>
      <c r="S2151" s="87"/>
      <c r="T2151" s="89"/>
      <c r="V2151" s="87"/>
      <c r="W2151" s="87"/>
    </row>
    <row r="2152" spans="1:23">
      <c r="A2152" s="98"/>
      <c r="B2152" s="94"/>
      <c r="C2152" s="99"/>
      <c r="D2152" s="86"/>
      <c r="E2152" s="87"/>
      <c r="G2152" s="89"/>
      <c r="H2152" s="87"/>
      <c r="I2152" s="87"/>
      <c r="J2152" s="88"/>
      <c r="K2152" s="87"/>
      <c r="L2152" s="90"/>
      <c r="M2152" s="90"/>
      <c r="N2152" s="87" t="str">
        <f t="shared" ca="1" si="33"/>
        <v/>
      </c>
      <c r="O2152" s="87"/>
      <c r="P2152" s="89"/>
      <c r="Q2152" s="87"/>
      <c r="R2152" s="87"/>
      <c r="S2152" s="87"/>
      <c r="T2152" s="89"/>
      <c r="V2152" s="87"/>
      <c r="W2152" s="87"/>
    </row>
    <row r="2153" spans="1:23">
      <c r="A2153" s="98"/>
      <c r="B2153" s="94"/>
      <c r="C2153" s="99"/>
      <c r="D2153" s="86"/>
      <c r="E2153" s="87"/>
      <c r="G2153" s="89"/>
      <c r="H2153" s="87"/>
      <c r="I2153" s="87"/>
      <c r="J2153" s="88"/>
      <c r="K2153" s="87"/>
      <c r="L2153" s="90"/>
      <c r="M2153" s="90"/>
      <c r="N2153" s="87" t="str">
        <f t="shared" ca="1" si="33"/>
        <v/>
      </c>
      <c r="O2153" s="87"/>
      <c r="P2153" s="89"/>
      <c r="Q2153" s="87"/>
      <c r="R2153" s="87"/>
      <c r="S2153" s="87"/>
      <c r="T2153" s="89"/>
      <c r="V2153" s="87"/>
      <c r="W2153" s="87"/>
    </row>
    <row r="2154" spans="1:23">
      <c r="A2154" s="98"/>
      <c r="B2154" s="94"/>
      <c r="C2154" s="99"/>
      <c r="D2154" s="86"/>
      <c r="E2154" s="87"/>
      <c r="G2154" s="89"/>
      <c r="H2154" s="87"/>
      <c r="I2154" s="87"/>
      <c r="J2154" s="88"/>
      <c r="K2154" s="87"/>
      <c r="L2154" s="90"/>
      <c r="M2154" s="90"/>
      <c r="N2154" s="87" t="str">
        <f t="shared" ca="1" si="33"/>
        <v/>
      </c>
      <c r="O2154" s="87"/>
      <c r="P2154" s="89"/>
      <c r="Q2154" s="87"/>
      <c r="R2154" s="87"/>
      <c r="S2154" s="87"/>
      <c r="T2154" s="89"/>
      <c r="V2154" s="87"/>
      <c r="W2154" s="87"/>
    </row>
    <row r="2155" spans="1:23">
      <c r="A2155" s="98"/>
      <c r="B2155" s="94"/>
      <c r="C2155" s="99"/>
      <c r="D2155" s="86"/>
      <c r="E2155" s="87"/>
      <c r="G2155" s="89"/>
      <c r="H2155" s="87"/>
      <c r="I2155" s="87"/>
      <c r="J2155" s="88"/>
      <c r="K2155" s="87"/>
      <c r="L2155" s="90"/>
      <c r="M2155" s="90"/>
      <c r="N2155" s="87" t="str">
        <f t="shared" ca="1" si="33"/>
        <v/>
      </c>
      <c r="O2155" s="87"/>
      <c r="P2155" s="89"/>
      <c r="Q2155" s="87"/>
      <c r="R2155" s="87"/>
      <c r="S2155" s="87"/>
      <c r="T2155" s="89"/>
      <c r="V2155" s="87"/>
      <c r="W2155" s="87"/>
    </row>
    <row r="2156" spans="1:23">
      <c r="A2156" s="98"/>
      <c r="B2156" s="94"/>
      <c r="C2156" s="99"/>
      <c r="D2156" s="86"/>
      <c r="E2156" s="87"/>
      <c r="G2156" s="89"/>
      <c r="H2156" s="87"/>
      <c r="I2156" s="87"/>
      <c r="J2156" s="88"/>
      <c r="K2156" s="87"/>
      <c r="L2156" s="90"/>
      <c r="M2156" s="90"/>
      <c r="N2156" s="87" t="str">
        <f t="shared" ca="1" si="33"/>
        <v/>
      </c>
      <c r="O2156" s="87"/>
      <c r="P2156" s="89"/>
      <c r="Q2156" s="87"/>
      <c r="R2156" s="87"/>
      <c r="S2156" s="87"/>
      <c r="T2156" s="89"/>
      <c r="V2156" s="87"/>
      <c r="W2156" s="87"/>
    </row>
    <row r="2157" spans="1:23">
      <c r="A2157" s="98"/>
      <c r="B2157" s="94"/>
      <c r="C2157" s="99"/>
      <c r="D2157" s="86"/>
      <c r="E2157" s="87"/>
      <c r="G2157" s="89"/>
      <c r="H2157" s="87"/>
      <c r="I2157" s="87"/>
      <c r="J2157" s="88"/>
      <c r="K2157" s="87"/>
      <c r="L2157" s="90"/>
      <c r="M2157" s="90"/>
      <c r="N2157" s="87" t="str">
        <f t="shared" ca="1" si="33"/>
        <v/>
      </c>
      <c r="O2157" s="87"/>
      <c r="P2157" s="89"/>
      <c r="Q2157" s="87"/>
      <c r="R2157" s="87"/>
      <c r="S2157" s="87"/>
      <c r="T2157" s="89"/>
      <c r="V2157" s="87"/>
      <c r="W2157" s="87"/>
    </row>
    <row r="2158" spans="1:23">
      <c r="A2158" s="98"/>
      <c r="B2158" s="94"/>
      <c r="C2158" s="99"/>
      <c r="D2158" s="86"/>
      <c r="E2158" s="87"/>
      <c r="G2158" s="89"/>
      <c r="H2158" s="87"/>
      <c r="I2158" s="87"/>
      <c r="J2158" s="88"/>
      <c r="K2158" s="87"/>
      <c r="L2158" s="90"/>
      <c r="M2158" s="90"/>
      <c r="N2158" s="87" t="str">
        <f t="shared" ca="1" si="33"/>
        <v/>
      </c>
      <c r="O2158" s="87"/>
      <c r="P2158" s="89"/>
      <c r="Q2158" s="87"/>
      <c r="R2158" s="87"/>
      <c r="S2158" s="87"/>
      <c r="T2158" s="89"/>
      <c r="V2158" s="87"/>
      <c r="W2158" s="87"/>
    </row>
    <row r="2159" spans="1:23">
      <c r="A2159" s="98"/>
      <c r="B2159" s="94"/>
      <c r="C2159" s="99"/>
      <c r="D2159" s="86"/>
      <c r="E2159" s="87"/>
      <c r="G2159" s="89"/>
      <c r="H2159" s="87"/>
      <c r="I2159" s="87"/>
      <c r="J2159" s="88"/>
      <c r="K2159" s="87"/>
      <c r="L2159" s="90"/>
      <c r="M2159" s="90"/>
      <c r="N2159" s="87" t="str">
        <f t="shared" ca="1" si="33"/>
        <v/>
      </c>
      <c r="O2159" s="87"/>
      <c r="P2159" s="89"/>
      <c r="Q2159" s="87"/>
      <c r="R2159" s="87"/>
      <c r="S2159" s="87"/>
      <c r="T2159" s="89"/>
      <c r="V2159" s="87"/>
      <c r="W2159" s="87"/>
    </row>
    <row r="2160" spans="1:23">
      <c r="A2160" s="98"/>
      <c r="B2160" s="94"/>
      <c r="C2160" s="99"/>
      <c r="D2160" s="86"/>
      <c r="E2160" s="87"/>
      <c r="G2160" s="89"/>
      <c r="H2160" s="87"/>
      <c r="I2160" s="87"/>
      <c r="J2160" s="88"/>
      <c r="K2160" s="87"/>
      <c r="L2160" s="90"/>
      <c r="M2160" s="90"/>
      <c r="N2160" s="87" t="str">
        <f t="shared" ca="1" si="33"/>
        <v/>
      </c>
      <c r="O2160" s="87"/>
      <c r="P2160" s="89"/>
      <c r="Q2160" s="87"/>
      <c r="R2160" s="87"/>
      <c r="S2160" s="87"/>
      <c r="T2160" s="89"/>
      <c r="V2160" s="87"/>
      <c r="W2160" s="87"/>
    </row>
    <row r="2161" spans="1:23">
      <c r="A2161" s="98"/>
      <c r="B2161" s="94"/>
      <c r="C2161" s="99"/>
      <c r="D2161" s="86"/>
      <c r="E2161" s="87"/>
      <c r="G2161" s="89"/>
      <c r="H2161" s="87"/>
      <c r="I2161" s="87"/>
      <c r="J2161" s="88"/>
      <c r="K2161" s="87"/>
      <c r="L2161" s="90"/>
      <c r="M2161" s="90"/>
      <c r="N2161" s="87" t="str">
        <f t="shared" ca="1" si="33"/>
        <v/>
      </c>
      <c r="O2161" s="87"/>
      <c r="P2161" s="89"/>
      <c r="Q2161" s="87"/>
      <c r="R2161" s="87"/>
      <c r="S2161" s="87"/>
      <c r="T2161" s="89"/>
      <c r="V2161" s="87"/>
      <c r="W2161" s="87"/>
    </row>
    <row r="2162" spans="1:23">
      <c r="A2162" s="98"/>
      <c r="B2162" s="94"/>
      <c r="C2162" s="99"/>
      <c r="D2162" s="86"/>
      <c r="E2162" s="87"/>
      <c r="G2162" s="89"/>
      <c r="H2162" s="87"/>
      <c r="I2162" s="87"/>
      <c r="J2162" s="88"/>
      <c r="K2162" s="87"/>
      <c r="L2162" s="90"/>
      <c r="M2162" s="90"/>
      <c r="N2162" s="87" t="str">
        <f t="shared" ca="1" si="33"/>
        <v/>
      </c>
      <c r="O2162" s="87"/>
      <c r="P2162" s="89"/>
      <c r="Q2162" s="87"/>
      <c r="R2162" s="87"/>
      <c r="S2162" s="87"/>
      <c r="T2162" s="89"/>
      <c r="V2162" s="87"/>
      <c r="W2162" s="87"/>
    </row>
    <row r="2163" spans="1:23">
      <c r="A2163" s="98"/>
      <c r="B2163" s="94"/>
      <c r="C2163" s="99"/>
      <c r="D2163" s="86"/>
      <c r="E2163" s="87"/>
      <c r="G2163" s="89"/>
      <c r="H2163" s="87"/>
      <c r="I2163" s="87"/>
      <c r="J2163" s="88"/>
      <c r="K2163" s="87"/>
      <c r="L2163" s="90"/>
      <c r="M2163" s="90"/>
      <c r="N2163" s="87" t="str">
        <f t="shared" ca="1" si="33"/>
        <v/>
      </c>
      <c r="O2163" s="87"/>
      <c r="P2163" s="89"/>
      <c r="Q2163" s="87"/>
      <c r="R2163" s="87"/>
      <c r="S2163" s="87"/>
      <c r="T2163" s="89"/>
      <c r="V2163" s="87"/>
      <c r="W2163" s="87"/>
    </row>
    <row r="2164" spans="1:23">
      <c r="A2164" s="98"/>
      <c r="B2164" s="94"/>
      <c r="C2164" s="99"/>
      <c r="D2164" s="86"/>
      <c r="E2164" s="87"/>
      <c r="G2164" s="89"/>
      <c r="H2164" s="87"/>
      <c r="I2164" s="87"/>
      <c r="J2164" s="88"/>
      <c r="K2164" s="87"/>
      <c r="L2164" s="90"/>
      <c r="M2164" s="90"/>
      <c r="N2164" s="87" t="str">
        <f t="shared" ca="1" si="33"/>
        <v/>
      </c>
      <c r="O2164" s="87"/>
      <c r="P2164" s="89"/>
      <c r="Q2164" s="87"/>
      <c r="R2164" s="87"/>
      <c r="S2164" s="87"/>
      <c r="T2164" s="89"/>
      <c r="V2164" s="87"/>
      <c r="W2164" s="87"/>
    </row>
    <row r="2165" spans="1:23">
      <c r="A2165" s="98"/>
      <c r="B2165" s="94"/>
      <c r="C2165" s="99"/>
      <c r="D2165" s="86"/>
      <c r="E2165" s="87"/>
      <c r="G2165" s="89"/>
      <c r="H2165" s="87"/>
      <c r="I2165" s="87"/>
      <c r="J2165" s="88"/>
      <c r="K2165" s="87"/>
      <c r="L2165" s="90"/>
      <c r="M2165" s="90"/>
      <c r="N2165" s="87" t="str">
        <f t="shared" ca="1" si="33"/>
        <v/>
      </c>
      <c r="O2165" s="87"/>
      <c r="P2165" s="89"/>
      <c r="Q2165" s="87"/>
      <c r="R2165" s="87"/>
      <c r="S2165" s="87"/>
      <c r="T2165" s="89"/>
      <c r="V2165" s="87"/>
      <c r="W2165" s="87"/>
    </row>
    <row r="2166" spans="1:23">
      <c r="A2166" s="98"/>
      <c r="B2166" s="94"/>
      <c r="C2166" s="99"/>
      <c r="D2166" s="86"/>
      <c r="E2166" s="87"/>
      <c r="G2166" s="89"/>
      <c r="H2166" s="87"/>
      <c r="I2166" s="87"/>
      <c r="J2166" s="88"/>
      <c r="K2166" s="87"/>
      <c r="L2166" s="90"/>
      <c r="M2166" s="90"/>
      <c r="N2166" s="87" t="str">
        <f t="shared" ca="1" si="33"/>
        <v/>
      </c>
      <c r="O2166" s="87"/>
      <c r="P2166" s="89"/>
      <c r="Q2166" s="87"/>
      <c r="R2166" s="87"/>
      <c r="S2166" s="87"/>
      <c r="T2166" s="89"/>
      <c r="V2166" s="87"/>
      <c r="W2166" s="87"/>
    </row>
    <row r="2167" spans="1:23">
      <c r="A2167" s="98"/>
      <c r="B2167" s="94"/>
      <c r="C2167" s="99"/>
      <c r="D2167" s="86"/>
      <c r="E2167" s="87"/>
      <c r="G2167" s="89"/>
      <c r="H2167" s="87"/>
      <c r="I2167" s="87"/>
      <c r="J2167" s="88"/>
      <c r="K2167" s="87"/>
      <c r="L2167" s="90"/>
      <c r="M2167" s="90"/>
      <c r="N2167" s="87" t="str">
        <f t="shared" ca="1" si="33"/>
        <v/>
      </c>
      <c r="O2167" s="87"/>
      <c r="P2167" s="89"/>
      <c r="Q2167" s="87"/>
      <c r="R2167" s="87"/>
      <c r="S2167" s="87"/>
      <c r="T2167" s="89"/>
      <c r="V2167" s="87"/>
      <c r="W2167" s="87"/>
    </row>
    <row r="2168" spans="1:23">
      <c r="A2168" s="98"/>
      <c r="B2168" s="94"/>
      <c r="C2168" s="99"/>
      <c r="D2168" s="86"/>
      <c r="E2168" s="87"/>
      <c r="G2168" s="89"/>
      <c r="H2168" s="87"/>
      <c r="I2168" s="87"/>
      <c r="J2168" s="88"/>
      <c r="K2168" s="87"/>
      <c r="L2168" s="90"/>
      <c r="M2168" s="90"/>
      <c r="N2168" s="87" t="str">
        <f t="shared" ca="1" si="33"/>
        <v/>
      </c>
      <c r="O2168" s="87"/>
      <c r="P2168" s="89"/>
      <c r="Q2168" s="87"/>
      <c r="R2168" s="87"/>
      <c r="S2168" s="87"/>
      <c r="T2168" s="89"/>
      <c r="V2168" s="87"/>
      <c r="W2168" s="87"/>
    </row>
    <row r="2169" spans="1:23">
      <c r="A2169" s="98"/>
      <c r="B2169" s="94"/>
      <c r="C2169" s="99"/>
      <c r="D2169" s="86"/>
      <c r="E2169" s="87"/>
      <c r="G2169" s="89"/>
      <c r="H2169" s="87"/>
      <c r="I2169" s="87"/>
      <c r="J2169" s="88"/>
      <c r="K2169" s="87"/>
      <c r="L2169" s="90"/>
      <c r="M2169" s="90"/>
      <c r="N2169" s="87" t="str">
        <f t="shared" ca="1" si="33"/>
        <v/>
      </c>
      <c r="O2169" s="87"/>
      <c r="P2169" s="89"/>
      <c r="Q2169" s="87"/>
      <c r="R2169" s="87"/>
      <c r="S2169" s="87"/>
      <c r="T2169" s="89"/>
      <c r="V2169" s="87"/>
      <c r="W2169" s="87"/>
    </row>
    <row r="2170" spans="1:23">
      <c r="A2170" s="98"/>
      <c r="B2170" s="94"/>
      <c r="C2170" s="99"/>
      <c r="D2170" s="86"/>
      <c r="E2170" s="87"/>
      <c r="G2170" s="89"/>
      <c r="H2170" s="87"/>
      <c r="I2170" s="87"/>
      <c r="J2170" s="88"/>
      <c r="K2170" s="87"/>
      <c r="L2170" s="90"/>
      <c r="M2170" s="90"/>
      <c r="N2170" s="87" t="str">
        <f t="shared" ca="1" si="33"/>
        <v/>
      </c>
      <c r="O2170" s="87"/>
      <c r="P2170" s="89"/>
      <c r="Q2170" s="87"/>
      <c r="R2170" s="87"/>
      <c r="S2170" s="87"/>
      <c r="T2170" s="89"/>
      <c r="V2170" s="87"/>
      <c r="W2170" s="87"/>
    </row>
    <row r="2171" spans="1:23">
      <c r="A2171" s="98"/>
      <c r="B2171" s="94"/>
      <c r="C2171" s="99"/>
      <c r="D2171" s="86"/>
      <c r="E2171" s="87"/>
      <c r="G2171" s="89"/>
      <c r="H2171" s="87"/>
      <c r="I2171" s="87"/>
      <c r="J2171" s="88"/>
      <c r="K2171" s="87"/>
      <c r="L2171" s="90"/>
      <c r="M2171" s="90"/>
      <c r="N2171" s="87" t="str">
        <f t="shared" ca="1" si="33"/>
        <v/>
      </c>
      <c r="O2171" s="87"/>
      <c r="P2171" s="89"/>
      <c r="Q2171" s="87"/>
      <c r="R2171" s="87"/>
      <c r="S2171" s="87"/>
      <c r="T2171" s="89"/>
      <c r="V2171" s="87"/>
      <c r="W2171" s="87"/>
    </row>
    <row r="2172" spans="1:23">
      <c r="A2172" s="98"/>
      <c r="B2172" s="94"/>
      <c r="C2172" s="99"/>
      <c r="D2172" s="86"/>
      <c r="E2172" s="87"/>
      <c r="G2172" s="89"/>
      <c r="H2172" s="87"/>
      <c r="I2172" s="87"/>
      <c r="J2172" s="88"/>
      <c r="K2172" s="87"/>
      <c r="L2172" s="90"/>
      <c r="M2172" s="90"/>
      <c r="N2172" s="87" t="str">
        <f t="shared" ca="1" si="33"/>
        <v/>
      </c>
      <c r="O2172" s="87"/>
      <c r="P2172" s="89"/>
      <c r="Q2172" s="87"/>
      <c r="R2172" s="87"/>
      <c r="S2172" s="87"/>
      <c r="T2172" s="89"/>
      <c r="V2172" s="87"/>
      <c r="W2172" s="87"/>
    </row>
    <row r="2173" spans="1:23">
      <c r="A2173" s="98"/>
      <c r="B2173" s="94"/>
      <c r="C2173" s="99"/>
      <c r="D2173" s="86"/>
      <c r="E2173" s="87"/>
      <c r="G2173" s="89"/>
      <c r="H2173" s="87"/>
      <c r="I2173" s="87"/>
      <c r="J2173" s="88"/>
      <c r="K2173" s="87"/>
      <c r="L2173" s="90"/>
      <c r="M2173" s="90"/>
      <c r="N2173" s="87" t="str">
        <f t="shared" ca="1" si="33"/>
        <v/>
      </c>
      <c r="O2173" s="87"/>
      <c r="P2173" s="89"/>
      <c r="Q2173" s="87"/>
      <c r="R2173" s="87"/>
      <c r="S2173" s="87"/>
      <c r="T2173" s="89"/>
      <c r="V2173" s="87"/>
      <c r="W2173" s="87"/>
    </row>
    <row r="2174" spans="1:23">
      <c r="A2174" s="98"/>
      <c r="B2174" s="94"/>
      <c r="C2174" s="99"/>
      <c r="D2174" s="86"/>
      <c r="E2174" s="87"/>
      <c r="G2174" s="89"/>
      <c r="H2174" s="87"/>
      <c r="I2174" s="87"/>
      <c r="J2174" s="88"/>
      <c r="K2174" s="87"/>
      <c r="L2174" s="90"/>
      <c r="M2174" s="90"/>
      <c r="N2174" s="87" t="str">
        <f t="shared" ca="1" si="33"/>
        <v/>
      </c>
      <c r="O2174" s="87"/>
      <c r="P2174" s="89"/>
      <c r="Q2174" s="87"/>
      <c r="R2174" s="87"/>
      <c r="S2174" s="87"/>
      <c r="T2174" s="89"/>
      <c r="V2174" s="87"/>
      <c r="W2174" s="87"/>
    </row>
    <row r="2175" spans="1:23">
      <c r="A2175" s="98"/>
      <c r="B2175" s="94"/>
      <c r="C2175" s="99"/>
      <c r="D2175" s="86"/>
      <c r="E2175" s="87"/>
      <c r="G2175" s="89"/>
      <c r="H2175" s="87"/>
      <c r="I2175" s="87"/>
      <c r="J2175" s="88"/>
      <c r="K2175" s="87"/>
      <c r="L2175" s="90"/>
      <c r="M2175" s="90"/>
      <c r="N2175" s="87" t="str">
        <f t="shared" ca="1" si="33"/>
        <v/>
      </c>
      <c r="O2175" s="87"/>
      <c r="P2175" s="89"/>
      <c r="Q2175" s="87"/>
      <c r="R2175" s="87"/>
      <c r="S2175" s="87"/>
      <c r="T2175" s="89"/>
      <c r="V2175" s="87"/>
      <c r="W2175" s="87"/>
    </row>
    <row r="2176" spans="1:23">
      <c r="A2176" s="98"/>
      <c r="B2176" s="94"/>
      <c r="C2176" s="99"/>
      <c r="D2176" s="86"/>
      <c r="E2176" s="87"/>
      <c r="G2176" s="89"/>
      <c r="H2176" s="87"/>
      <c r="I2176" s="87"/>
      <c r="J2176" s="88"/>
      <c r="K2176" s="87"/>
      <c r="L2176" s="90"/>
      <c r="M2176" s="90"/>
      <c r="N2176" s="87" t="str">
        <f t="shared" ca="1" si="33"/>
        <v/>
      </c>
      <c r="O2176" s="87"/>
      <c r="P2176" s="89"/>
      <c r="Q2176" s="87"/>
      <c r="R2176" s="87"/>
      <c r="S2176" s="87"/>
      <c r="T2176" s="89"/>
      <c r="V2176" s="87"/>
      <c r="W2176" s="87"/>
    </row>
    <row r="2177" spans="1:23">
      <c r="A2177" s="98"/>
      <c r="B2177" s="94"/>
      <c r="C2177" s="99"/>
      <c r="D2177" s="86"/>
      <c r="E2177" s="87"/>
      <c r="G2177" s="89"/>
      <c r="H2177" s="87"/>
      <c r="I2177" s="87"/>
      <c r="J2177" s="88"/>
      <c r="K2177" s="87"/>
      <c r="L2177" s="90"/>
      <c r="M2177" s="90"/>
      <c r="N2177" s="87" t="str">
        <f t="shared" ca="1" si="33"/>
        <v/>
      </c>
      <c r="O2177" s="87"/>
      <c r="P2177" s="89"/>
      <c r="Q2177" s="87"/>
      <c r="R2177" s="87"/>
      <c r="S2177" s="87"/>
      <c r="T2177" s="89"/>
      <c r="V2177" s="87"/>
      <c r="W2177" s="87"/>
    </row>
    <row r="2178" spans="1:23">
      <c r="A2178" s="98"/>
      <c r="B2178" s="94"/>
      <c r="C2178" s="99"/>
      <c r="D2178" s="86"/>
      <c r="E2178" s="87"/>
      <c r="G2178" s="89"/>
      <c r="H2178" s="87"/>
      <c r="I2178" s="87"/>
      <c r="J2178" s="88"/>
      <c r="K2178" s="87"/>
      <c r="L2178" s="90"/>
      <c r="M2178" s="90"/>
      <c r="N2178" s="87" t="str">
        <f t="shared" ca="1" si="33"/>
        <v/>
      </c>
      <c r="O2178" s="87"/>
      <c r="P2178" s="89"/>
      <c r="Q2178" s="87"/>
      <c r="R2178" s="87"/>
      <c r="S2178" s="87"/>
      <c r="T2178" s="89"/>
      <c r="V2178" s="87"/>
      <c r="W2178" s="87"/>
    </row>
    <row r="2179" spans="1:23">
      <c r="A2179" s="98"/>
      <c r="B2179" s="94"/>
      <c r="C2179" s="99"/>
      <c r="D2179" s="86"/>
      <c r="E2179" s="87"/>
      <c r="G2179" s="89"/>
      <c r="H2179" s="87"/>
      <c r="I2179" s="87"/>
      <c r="J2179" s="88"/>
      <c r="K2179" s="87"/>
      <c r="L2179" s="90"/>
      <c r="M2179" s="90"/>
      <c r="N2179" s="87" t="str">
        <f t="shared" ca="1" si="33"/>
        <v/>
      </c>
      <c r="O2179" s="87"/>
      <c r="P2179" s="89"/>
      <c r="Q2179" s="87"/>
      <c r="R2179" s="87"/>
      <c r="S2179" s="87"/>
      <c r="T2179" s="89"/>
      <c r="V2179" s="87"/>
      <c r="W2179" s="87"/>
    </row>
    <row r="2180" spans="1:23">
      <c r="A2180" s="98"/>
      <c r="B2180" s="94"/>
      <c r="C2180" s="99"/>
      <c r="D2180" s="86"/>
      <c r="E2180" s="87"/>
      <c r="G2180" s="89"/>
      <c r="H2180" s="87"/>
      <c r="I2180" s="87"/>
      <c r="J2180" s="88"/>
      <c r="K2180" s="87"/>
      <c r="L2180" s="90"/>
      <c r="M2180" s="90"/>
      <c r="N2180" s="87" t="str">
        <f t="shared" ca="1" si="33"/>
        <v/>
      </c>
      <c r="O2180" s="87"/>
      <c r="P2180" s="89"/>
      <c r="Q2180" s="87"/>
      <c r="R2180" s="87"/>
      <c r="S2180" s="87"/>
      <c r="T2180" s="89"/>
      <c r="V2180" s="87"/>
      <c r="W2180" s="87"/>
    </row>
    <row r="2181" spans="1:23">
      <c r="A2181" s="98"/>
      <c r="B2181" s="94"/>
      <c r="C2181" s="99"/>
      <c r="D2181" s="86"/>
      <c r="E2181" s="87"/>
      <c r="G2181" s="89"/>
      <c r="H2181" s="87"/>
      <c r="I2181" s="87"/>
      <c r="J2181" s="88"/>
      <c r="K2181" s="87"/>
      <c r="L2181" s="90"/>
      <c r="M2181" s="90"/>
      <c r="N2181" s="87" t="str">
        <f t="shared" ref="N2181:N2244" ca="1" si="34">+IFERROR(MATCH("X",OFFSET(STR,N2180,0),0)+N2180,"")</f>
        <v/>
      </c>
      <c r="O2181" s="87"/>
      <c r="P2181" s="89"/>
      <c r="Q2181" s="87"/>
      <c r="R2181" s="87"/>
      <c r="S2181" s="87"/>
      <c r="T2181" s="89"/>
      <c r="V2181" s="87"/>
      <c r="W2181" s="87"/>
    </row>
    <row r="2182" spans="1:23">
      <c r="A2182" s="98"/>
      <c r="B2182" s="94"/>
      <c r="C2182" s="99"/>
      <c r="D2182" s="86"/>
      <c r="E2182" s="87"/>
      <c r="G2182" s="89"/>
      <c r="H2182" s="87"/>
      <c r="I2182" s="87"/>
      <c r="J2182" s="88"/>
      <c r="K2182" s="87"/>
      <c r="L2182" s="90"/>
      <c r="M2182" s="90"/>
      <c r="N2182" s="87" t="str">
        <f t="shared" ca="1" si="34"/>
        <v/>
      </c>
      <c r="O2182" s="87"/>
      <c r="P2182" s="89"/>
      <c r="Q2182" s="87"/>
      <c r="R2182" s="87"/>
      <c r="S2182" s="87"/>
      <c r="T2182" s="89"/>
      <c r="V2182" s="87"/>
      <c r="W2182" s="87"/>
    </row>
    <row r="2183" spans="1:23">
      <c r="A2183" s="98"/>
      <c r="B2183" s="94"/>
      <c r="C2183" s="99"/>
      <c r="D2183" s="86"/>
      <c r="E2183" s="87"/>
      <c r="G2183" s="89"/>
      <c r="H2183" s="87"/>
      <c r="I2183" s="87"/>
      <c r="J2183" s="88"/>
      <c r="K2183" s="87"/>
      <c r="L2183" s="90"/>
      <c r="M2183" s="90"/>
      <c r="N2183" s="87" t="str">
        <f t="shared" ca="1" si="34"/>
        <v/>
      </c>
      <c r="O2183" s="87"/>
      <c r="P2183" s="89"/>
      <c r="Q2183" s="87"/>
      <c r="R2183" s="87"/>
      <c r="S2183" s="87"/>
      <c r="T2183" s="89"/>
      <c r="V2183" s="87"/>
      <c r="W2183" s="87"/>
    </row>
    <row r="2184" spans="1:23">
      <c r="A2184" s="98"/>
      <c r="B2184" s="94"/>
      <c r="C2184" s="99"/>
      <c r="D2184" s="86"/>
      <c r="E2184" s="87"/>
      <c r="G2184" s="89"/>
      <c r="H2184" s="87"/>
      <c r="I2184" s="87"/>
      <c r="J2184" s="88"/>
      <c r="K2184" s="87"/>
      <c r="L2184" s="90"/>
      <c r="M2184" s="90"/>
      <c r="N2184" s="87" t="str">
        <f t="shared" ca="1" si="34"/>
        <v/>
      </c>
      <c r="O2184" s="87"/>
      <c r="P2184" s="89"/>
      <c r="Q2184" s="87"/>
      <c r="R2184" s="87"/>
      <c r="S2184" s="87"/>
      <c r="T2184" s="89"/>
      <c r="V2184" s="87"/>
      <c r="W2184" s="87"/>
    </row>
    <row r="2185" spans="1:23">
      <c r="A2185" s="98"/>
      <c r="B2185" s="94"/>
      <c r="C2185" s="99"/>
      <c r="D2185" s="86"/>
      <c r="E2185" s="87"/>
      <c r="G2185" s="89"/>
      <c r="H2185" s="87"/>
      <c r="I2185" s="87"/>
      <c r="J2185" s="88"/>
      <c r="K2185" s="87"/>
      <c r="L2185" s="90"/>
      <c r="M2185" s="90"/>
      <c r="N2185" s="87" t="str">
        <f t="shared" ca="1" si="34"/>
        <v/>
      </c>
      <c r="O2185" s="87"/>
      <c r="P2185" s="89"/>
      <c r="Q2185" s="87"/>
      <c r="R2185" s="87"/>
      <c r="S2185" s="87"/>
      <c r="T2185" s="89"/>
      <c r="V2185" s="87"/>
      <c r="W2185" s="87"/>
    </row>
    <row r="2186" spans="1:23">
      <c r="A2186" s="98"/>
      <c r="B2186" s="94"/>
      <c r="C2186" s="99"/>
      <c r="D2186" s="86"/>
      <c r="E2186" s="87"/>
      <c r="G2186" s="89"/>
      <c r="H2186" s="87"/>
      <c r="I2186" s="87"/>
      <c r="J2186" s="88"/>
      <c r="K2186" s="87"/>
      <c r="L2186" s="90"/>
      <c r="M2186" s="90"/>
      <c r="N2186" s="87" t="str">
        <f t="shared" ca="1" si="34"/>
        <v/>
      </c>
      <c r="O2186" s="87"/>
      <c r="P2186" s="89"/>
      <c r="Q2186" s="87"/>
      <c r="R2186" s="87"/>
      <c r="S2186" s="87"/>
      <c r="T2186" s="89"/>
      <c r="V2186" s="87"/>
      <c r="W2186" s="87"/>
    </row>
    <row r="2187" spans="1:23">
      <c r="A2187" s="98"/>
      <c r="B2187" s="94"/>
      <c r="C2187" s="99"/>
      <c r="D2187" s="86"/>
      <c r="E2187" s="87"/>
      <c r="G2187" s="89"/>
      <c r="H2187" s="87"/>
      <c r="I2187" s="87"/>
      <c r="J2187" s="88"/>
      <c r="K2187" s="87"/>
      <c r="L2187" s="90"/>
      <c r="M2187" s="90"/>
      <c r="N2187" s="87" t="str">
        <f t="shared" ca="1" si="34"/>
        <v/>
      </c>
      <c r="O2187" s="87"/>
      <c r="P2187" s="89"/>
      <c r="Q2187" s="87"/>
      <c r="R2187" s="87"/>
      <c r="S2187" s="87"/>
      <c r="T2187" s="89"/>
      <c r="V2187" s="87"/>
      <c r="W2187" s="87"/>
    </row>
    <row r="2188" spans="1:23">
      <c r="A2188" s="98"/>
      <c r="B2188" s="94"/>
      <c r="C2188" s="99"/>
      <c r="D2188" s="86"/>
      <c r="E2188" s="87"/>
      <c r="G2188" s="89"/>
      <c r="H2188" s="87"/>
      <c r="I2188" s="87"/>
      <c r="J2188" s="88"/>
      <c r="K2188" s="87"/>
      <c r="L2188" s="90"/>
      <c r="M2188" s="90"/>
      <c r="N2188" s="87" t="str">
        <f t="shared" ca="1" si="34"/>
        <v/>
      </c>
      <c r="O2188" s="87"/>
      <c r="P2188" s="89"/>
      <c r="Q2188" s="87"/>
      <c r="R2188" s="87"/>
      <c r="S2188" s="87"/>
      <c r="T2188" s="89"/>
      <c r="V2188" s="87"/>
      <c r="W2188" s="87"/>
    </row>
    <row r="2189" spans="1:23">
      <c r="A2189" s="98"/>
      <c r="B2189" s="94"/>
      <c r="C2189" s="99"/>
      <c r="D2189" s="86"/>
      <c r="E2189" s="87"/>
      <c r="G2189" s="89"/>
      <c r="H2189" s="87"/>
      <c r="I2189" s="87"/>
      <c r="J2189" s="88"/>
      <c r="K2189" s="87"/>
      <c r="L2189" s="90"/>
      <c r="M2189" s="90"/>
      <c r="N2189" s="87" t="str">
        <f t="shared" ca="1" si="34"/>
        <v/>
      </c>
      <c r="O2189" s="87"/>
      <c r="P2189" s="89"/>
      <c r="Q2189" s="87"/>
      <c r="R2189" s="87"/>
      <c r="S2189" s="87"/>
      <c r="T2189" s="89"/>
      <c r="V2189" s="87"/>
      <c r="W2189" s="87"/>
    </row>
    <row r="2190" spans="1:23">
      <c r="A2190" s="98"/>
      <c r="B2190" s="94"/>
      <c r="C2190" s="99"/>
      <c r="D2190" s="86"/>
      <c r="E2190" s="87"/>
      <c r="G2190" s="89"/>
      <c r="H2190" s="87"/>
      <c r="I2190" s="87"/>
      <c r="J2190" s="88"/>
      <c r="K2190" s="87"/>
      <c r="L2190" s="90"/>
      <c r="M2190" s="90"/>
      <c r="N2190" s="87" t="str">
        <f t="shared" ca="1" si="34"/>
        <v/>
      </c>
      <c r="O2190" s="87"/>
      <c r="P2190" s="89"/>
      <c r="Q2190" s="87"/>
      <c r="R2190" s="87"/>
      <c r="S2190" s="87"/>
      <c r="T2190" s="89"/>
      <c r="V2190" s="87"/>
      <c r="W2190" s="87"/>
    </row>
    <row r="2191" spans="1:23">
      <c r="A2191" s="98"/>
      <c r="B2191" s="94"/>
      <c r="C2191" s="99"/>
      <c r="D2191" s="86"/>
      <c r="E2191" s="87"/>
      <c r="G2191" s="89"/>
      <c r="H2191" s="87"/>
      <c r="I2191" s="87"/>
      <c r="J2191" s="88"/>
      <c r="K2191" s="87"/>
      <c r="L2191" s="90"/>
      <c r="M2191" s="90"/>
      <c r="N2191" s="87" t="str">
        <f t="shared" ca="1" si="34"/>
        <v/>
      </c>
      <c r="O2191" s="87"/>
      <c r="P2191" s="89"/>
      <c r="Q2191" s="87"/>
      <c r="R2191" s="87"/>
      <c r="S2191" s="87"/>
      <c r="T2191" s="89"/>
      <c r="V2191" s="87"/>
      <c r="W2191" s="87"/>
    </row>
    <row r="2192" spans="1:23">
      <c r="A2192" s="98"/>
      <c r="B2192" s="94"/>
      <c r="C2192" s="99"/>
      <c r="D2192" s="86"/>
      <c r="E2192" s="87"/>
      <c r="G2192" s="89"/>
      <c r="H2192" s="87"/>
      <c r="I2192" s="87"/>
      <c r="J2192" s="88"/>
      <c r="K2192" s="87"/>
      <c r="L2192" s="90"/>
      <c r="M2192" s="90"/>
      <c r="N2192" s="87" t="str">
        <f t="shared" ca="1" si="34"/>
        <v/>
      </c>
      <c r="O2192" s="87"/>
      <c r="P2192" s="89"/>
      <c r="Q2192" s="87"/>
      <c r="R2192" s="87"/>
      <c r="S2192" s="87"/>
      <c r="T2192" s="89"/>
      <c r="V2192" s="87"/>
      <c r="W2192" s="87"/>
    </row>
    <row r="2193" spans="1:23">
      <c r="A2193" s="98"/>
      <c r="B2193" s="94"/>
      <c r="C2193" s="99"/>
      <c r="D2193" s="86"/>
      <c r="E2193" s="87"/>
      <c r="G2193" s="89"/>
      <c r="H2193" s="87"/>
      <c r="I2193" s="87"/>
      <c r="J2193" s="88"/>
      <c r="K2193" s="87"/>
      <c r="L2193" s="90"/>
      <c r="M2193" s="90"/>
      <c r="N2193" s="87" t="str">
        <f t="shared" ca="1" si="34"/>
        <v/>
      </c>
      <c r="O2193" s="87"/>
      <c r="P2193" s="89"/>
      <c r="Q2193" s="87"/>
      <c r="R2193" s="87"/>
      <c r="S2193" s="87"/>
      <c r="T2193" s="89"/>
      <c r="V2193" s="87"/>
      <c r="W2193" s="87"/>
    </row>
    <row r="2194" spans="1:23">
      <c r="A2194" s="98"/>
      <c r="B2194" s="94"/>
      <c r="C2194" s="99"/>
      <c r="D2194" s="86"/>
      <c r="E2194" s="87"/>
      <c r="G2194" s="89"/>
      <c r="H2194" s="87"/>
      <c r="I2194" s="87"/>
      <c r="J2194" s="88"/>
      <c r="K2194" s="87"/>
      <c r="L2194" s="90"/>
      <c r="M2194" s="90"/>
      <c r="N2194" s="87" t="str">
        <f t="shared" ca="1" si="34"/>
        <v/>
      </c>
      <c r="O2194" s="87"/>
      <c r="P2194" s="89"/>
      <c r="Q2194" s="87"/>
      <c r="R2194" s="87"/>
      <c r="S2194" s="87"/>
      <c r="T2194" s="89"/>
      <c r="V2194" s="87"/>
      <c r="W2194" s="87"/>
    </row>
    <row r="2195" spans="1:23">
      <c r="A2195" s="98"/>
      <c r="B2195" s="94"/>
      <c r="C2195" s="99"/>
      <c r="D2195" s="86"/>
      <c r="E2195" s="87"/>
      <c r="G2195" s="89"/>
      <c r="H2195" s="87"/>
      <c r="I2195" s="87"/>
      <c r="J2195" s="88"/>
      <c r="K2195" s="87"/>
      <c r="L2195" s="90"/>
      <c r="M2195" s="90"/>
      <c r="N2195" s="87" t="str">
        <f t="shared" ca="1" si="34"/>
        <v/>
      </c>
      <c r="O2195" s="87"/>
      <c r="P2195" s="89"/>
      <c r="Q2195" s="87"/>
      <c r="R2195" s="87"/>
      <c r="S2195" s="87"/>
      <c r="T2195" s="89"/>
      <c r="V2195" s="87"/>
      <c r="W2195" s="87"/>
    </row>
    <row r="2196" spans="1:23">
      <c r="A2196" s="98"/>
      <c r="B2196" s="94"/>
      <c r="C2196" s="99"/>
      <c r="D2196" s="86"/>
      <c r="E2196" s="87"/>
      <c r="G2196" s="89"/>
      <c r="H2196" s="87"/>
      <c r="I2196" s="87"/>
      <c r="J2196" s="88"/>
      <c r="K2196" s="87"/>
      <c r="L2196" s="90"/>
      <c r="M2196" s="90"/>
      <c r="N2196" s="87" t="str">
        <f t="shared" ca="1" si="34"/>
        <v/>
      </c>
      <c r="O2196" s="87"/>
      <c r="P2196" s="89"/>
      <c r="Q2196" s="87"/>
      <c r="R2196" s="87"/>
      <c r="S2196" s="87"/>
      <c r="T2196" s="89"/>
      <c r="V2196" s="87"/>
      <c r="W2196" s="87"/>
    </row>
    <row r="2197" spans="1:23">
      <c r="A2197" s="98"/>
      <c r="B2197" s="94"/>
      <c r="C2197" s="99"/>
      <c r="D2197" s="86"/>
      <c r="E2197" s="87"/>
      <c r="G2197" s="89"/>
      <c r="H2197" s="87"/>
      <c r="I2197" s="87"/>
      <c r="J2197" s="88"/>
      <c r="K2197" s="87"/>
      <c r="L2197" s="90"/>
      <c r="M2197" s="90"/>
      <c r="N2197" s="87" t="str">
        <f t="shared" ca="1" si="34"/>
        <v/>
      </c>
      <c r="O2197" s="87"/>
      <c r="P2197" s="89"/>
      <c r="Q2197" s="87"/>
      <c r="R2197" s="87"/>
      <c r="S2197" s="87"/>
      <c r="T2197" s="89"/>
      <c r="V2197" s="87"/>
      <c r="W2197" s="87"/>
    </row>
    <row r="2198" spans="1:23">
      <c r="A2198" s="98"/>
      <c r="B2198" s="94"/>
      <c r="C2198" s="99"/>
      <c r="D2198" s="86"/>
      <c r="E2198" s="87"/>
      <c r="G2198" s="89"/>
      <c r="H2198" s="87"/>
      <c r="I2198" s="87"/>
      <c r="J2198" s="88"/>
      <c r="K2198" s="87"/>
      <c r="L2198" s="90"/>
      <c r="M2198" s="90"/>
      <c r="N2198" s="87" t="str">
        <f t="shared" ca="1" si="34"/>
        <v/>
      </c>
      <c r="O2198" s="87"/>
      <c r="P2198" s="89"/>
      <c r="Q2198" s="87"/>
      <c r="R2198" s="87"/>
      <c r="S2198" s="87"/>
      <c r="T2198" s="89"/>
      <c r="V2198" s="87"/>
      <c r="W2198" s="87"/>
    </row>
    <row r="2199" spans="1:23">
      <c r="A2199" s="98"/>
      <c r="B2199" s="94"/>
      <c r="C2199" s="99"/>
      <c r="D2199" s="86"/>
      <c r="E2199" s="87"/>
      <c r="G2199" s="89"/>
      <c r="H2199" s="87"/>
      <c r="I2199" s="87"/>
      <c r="J2199" s="88"/>
      <c r="K2199" s="87"/>
      <c r="L2199" s="90"/>
      <c r="M2199" s="90"/>
      <c r="N2199" s="87" t="str">
        <f t="shared" ca="1" si="34"/>
        <v/>
      </c>
      <c r="O2199" s="87"/>
      <c r="P2199" s="89"/>
      <c r="Q2199" s="87"/>
      <c r="R2199" s="87"/>
      <c r="S2199" s="87"/>
      <c r="T2199" s="89"/>
      <c r="V2199" s="87"/>
      <c r="W2199" s="87"/>
    </row>
    <row r="2200" spans="1:23">
      <c r="A2200" s="98"/>
      <c r="B2200" s="94"/>
      <c r="C2200" s="99"/>
      <c r="D2200" s="86"/>
      <c r="E2200" s="87"/>
      <c r="G2200" s="89"/>
      <c r="H2200" s="87"/>
      <c r="I2200" s="87"/>
      <c r="J2200" s="88"/>
      <c r="K2200" s="87"/>
      <c r="L2200" s="90"/>
      <c r="M2200" s="90"/>
      <c r="N2200" s="87" t="str">
        <f t="shared" ca="1" si="34"/>
        <v/>
      </c>
      <c r="O2200" s="87"/>
      <c r="P2200" s="89"/>
      <c r="Q2200" s="87"/>
      <c r="R2200" s="87"/>
      <c r="S2200" s="87"/>
      <c r="T2200" s="89"/>
      <c r="V2200" s="87"/>
      <c r="W2200" s="87"/>
    </row>
    <row r="2201" spans="1:23">
      <c r="A2201" s="98"/>
      <c r="B2201" s="94"/>
      <c r="C2201" s="99"/>
      <c r="D2201" s="86"/>
      <c r="E2201" s="87"/>
      <c r="G2201" s="89"/>
      <c r="H2201" s="87"/>
      <c r="I2201" s="87"/>
      <c r="J2201" s="88"/>
      <c r="K2201" s="87"/>
      <c r="L2201" s="90"/>
      <c r="M2201" s="90"/>
      <c r="N2201" s="87" t="str">
        <f t="shared" ca="1" si="34"/>
        <v/>
      </c>
      <c r="O2201" s="87"/>
      <c r="P2201" s="89"/>
      <c r="Q2201" s="87"/>
      <c r="R2201" s="87"/>
      <c r="S2201" s="87"/>
      <c r="T2201" s="89"/>
      <c r="V2201" s="87"/>
      <c r="W2201" s="87"/>
    </row>
    <row r="2202" spans="1:23">
      <c r="A2202" s="98"/>
      <c r="B2202" s="94"/>
      <c r="C2202" s="99"/>
      <c r="D2202" s="86"/>
      <c r="E2202" s="87"/>
      <c r="G2202" s="89"/>
      <c r="H2202" s="87"/>
      <c r="I2202" s="87"/>
      <c r="J2202" s="88"/>
      <c r="K2202" s="87"/>
      <c r="L2202" s="90"/>
      <c r="M2202" s="90"/>
      <c r="N2202" s="87" t="str">
        <f t="shared" ca="1" si="34"/>
        <v/>
      </c>
      <c r="O2202" s="87"/>
      <c r="P2202" s="89"/>
      <c r="Q2202" s="87"/>
      <c r="R2202" s="87"/>
      <c r="S2202" s="87"/>
      <c r="T2202" s="89"/>
      <c r="V2202" s="87"/>
      <c r="W2202" s="87"/>
    </row>
    <row r="2203" spans="1:23">
      <c r="A2203" s="98"/>
      <c r="B2203" s="94"/>
      <c r="C2203" s="99"/>
      <c r="D2203" s="86"/>
      <c r="E2203" s="87"/>
      <c r="G2203" s="89"/>
      <c r="H2203" s="87"/>
      <c r="I2203" s="87"/>
      <c r="J2203" s="88"/>
      <c r="K2203" s="87"/>
      <c r="L2203" s="90"/>
      <c r="M2203" s="90"/>
      <c r="N2203" s="87" t="str">
        <f t="shared" ca="1" si="34"/>
        <v/>
      </c>
      <c r="O2203" s="87"/>
      <c r="P2203" s="89"/>
      <c r="Q2203" s="87"/>
      <c r="R2203" s="87"/>
      <c r="S2203" s="87"/>
      <c r="T2203" s="89"/>
      <c r="V2203" s="87"/>
      <c r="W2203" s="87"/>
    </row>
    <row r="2204" spans="1:23">
      <c r="A2204" s="98"/>
      <c r="B2204" s="94"/>
      <c r="C2204" s="99"/>
      <c r="D2204" s="86"/>
      <c r="E2204" s="87"/>
      <c r="G2204" s="89"/>
      <c r="H2204" s="87"/>
      <c r="I2204" s="87"/>
      <c r="J2204" s="88"/>
      <c r="K2204" s="87"/>
      <c r="L2204" s="90"/>
      <c r="M2204" s="90"/>
      <c r="N2204" s="87" t="str">
        <f t="shared" ca="1" si="34"/>
        <v/>
      </c>
      <c r="O2204" s="87"/>
      <c r="P2204" s="89"/>
      <c r="Q2204" s="87"/>
      <c r="R2204" s="87"/>
      <c r="S2204" s="87"/>
      <c r="T2204" s="89"/>
      <c r="V2204" s="87"/>
      <c r="W2204" s="87"/>
    </row>
    <row r="2205" spans="1:23">
      <c r="A2205" s="98"/>
      <c r="B2205" s="94"/>
      <c r="C2205" s="99"/>
      <c r="D2205" s="86"/>
      <c r="E2205" s="87"/>
      <c r="G2205" s="89"/>
      <c r="H2205" s="87"/>
      <c r="I2205" s="87"/>
      <c r="J2205" s="88"/>
      <c r="K2205" s="87"/>
      <c r="L2205" s="90"/>
      <c r="M2205" s="90"/>
      <c r="N2205" s="87" t="str">
        <f t="shared" ca="1" si="34"/>
        <v/>
      </c>
      <c r="O2205" s="87"/>
      <c r="P2205" s="89"/>
      <c r="Q2205" s="87"/>
      <c r="R2205" s="87"/>
      <c r="S2205" s="87"/>
      <c r="T2205" s="89"/>
      <c r="V2205" s="87"/>
      <c r="W2205" s="87"/>
    </row>
    <row r="2206" spans="1:23">
      <c r="A2206" s="98"/>
      <c r="B2206" s="94"/>
      <c r="C2206" s="99"/>
      <c r="D2206" s="86"/>
      <c r="E2206" s="87"/>
      <c r="G2206" s="89"/>
      <c r="H2206" s="87"/>
      <c r="I2206" s="87"/>
      <c r="J2206" s="88"/>
      <c r="K2206" s="87"/>
      <c r="L2206" s="90"/>
      <c r="M2206" s="90"/>
      <c r="N2206" s="87" t="str">
        <f t="shared" ca="1" si="34"/>
        <v/>
      </c>
      <c r="O2206" s="87"/>
      <c r="P2206" s="89"/>
      <c r="Q2206" s="87"/>
      <c r="R2206" s="87"/>
      <c r="S2206" s="87"/>
      <c r="T2206" s="89"/>
      <c r="V2206" s="87"/>
      <c r="W2206" s="87"/>
    </row>
    <row r="2207" spans="1:23">
      <c r="A2207" s="98"/>
      <c r="B2207" s="94"/>
      <c r="C2207" s="99"/>
      <c r="D2207" s="86"/>
      <c r="E2207" s="87"/>
      <c r="G2207" s="89"/>
      <c r="H2207" s="87"/>
      <c r="I2207" s="87"/>
      <c r="J2207" s="88"/>
      <c r="K2207" s="87"/>
      <c r="L2207" s="90"/>
      <c r="M2207" s="90"/>
      <c r="N2207" s="87" t="str">
        <f t="shared" ca="1" si="34"/>
        <v/>
      </c>
      <c r="O2207" s="87"/>
      <c r="P2207" s="89"/>
      <c r="Q2207" s="87"/>
      <c r="R2207" s="87"/>
      <c r="S2207" s="87"/>
      <c r="T2207" s="89"/>
      <c r="V2207" s="87"/>
      <c r="W2207" s="87"/>
    </row>
    <row r="2208" spans="1:23">
      <c r="A2208" s="98"/>
      <c r="B2208" s="94"/>
      <c r="C2208" s="99"/>
      <c r="D2208" s="86"/>
      <c r="E2208" s="87"/>
      <c r="G2208" s="89"/>
      <c r="H2208" s="87"/>
      <c r="I2208" s="87"/>
      <c r="J2208" s="88"/>
      <c r="K2208" s="87"/>
      <c r="L2208" s="90"/>
      <c r="M2208" s="90"/>
      <c r="N2208" s="87" t="str">
        <f t="shared" ca="1" si="34"/>
        <v/>
      </c>
      <c r="O2208" s="87"/>
      <c r="P2208" s="89"/>
      <c r="Q2208" s="87"/>
      <c r="R2208" s="87"/>
      <c r="S2208" s="87"/>
      <c r="T2208" s="89"/>
      <c r="V2208" s="87"/>
      <c r="W2208" s="87"/>
    </row>
    <row r="2209" spans="1:23">
      <c r="A2209" s="98"/>
      <c r="B2209" s="94"/>
      <c r="C2209" s="99"/>
      <c r="D2209" s="86"/>
      <c r="E2209" s="87"/>
      <c r="G2209" s="89"/>
      <c r="H2209" s="87"/>
      <c r="I2209" s="87"/>
      <c r="J2209" s="88"/>
      <c r="K2209" s="87"/>
      <c r="L2209" s="90"/>
      <c r="M2209" s="90"/>
      <c r="N2209" s="87" t="str">
        <f t="shared" ca="1" si="34"/>
        <v/>
      </c>
      <c r="O2209" s="87"/>
      <c r="P2209" s="89"/>
      <c r="Q2209" s="87"/>
      <c r="R2209" s="87"/>
      <c r="S2209" s="87"/>
      <c r="T2209" s="89"/>
      <c r="V2209" s="87"/>
      <c r="W2209" s="87"/>
    </row>
    <row r="2210" spans="1:23">
      <c r="A2210" s="98"/>
      <c r="B2210" s="94"/>
      <c r="C2210" s="99"/>
      <c r="D2210" s="86"/>
      <c r="E2210" s="87"/>
      <c r="G2210" s="89"/>
      <c r="H2210" s="87"/>
      <c r="I2210" s="87"/>
      <c r="J2210" s="88"/>
      <c r="K2210" s="87"/>
      <c r="L2210" s="90"/>
      <c r="M2210" s="90"/>
      <c r="N2210" s="87" t="str">
        <f t="shared" ca="1" si="34"/>
        <v/>
      </c>
      <c r="O2210" s="87"/>
      <c r="P2210" s="89"/>
      <c r="Q2210" s="87"/>
      <c r="R2210" s="87"/>
      <c r="S2210" s="87"/>
      <c r="T2210" s="89"/>
      <c r="V2210" s="87"/>
      <c r="W2210" s="87"/>
    </row>
    <row r="2211" spans="1:23">
      <c r="A2211" s="98"/>
      <c r="B2211" s="94"/>
      <c r="C2211" s="99"/>
      <c r="D2211" s="86"/>
      <c r="E2211" s="87"/>
      <c r="G2211" s="89"/>
      <c r="H2211" s="87"/>
      <c r="I2211" s="87"/>
      <c r="J2211" s="88"/>
      <c r="K2211" s="87"/>
      <c r="L2211" s="90"/>
      <c r="M2211" s="90"/>
      <c r="N2211" s="87" t="str">
        <f t="shared" ca="1" si="34"/>
        <v/>
      </c>
      <c r="O2211" s="87"/>
      <c r="P2211" s="89"/>
      <c r="Q2211" s="87"/>
      <c r="R2211" s="87"/>
      <c r="S2211" s="87"/>
      <c r="T2211" s="89"/>
      <c r="V2211" s="87"/>
      <c r="W2211" s="87"/>
    </row>
    <row r="2212" spans="1:23">
      <c r="A2212" s="98"/>
      <c r="B2212" s="94"/>
      <c r="C2212" s="99"/>
      <c r="D2212" s="86"/>
      <c r="E2212" s="87"/>
      <c r="G2212" s="89"/>
      <c r="H2212" s="87"/>
      <c r="I2212" s="87"/>
      <c r="J2212" s="88"/>
      <c r="K2212" s="87"/>
      <c r="L2212" s="90"/>
      <c r="M2212" s="90"/>
      <c r="N2212" s="87" t="str">
        <f t="shared" ca="1" si="34"/>
        <v/>
      </c>
      <c r="O2212" s="87"/>
      <c r="P2212" s="89"/>
      <c r="Q2212" s="87"/>
      <c r="R2212" s="87"/>
      <c r="S2212" s="87"/>
      <c r="T2212" s="89"/>
      <c r="V2212" s="87"/>
      <c r="W2212" s="87"/>
    </row>
    <row r="2213" spans="1:23">
      <c r="A2213" s="98"/>
      <c r="B2213" s="94"/>
      <c r="C2213" s="99"/>
      <c r="D2213" s="86"/>
      <c r="E2213" s="87"/>
      <c r="G2213" s="89"/>
      <c r="H2213" s="87"/>
      <c r="I2213" s="87"/>
      <c r="J2213" s="88"/>
      <c r="K2213" s="87"/>
      <c r="L2213" s="90"/>
      <c r="M2213" s="90"/>
      <c r="N2213" s="87" t="str">
        <f t="shared" ca="1" si="34"/>
        <v/>
      </c>
      <c r="O2213" s="87"/>
      <c r="P2213" s="89"/>
      <c r="Q2213" s="87"/>
      <c r="R2213" s="87"/>
      <c r="S2213" s="87"/>
      <c r="T2213" s="89"/>
      <c r="V2213" s="87"/>
      <c r="W2213" s="87"/>
    </row>
    <row r="2214" spans="1:23">
      <c r="A2214" s="98"/>
      <c r="B2214" s="94"/>
      <c r="C2214" s="99"/>
      <c r="D2214" s="86"/>
      <c r="E2214" s="87"/>
      <c r="G2214" s="89"/>
      <c r="H2214" s="87"/>
      <c r="I2214" s="87"/>
      <c r="J2214" s="88"/>
      <c r="K2214" s="87"/>
      <c r="L2214" s="90"/>
      <c r="M2214" s="90"/>
      <c r="N2214" s="87" t="str">
        <f t="shared" ca="1" si="34"/>
        <v/>
      </c>
      <c r="O2214" s="87"/>
      <c r="P2214" s="89"/>
      <c r="Q2214" s="87"/>
      <c r="R2214" s="87"/>
      <c r="S2214" s="87"/>
      <c r="T2214" s="89"/>
      <c r="V2214" s="87"/>
      <c r="W2214" s="87"/>
    </row>
    <row r="2215" spans="1:23">
      <c r="A2215" s="98"/>
      <c r="B2215" s="94"/>
      <c r="C2215" s="99"/>
      <c r="D2215" s="86"/>
      <c r="E2215" s="87"/>
      <c r="G2215" s="89"/>
      <c r="H2215" s="87"/>
      <c r="I2215" s="87"/>
      <c r="J2215" s="88"/>
      <c r="K2215" s="87"/>
      <c r="L2215" s="90"/>
      <c r="M2215" s="90"/>
      <c r="N2215" s="87" t="str">
        <f t="shared" ca="1" si="34"/>
        <v/>
      </c>
      <c r="O2215" s="87"/>
      <c r="P2215" s="89"/>
      <c r="Q2215" s="87"/>
      <c r="R2215" s="87"/>
      <c r="S2215" s="87"/>
      <c r="T2215" s="89"/>
      <c r="V2215" s="87"/>
      <c r="W2215" s="87"/>
    </row>
    <row r="2216" spans="1:23">
      <c r="A2216" s="98"/>
      <c r="B2216" s="94"/>
      <c r="C2216" s="99"/>
      <c r="D2216" s="86"/>
      <c r="E2216" s="87"/>
      <c r="G2216" s="89"/>
      <c r="H2216" s="87"/>
      <c r="I2216" s="87"/>
      <c r="J2216" s="88"/>
      <c r="K2216" s="87"/>
      <c r="L2216" s="90"/>
      <c r="M2216" s="90"/>
      <c r="N2216" s="87" t="str">
        <f t="shared" ca="1" si="34"/>
        <v/>
      </c>
      <c r="O2216" s="87"/>
      <c r="P2216" s="89"/>
      <c r="Q2216" s="87"/>
      <c r="R2216" s="87"/>
      <c r="S2216" s="87"/>
      <c r="T2216" s="89"/>
      <c r="V2216" s="87"/>
      <c r="W2216" s="87"/>
    </row>
    <row r="2217" spans="1:23">
      <c r="A2217" s="98"/>
      <c r="B2217" s="94"/>
      <c r="C2217" s="99"/>
      <c r="D2217" s="86"/>
      <c r="E2217" s="87"/>
      <c r="G2217" s="89"/>
      <c r="H2217" s="87"/>
      <c r="I2217" s="87"/>
      <c r="J2217" s="88"/>
      <c r="K2217" s="87"/>
      <c r="L2217" s="90"/>
      <c r="M2217" s="90"/>
      <c r="N2217" s="87" t="str">
        <f t="shared" ca="1" si="34"/>
        <v/>
      </c>
      <c r="O2217" s="87"/>
      <c r="P2217" s="89"/>
      <c r="Q2217" s="87"/>
      <c r="R2217" s="87"/>
      <c r="S2217" s="87"/>
      <c r="T2217" s="89"/>
      <c r="V2217" s="87"/>
      <c r="W2217" s="87"/>
    </row>
    <row r="2218" spans="1:23">
      <c r="A2218" s="98"/>
      <c r="B2218" s="94"/>
      <c r="C2218" s="99"/>
      <c r="D2218" s="86"/>
      <c r="E2218" s="87"/>
      <c r="G2218" s="89"/>
      <c r="H2218" s="87"/>
      <c r="I2218" s="87"/>
      <c r="J2218" s="88"/>
      <c r="K2218" s="87"/>
      <c r="L2218" s="90"/>
      <c r="M2218" s="90"/>
      <c r="N2218" s="87" t="str">
        <f t="shared" ca="1" si="34"/>
        <v/>
      </c>
      <c r="O2218" s="87"/>
      <c r="P2218" s="89"/>
      <c r="Q2218" s="87"/>
      <c r="R2218" s="87"/>
      <c r="S2218" s="87"/>
      <c r="T2218" s="89"/>
      <c r="V2218" s="87"/>
      <c r="W2218" s="87"/>
    </row>
    <row r="2219" spans="1:23">
      <c r="A2219" s="98"/>
      <c r="B2219" s="94"/>
      <c r="C2219" s="99"/>
      <c r="D2219" s="86"/>
      <c r="E2219" s="87"/>
      <c r="G2219" s="89"/>
      <c r="H2219" s="87"/>
      <c r="I2219" s="87"/>
      <c r="J2219" s="88"/>
      <c r="K2219" s="87"/>
      <c r="L2219" s="90"/>
      <c r="M2219" s="90"/>
      <c r="N2219" s="87" t="str">
        <f t="shared" ca="1" si="34"/>
        <v/>
      </c>
      <c r="O2219" s="87"/>
      <c r="P2219" s="89"/>
      <c r="Q2219" s="87"/>
      <c r="R2219" s="87"/>
      <c r="S2219" s="87"/>
      <c r="T2219" s="89"/>
      <c r="V2219" s="87"/>
      <c r="W2219" s="87"/>
    </row>
    <row r="2220" spans="1:23">
      <c r="A2220" s="98"/>
      <c r="B2220" s="94"/>
      <c r="C2220" s="99"/>
      <c r="D2220" s="86"/>
      <c r="E2220" s="87"/>
      <c r="G2220" s="89"/>
      <c r="H2220" s="87"/>
      <c r="I2220" s="87"/>
      <c r="J2220" s="88"/>
      <c r="K2220" s="87"/>
      <c r="L2220" s="90"/>
      <c r="M2220" s="90"/>
      <c r="N2220" s="87" t="str">
        <f t="shared" ca="1" si="34"/>
        <v/>
      </c>
      <c r="O2220" s="87"/>
      <c r="P2220" s="89"/>
      <c r="Q2220" s="87"/>
      <c r="R2220" s="87"/>
      <c r="S2220" s="87"/>
      <c r="T2220" s="89"/>
      <c r="V2220" s="87"/>
      <c r="W2220" s="87"/>
    </row>
    <row r="2221" spans="1:23">
      <c r="A2221" s="98"/>
      <c r="B2221" s="94"/>
      <c r="C2221" s="99"/>
      <c r="D2221" s="86"/>
      <c r="E2221" s="87"/>
      <c r="G2221" s="89"/>
      <c r="H2221" s="87"/>
      <c r="I2221" s="87"/>
      <c r="J2221" s="88"/>
      <c r="K2221" s="87"/>
      <c r="L2221" s="90"/>
      <c r="M2221" s="90"/>
      <c r="N2221" s="87" t="str">
        <f t="shared" ca="1" si="34"/>
        <v/>
      </c>
      <c r="O2221" s="87"/>
      <c r="P2221" s="89"/>
      <c r="Q2221" s="87"/>
      <c r="R2221" s="87"/>
      <c r="S2221" s="87"/>
      <c r="T2221" s="89"/>
      <c r="V2221" s="87"/>
      <c r="W2221" s="87"/>
    </row>
    <row r="2222" spans="1:23">
      <c r="A2222" s="98"/>
      <c r="B2222" s="94"/>
      <c r="C2222" s="99"/>
      <c r="D2222" s="86"/>
      <c r="E2222" s="87"/>
      <c r="G2222" s="89"/>
      <c r="H2222" s="87"/>
      <c r="I2222" s="87"/>
      <c r="J2222" s="88"/>
      <c r="K2222" s="87"/>
      <c r="L2222" s="90"/>
      <c r="M2222" s="90"/>
      <c r="N2222" s="87" t="str">
        <f t="shared" ca="1" si="34"/>
        <v/>
      </c>
      <c r="O2222" s="87"/>
      <c r="P2222" s="89"/>
      <c r="Q2222" s="87"/>
      <c r="R2222" s="87"/>
      <c r="S2222" s="87"/>
      <c r="T2222" s="89"/>
      <c r="V2222" s="87"/>
      <c r="W2222" s="87"/>
    </row>
    <row r="2223" spans="1:23">
      <c r="A2223" s="98"/>
      <c r="B2223" s="94"/>
      <c r="C2223" s="99"/>
      <c r="D2223" s="86"/>
      <c r="E2223" s="87"/>
      <c r="G2223" s="89"/>
      <c r="H2223" s="87"/>
      <c r="I2223" s="87"/>
      <c r="J2223" s="88"/>
      <c r="K2223" s="87"/>
      <c r="L2223" s="90"/>
      <c r="M2223" s="90"/>
      <c r="N2223" s="87" t="str">
        <f t="shared" ca="1" si="34"/>
        <v/>
      </c>
      <c r="O2223" s="87"/>
      <c r="P2223" s="89"/>
      <c r="Q2223" s="87"/>
      <c r="R2223" s="87"/>
      <c r="S2223" s="87"/>
      <c r="T2223" s="89"/>
      <c r="V2223" s="87"/>
      <c r="W2223" s="87"/>
    </row>
    <row r="2224" spans="1:23">
      <c r="A2224" s="98"/>
      <c r="B2224" s="94"/>
      <c r="C2224" s="99"/>
      <c r="D2224" s="86"/>
      <c r="E2224" s="87"/>
      <c r="G2224" s="89"/>
      <c r="H2224" s="87"/>
      <c r="I2224" s="87"/>
      <c r="J2224" s="88"/>
      <c r="K2224" s="87"/>
      <c r="L2224" s="90"/>
      <c r="M2224" s="90"/>
      <c r="N2224" s="87" t="str">
        <f t="shared" ca="1" si="34"/>
        <v/>
      </c>
      <c r="O2224" s="87"/>
      <c r="P2224" s="89"/>
      <c r="Q2224" s="87"/>
      <c r="R2224" s="87"/>
      <c r="S2224" s="87"/>
      <c r="T2224" s="89"/>
      <c r="V2224" s="87"/>
      <c r="W2224" s="87"/>
    </row>
    <row r="2225" spans="1:23">
      <c r="A2225" s="98"/>
      <c r="B2225" s="94"/>
      <c r="C2225" s="99"/>
      <c r="D2225" s="86"/>
      <c r="E2225" s="87"/>
      <c r="G2225" s="89"/>
      <c r="H2225" s="87"/>
      <c r="I2225" s="87"/>
      <c r="J2225" s="88"/>
      <c r="K2225" s="87"/>
      <c r="L2225" s="90"/>
      <c r="M2225" s="90"/>
      <c r="N2225" s="87" t="str">
        <f t="shared" ca="1" si="34"/>
        <v/>
      </c>
      <c r="O2225" s="87"/>
      <c r="P2225" s="89"/>
      <c r="Q2225" s="87"/>
      <c r="R2225" s="87"/>
      <c r="S2225" s="87"/>
      <c r="T2225" s="89"/>
      <c r="V2225" s="87"/>
      <c r="W2225" s="87"/>
    </row>
    <row r="2226" spans="1:23">
      <c r="A2226" s="98"/>
      <c r="B2226" s="94"/>
      <c r="C2226" s="99"/>
      <c r="D2226" s="86"/>
      <c r="E2226" s="87"/>
      <c r="G2226" s="89"/>
      <c r="H2226" s="87"/>
      <c r="I2226" s="87"/>
      <c r="J2226" s="88"/>
      <c r="K2226" s="87"/>
      <c r="L2226" s="90"/>
      <c r="M2226" s="90"/>
      <c r="N2226" s="87" t="str">
        <f t="shared" ca="1" si="34"/>
        <v/>
      </c>
      <c r="O2226" s="87"/>
      <c r="P2226" s="89"/>
      <c r="Q2226" s="87"/>
      <c r="R2226" s="87"/>
      <c r="S2226" s="87"/>
      <c r="T2226" s="89"/>
      <c r="V2226" s="87"/>
      <c r="W2226" s="87"/>
    </row>
    <row r="2227" spans="1:23">
      <c r="A2227" s="98"/>
      <c r="B2227" s="94"/>
      <c r="C2227" s="99"/>
      <c r="D2227" s="86"/>
      <c r="E2227" s="87"/>
      <c r="G2227" s="89"/>
      <c r="H2227" s="87"/>
      <c r="I2227" s="87"/>
      <c r="J2227" s="88"/>
      <c r="K2227" s="87"/>
      <c r="L2227" s="90"/>
      <c r="M2227" s="90"/>
      <c r="N2227" s="87" t="str">
        <f t="shared" ca="1" si="34"/>
        <v/>
      </c>
      <c r="O2227" s="87"/>
      <c r="P2227" s="89"/>
      <c r="Q2227" s="87"/>
      <c r="R2227" s="87"/>
      <c r="S2227" s="87"/>
      <c r="T2227" s="89"/>
      <c r="V2227" s="87"/>
      <c r="W2227" s="87"/>
    </row>
    <row r="2228" spans="1:23">
      <c r="A2228" s="98"/>
      <c r="B2228" s="94"/>
      <c r="C2228" s="99"/>
      <c r="D2228" s="86"/>
      <c r="E2228" s="87"/>
      <c r="G2228" s="89"/>
      <c r="H2228" s="87"/>
      <c r="I2228" s="87"/>
      <c r="J2228" s="88"/>
      <c r="K2228" s="87"/>
      <c r="L2228" s="90"/>
      <c r="M2228" s="90"/>
      <c r="N2228" s="87" t="str">
        <f t="shared" ca="1" si="34"/>
        <v/>
      </c>
      <c r="O2228" s="87"/>
      <c r="P2228" s="89"/>
      <c r="Q2228" s="87"/>
      <c r="R2228" s="87"/>
      <c r="S2228" s="87"/>
      <c r="T2228" s="89"/>
      <c r="V2228" s="87"/>
      <c r="W2228" s="87"/>
    </row>
    <row r="2229" spans="1:23">
      <c r="A2229" s="98"/>
      <c r="B2229" s="94"/>
      <c r="C2229" s="99"/>
      <c r="D2229" s="86"/>
      <c r="E2229" s="87"/>
      <c r="G2229" s="89"/>
      <c r="H2229" s="87"/>
      <c r="I2229" s="87"/>
      <c r="J2229" s="88"/>
      <c r="K2229" s="87"/>
      <c r="L2229" s="90"/>
      <c r="M2229" s="90"/>
      <c r="N2229" s="87" t="str">
        <f t="shared" ca="1" si="34"/>
        <v/>
      </c>
      <c r="O2229" s="87"/>
      <c r="P2229" s="89"/>
      <c r="Q2229" s="87"/>
      <c r="R2229" s="87"/>
      <c r="S2229" s="87"/>
      <c r="T2229" s="89"/>
      <c r="V2229" s="87"/>
      <c r="W2229" s="87"/>
    </row>
    <row r="2230" spans="1:23">
      <c r="A2230" s="98"/>
      <c r="B2230" s="94"/>
      <c r="C2230" s="99"/>
      <c r="D2230" s="86"/>
      <c r="E2230" s="87"/>
      <c r="G2230" s="89"/>
      <c r="H2230" s="87"/>
      <c r="I2230" s="87"/>
      <c r="J2230" s="88"/>
      <c r="K2230" s="87"/>
      <c r="L2230" s="90"/>
      <c r="M2230" s="90"/>
      <c r="N2230" s="87" t="str">
        <f t="shared" ca="1" si="34"/>
        <v/>
      </c>
      <c r="O2230" s="87"/>
      <c r="P2230" s="89"/>
      <c r="Q2230" s="87"/>
      <c r="R2230" s="87"/>
      <c r="S2230" s="87"/>
      <c r="T2230" s="89"/>
      <c r="V2230" s="87"/>
      <c r="W2230" s="87"/>
    </row>
    <row r="2231" spans="1:23">
      <c r="A2231" s="98"/>
      <c r="B2231" s="94"/>
      <c r="C2231" s="99"/>
      <c r="D2231" s="86"/>
      <c r="E2231" s="87"/>
      <c r="G2231" s="89"/>
      <c r="H2231" s="87"/>
      <c r="I2231" s="87"/>
      <c r="J2231" s="88"/>
      <c r="K2231" s="87"/>
      <c r="L2231" s="90"/>
      <c r="M2231" s="90"/>
      <c r="N2231" s="87" t="str">
        <f t="shared" ca="1" si="34"/>
        <v/>
      </c>
      <c r="O2231" s="87"/>
      <c r="P2231" s="89"/>
      <c r="Q2231" s="87"/>
      <c r="R2231" s="87"/>
      <c r="S2231" s="87"/>
      <c r="T2231" s="89"/>
      <c r="V2231" s="87"/>
      <c r="W2231" s="87"/>
    </row>
    <row r="2232" spans="1:23">
      <c r="A2232" s="98"/>
      <c r="B2232" s="94"/>
      <c r="C2232" s="99"/>
      <c r="D2232" s="86"/>
      <c r="E2232" s="87"/>
      <c r="G2232" s="89"/>
      <c r="H2232" s="87"/>
      <c r="I2232" s="87"/>
      <c r="J2232" s="88"/>
      <c r="K2232" s="87"/>
      <c r="L2232" s="90"/>
      <c r="M2232" s="90"/>
      <c r="N2232" s="87" t="str">
        <f t="shared" ca="1" si="34"/>
        <v/>
      </c>
      <c r="O2232" s="87"/>
      <c r="P2232" s="89"/>
      <c r="Q2232" s="87"/>
      <c r="R2232" s="87"/>
      <c r="S2232" s="87"/>
      <c r="T2232" s="89"/>
      <c r="V2232" s="87"/>
      <c r="W2232" s="87"/>
    </row>
    <row r="2233" spans="1:23">
      <c r="A2233" s="98"/>
      <c r="B2233" s="94"/>
      <c r="C2233" s="99"/>
      <c r="D2233" s="86"/>
      <c r="E2233" s="87"/>
      <c r="G2233" s="89"/>
      <c r="H2233" s="87"/>
      <c r="I2233" s="87"/>
      <c r="J2233" s="88"/>
      <c r="K2233" s="87"/>
      <c r="L2233" s="90"/>
      <c r="M2233" s="90"/>
      <c r="N2233" s="87" t="str">
        <f t="shared" ca="1" si="34"/>
        <v/>
      </c>
      <c r="O2233" s="87"/>
      <c r="P2233" s="89"/>
      <c r="Q2233" s="87"/>
      <c r="R2233" s="87"/>
      <c r="S2233" s="87"/>
      <c r="T2233" s="89"/>
      <c r="V2233" s="87"/>
      <c r="W2233" s="87"/>
    </row>
    <row r="2234" spans="1:23">
      <c r="A2234" s="98"/>
      <c r="B2234" s="94"/>
      <c r="C2234" s="99"/>
      <c r="D2234" s="86"/>
      <c r="E2234" s="87"/>
      <c r="G2234" s="89"/>
      <c r="H2234" s="87"/>
      <c r="I2234" s="87"/>
      <c r="J2234" s="88"/>
      <c r="K2234" s="87"/>
      <c r="L2234" s="90"/>
      <c r="M2234" s="90"/>
      <c r="N2234" s="87" t="str">
        <f t="shared" ca="1" si="34"/>
        <v/>
      </c>
      <c r="O2234" s="87"/>
      <c r="P2234" s="89"/>
      <c r="Q2234" s="87"/>
      <c r="R2234" s="87"/>
      <c r="S2234" s="87"/>
      <c r="T2234" s="89"/>
      <c r="V2234" s="87"/>
      <c r="W2234" s="87"/>
    </row>
    <row r="2235" spans="1:23">
      <c r="A2235" s="98"/>
      <c r="B2235" s="94"/>
      <c r="C2235" s="99"/>
      <c r="D2235" s="86"/>
      <c r="E2235" s="87"/>
      <c r="G2235" s="89"/>
      <c r="H2235" s="87"/>
      <c r="I2235" s="87"/>
      <c r="J2235" s="88"/>
      <c r="K2235" s="87"/>
      <c r="L2235" s="90"/>
      <c r="M2235" s="90"/>
      <c r="N2235" s="87" t="str">
        <f t="shared" ca="1" si="34"/>
        <v/>
      </c>
      <c r="O2235" s="87"/>
      <c r="P2235" s="89"/>
      <c r="Q2235" s="87"/>
      <c r="R2235" s="87"/>
      <c r="S2235" s="87"/>
      <c r="T2235" s="89"/>
      <c r="V2235" s="87"/>
      <c r="W2235" s="87"/>
    </row>
    <row r="2236" spans="1:23">
      <c r="A2236" s="98"/>
      <c r="B2236" s="94"/>
      <c r="C2236" s="99"/>
      <c r="D2236" s="86"/>
      <c r="E2236" s="87"/>
      <c r="G2236" s="89"/>
      <c r="H2236" s="87"/>
      <c r="I2236" s="87"/>
      <c r="J2236" s="88"/>
      <c r="K2236" s="87"/>
      <c r="L2236" s="90"/>
      <c r="M2236" s="90"/>
      <c r="N2236" s="87" t="str">
        <f t="shared" ca="1" si="34"/>
        <v/>
      </c>
      <c r="O2236" s="87"/>
      <c r="P2236" s="89"/>
      <c r="Q2236" s="87"/>
      <c r="R2236" s="87"/>
      <c r="S2236" s="87"/>
      <c r="T2236" s="89"/>
      <c r="V2236" s="87"/>
      <c r="W2236" s="87"/>
    </row>
    <row r="2237" spans="1:23">
      <c r="A2237" s="98"/>
      <c r="B2237" s="94"/>
      <c r="C2237" s="99"/>
      <c r="D2237" s="86"/>
      <c r="E2237" s="87"/>
      <c r="G2237" s="89"/>
      <c r="H2237" s="87"/>
      <c r="I2237" s="87"/>
      <c r="J2237" s="88"/>
      <c r="K2237" s="87"/>
      <c r="L2237" s="90"/>
      <c r="M2237" s="90"/>
      <c r="N2237" s="87" t="str">
        <f t="shared" ca="1" si="34"/>
        <v/>
      </c>
      <c r="O2237" s="87"/>
      <c r="P2237" s="89"/>
      <c r="Q2237" s="87"/>
      <c r="R2237" s="87"/>
      <c r="S2237" s="87"/>
      <c r="T2237" s="89"/>
      <c r="V2237" s="87"/>
      <c r="W2237" s="87"/>
    </row>
    <row r="2238" spans="1:23">
      <c r="A2238" s="98"/>
      <c r="B2238" s="94"/>
      <c r="C2238" s="99"/>
      <c r="D2238" s="86"/>
      <c r="E2238" s="87"/>
      <c r="G2238" s="89"/>
      <c r="H2238" s="87"/>
      <c r="I2238" s="87"/>
      <c r="J2238" s="88"/>
      <c r="K2238" s="87"/>
      <c r="L2238" s="90"/>
      <c r="M2238" s="90"/>
      <c r="N2238" s="87" t="str">
        <f t="shared" ca="1" si="34"/>
        <v/>
      </c>
      <c r="O2238" s="87"/>
      <c r="P2238" s="89"/>
      <c r="Q2238" s="87"/>
      <c r="R2238" s="87"/>
      <c r="S2238" s="87"/>
      <c r="T2238" s="89"/>
      <c r="V2238" s="87"/>
      <c r="W2238" s="87"/>
    </row>
    <row r="2239" spans="1:23">
      <c r="A2239" s="98"/>
      <c r="B2239" s="94"/>
      <c r="C2239" s="99"/>
      <c r="D2239" s="86"/>
      <c r="E2239" s="87"/>
      <c r="G2239" s="89"/>
      <c r="H2239" s="87"/>
      <c r="I2239" s="87"/>
      <c r="J2239" s="88"/>
      <c r="K2239" s="87"/>
      <c r="L2239" s="90"/>
      <c r="M2239" s="90"/>
      <c r="N2239" s="87" t="str">
        <f t="shared" ca="1" si="34"/>
        <v/>
      </c>
      <c r="O2239" s="87"/>
      <c r="P2239" s="89"/>
      <c r="Q2239" s="87"/>
      <c r="R2239" s="87"/>
      <c r="S2239" s="87"/>
      <c r="T2239" s="89"/>
      <c r="V2239" s="87"/>
      <c r="W2239" s="87"/>
    </row>
    <row r="2240" spans="1:23">
      <c r="A2240" s="98"/>
      <c r="B2240" s="94"/>
      <c r="C2240" s="99"/>
      <c r="D2240" s="86"/>
      <c r="E2240" s="87"/>
      <c r="G2240" s="89"/>
      <c r="H2240" s="87"/>
      <c r="I2240" s="87"/>
      <c r="J2240" s="88"/>
      <c r="K2240" s="87"/>
      <c r="L2240" s="90"/>
      <c r="M2240" s="90"/>
      <c r="N2240" s="87" t="str">
        <f t="shared" ca="1" si="34"/>
        <v/>
      </c>
      <c r="O2240" s="87"/>
      <c r="P2240" s="89"/>
      <c r="Q2240" s="87"/>
      <c r="R2240" s="87"/>
      <c r="S2240" s="87"/>
      <c r="T2240" s="89"/>
      <c r="V2240" s="87"/>
      <c r="W2240" s="87"/>
    </row>
    <row r="2241" spans="1:23">
      <c r="A2241" s="98"/>
      <c r="B2241" s="94"/>
      <c r="C2241" s="99"/>
      <c r="D2241" s="86"/>
      <c r="E2241" s="87"/>
      <c r="G2241" s="89"/>
      <c r="H2241" s="87"/>
      <c r="I2241" s="87"/>
      <c r="J2241" s="88"/>
      <c r="K2241" s="87"/>
      <c r="L2241" s="90"/>
      <c r="M2241" s="90"/>
      <c r="N2241" s="87" t="str">
        <f t="shared" ca="1" si="34"/>
        <v/>
      </c>
      <c r="O2241" s="87"/>
      <c r="P2241" s="89"/>
      <c r="Q2241" s="87"/>
      <c r="R2241" s="87"/>
      <c r="S2241" s="87"/>
      <c r="T2241" s="89"/>
      <c r="V2241" s="87"/>
      <c r="W2241" s="87"/>
    </row>
    <row r="2242" spans="1:23">
      <c r="A2242" s="98"/>
      <c r="B2242" s="94"/>
      <c r="C2242" s="99"/>
      <c r="D2242" s="86"/>
      <c r="E2242" s="87"/>
      <c r="G2242" s="89"/>
      <c r="H2242" s="87"/>
      <c r="I2242" s="87"/>
      <c r="J2242" s="88"/>
      <c r="K2242" s="87"/>
      <c r="L2242" s="90"/>
      <c r="M2242" s="90"/>
      <c r="N2242" s="87" t="str">
        <f t="shared" ca="1" si="34"/>
        <v/>
      </c>
      <c r="O2242" s="87"/>
      <c r="P2242" s="89"/>
      <c r="Q2242" s="87"/>
      <c r="R2242" s="87"/>
      <c r="S2242" s="87"/>
      <c r="T2242" s="89"/>
      <c r="V2242" s="87"/>
      <c r="W2242" s="87"/>
    </row>
    <row r="2243" spans="1:23">
      <c r="A2243" s="98"/>
      <c r="B2243" s="94"/>
      <c r="C2243" s="99"/>
      <c r="D2243" s="86"/>
      <c r="E2243" s="87"/>
      <c r="G2243" s="89"/>
      <c r="H2243" s="87"/>
      <c r="I2243" s="87"/>
      <c r="J2243" s="88"/>
      <c r="K2243" s="87"/>
      <c r="L2243" s="90"/>
      <c r="M2243" s="90"/>
      <c r="N2243" s="87" t="str">
        <f t="shared" ca="1" si="34"/>
        <v/>
      </c>
      <c r="O2243" s="87"/>
      <c r="P2243" s="89"/>
      <c r="Q2243" s="87"/>
      <c r="R2243" s="87"/>
      <c r="S2243" s="87"/>
      <c r="T2243" s="89"/>
      <c r="V2243" s="87"/>
      <c r="W2243" s="87"/>
    </row>
    <row r="2244" spans="1:23">
      <c r="A2244" s="98"/>
      <c r="B2244" s="94"/>
      <c r="C2244" s="99"/>
      <c r="D2244" s="86"/>
      <c r="E2244" s="87"/>
      <c r="G2244" s="89"/>
      <c r="H2244" s="87"/>
      <c r="I2244" s="87"/>
      <c r="J2244" s="88"/>
      <c r="K2244" s="87"/>
      <c r="L2244" s="90"/>
      <c r="M2244" s="90"/>
      <c r="N2244" s="87" t="str">
        <f t="shared" ca="1" si="34"/>
        <v/>
      </c>
      <c r="O2244" s="87"/>
      <c r="P2244" s="89"/>
      <c r="Q2244" s="87"/>
      <c r="R2244" s="87"/>
      <c r="S2244" s="87"/>
      <c r="T2244" s="89"/>
      <c r="V2244" s="87"/>
      <c r="W2244" s="87"/>
    </row>
    <row r="2245" spans="1:23">
      <c r="A2245" s="98"/>
      <c r="B2245" s="94"/>
      <c r="C2245" s="99"/>
      <c r="D2245" s="86"/>
      <c r="E2245" s="87"/>
      <c r="G2245" s="89"/>
      <c r="H2245" s="87"/>
      <c r="I2245" s="87"/>
      <c r="J2245" s="88"/>
      <c r="K2245" s="87"/>
      <c r="L2245" s="90"/>
      <c r="M2245" s="90"/>
      <c r="N2245" s="87" t="str">
        <f t="shared" ref="N2245:N2308" ca="1" si="35">+IFERROR(MATCH("X",OFFSET(STR,N2244,0),0)+N2244,"")</f>
        <v/>
      </c>
      <c r="O2245" s="87"/>
      <c r="P2245" s="89"/>
      <c r="Q2245" s="87"/>
      <c r="R2245" s="87"/>
      <c r="S2245" s="87"/>
      <c r="T2245" s="89"/>
      <c r="V2245" s="87"/>
      <c r="W2245" s="87"/>
    </row>
    <row r="2246" spans="1:23">
      <c r="A2246" s="98"/>
      <c r="B2246" s="94"/>
      <c r="C2246" s="99"/>
      <c r="D2246" s="86"/>
      <c r="E2246" s="87"/>
      <c r="G2246" s="89"/>
      <c r="H2246" s="87"/>
      <c r="I2246" s="87"/>
      <c r="J2246" s="88"/>
      <c r="K2246" s="87"/>
      <c r="L2246" s="90"/>
      <c r="M2246" s="90"/>
      <c r="N2246" s="87" t="str">
        <f t="shared" ca="1" si="35"/>
        <v/>
      </c>
      <c r="O2246" s="87"/>
      <c r="P2246" s="89"/>
      <c r="Q2246" s="87"/>
      <c r="R2246" s="87"/>
      <c r="S2246" s="87"/>
      <c r="T2246" s="89"/>
      <c r="V2246" s="87"/>
      <c r="W2246" s="87"/>
    </row>
    <row r="2247" spans="1:23">
      <c r="A2247" s="98"/>
      <c r="B2247" s="94"/>
      <c r="C2247" s="99"/>
      <c r="D2247" s="86"/>
      <c r="E2247" s="87"/>
      <c r="G2247" s="89"/>
      <c r="H2247" s="87"/>
      <c r="I2247" s="87"/>
      <c r="J2247" s="88"/>
      <c r="K2247" s="87"/>
      <c r="L2247" s="90"/>
      <c r="M2247" s="90"/>
      <c r="N2247" s="87" t="str">
        <f t="shared" ca="1" si="35"/>
        <v/>
      </c>
      <c r="O2247" s="87"/>
      <c r="P2247" s="89"/>
      <c r="Q2247" s="87"/>
      <c r="R2247" s="87"/>
      <c r="S2247" s="87"/>
      <c r="T2247" s="89"/>
      <c r="V2247" s="87"/>
      <c r="W2247" s="87"/>
    </row>
    <row r="2248" spans="1:23">
      <c r="A2248" s="98"/>
      <c r="B2248" s="94"/>
      <c r="C2248" s="99"/>
      <c r="D2248" s="86"/>
      <c r="E2248" s="87"/>
      <c r="G2248" s="89"/>
      <c r="H2248" s="87"/>
      <c r="I2248" s="87"/>
      <c r="J2248" s="88"/>
      <c r="K2248" s="87"/>
      <c r="L2248" s="90"/>
      <c r="M2248" s="90"/>
      <c r="N2248" s="87" t="str">
        <f t="shared" ca="1" si="35"/>
        <v/>
      </c>
      <c r="O2248" s="87"/>
      <c r="P2248" s="89"/>
      <c r="Q2248" s="87"/>
      <c r="R2248" s="87"/>
      <c r="S2248" s="87"/>
      <c r="T2248" s="89"/>
      <c r="V2248" s="87"/>
      <c r="W2248" s="87"/>
    </row>
    <row r="2249" spans="1:23">
      <c r="A2249" s="98"/>
      <c r="B2249" s="94"/>
      <c r="C2249" s="99"/>
      <c r="D2249" s="86"/>
      <c r="E2249" s="87"/>
      <c r="G2249" s="89"/>
      <c r="H2249" s="87"/>
      <c r="I2249" s="87"/>
      <c r="J2249" s="88"/>
      <c r="K2249" s="87"/>
      <c r="L2249" s="90"/>
      <c r="M2249" s="90"/>
      <c r="N2249" s="87" t="str">
        <f t="shared" ca="1" si="35"/>
        <v/>
      </c>
      <c r="O2249" s="87"/>
      <c r="P2249" s="89"/>
      <c r="Q2249" s="87"/>
      <c r="R2249" s="87"/>
      <c r="S2249" s="87"/>
      <c r="T2249" s="89"/>
      <c r="V2249" s="87"/>
      <c r="W2249" s="87"/>
    </row>
    <row r="2250" spans="1:23">
      <c r="A2250" s="98"/>
      <c r="B2250" s="94"/>
      <c r="C2250" s="99"/>
      <c r="D2250" s="86"/>
      <c r="E2250" s="87"/>
      <c r="G2250" s="89"/>
      <c r="H2250" s="87"/>
      <c r="I2250" s="87"/>
      <c r="J2250" s="88"/>
      <c r="K2250" s="87"/>
      <c r="L2250" s="90"/>
      <c r="M2250" s="90"/>
      <c r="N2250" s="87" t="str">
        <f t="shared" ca="1" si="35"/>
        <v/>
      </c>
      <c r="O2250" s="87"/>
      <c r="P2250" s="89"/>
      <c r="Q2250" s="87"/>
      <c r="R2250" s="87"/>
      <c r="S2250" s="87"/>
      <c r="T2250" s="89"/>
      <c r="V2250" s="87"/>
      <c r="W2250" s="87"/>
    </row>
    <row r="2251" spans="1:23">
      <c r="A2251" s="98"/>
      <c r="B2251" s="94"/>
      <c r="C2251" s="99"/>
      <c r="D2251" s="86"/>
      <c r="E2251" s="87"/>
      <c r="G2251" s="89"/>
      <c r="H2251" s="87"/>
      <c r="I2251" s="87"/>
      <c r="J2251" s="88"/>
      <c r="K2251" s="87"/>
      <c r="L2251" s="90"/>
      <c r="M2251" s="90"/>
      <c r="N2251" s="87" t="str">
        <f t="shared" ca="1" si="35"/>
        <v/>
      </c>
      <c r="O2251" s="87"/>
      <c r="P2251" s="89"/>
      <c r="Q2251" s="87"/>
      <c r="R2251" s="87"/>
      <c r="S2251" s="87"/>
      <c r="T2251" s="89"/>
      <c r="V2251" s="87"/>
      <c r="W2251" s="87"/>
    </row>
    <row r="2252" spans="1:23">
      <c r="A2252" s="98"/>
      <c r="B2252" s="94"/>
      <c r="C2252" s="99"/>
      <c r="D2252" s="86"/>
      <c r="E2252" s="87"/>
      <c r="G2252" s="89"/>
      <c r="H2252" s="87"/>
      <c r="I2252" s="87"/>
      <c r="J2252" s="88"/>
      <c r="K2252" s="87"/>
      <c r="L2252" s="90"/>
      <c r="M2252" s="90"/>
      <c r="N2252" s="87" t="str">
        <f t="shared" ca="1" si="35"/>
        <v/>
      </c>
      <c r="O2252" s="87"/>
      <c r="P2252" s="89"/>
      <c r="Q2252" s="87"/>
      <c r="R2252" s="87"/>
      <c r="S2252" s="87"/>
      <c r="T2252" s="89"/>
      <c r="V2252" s="87"/>
      <c r="W2252" s="87"/>
    </row>
    <row r="2253" spans="1:23">
      <c r="A2253" s="98"/>
      <c r="B2253" s="94"/>
      <c r="C2253" s="99"/>
      <c r="D2253" s="86"/>
      <c r="E2253" s="87"/>
      <c r="G2253" s="89"/>
      <c r="H2253" s="87"/>
      <c r="I2253" s="87"/>
      <c r="J2253" s="88"/>
      <c r="K2253" s="87"/>
      <c r="L2253" s="90"/>
      <c r="M2253" s="90"/>
      <c r="N2253" s="87" t="str">
        <f t="shared" ca="1" si="35"/>
        <v/>
      </c>
      <c r="O2253" s="87"/>
      <c r="P2253" s="89"/>
      <c r="Q2253" s="87"/>
      <c r="R2253" s="87"/>
      <c r="S2253" s="87"/>
      <c r="T2253" s="89"/>
      <c r="V2253" s="87"/>
      <c r="W2253" s="87"/>
    </row>
    <row r="2254" spans="1:23">
      <c r="A2254" s="98"/>
      <c r="B2254" s="94"/>
      <c r="C2254" s="99"/>
      <c r="D2254" s="86"/>
      <c r="E2254" s="87"/>
      <c r="G2254" s="89"/>
      <c r="H2254" s="87"/>
      <c r="I2254" s="87"/>
      <c r="J2254" s="88"/>
      <c r="K2254" s="87"/>
      <c r="L2254" s="90"/>
      <c r="M2254" s="90"/>
      <c r="N2254" s="87" t="str">
        <f t="shared" ca="1" si="35"/>
        <v/>
      </c>
      <c r="O2254" s="87"/>
      <c r="P2254" s="89"/>
      <c r="Q2254" s="87"/>
      <c r="R2254" s="87"/>
      <c r="S2254" s="87"/>
      <c r="T2254" s="89"/>
      <c r="V2254" s="87"/>
      <c r="W2254" s="87"/>
    </row>
    <row r="2255" spans="1:23">
      <c r="A2255" s="98"/>
      <c r="B2255" s="94"/>
      <c r="C2255" s="99"/>
      <c r="D2255" s="86"/>
      <c r="E2255" s="87"/>
      <c r="G2255" s="89"/>
      <c r="H2255" s="87"/>
      <c r="I2255" s="87"/>
      <c r="J2255" s="88"/>
      <c r="K2255" s="87"/>
      <c r="L2255" s="90"/>
      <c r="M2255" s="90"/>
      <c r="N2255" s="87" t="str">
        <f t="shared" ca="1" si="35"/>
        <v/>
      </c>
      <c r="O2255" s="87"/>
      <c r="P2255" s="89"/>
      <c r="Q2255" s="87"/>
      <c r="R2255" s="87"/>
      <c r="S2255" s="87"/>
      <c r="T2255" s="89"/>
      <c r="V2255" s="87"/>
      <c r="W2255" s="87"/>
    </row>
    <row r="2256" spans="1:23">
      <c r="A2256" s="98"/>
      <c r="B2256" s="94"/>
      <c r="C2256" s="99"/>
      <c r="D2256" s="86"/>
      <c r="E2256" s="87"/>
      <c r="G2256" s="89"/>
      <c r="H2256" s="87"/>
      <c r="I2256" s="87"/>
      <c r="J2256" s="88"/>
      <c r="K2256" s="87"/>
      <c r="L2256" s="90"/>
      <c r="M2256" s="90"/>
      <c r="N2256" s="87" t="str">
        <f t="shared" ca="1" si="35"/>
        <v/>
      </c>
      <c r="O2256" s="87"/>
      <c r="P2256" s="89"/>
      <c r="Q2256" s="87"/>
      <c r="R2256" s="87"/>
      <c r="S2256" s="87"/>
      <c r="T2256" s="89"/>
      <c r="V2256" s="87"/>
      <c r="W2256" s="87"/>
    </row>
    <row r="2257" spans="1:23">
      <c r="A2257" s="98"/>
      <c r="B2257" s="94"/>
      <c r="C2257" s="99"/>
      <c r="D2257" s="86"/>
      <c r="E2257" s="87"/>
      <c r="G2257" s="89"/>
      <c r="H2257" s="87"/>
      <c r="I2257" s="87"/>
      <c r="J2257" s="88"/>
      <c r="K2257" s="87"/>
      <c r="L2257" s="90"/>
      <c r="M2257" s="90"/>
      <c r="N2257" s="87" t="str">
        <f t="shared" ca="1" si="35"/>
        <v/>
      </c>
      <c r="O2257" s="87"/>
      <c r="P2257" s="89"/>
      <c r="Q2257" s="87"/>
      <c r="R2257" s="87"/>
      <c r="S2257" s="87"/>
      <c r="T2257" s="89"/>
      <c r="V2257" s="87"/>
      <c r="W2257" s="87"/>
    </row>
    <row r="2258" spans="1:23">
      <c r="A2258" s="98"/>
      <c r="B2258" s="94"/>
      <c r="C2258" s="99"/>
      <c r="D2258" s="86"/>
      <c r="E2258" s="87"/>
      <c r="G2258" s="89"/>
      <c r="H2258" s="87"/>
      <c r="I2258" s="87"/>
      <c r="J2258" s="88"/>
      <c r="K2258" s="87"/>
      <c r="L2258" s="90"/>
      <c r="M2258" s="90"/>
      <c r="N2258" s="87" t="str">
        <f t="shared" ca="1" si="35"/>
        <v/>
      </c>
      <c r="O2258" s="87"/>
      <c r="P2258" s="89"/>
      <c r="Q2258" s="87"/>
      <c r="R2258" s="87"/>
      <c r="S2258" s="87"/>
      <c r="T2258" s="89"/>
      <c r="V2258" s="87"/>
      <c r="W2258" s="87"/>
    </row>
    <row r="2259" spans="1:23">
      <c r="A2259" s="98"/>
      <c r="B2259" s="94"/>
      <c r="C2259" s="99"/>
      <c r="D2259" s="86"/>
      <c r="E2259" s="87"/>
      <c r="G2259" s="89"/>
      <c r="H2259" s="87"/>
      <c r="I2259" s="87"/>
      <c r="J2259" s="88"/>
      <c r="K2259" s="87"/>
      <c r="L2259" s="90"/>
      <c r="M2259" s="90"/>
      <c r="N2259" s="87" t="str">
        <f t="shared" ca="1" si="35"/>
        <v/>
      </c>
      <c r="O2259" s="87"/>
      <c r="P2259" s="89"/>
      <c r="Q2259" s="87"/>
      <c r="R2259" s="87"/>
      <c r="S2259" s="87"/>
      <c r="T2259" s="89"/>
      <c r="V2259" s="87"/>
      <c r="W2259" s="87"/>
    </row>
    <row r="2260" spans="1:23">
      <c r="A2260" s="98"/>
      <c r="B2260" s="94"/>
      <c r="C2260" s="99"/>
      <c r="D2260" s="86"/>
      <c r="E2260" s="87"/>
      <c r="G2260" s="89"/>
      <c r="H2260" s="87"/>
      <c r="I2260" s="87"/>
      <c r="J2260" s="88"/>
      <c r="K2260" s="87"/>
      <c r="L2260" s="90"/>
      <c r="M2260" s="90"/>
      <c r="N2260" s="87" t="str">
        <f t="shared" ca="1" si="35"/>
        <v/>
      </c>
      <c r="O2260" s="87"/>
      <c r="P2260" s="89"/>
      <c r="Q2260" s="87"/>
      <c r="R2260" s="87"/>
      <c r="S2260" s="87"/>
      <c r="T2260" s="89"/>
      <c r="V2260" s="87"/>
      <c r="W2260" s="87"/>
    </row>
    <row r="2261" spans="1:23">
      <c r="A2261" s="98"/>
      <c r="B2261" s="94"/>
      <c r="C2261" s="99"/>
      <c r="D2261" s="86"/>
      <c r="E2261" s="87"/>
      <c r="G2261" s="89"/>
      <c r="H2261" s="87"/>
      <c r="I2261" s="87"/>
      <c r="J2261" s="88"/>
      <c r="K2261" s="87"/>
      <c r="L2261" s="90"/>
      <c r="M2261" s="90"/>
      <c r="N2261" s="87" t="str">
        <f t="shared" ca="1" si="35"/>
        <v/>
      </c>
      <c r="O2261" s="87"/>
      <c r="P2261" s="89"/>
      <c r="Q2261" s="87"/>
      <c r="R2261" s="87"/>
      <c r="S2261" s="87"/>
      <c r="T2261" s="89"/>
      <c r="V2261" s="87"/>
      <c r="W2261" s="87"/>
    </row>
    <row r="2262" spans="1:23">
      <c r="A2262" s="98"/>
      <c r="B2262" s="94"/>
      <c r="C2262" s="99"/>
      <c r="D2262" s="86"/>
      <c r="E2262" s="87"/>
      <c r="G2262" s="89"/>
      <c r="H2262" s="87"/>
      <c r="I2262" s="87"/>
      <c r="J2262" s="88"/>
      <c r="K2262" s="87"/>
      <c r="L2262" s="90"/>
      <c r="M2262" s="90"/>
      <c r="N2262" s="87" t="str">
        <f t="shared" ca="1" si="35"/>
        <v/>
      </c>
      <c r="O2262" s="87"/>
      <c r="P2262" s="89"/>
      <c r="Q2262" s="87"/>
      <c r="R2262" s="87"/>
      <c r="S2262" s="87"/>
      <c r="T2262" s="89"/>
      <c r="V2262" s="87"/>
      <c r="W2262" s="87"/>
    </row>
    <row r="2263" spans="1:23">
      <c r="A2263" s="98"/>
      <c r="B2263" s="94"/>
      <c r="C2263" s="99"/>
      <c r="D2263" s="86"/>
      <c r="E2263" s="87"/>
      <c r="G2263" s="89"/>
      <c r="H2263" s="87"/>
      <c r="I2263" s="87"/>
      <c r="J2263" s="88"/>
      <c r="K2263" s="87"/>
      <c r="L2263" s="90"/>
      <c r="M2263" s="90"/>
      <c r="N2263" s="87" t="str">
        <f t="shared" ca="1" si="35"/>
        <v/>
      </c>
      <c r="O2263" s="87"/>
      <c r="P2263" s="89"/>
      <c r="Q2263" s="87"/>
      <c r="R2263" s="87"/>
      <c r="S2263" s="87"/>
      <c r="T2263" s="89"/>
      <c r="V2263" s="87"/>
      <c r="W2263" s="87"/>
    </row>
    <row r="2264" spans="1:23">
      <c r="A2264" s="98"/>
      <c r="B2264" s="94"/>
      <c r="C2264" s="99"/>
      <c r="D2264" s="86"/>
      <c r="E2264" s="87"/>
      <c r="G2264" s="89"/>
      <c r="H2264" s="87"/>
      <c r="I2264" s="87"/>
      <c r="J2264" s="88"/>
      <c r="K2264" s="87"/>
      <c r="L2264" s="90"/>
      <c r="M2264" s="90"/>
      <c r="N2264" s="87" t="str">
        <f t="shared" ca="1" si="35"/>
        <v/>
      </c>
      <c r="O2264" s="87"/>
      <c r="P2264" s="89"/>
      <c r="Q2264" s="87"/>
      <c r="R2264" s="87"/>
      <c r="S2264" s="87"/>
      <c r="T2264" s="89"/>
      <c r="V2264" s="87"/>
      <c r="W2264" s="87"/>
    </row>
    <row r="2265" spans="1:23">
      <c r="A2265" s="98"/>
      <c r="B2265" s="94"/>
      <c r="C2265" s="99"/>
      <c r="D2265" s="86"/>
      <c r="E2265" s="87"/>
      <c r="G2265" s="89"/>
      <c r="H2265" s="87"/>
      <c r="I2265" s="87"/>
      <c r="J2265" s="88"/>
      <c r="K2265" s="87"/>
      <c r="L2265" s="90"/>
      <c r="M2265" s="90"/>
      <c r="N2265" s="87" t="str">
        <f t="shared" ca="1" si="35"/>
        <v/>
      </c>
      <c r="O2265" s="87"/>
      <c r="P2265" s="89"/>
      <c r="Q2265" s="87"/>
      <c r="R2265" s="87"/>
      <c r="S2265" s="87"/>
      <c r="T2265" s="89"/>
      <c r="V2265" s="87"/>
      <c r="W2265" s="87"/>
    </row>
    <row r="2266" spans="1:23">
      <c r="A2266" s="98"/>
      <c r="B2266" s="94"/>
      <c r="C2266" s="99"/>
      <c r="D2266" s="86"/>
      <c r="E2266" s="87"/>
      <c r="G2266" s="89"/>
      <c r="H2266" s="87"/>
      <c r="I2266" s="87"/>
      <c r="J2266" s="88"/>
      <c r="K2266" s="87"/>
      <c r="L2266" s="90"/>
      <c r="M2266" s="90"/>
      <c r="N2266" s="87" t="str">
        <f t="shared" ca="1" si="35"/>
        <v/>
      </c>
      <c r="O2266" s="87"/>
      <c r="P2266" s="89"/>
      <c r="Q2266" s="87"/>
      <c r="R2266" s="87"/>
      <c r="S2266" s="87"/>
      <c r="T2266" s="89"/>
      <c r="V2266" s="87"/>
      <c r="W2266" s="87"/>
    </row>
    <row r="2267" spans="1:23">
      <c r="A2267" s="98"/>
      <c r="B2267" s="94"/>
      <c r="C2267" s="99"/>
      <c r="D2267" s="86"/>
      <c r="E2267" s="87"/>
      <c r="G2267" s="89"/>
      <c r="H2267" s="87"/>
      <c r="I2267" s="87"/>
      <c r="J2267" s="88"/>
      <c r="K2267" s="87"/>
      <c r="L2267" s="90"/>
      <c r="M2267" s="90"/>
      <c r="N2267" s="87" t="str">
        <f t="shared" ca="1" si="35"/>
        <v/>
      </c>
      <c r="O2267" s="87"/>
      <c r="P2267" s="89"/>
      <c r="Q2267" s="87"/>
      <c r="R2267" s="87"/>
      <c r="S2267" s="87"/>
      <c r="T2267" s="89"/>
      <c r="V2267" s="87"/>
      <c r="W2267" s="87"/>
    </row>
    <row r="2268" spans="1:23">
      <c r="A2268" s="98"/>
      <c r="B2268" s="94"/>
      <c r="C2268" s="99"/>
      <c r="D2268" s="86"/>
      <c r="E2268" s="87"/>
      <c r="G2268" s="89"/>
      <c r="H2268" s="87"/>
      <c r="I2268" s="87"/>
      <c r="J2268" s="88"/>
      <c r="K2268" s="87"/>
      <c r="L2268" s="90"/>
      <c r="M2268" s="90"/>
      <c r="N2268" s="87" t="str">
        <f t="shared" ca="1" si="35"/>
        <v/>
      </c>
      <c r="O2268" s="87"/>
      <c r="P2268" s="89"/>
      <c r="Q2268" s="87"/>
      <c r="R2268" s="87"/>
      <c r="S2268" s="87"/>
      <c r="T2268" s="89"/>
      <c r="V2268" s="87"/>
      <c r="W2268" s="87"/>
    </row>
    <row r="2269" spans="1:23">
      <c r="A2269" s="98"/>
      <c r="B2269" s="94"/>
      <c r="C2269" s="99"/>
      <c r="D2269" s="86"/>
      <c r="E2269" s="87"/>
      <c r="G2269" s="89"/>
      <c r="H2269" s="87"/>
      <c r="I2269" s="87"/>
      <c r="J2269" s="88"/>
      <c r="K2269" s="87"/>
      <c r="L2269" s="90"/>
      <c r="M2269" s="90"/>
      <c r="N2269" s="87" t="str">
        <f t="shared" ca="1" si="35"/>
        <v/>
      </c>
      <c r="O2269" s="87"/>
      <c r="P2269" s="89"/>
      <c r="Q2269" s="87"/>
      <c r="R2269" s="87"/>
      <c r="S2269" s="87"/>
      <c r="T2269" s="89"/>
      <c r="V2269" s="87"/>
      <c r="W2269" s="87"/>
    </row>
    <row r="2270" spans="1:23">
      <c r="A2270" s="98"/>
      <c r="B2270" s="94"/>
      <c r="C2270" s="99"/>
      <c r="D2270" s="86"/>
      <c r="E2270" s="87"/>
      <c r="G2270" s="89"/>
      <c r="H2270" s="87"/>
      <c r="I2270" s="87"/>
      <c r="J2270" s="88"/>
      <c r="K2270" s="87"/>
      <c r="L2270" s="90"/>
      <c r="M2270" s="90"/>
      <c r="N2270" s="87" t="str">
        <f t="shared" ca="1" si="35"/>
        <v/>
      </c>
      <c r="O2270" s="87"/>
      <c r="P2270" s="89"/>
      <c r="Q2270" s="87"/>
      <c r="R2270" s="87"/>
      <c r="S2270" s="87"/>
      <c r="T2270" s="89"/>
      <c r="V2270" s="87"/>
      <c r="W2270" s="87"/>
    </row>
    <row r="2271" spans="1:23">
      <c r="A2271" s="98"/>
      <c r="B2271" s="94"/>
      <c r="C2271" s="99"/>
      <c r="D2271" s="86"/>
      <c r="E2271" s="87"/>
      <c r="G2271" s="89"/>
      <c r="H2271" s="87"/>
      <c r="I2271" s="87"/>
      <c r="J2271" s="88"/>
      <c r="K2271" s="87"/>
      <c r="L2271" s="90"/>
      <c r="M2271" s="90"/>
      <c r="N2271" s="87" t="str">
        <f t="shared" ca="1" si="35"/>
        <v/>
      </c>
      <c r="O2271" s="87"/>
      <c r="P2271" s="89"/>
      <c r="Q2271" s="87"/>
      <c r="R2271" s="87"/>
      <c r="S2271" s="87"/>
      <c r="T2271" s="89"/>
      <c r="V2271" s="87"/>
      <c r="W2271" s="87"/>
    </row>
    <row r="2272" spans="1:23">
      <c r="A2272" s="98"/>
      <c r="B2272" s="94"/>
      <c r="C2272" s="99"/>
      <c r="D2272" s="86"/>
      <c r="E2272" s="87"/>
      <c r="G2272" s="89"/>
      <c r="H2272" s="87"/>
      <c r="I2272" s="87"/>
      <c r="J2272" s="88"/>
      <c r="K2272" s="87"/>
      <c r="L2272" s="90"/>
      <c r="M2272" s="90"/>
      <c r="N2272" s="87" t="str">
        <f t="shared" ca="1" si="35"/>
        <v/>
      </c>
      <c r="O2272" s="87"/>
      <c r="P2272" s="89"/>
      <c r="Q2272" s="87"/>
      <c r="R2272" s="87"/>
      <c r="S2272" s="87"/>
      <c r="T2272" s="89"/>
      <c r="V2272" s="87"/>
      <c r="W2272" s="87"/>
    </row>
    <row r="2273" spans="1:23">
      <c r="A2273" s="98"/>
      <c r="B2273" s="94"/>
      <c r="C2273" s="99"/>
      <c r="D2273" s="86"/>
      <c r="E2273" s="87"/>
      <c r="G2273" s="89"/>
      <c r="H2273" s="87"/>
      <c r="I2273" s="87"/>
      <c r="J2273" s="88"/>
      <c r="K2273" s="87"/>
      <c r="L2273" s="90"/>
      <c r="M2273" s="90"/>
      <c r="N2273" s="87" t="str">
        <f t="shared" ca="1" si="35"/>
        <v/>
      </c>
      <c r="O2273" s="87"/>
      <c r="P2273" s="89"/>
      <c r="Q2273" s="87"/>
      <c r="R2273" s="87"/>
      <c r="S2273" s="87"/>
      <c r="T2273" s="89"/>
      <c r="V2273" s="87"/>
      <c r="W2273" s="87"/>
    </row>
    <row r="2274" spans="1:23">
      <c r="A2274" s="98"/>
      <c r="B2274" s="94"/>
      <c r="C2274" s="99"/>
      <c r="D2274" s="86"/>
      <c r="E2274" s="87"/>
      <c r="G2274" s="89"/>
      <c r="H2274" s="87"/>
      <c r="I2274" s="87"/>
      <c r="J2274" s="88"/>
      <c r="K2274" s="87"/>
      <c r="L2274" s="90"/>
      <c r="M2274" s="90"/>
      <c r="N2274" s="87" t="str">
        <f t="shared" ca="1" si="35"/>
        <v/>
      </c>
      <c r="O2274" s="87"/>
      <c r="P2274" s="89"/>
      <c r="Q2274" s="87"/>
      <c r="R2274" s="87"/>
      <c r="S2274" s="87"/>
      <c r="T2274" s="89"/>
      <c r="V2274" s="87"/>
      <c r="W2274" s="87"/>
    </row>
    <row r="2275" spans="1:23">
      <c r="A2275" s="98"/>
      <c r="B2275" s="94"/>
      <c r="C2275" s="99"/>
      <c r="D2275" s="86"/>
      <c r="E2275" s="87"/>
      <c r="G2275" s="89"/>
      <c r="H2275" s="87"/>
      <c r="I2275" s="87"/>
      <c r="J2275" s="88"/>
      <c r="K2275" s="87"/>
      <c r="L2275" s="90"/>
      <c r="M2275" s="90"/>
      <c r="N2275" s="87" t="str">
        <f t="shared" ca="1" si="35"/>
        <v/>
      </c>
      <c r="O2275" s="87"/>
      <c r="P2275" s="89"/>
      <c r="Q2275" s="87"/>
      <c r="R2275" s="87"/>
      <c r="S2275" s="87"/>
      <c r="T2275" s="89"/>
      <c r="V2275" s="87"/>
      <c r="W2275" s="87"/>
    </row>
    <row r="2276" spans="1:23">
      <c r="A2276" s="98"/>
      <c r="B2276" s="94"/>
      <c r="C2276" s="99"/>
      <c r="D2276" s="86"/>
      <c r="E2276" s="87"/>
      <c r="G2276" s="89"/>
      <c r="H2276" s="87"/>
      <c r="I2276" s="87"/>
      <c r="J2276" s="88"/>
      <c r="K2276" s="87"/>
      <c r="L2276" s="90"/>
      <c r="M2276" s="90"/>
      <c r="N2276" s="87" t="str">
        <f t="shared" ca="1" si="35"/>
        <v/>
      </c>
      <c r="O2276" s="87"/>
      <c r="P2276" s="89"/>
      <c r="Q2276" s="87"/>
      <c r="R2276" s="87"/>
      <c r="S2276" s="87"/>
      <c r="T2276" s="89"/>
      <c r="V2276" s="87"/>
      <c r="W2276" s="87"/>
    </row>
    <row r="2277" spans="1:23">
      <c r="A2277" s="98"/>
      <c r="B2277" s="94"/>
      <c r="C2277" s="99"/>
      <c r="D2277" s="86"/>
      <c r="E2277" s="87"/>
      <c r="G2277" s="89"/>
      <c r="H2277" s="87"/>
      <c r="I2277" s="87"/>
      <c r="J2277" s="88"/>
      <c r="K2277" s="87"/>
      <c r="L2277" s="90"/>
      <c r="M2277" s="90"/>
      <c r="N2277" s="87" t="str">
        <f t="shared" ca="1" si="35"/>
        <v/>
      </c>
      <c r="O2277" s="87"/>
      <c r="P2277" s="89"/>
      <c r="Q2277" s="87"/>
      <c r="R2277" s="87"/>
      <c r="S2277" s="87"/>
      <c r="T2277" s="89"/>
      <c r="V2277" s="87"/>
      <c r="W2277" s="87"/>
    </row>
    <row r="2278" spans="1:23">
      <c r="A2278" s="98"/>
      <c r="B2278" s="94"/>
      <c r="C2278" s="99"/>
      <c r="D2278" s="86"/>
      <c r="E2278" s="87"/>
      <c r="G2278" s="89"/>
      <c r="H2278" s="87"/>
      <c r="I2278" s="87"/>
      <c r="J2278" s="88"/>
      <c r="K2278" s="87"/>
      <c r="L2278" s="90"/>
      <c r="M2278" s="90"/>
      <c r="N2278" s="87" t="str">
        <f t="shared" ca="1" si="35"/>
        <v/>
      </c>
      <c r="O2278" s="87"/>
      <c r="P2278" s="89"/>
      <c r="Q2278" s="87"/>
      <c r="R2278" s="87"/>
      <c r="S2278" s="87"/>
      <c r="T2278" s="89"/>
      <c r="V2278" s="87"/>
      <c r="W2278" s="87"/>
    </row>
    <row r="2279" spans="1:23">
      <c r="A2279" s="98"/>
      <c r="B2279" s="94"/>
      <c r="C2279" s="99"/>
      <c r="D2279" s="86"/>
      <c r="E2279" s="87"/>
      <c r="G2279" s="89"/>
      <c r="H2279" s="87"/>
      <c r="I2279" s="87"/>
      <c r="J2279" s="88"/>
      <c r="K2279" s="87"/>
      <c r="L2279" s="90"/>
      <c r="M2279" s="90"/>
      <c r="N2279" s="87" t="str">
        <f t="shared" ca="1" si="35"/>
        <v/>
      </c>
      <c r="O2279" s="87"/>
      <c r="P2279" s="89"/>
      <c r="Q2279" s="87"/>
      <c r="R2279" s="87"/>
      <c r="S2279" s="87"/>
      <c r="T2279" s="89"/>
      <c r="V2279" s="87"/>
      <c r="W2279" s="87"/>
    </row>
    <row r="2280" spans="1:23">
      <c r="A2280" s="98"/>
      <c r="B2280" s="94"/>
      <c r="C2280" s="99"/>
      <c r="D2280" s="86"/>
      <c r="E2280" s="87"/>
      <c r="G2280" s="89"/>
      <c r="H2280" s="87"/>
      <c r="I2280" s="87"/>
      <c r="J2280" s="88"/>
      <c r="K2280" s="87"/>
      <c r="L2280" s="90"/>
      <c r="M2280" s="90"/>
      <c r="N2280" s="87" t="str">
        <f t="shared" ca="1" si="35"/>
        <v/>
      </c>
      <c r="O2280" s="87"/>
      <c r="P2280" s="89"/>
      <c r="Q2280" s="87"/>
      <c r="R2280" s="87"/>
      <c r="S2280" s="87"/>
      <c r="T2280" s="89"/>
      <c r="V2280" s="87"/>
      <c r="W2280" s="87"/>
    </row>
    <row r="2281" spans="1:23">
      <c r="A2281" s="98"/>
      <c r="B2281" s="94"/>
      <c r="C2281" s="99"/>
      <c r="D2281" s="86"/>
      <c r="E2281" s="87"/>
      <c r="G2281" s="89"/>
      <c r="H2281" s="87"/>
      <c r="I2281" s="87"/>
      <c r="J2281" s="88"/>
      <c r="K2281" s="87"/>
      <c r="L2281" s="90"/>
      <c r="M2281" s="90"/>
      <c r="N2281" s="87" t="str">
        <f t="shared" ca="1" si="35"/>
        <v/>
      </c>
      <c r="O2281" s="87"/>
      <c r="P2281" s="89"/>
      <c r="Q2281" s="87"/>
      <c r="R2281" s="87"/>
      <c r="S2281" s="87"/>
      <c r="T2281" s="89"/>
      <c r="V2281" s="87"/>
      <c r="W2281" s="87"/>
    </row>
    <row r="2282" spans="1:23">
      <c r="A2282" s="98"/>
      <c r="B2282" s="94"/>
      <c r="C2282" s="99"/>
      <c r="D2282" s="86"/>
      <c r="E2282" s="87"/>
      <c r="G2282" s="89"/>
      <c r="H2282" s="87"/>
      <c r="I2282" s="87"/>
      <c r="J2282" s="88"/>
      <c r="K2282" s="87"/>
      <c r="L2282" s="90"/>
      <c r="M2282" s="90"/>
      <c r="N2282" s="87" t="str">
        <f t="shared" ca="1" si="35"/>
        <v/>
      </c>
      <c r="O2282" s="87"/>
      <c r="P2282" s="89"/>
      <c r="Q2282" s="87"/>
      <c r="R2282" s="87"/>
      <c r="S2282" s="87"/>
      <c r="T2282" s="89"/>
      <c r="V2282" s="87"/>
      <c r="W2282" s="87"/>
    </row>
    <row r="2283" spans="1:23">
      <c r="A2283" s="98"/>
      <c r="B2283" s="94"/>
      <c r="C2283" s="99"/>
      <c r="D2283" s="86"/>
      <c r="E2283" s="87"/>
      <c r="G2283" s="89"/>
      <c r="H2283" s="87"/>
      <c r="I2283" s="87"/>
      <c r="J2283" s="88"/>
      <c r="K2283" s="87"/>
      <c r="L2283" s="90"/>
      <c r="M2283" s="90"/>
      <c r="N2283" s="87" t="str">
        <f t="shared" ca="1" si="35"/>
        <v/>
      </c>
      <c r="O2283" s="87"/>
      <c r="P2283" s="89"/>
      <c r="Q2283" s="87"/>
      <c r="R2283" s="87"/>
      <c r="S2283" s="87"/>
      <c r="T2283" s="89"/>
      <c r="V2283" s="87"/>
      <c r="W2283" s="87"/>
    </row>
    <row r="2284" spans="1:23">
      <c r="A2284" s="98"/>
      <c r="B2284" s="94"/>
      <c r="C2284" s="99"/>
      <c r="D2284" s="86"/>
      <c r="E2284" s="87"/>
      <c r="G2284" s="89"/>
      <c r="H2284" s="87"/>
      <c r="I2284" s="87"/>
      <c r="J2284" s="88"/>
      <c r="K2284" s="87"/>
      <c r="L2284" s="90"/>
      <c r="M2284" s="90"/>
      <c r="N2284" s="87" t="str">
        <f t="shared" ca="1" si="35"/>
        <v/>
      </c>
      <c r="O2284" s="87"/>
      <c r="P2284" s="89"/>
      <c r="Q2284" s="87"/>
      <c r="R2284" s="87"/>
      <c r="S2284" s="87"/>
      <c r="T2284" s="89"/>
      <c r="V2284" s="87"/>
      <c r="W2284" s="87"/>
    </row>
    <row r="2285" spans="1:23">
      <c r="A2285" s="98"/>
      <c r="B2285" s="94"/>
      <c r="C2285" s="99"/>
      <c r="D2285" s="86"/>
      <c r="E2285" s="87"/>
      <c r="G2285" s="89"/>
      <c r="H2285" s="87"/>
      <c r="I2285" s="87"/>
      <c r="J2285" s="88"/>
      <c r="K2285" s="87"/>
      <c r="L2285" s="90"/>
      <c r="M2285" s="90"/>
      <c r="N2285" s="87" t="str">
        <f t="shared" ca="1" si="35"/>
        <v/>
      </c>
      <c r="O2285" s="87"/>
      <c r="P2285" s="89"/>
      <c r="Q2285" s="87"/>
      <c r="R2285" s="87"/>
      <c r="S2285" s="87"/>
      <c r="T2285" s="89"/>
      <c r="V2285" s="87"/>
      <c r="W2285" s="87"/>
    </row>
    <row r="2286" spans="1:23">
      <c r="A2286" s="98"/>
      <c r="B2286" s="94"/>
      <c r="C2286" s="99"/>
      <c r="D2286" s="86"/>
      <c r="E2286" s="87"/>
      <c r="G2286" s="89"/>
      <c r="H2286" s="87"/>
      <c r="I2286" s="87"/>
      <c r="J2286" s="88"/>
      <c r="K2286" s="87"/>
      <c r="L2286" s="90"/>
      <c r="M2286" s="90"/>
      <c r="N2286" s="87" t="str">
        <f t="shared" ca="1" si="35"/>
        <v/>
      </c>
      <c r="O2286" s="87"/>
      <c r="P2286" s="89"/>
      <c r="Q2286" s="87"/>
      <c r="R2286" s="87"/>
      <c r="S2286" s="87"/>
      <c r="T2286" s="89"/>
      <c r="V2286" s="87"/>
      <c r="W2286" s="87"/>
    </row>
    <row r="2287" spans="1:23">
      <c r="A2287" s="98"/>
      <c r="B2287" s="94"/>
      <c r="C2287" s="99"/>
      <c r="D2287" s="86"/>
      <c r="E2287" s="87"/>
      <c r="G2287" s="89"/>
      <c r="H2287" s="87"/>
      <c r="I2287" s="87"/>
      <c r="J2287" s="88"/>
      <c r="K2287" s="87"/>
      <c r="L2287" s="90"/>
      <c r="M2287" s="90"/>
      <c r="N2287" s="87" t="str">
        <f t="shared" ca="1" si="35"/>
        <v/>
      </c>
      <c r="O2287" s="87"/>
      <c r="P2287" s="89"/>
      <c r="Q2287" s="87"/>
      <c r="R2287" s="87"/>
      <c r="S2287" s="87"/>
      <c r="T2287" s="89"/>
      <c r="V2287" s="87"/>
      <c r="W2287" s="87"/>
    </row>
    <row r="2288" spans="1:23">
      <c r="A2288" s="98"/>
      <c r="B2288" s="94"/>
      <c r="C2288" s="99"/>
      <c r="D2288" s="86"/>
      <c r="E2288" s="87"/>
      <c r="G2288" s="89"/>
      <c r="H2288" s="87"/>
      <c r="I2288" s="87"/>
      <c r="J2288" s="88"/>
      <c r="K2288" s="87"/>
      <c r="L2288" s="90"/>
      <c r="M2288" s="90"/>
      <c r="N2288" s="87" t="str">
        <f t="shared" ca="1" si="35"/>
        <v/>
      </c>
      <c r="O2288" s="87"/>
      <c r="P2288" s="89"/>
      <c r="Q2288" s="87"/>
      <c r="R2288" s="87"/>
      <c r="S2288" s="87"/>
      <c r="T2288" s="89"/>
      <c r="V2288" s="87"/>
      <c r="W2288" s="87"/>
    </row>
    <row r="2289" spans="1:23">
      <c r="A2289" s="98"/>
      <c r="B2289" s="94"/>
      <c r="C2289" s="99"/>
      <c r="D2289" s="86"/>
      <c r="E2289" s="87"/>
      <c r="G2289" s="89"/>
      <c r="H2289" s="87"/>
      <c r="I2289" s="87"/>
      <c r="J2289" s="88"/>
      <c r="K2289" s="87"/>
      <c r="L2289" s="90"/>
      <c r="M2289" s="90"/>
      <c r="N2289" s="87" t="str">
        <f t="shared" ca="1" si="35"/>
        <v/>
      </c>
      <c r="O2289" s="87"/>
      <c r="P2289" s="89"/>
      <c r="Q2289" s="87"/>
      <c r="R2289" s="87"/>
      <c r="S2289" s="87"/>
      <c r="T2289" s="89"/>
      <c r="V2289" s="87"/>
      <c r="W2289" s="87"/>
    </row>
    <row r="2290" spans="1:23">
      <c r="A2290" s="98"/>
      <c r="B2290" s="94"/>
      <c r="C2290" s="99"/>
      <c r="D2290" s="86"/>
      <c r="E2290" s="87"/>
      <c r="G2290" s="89"/>
      <c r="H2290" s="87"/>
      <c r="I2290" s="87"/>
      <c r="J2290" s="88"/>
      <c r="K2290" s="87"/>
      <c r="L2290" s="90"/>
      <c r="M2290" s="90"/>
      <c r="N2290" s="87" t="str">
        <f t="shared" ca="1" si="35"/>
        <v/>
      </c>
      <c r="O2290" s="87"/>
      <c r="P2290" s="89"/>
      <c r="Q2290" s="87"/>
      <c r="R2290" s="87"/>
      <c r="S2290" s="87"/>
      <c r="T2290" s="89"/>
      <c r="V2290" s="87"/>
      <c r="W2290" s="87"/>
    </row>
    <row r="2291" spans="1:23">
      <c r="A2291" s="98"/>
      <c r="B2291" s="94"/>
      <c r="C2291" s="99"/>
      <c r="D2291" s="86"/>
      <c r="E2291" s="87"/>
      <c r="G2291" s="89"/>
      <c r="H2291" s="87"/>
      <c r="I2291" s="87"/>
      <c r="J2291" s="88"/>
      <c r="K2291" s="87"/>
      <c r="L2291" s="90"/>
      <c r="M2291" s="90"/>
      <c r="N2291" s="87" t="str">
        <f t="shared" ca="1" si="35"/>
        <v/>
      </c>
      <c r="O2291" s="87"/>
      <c r="P2291" s="89"/>
      <c r="Q2291" s="87"/>
      <c r="R2291" s="87"/>
      <c r="S2291" s="87"/>
      <c r="T2291" s="89"/>
      <c r="V2291" s="87"/>
      <c r="W2291" s="87"/>
    </row>
    <row r="2292" spans="1:23">
      <c r="A2292" s="98"/>
      <c r="B2292" s="94"/>
      <c r="C2292" s="99"/>
      <c r="D2292" s="86"/>
      <c r="E2292" s="87"/>
      <c r="G2292" s="89"/>
      <c r="H2292" s="87"/>
      <c r="I2292" s="87"/>
      <c r="J2292" s="88"/>
      <c r="K2292" s="87"/>
      <c r="L2292" s="90"/>
      <c r="M2292" s="90"/>
      <c r="N2292" s="87" t="str">
        <f t="shared" ca="1" si="35"/>
        <v/>
      </c>
      <c r="O2292" s="87"/>
      <c r="P2292" s="89"/>
      <c r="Q2292" s="87"/>
      <c r="R2292" s="87"/>
      <c r="S2292" s="87"/>
      <c r="T2292" s="89"/>
      <c r="V2292" s="87"/>
      <c r="W2292" s="87"/>
    </row>
    <row r="2293" spans="1:23">
      <c r="A2293" s="98"/>
      <c r="B2293" s="94"/>
      <c r="C2293" s="99"/>
      <c r="D2293" s="86"/>
      <c r="E2293" s="87"/>
      <c r="G2293" s="89"/>
      <c r="H2293" s="87"/>
      <c r="I2293" s="87"/>
      <c r="J2293" s="88"/>
      <c r="K2293" s="87"/>
      <c r="L2293" s="90"/>
      <c r="M2293" s="90"/>
      <c r="N2293" s="87" t="str">
        <f t="shared" ca="1" si="35"/>
        <v/>
      </c>
      <c r="O2293" s="87"/>
      <c r="P2293" s="89"/>
      <c r="Q2293" s="87"/>
      <c r="R2293" s="87"/>
      <c r="S2293" s="87"/>
      <c r="T2293" s="89"/>
      <c r="V2293" s="87"/>
      <c r="W2293" s="87"/>
    </row>
    <row r="2294" spans="1:23">
      <c r="A2294" s="98"/>
      <c r="B2294" s="94"/>
      <c r="C2294" s="99"/>
      <c r="D2294" s="86"/>
      <c r="E2294" s="87"/>
      <c r="G2294" s="89"/>
      <c r="H2294" s="87"/>
      <c r="I2294" s="87"/>
      <c r="J2294" s="88"/>
      <c r="K2294" s="87"/>
      <c r="L2294" s="90"/>
      <c r="M2294" s="90"/>
      <c r="N2294" s="87" t="str">
        <f t="shared" ca="1" si="35"/>
        <v/>
      </c>
      <c r="O2294" s="87"/>
      <c r="P2294" s="89"/>
      <c r="Q2294" s="87"/>
      <c r="R2294" s="87"/>
      <c r="S2294" s="87"/>
      <c r="T2294" s="89"/>
      <c r="V2294" s="87"/>
      <c r="W2294" s="87"/>
    </row>
    <row r="2295" spans="1:23">
      <c r="A2295" s="98"/>
      <c r="B2295" s="94"/>
      <c r="C2295" s="99"/>
      <c r="D2295" s="86"/>
      <c r="E2295" s="87"/>
      <c r="G2295" s="89"/>
      <c r="H2295" s="87"/>
      <c r="I2295" s="87"/>
      <c r="J2295" s="88"/>
      <c r="K2295" s="87"/>
      <c r="L2295" s="90"/>
      <c r="M2295" s="90"/>
      <c r="N2295" s="87" t="str">
        <f t="shared" ca="1" si="35"/>
        <v/>
      </c>
      <c r="O2295" s="87"/>
      <c r="P2295" s="89"/>
      <c r="Q2295" s="87"/>
      <c r="R2295" s="87"/>
      <c r="S2295" s="87"/>
      <c r="T2295" s="89"/>
      <c r="V2295" s="87"/>
      <c r="W2295" s="87"/>
    </row>
    <row r="2296" spans="1:23">
      <c r="A2296" s="98"/>
      <c r="B2296" s="94"/>
      <c r="C2296" s="99"/>
      <c r="D2296" s="86"/>
      <c r="E2296" s="87"/>
      <c r="G2296" s="89"/>
      <c r="H2296" s="87"/>
      <c r="I2296" s="87"/>
      <c r="J2296" s="88"/>
      <c r="K2296" s="87"/>
      <c r="L2296" s="90"/>
      <c r="M2296" s="90"/>
      <c r="N2296" s="87" t="str">
        <f t="shared" ca="1" si="35"/>
        <v/>
      </c>
      <c r="O2296" s="87"/>
      <c r="P2296" s="89"/>
      <c r="Q2296" s="87"/>
      <c r="R2296" s="87"/>
      <c r="S2296" s="87"/>
      <c r="T2296" s="89"/>
      <c r="V2296" s="87"/>
      <c r="W2296" s="87"/>
    </row>
    <row r="2297" spans="1:23">
      <c r="A2297" s="98"/>
      <c r="B2297" s="94"/>
      <c r="C2297" s="99"/>
      <c r="D2297" s="86"/>
      <c r="E2297" s="87"/>
      <c r="G2297" s="89"/>
      <c r="H2297" s="87"/>
      <c r="I2297" s="87"/>
      <c r="J2297" s="88"/>
      <c r="K2297" s="87"/>
      <c r="L2297" s="90"/>
      <c r="M2297" s="90"/>
      <c r="N2297" s="87" t="str">
        <f t="shared" ca="1" si="35"/>
        <v/>
      </c>
      <c r="O2297" s="87"/>
      <c r="P2297" s="89"/>
      <c r="Q2297" s="87"/>
      <c r="R2297" s="87"/>
      <c r="S2297" s="87"/>
      <c r="T2297" s="89"/>
      <c r="V2297" s="87"/>
      <c r="W2297" s="87"/>
    </row>
    <row r="2298" spans="1:23">
      <c r="A2298" s="98"/>
      <c r="B2298" s="94"/>
      <c r="C2298" s="99"/>
      <c r="D2298" s="86"/>
      <c r="E2298" s="87"/>
      <c r="G2298" s="89"/>
      <c r="H2298" s="87"/>
      <c r="I2298" s="87"/>
      <c r="J2298" s="88"/>
      <c r="K2298" s="87"/>
      <c r="L2298" s="90"/>
      <c r="M2298" s="90"/>
      <c r="N2298" s="87" t="str">
        <f t="shared" ca="1" si="35"/>
        <v/>
      </c>
      <c r="O2298" s="87"/>
      <c r="P2298" s="89"/>
      <c r="Q2298" s="87"/>
      <c r="R2298" s="87"/>
      <c r="S2298" s="87"/>
      <c r="T2298" s="89"/>
      <c r="V2298" s="87"/>
      <c r="W2298" s="87"/>
    </row>
    <row r="2299" spans="1:23">
      <c r="A2299" s="98"/>
      <c r="B2299" s="94"/>
      <c r="C2299" s="99"/>
      <c r="D2299" s="86"/>
      <c r="E2299" s="87"/>
      <c r="G2299" s="89"/>
      <c r="H2299" s="87"/>
      <c r="I2299" s="87"/>
      <c r="J2299" s="88"/>
      <c r="K2299" s="87"/>
      <c r="L2299" s="90"/>
      <c r="M2299" s="90"/>
      <c r="N2299" s="87" t="str">
        <f t="shared" ca="1" si="35"/>
        <v/>
      </c>
      <c r="O2299" s="87"/>
      <c r="P2299" s="89"/>
      <c r="Q2299" s="87"/>
      <c r="R2299" s="87"/>
      <c r="S2299" s="87"/>
      <c r="T2299" s="89"/>
      <c r="V2299" s="87"/>
      <c r="W2299" s="87"/>
    </row>
    <row r="2300" spans="1:23">
      <c r="A2300" s="98"/>
      <c r="B2300" s="94"/>
      <c r="C2300" s="99"/>
      <c r="D2300" s="86"/>
      <c r="E2300" s="87"/>
      <c r="G2300" s="89"/>
      <c r="H2300" s="87"/>
      <c r="I2300" s="87"/>
      <c r="J2300" s="88"/>
      <c r="K2300" s="87"/>
      <c r="L2300" s="90"/>
      <c r="M2300" s="90"/>
      <c r="N2300" s="87" t="str">
        <f t="shared" ca="1" si="35"/>
        <v/>
      </c>
      <c r="O2300" s="87"/>
      <c r="P2300" s="89"/>
      <c r="Q2300" s="87"/>
      <c r="R2300" s="87"/>
      <c r="S2300" s="87"/>
      <c r="T2300" s="89"/>
      <c r="V2300" s="87"/>
      <c r="W2300" s="87"/>
    </row>
    <row r="2301" spans="1:23">
      <c r="A2301" s="98"/>
      <c r="B2301" s="94"/>
      <c r="C2301" s="99"/>
      <c r="D2301" s="86"/>
      <c r="E2301" s="87"/>
      <c r="G2301" s="89"/>
      <c r="H2301" s="87"/>
      <c r="I2301" s="87"/>
      <c r="J2301" s="88"/>
      <c r="K2301" s="87"/>
      <c r="L2301" s="90"/>
      <c r="M2301" s="90"/>
      <c r="N2301" s="87" t="str">
        <f t="shared" ca="1" si="35"/>
        <v/>
      </c>
      <c r="O2301" s="87"/>
      <c r="P2301" s="89"/>
      <c r="Q2301" s="87"/>
      <c r="R2301" s="87"/>
      <c r="S2301" s="87"/>
      <c r="T2301" s="89"/>
      <c r="V2301" s="87"/>
      <c r="W2301" s="87"/>
    </row>
    <row r="2302" spans="1:23">
      <c r="A2302" s="98"/>
      <c r="B2302" s="94"/>
      <c r="C2302" s="99"/>
      <c r="D2302" s="86"/>
      <c r="E2302" s="87"/>
      <c r="G2302" s="89"/>
      <c r="H2302" s="87"/>
      <c r="I2302" s="87"/>
      <c r="J2302" s="88"/>
      <c r="K2302" s="87"/>
      <c r="L2302" s="90"/>
      <c r="M2302" s="90"/>
      <c r="N2302" s="87" t="str">
        <f t="shared" ca="1" si="35"/>
        <v/>
      </c>
      <c r="O2302" s="87"/>
      <c r="P2302" s="89"/>
      <c r="Q2302" s="87"/>
      <c r="R2302" s="87"/>
      <c r="S2302" s="87"/>
      <c r="T2302" s="89"/>
      <c r="V2302" s="87"/>
      <c r="W2302" s="87"/>
    </row>
    <row r="2303" spans="1:23">
      <c r="A2303" s="98"/>
      <c r="B2303" s="94"/>
      <c r="C2303" s="99"/>
      <c r="D2303" s="86"/>
      <c r="E2303" s="87"/>
      <c r="G2303" s="89"/>
      <c r="H2303" s="87"/>
      <c r="I2303" s="87"/>
      <c r="J2303" s="88"/>
      <c r="K2303" s="87"/>
      <c r="L2303" s="90"/>
      <c r="M2303" s="90"/>
      <c r="N2303" s="87" t="str">
        <f t="shared" ca="1" si="35"/>
        <v/>
      </c>
      <c r="O2303" s="87"/>
      <c r="P2303" s="89"/>
      <c r="Q2303" s="87"/>
      <c r="R2303" s="87"/>
      <c r="S2303" s="87"/>
      <c r="T2303" s="89"/>
      <c r="V2303" s="87"/>
      <c r="W2303" s="87"/>
    </row>
    <row r="2304" spans="1:23">
      <c r="A2304" s="98"/>
      <c r="B2304" s="94"/>
      <c r="C2304" s="99"/>
      <c r="D2304" s="86"/>
      <c r="E2304" s="87"/>
      <c r="G2304" s="89"/>
      <c r="H2304" s="87"/>
      <c r="I2304" s="87"/>
      <c r="J2304" s="88"/>
      <c r="K2304" s="87"/>
      <c r="L2304" s="90"/>
      <c r="M2304" s="90"/>
      <c r="N2304" s="87" t="str">
        <f t="shared" ca="1" si="35"/>
        <v/>
      </c>
      <c r="O2304" s="87"/>
      <c r="P2304" s="89"/>
      <c r="Q2304" s="87"/>
      <c r="R2304" s="87"/>
      <c r="S2304" s="87"/>
      <c r="T2304" s="89"/>
      <c r="V2304" s="87"/>
      <c r="W2304" s="87"/>
    </row>
    <row r="2305" spans="1:23">
      <c r="A2305" s="98"/>
      <c r="B2305" s="94"/>
      <c r="C2305" s="99"/>
      <c r="D2305" s="86"/>
      <c r="E2305" s="87"/>
      <c r="G2305" s="89"/>
      <c r="H2305" s="87"/>
      <c r="I2305" s="87"/>
      <c r="J2305" s="88"/>
      <c r="K2305" s="87"/>
      <c r="L2305" s="90"/>
      <c r="M2305" s="90"/>
      <c r="N2305" s="87" t="str">
        <f t="shared" ca="1" si="35"/>
        <v/>
      </c>
      <c r="O2305" s="87"/>
      <c r="P2305" s="89"/>
      <c r="Q2305" s="87"/>
      <c r="R2305" s="87"/>
      <c r="S2305" s="87"/>
      <c r="T2305" s="89"/>
      <c r="V2305" s="87"/>
      <c r="W2305" s="87"/>
    </row>
    <row r="2306" spans="1:23">
      <c r="A2306" s="98"/>
      <c r="B2306" s="94"/>
      <c r="C2306" s="99"/>
      <c r="D2306" s="86"/>
      <c r="E2306" s="87"/>
      <c r="G2306" s="89"/>
      <c r="H2306" s="87"/>
      <c r="I2306" s="87"/>
      <c r="J2306" s="88"/>
      <c r="K2306" s="87"/>
      <c r="L2306" s="90"/>
      <c r="M2306" s="90"/>
      <c r="N2306" s="87" t="str">
        <f t="shared" ca="1" si="35"/>
        <v/>
      </c>
      <c r="O2306" s="87"/>
      <c r="P2306" s="89"/>
      <c r="Q2306" s="87"/>
      <c r="R2306" s="87"/>
      <c r="S2306" s="87"/>
      <c r="T2306" s="89"/>
      <c r="V2306" s="87"/>
      <c r="W2306" s="87"/>
    </row>
    <row r="2307" spans="1:23">
      <c r="A2307" s="98"/>
      <c r="B2307" s="94"/>
      <c r="C2307" s="99"/>
      <c r="D2307" s="86"/>
      <c r="E2307" s="87"/>
      <c r="G2307" s="89"/>
      <c r="H2307" s="87"/>
      <c r="I2307" s="87"/>
      <c r="J2307" s="88"/>
      <c r="K2307" s="87"/>
      <c r="L2307" s="90"/>
      <c r="M2307" s="90"/>
      <c r="N2307" s="87" t="str">
        <f t="shared" ca="1" si="35"/>
        <v/>
      </c>
      <c r="O2307" s="87"/>
      <c r="P2307" s="89"/>
      <c r="Q2307" s="87"/>
      <c r="R2307" s="87"/>
      <c r="S2307" s="87"/>
      <c r="T2307" s="89"/>
      <c r="V2307" s="87"/>
      <c r="W2307" s="87"/>
    </row>
    <row r="2308" spans="1:23">
      <c r="A2308" s="98"/>
      <c r="B2308" s="94"/>
      <c r="C2308" s="99"/>
      <c r="D2308" s="86"/>
      <c r="E2308" s="87"/>
      <c r="G2308" s="89"/>
      <c r="H2308" s="87"/>
      <c r="I2308" s="87"/>
      <c r="J2308" s="88"/>
      <c r="K2308" s="87"/>
      <c r="L2308" s="90"/>
      <c r="M2308" s="90"/>
      <c r="N2308" s="87" t="str">
        <f t="shared" ca="1" si="35"/>
        <v/>
      </c>
      <c r="O2308" s="87"/>
      <c r="P2308" s="89"/>
      <c r="Q2308" s="87"/>
      <c r="R2308" s="87"/>
      <c r="S2308" s="87"/>
      <c r="T2308" s="89"/>
      <c r="V2308" s="87"/>
      <c r="W2308" s="87"/>
    </row>
    <row r="2309" spans="1:23">
      <c r="A2309" s="98"/>
      <c r="B2309" s="94"/>
      <c r="C2309" s="99"/>
      <c r="D2309" s="86"/>
      <c r="E2309" s="87"/>
      <c r="G2309" s="89"/>
      <c r="H2309" s="87"/>
      <c r="I2309" s="87"/>
      <c r="J2309" s="88"/>
      <c r="K2309" s="87"/>
      <c r="L2309" s="90"/>
      <c r="M2309" s="90"/>
      <c r="N2309" s="87" t="str">
        <f t="shared" ref="N2309:N2372" ca="1" si="36">+IFERROR(MATCH("X",OFFSET(STR,N2308,0),0)+N2308,"")</f>
        <v/>
      </c>
      <c r="O2309" s="87"/>
      <c r="P2309" s="89"/>
      <c r="Q2309" s="87"/>
      <c r="R2309" s="87"/>
      <c r="S2309" s="87"/>
      <c r="T2309" s="89"/>
      <c r="V2309" s="87"/>
      <c r="W2309" s="87"/>
    </row>
    <row r="2310" spans="1:23">
      <c r="A2310" s="98"/>
      <c r="B2310" s="94"/>
      <c r="C2310" s="99"/>
      <c r="D2310" s="86"/>
      <c r="E2310" s="87"/>
      <c r="G2310" s="89"/>
      <c r="H2310" s="87"/>
      <c r="I2310" s="87"/>
      <c r="J2310" s="88"/>
      <c r="K2310" s="87"/>
      <c r="L2310" s="90"/>
      <c r="M2310" s="90"/>
      <c r="N2310" s="87" t="str">
        <f t="shared" ca="1" si="36"/>
        <v/>
      </c>
      <c r="O2310" s="87"/>
      <c r="P2310" s="89"/>
      <c r="Q2310" s="87"/>
      <c r="R2310" s="87"/>
      <c r="S2310" s="87"/>
      <c r="T2310" s="89"/>
      <c r="V2310" s="87"/>
      <c r="W2310" s="87"/>
    </row>
    <row r="2311" spans="1:23">
      <c r="A2311" s="98"/>
      <c r="B2311" s="94"/>
      <c r="C2311" s="99"/>
      <c r="D2311" s="86"/>
      <c r="E2311" s="87"/>
      <c r="G2311" s="89"/>
      <c r="H2311" s="87"/>
      <c r="I2311" s="87"/>
      <c r="J2311" s="88"/>
      <c r="K2311" s="87"/>
      <c r="L2311" s="90"/>
      <c r="M2311" s="90"/>
      <c r="N2311" s="87" t="str">
        <f t="shared" ca="1" si="36"/>
        <v/>
      </c>
      <c r="O2311" s="87"/>
      <c r="P2311" s="89"/>
      <c r="Q2311" s="87"/>
      <c r="R2311" s="87"/>
      <c r="S2311" s="87"/>
      <c r="T2311" s="89"/>
      <c r="V2311" s="87"/>
      <c r="W2311" s="87"/>
    </row>
    <row r="2312" spans="1:23">
      <c r="A2312" s="98"/>
      <c r="B2312" s="94"/>
      <c r="C2312" s="99"/>
      <c r="D2312" s="86"/>
      <c r="E2312" s="87"/>
      <c r="G2312" s="89"/>
      <c r="H2312" s="87"/>
      <c r="I2312" s="87"/>
      <c r="J2312" s="88"/>
      <c r="K2312" s="87"/>
      <c r="L2312" s="90"/>
      <c r="M2312" s="90"/>
      <c r="N2312" s="87" t="str">
        <f t="shared" ca="1" si="36"/>
        <v/>
      </c>
      <c r="O2312" s="87"/>
      <c r="P2312" s="89"/>
      <c r="Q2312" s="87"/>
      <c r="R2312" s="87"/>
      <c r="S2312" s="87"/>
      <c r="T2312" s="89"/>
      <c r="V2312" s="87"/>
      <c r="W2312" s="87"/>
    </row>
    <row r="2313" spans="1:23">
      <c r="A2313" s="98"/>
      <c r="B2313" s="94"/>
      <c r="C2313" s="99"/>
      <c r="D2313" s="86"/>
      <c r="E2313" s="87"/>
      <c r="G2313" s="89"/>
      <c r="H2313" s="87"/>
      <c r="I2313" s="87"/>
      <c r="J2313" s="88"/>
      <c r="K2313" s="87"/>
      <c r="L2313" s="90"/>
      <c r="M2313" s="90"/>
      <c r="N2313" s="87" t="str">
        <f t="shared" ca="1" si="36"/>
        <v/>
      </c>
      <c r="O2313" s="87"/>
      <c r="P2313" s="89"/>
      <c r="Q2313" s="87"/>
      <c r="R2313" s="87"/>
      <c r="S2313" s="87"/>
      <c r="T2313" s="89"/>
      <c r="V2313" s="87"/>
      <c r="W2313" s="87"/>
    </row>
    <row r="2314" spans="1:23">
      <c r="A2314" s="98"/>
      <c r="B2314" s="94"/>
      <c r="C2314" s="99"/>
      <c r="D2314" s="86"/>
      <c r="E2314" s="87"/>
      <c r="G2314" s="89"/>
      <c r="H2314" s="87"/>
      <c r="I2314" s="87"/>
      <c r="J2314" s="88"/>
      <c r="K2314" s="87"/>
      <c r="L2314" s="90"/>
      <c r="M2314" s="90"/>
      <c r="N2314" s="87" t="str">
        <f t="shared" ca="1" si="36"/>
        <v/>
      </c>
      <c r="O2314" s="87"/>
      <c r="P2314" s="89"/>
      <c r="Q2314" s="87"/>
      <c r="R2314" s="87"/>
      <c r="S2314" s="87"/>
      <c r="T2314" s="89"/>
      <c r="V2314" s="87"/>
      <c r="W2314" s="87"/>
    </row>
    <row r="2315" spans="1:23">
      <c r="A2315" s="98"/>
      <c r="B2315" s="94"/>
      <c r="C2315" s="99"/>
      <c r="D2315" s="86"/>
      <c r="E2315" s="87"/>
      <c r="G2315" s="89"/>
      <c r="H2315" s="87"/>
      <c r="I2315" s="87"/>
      <c r="J2315" s="88"/>
      <c r="K2315" s="87"/>
      <c r="L2315" s="90"/>
      <c r="M2315" s="90"/>
      <c r="N2315" s="87" t="str">
        <f t="shared" ca="1" si="36"/>
        <v/>
      </c>
      <c r="O2315" s="87"/>
      <c r="P2315" s="89"/>
      <c r="Q2315" s="87"/>
      <c r="R2315" s="87"/>
      <c r="S2315" s="87"/>
      <c r="T2315" s="89"/>
      <c r="V2315" s="87"/>
      <c r="W2315" s="87"/>
    </row>
    <row r="2316" spans="1:23">
      <c r="A2316" s="98"/>
      <c r="B2316" s="94"/>
      <c r="C2316" s="99"/>
      <c r="D2316" s="86"/>
      <c r="E2316" s="87"/>
      <c r="G2316" s="89"/>
      <c r="H2316" s="87"/>
      <c r="I2316" s="87"/>
      <c r="J2316" s="88"/>
      <c r="K2316" s="87"/>
      <c r="L2316" s="90"/>
      <c r="M2316" s="90"/>
      <c r="N2316" s="87" t="str">
        <f t="shared" ca="1" si="36"/>
        <v/>
      </c>
      <c r="O2316" s="87"/>
      <c r="P2316" s="89"/>
      <c r="Q2316" s="87"/>
      <c r="R2316" s="87"/>
      <c r="S2316" s="87"/>
      <c r="T2316" s="89"/>
      <c r="V2316" s="87"/>
      <c r="W2316" s="87"/>
    </row>
    <row r="2317" spans="1:23">
      <c r="A2317" s="98"/>
      <c r="B2317" s="94"/>
      <c r="C2317" s="99"/>
      <c r="D2317" s="86"/>
      <c r="E2317" s="87"/>
      <c r="G2317" s="89"/>
      <c r="H2317" s="87"/>
      <c r="I2317" s="87"/>
      <c r="J2317" s="88"/>
      <c r="K2317" s="87"/>
      <c r="L2317" s="90"/>
      <c r="M2317" s="90"/>
      <c r="N2317" s="87" t="str">
        <f t="shared" ca="1" si="36"/>
        <v/>
      </c>
      <c r="O2317" s="87"/>
      <c r="P2317" s="89"/>
      <c r="Q2317" s="87"/>
      <c r="R2317" s="87"/>
      <c r="S2317" s="87"/>
      <c r="T2317" s="89"/>
      <c r="V2317" s="87"/>
      <c r="W2317" s="87"/>
    </row>
    <row r="2318" spans="1:23">
      <c r="A2318" s="98"/>
      <c r="B2318" s="94"/>
      <c r="C2318" s="99"/>
      <c r="D2318" s="86"/>
      <c r="E2318" s="87"/>
      <c r="G2318" s="89"/>
      <c r="H2318" s="87"/>
      <c r="I2318" s="87"/>
      <c r="J2318" s="88"/>
      <c r="K2318" s="87"/>
      <c r="L2318" s="90"/>
      <c r="M2318" s="90"/>
      <c r="N2318" s="87" t="str">
        <f t="shared" ca="1" si="36"/>
        <v/>
      </c>
      <c r="O2318" s="87"/>
      <c r="P2318" s="89"/>
      <c r="Q2318" s="87"/>
      <c r="R2318" s="87"/>
      <c r="S2318" s="87"/>
      <c r="T2318" s="89"/>
      <c r="V2318" s="87"/>
      <c r="W2318" s="87"/>
    </row>
    <row r="2319" spans="1:23">
      <c r="A2319" s="98"/>
      <c r="B2319" s="94"/>
      <c r="C2319" s="99"/>
      <c r="D2319" s="86"/>
      <c r="E2319" s="87"/>
      <c r="G2319" s="89"/>
      <c r="H2319" s="87"/>
      <c r="I2319" s="87"/>
      <c r="J2319" s="88"/>
      <c r="K2319" s="87"/>
      <c r="L2319" s="90"/>
      <c r="M2319" s="90"/>
      <c r="N2319" s="87" t="str">
        <f t="shared" ca="1" si="36"/>
        <v/>
      </c>
      <c r="O2319" s="87"/>
      <c r="P2319" s="89"/>
      <c r="Q2319" s="87"/>
      <c r="R2319" s="87"/>
      <c r="S2319" s="87"/>
      <c r="T2319" s="89"/>
      <c r="V2319" s="87"/>
      <c r="W2319" s="87"/>
    </row>
    <row r="2320" spans="1:23">
      <c r="A2320" s="98"/>
      <c r="B2320" s="94"/>
      <c r="C2320" s="99"/>
      <c r="D2320" s="86"/>
      <c r="E2320" s="87"/>
      <c r="G2320" s="89"/>
      <c r="H2320" s="87"/>
      <c r="I2320" s="87"/>
      <c r="J2320" s="88"/>
      <c r="K2320" s="87"/>
      <c r="L2320" s="90"/>
      <c r="M2320" s="90"/>
      <c r="N2320" s="87" t="str">
        <f t="shared" ca="1" si="36"/>
        <v/>
      </c>
      <c r="O2320" s="87"/>
      <c r="P2320" s="89"/>
      <c r="Q2320" s="87"/>
      <c r="R2320" s="87"/>
      <c r="S2320" s="87"/>
      <c r="T2320" s="89"/>
      <c r="V2320" s="87"/>
      <c r="W2320" s="87"/>
    </row>
    <row r="2321" spans="1:23">
      <c r="A2321" s="98"/>
      <c r="B2321" s="94"/>
      <c r="C2321" s="99"/>
      <c r="D2321" s="86"/>
      <c r="E2321" s="87"/>
      <c r="G2321" s="89"/>
      <c r="H2321" s="87"/>
      <c r="I2321" s="87"/>
      <c r="J2321" s="88"/>
      <c r="K2321" s="87"/>
      <c r="L2321" s="90"/>
      <c r="M2321" s="90"/>
      <c r="N2321" s="87" t="str">
        <f t="shared" ca="1" si="36"/>
        <v/>
      </c>
      <c r="O2321" s="87"/>
      <c r="P2321" s="89"/>
      <c r="Q2321" s="87"/>
      <c r="R2321" s="87"/>
      <c r="S2321" s="87"/>
      <c r="T2321" s="89"/>
      <c r="V2321" s="87"/>
      <c r="W2321" s="87"/>
    </row>
    <row r="2322" spans="1:23">
      <c r="A2322" s="98"/>
      <c r="B2322" s="94"/>
      <c r="C2322" s="99"/>
      <c r="D2322" s="86"/>
      <c r="E2322" s="87"/>
      <c r="G2322" s="89"/>
      <c r="H2322" s="87"/>
      <c r="I2322" s="87"/>
      <c r="J2322" s="88"/>
      <c r="K2322" s="87"/>
      <c r="L2322" s="90"/>
      <c r="M2322" s="90"/>
      <c r="N2322" s="87" t="str">
        <f t="shared" ca="1" si="36"/>
        <v/>
      </c>
      <c r="O2322" s="87"/>
      <c r="P2322" s="89"/>
      <c r="Q2322" s="87"/>
      <c r="R2322" s="87"/>
      <c r="S2322" s="87"/>
      <c r="T2322" s="89"/>
      <c r="V2322" s="87"/>
      <c r="W2322" s="87"/>
    </row>
    <row r="2323" spans="1:23">
      <c r="A2323" s="98"/>
      <c r="B2323" s="94"/>
      <c r="C2323" s="99"/>
      <c r="D2323" s="86"/>
      <c r="E2323" s="87"/>
      <c r="G2323" s="89"/>
      <c r="H2323" s="87"/>
      <c r="I2323" s="87"/>
      <c r="J2323" s="88"/>
      <c r="K2323" s="87"/>
      <c r="L2323" s="90"/>
      <c r="M2323" s="90"/>
      <c r="N2323" s="87" t="str">
        <f t="shared" ca="1" si="36"/>
        <v/>
      </c>
      <c r="O2323" s="87"/>
      <c r="P2323" s="89"/>
      <c r="Q2323" s="87"/>
      <c r="R2323" s="87"/>
      <c r="S2323" s="87"/>
      <c r="T2323" s="89"/>
      <c r="V2323" s="87"/>
      <c r="W2323" s="87"/>
    </row>
    <row r="2324" spans="1:23">
      <c r="A2324" s="98"/>
      <c r="B2324" s="94"/>
      <c r="C2324" s="99"/>
      <c r="D2324" s="86"/>
      <c r="E2324" s="87"/>
      <c r="G2324" s="89"/>
      <c r="H2324" s="87"/>
      <c r="I2324" s="87"/>
      <c r="J2324" s="88"/>
      <c r="K2324" s="87"/>
      <c r="L2324" s="90"/>
      <c r="M2324" s="90"/>
      <c r="N2324" s="87" t="str">
        <f t="shared" ca="1" si="36"/>
        <v/>
      </c>
      <c r="O2324" s="87"/>
      <c r="P2324" s="89"/>
      <c r="Q2324" s="87"/>
      <c r="R2324" s="87"/>
      <c r="S2324" s="87"/>
      <c r="T2324" s="89"/>
      <c r="V2324" s="87"/>
      <c r="W2324" s="87"/>
    </row>
    <row r="2325" spans="1:23">
      <c r="A2325" s="98"/>
      <c r="B2325" s="94"/>
      <c r="C2325" s="99"/>
      <c r="D2325" s="86"/>
      <c r="E2325" s="87"/>
      <c r="G2325" s="89"/>
      <c r="H2325" s="87"/>
      <c r="I2325" s="87"/>
      <c r="J2325" s="88"/>
      <c r="K2325" s="87"/>
      <c r="L2325" s="90"/>
      <c r="M2325" s="90"/>
      <c r="N2325" s="87" t="str">
        <f t="shared" ca="1" si="36"/>
        <v/>
      </c>
      <c r="O2325" s="87"/>
      <c r="P2325" s="89"/>
      <c r="Q2325" s="87"/>
      <c r="R2325" s="87"/>
      <c r="S2325" s="87"/>
      <c r="T2325" s="89"/>
      <c r="V2325" s="87"/>
      <c r="W2325" s="87"/>
    </row>
    <row r="2326" spans="1:23">
      <c r="A2326" s="98"/>
      <c r="B2326" s="94"/>
      <c r="C2326" s="99"/>
      <c r="D2326" s="86"/>
      <c r="E2326" s="87"/>
      <c r="G2326" s="89"/>
      <c r="H2326" s="87"/>
      <c r="I2326" s="87"/>
      <c r="J2326" s="88"/>
      <c r="K2326" s="87"/>
      <c r="L2326" s="90"/>
      <c r="M2326" s="90"/>
      <c r="N2326" s="87" t="str">
        <f t="shared" ca="1" si="36"/>
        <v/>
      </c>
      <c r="O2326" s="87"/>
      <c r="P2326" s="89"/>
      <c r="Q2326" s="87"/>
      <c r="R2326" s="87"/>
      <c r="S2326" s="87"/>
      <c r="T2326" s="89"/>
      <c r="V2326" s="87"/>
      <c r="W2326" s="87"/>
    </row>
    <row r="2327" spans="1:23">
      <c r="A2327" s="98"/>
      <c r="B2327" s="94"/>
      <c r="C2327" s="99"/>
      <c r="D2327" s="86"/>
      <c r="E2327" s="87"/>
      <c r="G2327" s="89"/>
      <c r="H2327" s="87"/>
      <c r="I2327" s="87"/>
      <c r="J2327" s="88"/>
      <c r="K2327" s="87"/>
      <c r="L2327" s="90"/>
      <c r="M2327" s="90"/>
      <c r="N2327" s="87" t="str">
        <f t="shared" ca="1" si="36"/>
        <v/>
      </c>
      <c r="O2327" s="87"/>
      <c r="P2327" s="89"/>
      <c r="Q2327" s="87"/>
      <c r="R2327" s="87"/>
      <c r="S2327" s="87"/>
      <c r="T2327" s="89"/>
      <c r="V2327" s="87"/>
      <c r="W2327" s="87"/>
    </row>
    <row r="2328" spans="1:23">
      <c r="A2328" s="98"/>
      <c r="B2328" s="94"/>
      <c r="C2328" s="99"/>
      <c r="D2328" s="86"/>
      <c r="E2328" s="87"/>
      <c r="G2328" s="89"/>
      <c r="H2328" s="87"/>
      <c r="I2328" s="87"/>
      <c r="J2328" s="88"/>
      <c r="K2328" s="87"/>
      <c r="L2328" s="90"/>
      <c r="M2328" s="90"/>
      <c r="N2328" s="87" t="str">
        <f t="shared" ca="1" si="36"/>
        <v/>
      </c>
      <c r="O2328" s="87"/>
      <c r="P2328" s="89"/>
      <c r="Q2328" s="87"/>
      <c r="R2328" s="87"/>
      <c r="S2328" s="87"/>
      <c r="T2328" s="89"/>
      <c r="V2328" s="87"/>
      <c r="W2328" s="87"/>
    </row>
    <row r="2329" spans="1:23">
      <c r="A2329" s="98"/>
      <c r="B2329" s="94"/>
      <c r="C2329" s="99"/>
      <c r="D2329" s="86"/>
      <c r="E2329" s="87"/>
      <c r="G2329" s="89"/>
      <c r="H2329" s="87"/>
      <c r="I2329" s="87"/>
      <c r="J2329" s="88"/>
      <c r="K2329" s="87"/>
      <c r="L2329" s="90"/>
      <c r="M2329" s="90"/>
      <c r="N2329" s="87" t="str">
        <f t="shared" ca="1" si="36"/>
        <v/>
      </c>
      <c r="O2329" s="87"/>
      <c r="P2329" s="89"/>
      <c r="Q2329" s="87"/>
      <c r="R2329" s="87"/>
      <c r="S2329" s="87"/>
      <c r="T2329" s="89"/>
      <c r="V2329" s="87"/>
      <c r="W2329" s="87"/>
    </row>
    <row r="2330" spans="1:23">
      <c r="A2330" s="98"/>
      <c r="B2330" s="94"/>
      <c r="C2330" s="99"/>
      <c r="D2330" s="86"/>
      <c r="E2330" s="87"/>
      <c r="G2330" s="89"/>
      <c r="H2330" s="87"/>
      <c r="I2330" s="87"/>
      <c r="J2330" s="88"/>
      <c r="K2330" s="87"/>
      <c r="L2330" s="90"/>
      <c r="M2330" s="90"/>
      <c r="N2330" s="87" t="str">
        <f t="shared" ca="1" si="36"/>
        <v/>
      </c>
      <c r="O2330" s="87"/>
      <c r="P2330" s="89"/>
      <c r="Q2330" s="87"/>
      <c r="R2330" s="87"/>
      <c r="S2330" s="87"/>
      <c r="T2330" s="89"/>
      <c r="V2330" s="87"/>
      <c r="W2330" s="87"/>
    </row>
    <row r="2331" spans="1:23">
      <c r="A2331" s="98"/>
      <c r="B2331" s="94"/>
      <c r="C2331" s="99"/>
      <c r="D2331" s="86"/>
      <c r="E2331" s="87"/>
      <c r="G2331" s="89"/>
      <c r="H2331" s="87"/>
      <c r="I2331" s="87"/>
      <c r="J2331" s="88"/>
      <c r="K2331" s="87"/>
      <c r="L2331" s="90"/>
      <c r="M2331" s="90"/>
      <c r="N2331" s="87" t="str">
        <f t="shared" ca="1" si="36"/>
        <v/>
      </c>
      <c r="O2331" s="87"/>
      <c r="P2331" s="89"/>
      <c r="Q2331" s="87"/>
      <c r="R2331" s="87"/>
      <c r="S2331" s="87"/>
      <c r="T2331" s="89"/>
      <c r="V2331" s="87"/>
      <c r="W2331" s="87"/>
    </row>
    <row r="2332" spans="1:23">
      <c r="A2332" s="98"/>
      <c r="B2332" s="94"/>
      <c r="C2332" s="99"/>
      <c r="D2332" s="86"/>
      <c r="E2332" s="87"/>
      <c r="G2332" s="89"/>
      <c r="H2332" s="87"/>
      <c r="I2332" s="87"/>
      <c r="J2332" s="88"/>
      <c r="K2332" s="87"/>
      <c r="L2332" s="90"/>
      <c r="M2332" s="90"/>
      <c r="N2332" s="87" t="str">
        <f t="shared" ca="1" si="36"/>
        <v/>
      </c>
      <c r="O2332" s="87"/>
      <c r="P2332" s="89"/>
      <c r="Q2332" s="87"/>
      <c r="R2332" s="87"/>
      <c r="S2332" s="87"/>
      <c r="T2332" s="89"/>
      <c r="V2332" s="87"/>
      <c r="W2332" s="87"/>
    </row>
    <row r="2333" spans="1:23">
      <c r="A2333" s="98"/>
      <c r="B2333" s="94"/>
      <c r="C2333" s="99"/>
      <c r="D2333" s="86"/>
      <c r="E2333" s="87"/>
      <c r="G2333" s="89"/>
      <c r="H2333" s="87"/>
      <c r="I2333" s="87"/>
      <c r="J2333" s="88"/>
      <c r="K2333" s="87"/>
      <c r="L2333" s="90"/>
      <c r="M2333" s="90"/>
      <c r="N2333" s="87" t="str">
        <f t="shared" ca="1" si="36"/>
        <v/>
      </c>
      <c r="O2333" s="87"/>
      <c r="P2333" s="89"/>
      <c r="Q2333" s="87"/>
      <c r="R2333" s="87"/>
      <c r="S2333" s="87"/>
      <c r="T2333" s="89"/>
      <c r="V2333" s="87"/>
      <c r="W2333" s="87"/>
    </row>
    <row r="2334" spans="1:23">
      <c r="A2334" s="98"/>
      <c r="B2334" s="94"/>
      <c r="C2334" s="99"/>
      <c r="D2334" s="86"/>
      <c r="E2334" s="87"/>
      <c r="G2334" s="89"/>
      <c r="H2334" s="87"/>
      <c r="I2334" s="87"/>
      <c r="J2334" s="88"/>
      <c r="K2334" s="87"/>
      <c r="L2334" s="90"/>
      <c r="M2334" s="90"/>
      <c r="N2334" s="87" t="str">
        <f t="shared" ca="1" si="36"/>
        <v/>
      </c>
      <c r="O2334" s="87"/>
      <c r="P2334" s="89"/>
      <c r="Q2334" s="87"/>
      <c r="R2334" s="87"/>
      <c r="S2334" s="87"/>
      <c r="T2334" s="89"/>
      <c r="V2334" s="87"/>
      <c r="W2334" s="87"/>
    </row>
    <row r="2335" spans="1:23">
      <c r="A2335" s="98"/>
      <c r="B2335" s="94"/>
      <c r="C2335" s="99"/>
      <c r="D2335" s="86"/>
      <c r="E2335" s="87"/>
      <c r="G2335" s="89"/>
      <c r="H2335" s="87"/>
      <c r="I2335" s="87"/>
      <c r="J2335" s="88"/>
      <c r="K2335" s="87"/>
      <c r="L2335" s="90"/>
      <c r="M2335" s="90"/>
      <c r="N2335" s="87" t="str">
        <f t="shared" ca="1" si="36"/>
        <v/>
      </c>
      <c r="O2335" s="87"/>
      <c r="P2335" s="89"/>
      <c r="Q2335" s="87"/>
      <c r="R2335" s="87"/>
      <c r="S2335" s="87"/>
      <c r="T2335" s="89"/>
      <c r="V2335" s="87"/>
      <c r="W2335" s="87"/>
    </row>
    <row r="2336" spans="1:23">
      <c r="A2336" s="98"/>
      <c r="B2336" s="94"/>
      <c r="C2336" s="99"/>
      <c r="D2336" s="86"/>
      <c r="E2336" s="87"/>
      <c r="G2336" s="89"/>
      <c r="H2336" s="87"/>
      <c r="I2336" s="87"/>
      <c r="J2336" s="88"/>
      <c r="K2336" s="87"/>
      <c r="L2336" s="90"/>
      <c r="M2336" s="90"/>
      <c r="N2336" s="87" t="str">
        <f t="shared" ca="1" si="36"/>
        <v/>
      </c>
      <c r="O2336" s="87"/>
      <c r="P2336" s="89"/>
      <c r="Q2336" s="87"/>
      <c r="R2336" s="87"/>
      <c r="S2336" s="87"/>
      <c r="T2336" s="89"/>
      <c r="V2336" s="87"/>
      <c r="W2336" s="87"/>
    </row>
    <row r="2337" spans="1:23">
      <c r="A2337" s="98"/>
      <c r="B2337" s="94"/>
      <c r="C2337" s="99"/>
      <c r="D2337" s="86"/>
      <c r="E2337" s="87"/>
      <c r="G2337" s="89"/>
      <c r="H2337" s="87"/>
      <c r="I2337" s="87"/>
      <c r="J2337" s="88"/>
      <c r="K2337" s="87"/>
      <c r="L2337" s="90"/>
      <c r="M2337" s="90"/>
      <c r="N2337" s="87" t="str">
        <f t="shared" ca="1" si="36"/>
        <v/>
      </c>
      <c r="O2337" s="87"/>
      <c r="P2337" s="89"/>
      <c r="Q2337" s="87"/>
      <c r="R2337" s="87"/>
      <c r="S2337" s="87"/>
      <c r="T2337" s="89"/>
      <c r="V2337" s="87"/>
      <c r="W2337" s="87"/>
    </row>
    <row r="2338" spans="1:23">
      <c r="A2338" s="98"/>
      <c r="B2338" s="94"/>
      <c r="C2338" s="99"/>
      <c r="D2338" s="86"/>
      <c r="E2338" s="87"/>
      <c r="G2338" s="89"/>
      <c r="H2338" s="87"/>
      <c r="I2338" s="87"/>
      <c r="J2338" s="88"/>
      <c r="K2338" s="87"/>
      <c r="L2338" s="90"/>
      <c r="M2338" s="90"/>
      <c r="N2338" s="87" t="str">
        <f t="shared" ca="1" si="36"/>
        <v/>
      </c>
      <c r="O2338" s="87"/>
      <c r="P2338" s="89"/>
      <c r="Q2338" s="87"/>
      <c r="R2338" s="87"/>
      <c r="S2338" s="87"/>
      <c r="T2338" s="89"/>
      <c r="V2338" s="87"/>
      <c r="W2338" s="87"/>
    </row>
    <row r="2339" spans="1:23">
      <c r="A2339" s="98"/>
      <c r="B2339" s="94"/>
      <c r="C2339" s="99"/>
      <c r="D2339" s="86"/>
      <c r="E2339" s="87"/>
      <c r="G2339" s="89"/>
      <c r="H2339" s="87"/>
      <c r="I2339" s="87"/>
      <c r="J2339" s="88"/>
      <c r="K2339" s="87"/>
      <c r="L2339" s="90"/>
      <c r="M2339" s="90"/>
      <c r="N2339" s="87" t="str">
        <f t="shared" ca="1" si="36"/>
        <v/>
      </c>
      <c r="O2339" s="87"/>
      <c r="P2339" s="89"/>
      <c r="Q2339" s="87"/>
      <c r="R2339" s="87"/>
      <c r="S2339" s="87"/>
      <c r="T2339" s="89"/>
      <c r="V2339" s="87"/>
      <c r="W2339" s="87"/>
    </row>
    <row r="2340" spans="1:23">
      <c r="A2340" s="98"/>
      <c r="B2340" s="94"/>
      <c r="C2340" s="99"/>
      <c r="D2340" s="86"/>
      <c r="E2340" s="87"/>
      <c r="G2340" s="89"/>
      <c r="H2340" s="87"/>
      <c r="I2340" s="87"/>
      <c r="J2340" s="88"/>
      <c r="K2340" s="87"/>
      <c r="L2340" s="90"/>
      <c r="M2340" s="90"/>
      <c r="N2340" s="87" t="str">
        <f t="shared" ca="1" si="36"/>
        <v/>
      </c>
      <c r="O2340" s="87"/>
      <c r="P2340" s="89"/>
      <c r="Q2340" s="87"/>
      <c r="R2340" s="87"/>
      <c r="S2340" s="87"/>
      <c r="T2340" s="89"/>
      <c r="V2340" s="87"/>
      <c r="W2340" s="87"/>
    </row>
    <row r="2341" spans="1:23">
      <c r="A2341" s="98"/>
      <c r="B2341" s="94"/>
      <c r="C2341" s="99"/>
      <c r="D2341" s="86"/>
      <c r="E2341" s="87"/>
      <c r="G2341" s="89"/>
      <c r="H2341" s="87"/>
      <c r="I2341" s="87"/>
      <c r="J2341" s="88"/>
      <c r="K2341" s="87"/>
      <c r="L2341" s="90"/>
      <c r="M2341" s="90"/>
      <c r="N2341" s="87" t="str">
        <f t="shared" ca="1" si="36"/>
        <v/>
      </c>
      <c r="O2341" s="87"/>
      <c r="P2341" s="89"/>
      <c r="Q2341" s="87"/>
      <c r="R2341" s="87"/>
      <c r="S2341" s="87"/>
      <c r="T2341" s="89"/>
      <c r="V2341" s="87"/>
      <c r="W2341" s="87"/>
    </row>
    <row r="2342" spans="1:23">
      <c r="A2342" s="98"/>
      <c r="B2342" s="94"/>
      <c r="C2342" s="99"/>
      <c r="D2342" s="86"/>
      <c r="E2342" s="87"/>
      <c r="G2342" s="89"/>
      <c r="H2342" s="87"/>
      <c r="I2342" s="87"/>
      <c r="J2342" s="88"/>
      <c r="K2342" s="87"/>
      <c r="L2342" s="90"/>
      <c r="M2342" s="90"/>
      <c r="N2342" s="87" t="str">
        <f t="shared" ca="1" si="36"/>
        <v/>
      </c>
      <c r="O2342" s="87"/>
      <c r="P2342" s="89"/>
      <c r="Q2342" s="87"/>
      <c r="R2342" s="87"/>
      <c r="S2342" s="87"/>
      <c r="T2342" s="89"/>
      <c r="V2342" s="87"/>
      <c r="W2342" s="87"/>
    </row>
    <row r="2343" spans="1:23">
      <c r="A2343" s="98"/>
      <c r="B2343" s="94"/>
      <c r="C2343" s="99"/>
      <c r="D2343" s="86"/>
      <c r="E2343" s="87"/>
      <c r="G2343" s="89"/>
      <c r="H2343" s="87"/>
      <c r="I2343" s="87"/>
      <c r="J2343" s="88"/>
      <c r="K2343" s="87"/>
      <c r="L2343" s="90"/>
      <c r="M2343" s="90"/>
      <c r="N2343" s="87" t="str">
        <f t="shared" ca="1" si="36"/>
        <v/>
      </c>
      <c r="O2343" s="87"/>
      <c r="P2343" s="89"/>
      <c r="Q2343" s="87"/>
      <c r="R2343" s="87"/>
      <c r="S2343" s="87"/>
      <c r="T2343" s="89"/>
      <c r="V2343" s="87"/>
      <c r="W2343" s="87"/>
    </row>
    <row r="2344" spans="1:23">
      <c r="A2344" s="98"/>
      <c r="B2344" s="94"/>
      <c r="C2344" s="99"/>
      <c r="D2344" s="86"/>
      <c r="E2344" s="87"/>
      <c r="G2344" s="89"/>
      <c r="H2344" s="87"/>
      <c r="I2344" s="87"/>
      <c r="J2344" s="88"/>
      <c r="K2344" s="87"/>
      <c r="L2344" s="90"/>
      <c r="M2344" s="90"/>
      <c r="N2344" s="87" t="str">
        <f t="shared" ca="1" si="36"/>
        <v/>
      </c>
      <c r="O2344" s="87"/>
      <c r="P2344" s="89"/>
      <c r="Q2344" s="87"/>
      <c r="R2344" s="87"/>
      <c r="S2344" s="87"/>
      <c r="T2344" s="89"/>
      <c r="V2344" s="87"/>
      <c r="W2344" s="87"/>
    </row>
    <row r="2345" spans="1:23">
      <c r="A2345" s="98"/>
      <c r="B2345" s="94"/>
      <c r="C2345" s="99"/>
      <c r="D2345" s="86"/>
      <c r="E2345" s="87"/>
      <c r="G2345" s="89"/>
      <c r="H2345" s="87"/>
      <c r="I2345" s="87"/>
      <c r="J2345" s="88"/>
      <c r="K2345" s="87"/>
      <c r="L2345" s="90"/>
      <c r="M2345" s="90"/>
      <c r="N2345" s="87" t="str">
        <f t="shared" ca="1" si="36"/>
        <v/>
      </c>
      <c r="O2345" s="87"/>
      <c r="P2345" s="89"/>
      <c r="Q2345" s="87"/>
      <c r="R2345" s="87"/>
      <c r="S2345" s="87"/>
      <c r="T2345" s="89"/>
      <c r="V2345" s="87"/>
      <c r="W2345" s="87"/>
    </row>
    <row r="2346" spans="1:23">
      <c r="A2346" s="98"/>
      <c r="B2346" s="94"/>
      <c r="C2346" s="99"/>
      <c r="D2346" s="86"/>
      <c r="E2346" s="87"/>
      <c r="G2346" s="89"/>
      <c r="H2346" s="87"/>
      <c r="I2346" s="87"/>
      <c r="J2346" s="88"/>
      <c r="K2346" s="87"/>
      <c r="L2346" s="90"/>
      <c r="M2346" s="90"/>
      <c r="N2346" s="87" t="str">
        <f t="shared" ca="1" si="36"/>
        <v/>
      </c>
      <c r="O2346" s="87"/>
      <c r="P2346" s="89"/>
      <c r="Q2346" s="87"/>
      <c r="R2346" s="87"/>
      <c r="S2346" s="87"/>
      <c r="T2346" s="89"/>
      <c r="V2346" s="87"/>
      <c r="W2346" s="87"/>
    </row>
    <row r="2347" spans="1:23">
      <c r="A2347" s="98"/>
      <c r="B2347" s="94"/>
      <c r="C2347" s="99"/>
      <c r="D2347" s="86"/>
      <c r="E2347" s="87"/>
      <c r="G2347" s="89"/>
      <c r="H2347" s="87"/>
      <c r="I2347" s="87"/>
      <c r="J2347" s="88"/>
      <c r="K2347" s="87"/>
      <c r="L2347" s="90"/>
      <c r="M2347" s="90"/>
      <c r="N2347" s="87" t="str">
        <f t="shared" ca="1" si="36"/>
        <v/>
      </c>
      <c r="O2347" s="87"/>
      <c r="P2347" s="89"/>
      <c r="Q2347" s="87"/>
      <c r="R2347" s="87"/>
      <c r="S2347" s="87"/>
      <c r="T2347" s="89"/>
      <c r="V2347" s="87"/>
      <c r="W2347" s="87"/>
    </row>
    <row r="2348" spans="1:23">
      <c r="A2348" s="98"/>
      <c r="B2348" s="94"/>
      <c r="C2348" s="99"/>
      <c r="D2348" s="86"/>
      <c r="E2348" s="87"/>
      <c r="G2348" s="89"/>
      <c r="H2348" s="87"/>
      <c r="I2348" s="87"/>
      <c r="J2348" s="88"/>
      <c r="K2348" s="87"/>
      <c r="L2348" s="90"/>
      <c r="M2348" s="90"/>
      <c r="N2348" s="87" t="str">
        <f t="shared" ca="1" si="36"/>
        <v/>
      </c>
      <c r="O2348" s="87"/>
      <c r="P2348" s="89"/>
      <c r="Q2348" s="87"/>
      <c r="R2348" s="87"/>
      <c r="S2348" s="87"/>
      <c r="T2348" s="89"/>
      <c r="V2348" s="87"/>
      <c r="W2348" s="87"/>
    </row>
    <row r="2349" spans="1:23">
      <c r="A2349" s="98"/>
      <c r="B2349" s="94"/>
      <c r="C2349" s="99"/>
      <c r="D2349" s="86"/>
      <c r="E2349" s="87"/>
      <c r="G2349" s="89"/>
      <c r="H2349" s="87"/>
      <c r="I2349" s="87"/>
      <c r="J2349" s="88"/>
      <c r="K2349" s="87"/>
      <c r="L2349" s="90"/>
      <c r="M2349" s="90"/>
      <c r="N2349" s="87" t="str">
        <f t="shared" ca="1" si="36"/>
        <v/>
      </c>
      <c r="O2349" s="87"/>
      <c r="P2349" s="89"/>
      <c r="Q2349" s="87"/>
      <c r="R2349" s="87"/>
      <c r="S2349" s="87"/>
      <c r="T2349" s="89"/>
      <c r="V2349" s="87"/>
      <c r="W2349" s="87"/>
    </row>
    <row r="2350" spans="1:23">
      <c r="A2350" s="98"/>
      <c r="B2350" s="94"/>
      <c r="C2350" s="99"/>
      <c r="D2350" s="86"/>
      <c r="E2350" s="87"/>
      <c r="G2350" s="89"/>
      <c r="H2350" s="87"/>
      <c r="I2350" s="87"/>
      <c r="J2350" s="88"/>
      <c r="K2350" s="87"/>
      <c r="L2350" s="90"/>
      <c r="M2350" s="90"/>
      <c r="N2350" s="87" t="str">
        <f t="shared" ca="1" si="36"/>
        <v/>
      </c>
      <c r="O2350" s="87"/>
      <c r="P2350" s="89"/>
      <c r="Q2350" s="87"/>
      <c r="R2350" s="87"/>
      <c r="S2350" s="87"/>
      <c r="T2350" s="89"/>
      <c r="V2350" s="87"/>
      <c r="W2350" s="87"/>
    </row>
    <row r="2351" spans="1:23">
      <c r="A2351" s="98"/>
      <c r="B2351" s="94"/>
      <c r="C2351" s="99"/>
      <c r="D2351" s="86"/>
      <c r="E2351" s="87"/>
      <c r="G2351" s="89"/>
      <c r="H2351" s="87"/>
      <c r="I2351" s="87"/>
      <c r="J2351" s="88"/>
      <c r="K2351" s="87"/>
      <c r="L2351" s="90"/>
      <c r="M2351" s="90"/>
      <c r="N2351" s="87" t="str">
        <f t="shared" ca="1" si="36"/>
        <v/>
      </c>
      <c r="O2351" s="87"/>
      <c r="P2351" s="89"/>
      <c r="Q2351" s="87"/>
      <c r="R2351" s="87"/>
      <c r="S2351" s="87"/>
      <c r="T2351" s="89"/>
      <c r="V2351" s="87"/>
      <c r="W2351" s="87"/>
    </row>
    <row r="2352" spans="1:23">
      <c r="A2352" s="98"/>
      <c r="B2352" s="94"/>
      <c r="C2352" s="99"/>
      <c r="D2352" s="86"/>
      <c r="E2352" s="87"/>
      <c r="G2352" s="89"/>
      <c r="H2352" s="87"/>
      <c r="I2352" s="87"/>
      <c r="J2352" s="88"/>
      <c r="K2352" s="87"/>
      <c r="L2352" s="90"/>
      <c r="M2352" s="90"/>
      <c r="N2352" s="87" t="str">
        <f t="shared" ca="1" si="36"/>
        <v/>
      </c>
      <c r="O2352" s="87"/>
      <c r="P2352" s="89"/>
      <c r="Q2352" s="87"/>
      <c r="R2352" s="87"/>
      <c r="S2352" s="87"/>
      <c r="T2352" s="89"/>
      <c r="V2352" s="87"/>
      <c r="W2352" s="87"/>
    </row>
    <row r="2353" spans="1:23">
      <c r="A2353" s="98"/>
      <c r="B2353" s="94"/>
      <c r="C2353" s="99"/>
      <c r="D2353" s="86"/>
      <c r="E2353" s="87"/>
      <c r="G2353" s="89"/>
      <c r="H2353" s="87"/>
      <c r="I2353" s="87"/>
      <c r="J2353" s="88"/>
      <c r="K2353" s="87"/>
      <c r="L2353" s="90"/>
      <c r="M2353" s="90"/>
      <c r="N2353" s="87" t="str">
        <f t="shared" ca="1" si="36"/>
        <v/>
      </c>
      <c r="O2353" s="87"/>
      <c r="P2353" s="89"/>
      <c r="Q2353" s="87"/>
      <c r="R2353" s="87"/>
      <c r="S2353" s="87"/>
      <c r="T2353" s="89"/>
      <c r="V2353" s="87"/>
      <c r="W2353" s="87"/>
    </row>
    <row r="2354" spans="1:23">
      <c r="A2354" s="98"/>
      <c r="B2354" s="94"/>
      <c r="C2354" s="99"/>
      <c r="D2354" s="86"/>
      <c r="E2354" s="87"/>
      <c r="G2354" s="89"/>
      <c r="H2354" s="87"/>
      <c r="I2354" s="87"/>
      <c r="J2354" s="88"/>
      <c r="K2354" s="87"/>
      <c r="L2354" s="90"/>
      <c r="M2354" s="90"/>
      <c r="N2354" s="87" t="str">
        <f t="shared" ca="1" si="36"/>
        <v/>
      </c>
      <c r="O2354" s="87"/>
      <c r="P2354" s="89"/>
      <c r="Q2354" s="87"/>
      <c r="R2354" s="87"/>
      <c r="S2354" s="87"/>
      <c r="T2354" s="89"/>
      <c r="V2354" s="87"/>
      <c r="W2354" s="87"/>
    </row>
    <row r="2355" spans="1:23">
      <c r="A2355" s="98"/>
      <c r="B2355" s="94"/>
      <c r="C2355" s="99"/>
      <c r="D2355" s="86"/>
      <c r="E2355" s="87"/>
      <c r="G2355" s="89"/>
      <c r="H2355" s="87"/>
      <c r="I2355" s="87"/>
      <c r="J2355" s="88"/>
      <c r="K2355" s="87"/>
      <c r="L2355" s="90"/>
      <c r="M2355" s="90"/>
      <c r="N2355" s="87" t="str">
        <f t="shared" ca="1" si="36"/>
        <v/>
      </c>
      <c r="O2355" s="87"/>
      <c r="P2355" s="89"/>
      <c r="Q2355" s="87"/>
      <c r="R2355" s="87"/>
      <c r="S2355" s="87"/>
      <c r="T2355" s="89"/>
      <c r="V2355" s="87"/>
      <c r="W2355" s="87"/>
    </row>
    <row r="2356" spans="1:23">
      <c r="A2356" s="98"/>
      <c r="B2356" s="94"/>
      <c r="C2356" s="99"/>
      <c r="D2356" s="86"/>
      <c r="E2356" s="87"/>
      <c r="G2356" s="89"/>
      <c r="H2356" s="87"/>
      <c r="I2356" s="87"/>
      <c r="J2356" s="88"/>
      <c r="K2356" s="87"/>
      <c r="L2356" s="90"/>
      <c r="M2356" s="90"/>
      <c r="N2356" s="87" t="str">
        <f t="shared" ca="1" si="36"/>
        <v/>
      </c>
      <c r="O2356" s="87"/>
      <c r="P2356" s="89"/>
      <c r="Q2356" s="87"/>
      <c r="R2356" s="87"/>
      <c r="S2356" s="87"/>
      <c r="T2356" s="89"/>
      <c r="V2356" s="87"/>
      <c r="W2356" s="87"/>
    </row>
    <row r="2357" spans="1:23">
      <c r="A2357" s="98"/>
      <c r="B2357" s="94"/>
      <c r="C2357" s="99"/>
      <c r="D2357" s="86"/>
      <c r="E2357" s="87"/>
      <c r="G2357" s="89"/>
      <c r="H2357" s="87"/>
      <c r="I2357" s="87"/>
      <c r="J2357" s="88"/>
      <c r="K2357" s="87"/>
      <c r="L2357" s="90"/>
      <c r="M2357" s="90"/>
      <c r="N2357" s="87" t="str">
        <f t="shared" ca="1" si="36"/>
        <v/>
      </c>
      <c r="O2357" s="87"/>
      <c r="P2357" s="89"/>
      <c r="Q2357" s="87"/>
      <c r="R2357" s="87"/>
      <c r="S2357" s="87"/>
      <c r="T2357" s="89"/>
      <c r="V2357" s="87"/>
      <c r="W2357" s="87"/>
    </row>
    <row r="2358" spans="1:23">
      <c r="A2358" s="98"/>
      <c r="B2358" s="94"/>
      <c r="C2358" s="99"/>
      <c r="D2358" s="86"/>
      <c r="E2358" s="87"/>
      <c r="G2358" s="89"/>
      <c r="H2358" s="87"/>
      <c r="I2358" s="87"/>
      <c r="J2358" s="88"/>
      <c r="K2358" s="87"/>
      <c r="L2358" s="90"/>
      <c r="M2358" s="90"/>
      <c r="N2358" s="87" t="str">
        <f t="shared" ca="1" si="36"/>
        <v/>
      </c>
      <c r="O2358" s="87"/>
      <c r="P2358" s="89"/>
      <c r="Q2358" s="87"/>
      <c r="R2358" s="87"/>
      <c r="S2358" s="87"/>
      <c r="T2358" s="89"/>
      <c r="V2358" s="87"/>
      <c r="W2358" s="87"/>
    </row>
    <row r="2359" spans="1:23">
      <c r="A2359" s="98"/>
      <c r="B2359" s="94"/>
      <c r="C2359" s="99"/>
      <c r="D2359" s="86"/>
      <c r="E2359" s="87"/>
      <c r="G2359" s="89"/>
      <c r="H2359" s="87"/>
      <c r="I2359" s="87"/>
      <c r="J2359" s="88"/>
      <c r="K2359" s="87"/>
      <c r="L2359" s="90"/>
      <c r="M2359" s="90"/>
      <c r="N2359" s="87" t="str">
        <f t="shared" ca="1" si="36"/>
        <v/>
      </c>
      <c r="O2359" s="87"/>
      <c r="P2359" s="89"/>
      <c r="Q2359" s="87"/>
      <c r="R2359" s="87"/>
      <c r="S2359" s="87"/>
      <c r="T2359" s="89"/>
      <c r="V2359" s="87"/>
      <c r="W2359" s="87"/>
    </row>
    <row r="2360" spans="1:23">
      <c r="A2360" s="98"/>
      <c r="B2360" s="94"/>
      <c r="C2360" s="99"/>
      <c r="D2360" s="86"/>
      <c r="E2360" s="87"/>
      <c r="G2360" s="89"/>
      <c r="H2360" s="87"/>
      <c r="I2360" s="87"/>
      <c r="J2360" s="88"/>
      <c r="K2360" s="87"/>
      <c r="L2360" s="90"/>
      <c r="M2360" s="90"/>
      <c r="N2360" s="87" t="str">
        <f t="shared" ca="1" si="36"/>
        <v/>
      </c>
      <c r="O2360" s="87"/>
      <c r="P2360" s="89"/>
      <c r="Q2360" s="87"/>
      <c r="R2360" s="87"/>
      <c r="S2360" s="87"/>
      <c r="T2360" s="89"/>
      <c r="V2360" s="87"/>
      <c r="W2360" s="87"/>
    </row>
    <row r="2361" spans="1:23">
      <c r="A2361" s="98"/>
      <c r="B2361" s="94"/>
      <c r="C2361" s="99"/>
      <c r="D2361" s="86"/>
      <c r="E2361" s="87"/>
      <c r="G2361" s="89"/>
      <c r="H2361" s="87"/>
      <c r="I2361" s="87"/>
      <c r="J2361" s="88"/>
      <c r="K2361" s="87"/>
      <c r="L2361" s="90"/>
      <c r="M2361" s="90"/>
      <c r="N2361" s="87" t="str">
        <f t="shared" ca="1" si="36"/>
        <v/>
      </c>
      <c r="O2361" s="87"/>
      <c r="P2361" s="89"/>
      <c r="Q2361" s="87"/>
      <c r="R2361" s="87"/>
      <c r="S2361" s="87"/>
      <c r="T2361" s="89"/>
      <c r="V2361" s="87"/>
      <c r="W2361" s="87"/>
    </row>
    <row r="2362" spans="1:23">
      <c r="A2362" s="98"/>
      <c r="B2362" s="94"/>
      <c r="C2362" s="99"/>
      <c r="D2362" s="86"/>
      <c r="E2362" s="87"/>
      <c r="G2362" s="89"/>
      <c r="H2362" s="87"/>
      <c r="I2362" s="87"/>
      <c r="J2362" s="88"/>
      <c r="K2362" s="87"/>
      <c r="L2362" s="90"/>
      <c r="M2362" s="90"/>
      <c r="N2362" s="87" t="str">
        <f t="shared" ca="1" si="36"/>
        <v/>
      </c>
      <c r="O2362" s="87"/>
      <c r="P2362" s="89"/>
      <c r="Q2362" s="87"/>
      <c r="R2362" s="87"/>
      <c r="S2362" s="87"/>
      <c r="T2362" s="89"/>
      <c r="V2362" s="87"/>
      <c r="W2362" s="87"/>
    </row>
    <row r="2363" spans="1:23">
      <c r="A2363" s="98"/>
      <c r="B2363" s="94"/>
      <c r="C2363" s="99"/>
      <c r="D2363" s="86"/>
      <c r="E2363" s="87"/>
      <c r="G2363" s="89"/>
      <c r="H2363" s="87"/>
      <c r="I2363" s="87"/>
      <c r="J2363" s="88"/>
      <c r="K2363" s="87"/>
      <c r="L2363" s="90"/>
      <c r="M2363" s="90"/>
      <c r="N2363" s="87" t="str">
        <f t="shared" ca="1" si="36"/>
        <v/>
      </c>
      <c r="O2363" s="87"/>
      <c r="P2363" s="89"/>
      <c r="Q2363" s="87"/>
      <c r="R2363" s="87"/>
      <c r="S2363" s="87"/>
      <c r="T2363" s="89"/>
      <c r="V2363" s="87"/>
      <c r="W2363" s="87"/>
    </row>
    <row r="2364" spans="1:23">
      <c r="A2364" s="98"/>
      <c r="B2364" s="94"/>
      <c r="C2364" s="99"/>
      <c r="D2364" s="86"/>
      <c r="E2364" s="87"/>
      <c r="G2364" s="89"/>
      <c r="H2364" s="87"/>
      <c r="I2364" s="87"/>
      <c r="J2364" s="88"/>
      <c r="K2364" s="87"/>
      <c r="L2364" s="90"/>
      <c r="M2364" s="90"/>
      <c r="N2364" s="87" t="str">
        <f t="shared" ca="1" si="36"/>
        <v/>
      </c>
      <c r="O2364" s="87"/>
      <c r="P2364" s="89"/>
      <c r="Q2364" s="87"/>
      <c r="R2364" s="87"/>
      <c r="S2364" s="87"/>
      <c r="T2364" s="89"/>
      <c r="V2364" s="87"/>
      <c r="W2364" s="87"/>
    </row>
    <row r="2365" spans="1:23">
      <c r="A2365" s="98"/>
      <c r="B2365" s="94"/>
      <c r="C2365" s="99"/>
      <c r="D2365" s="86"/>
      <c r="E2365" s="87"/>
      <c r="G2365" s="89"/>
      <c r="H2365" s="87"/>
      <c r="I2365" s="87"/>
      <c r="J2365" s="88"/>
      <c r="K2365" s="87"/>
      <c r="L2365" s="90"/>
      <c r="M2365" s="90"/>
      <c r="N2365" s="87" t="str">
        <f t="shared" ca="1" si="36"/>
        <v/>
      </c>
      <c r="O2365" s="87"/>
      <c r="P2365" s="89"/>
      <c r="Q2365" s="87"/>
      <c r="R2365" s="87"/>
      <c r="S2365" s="87"/>
      <c r="T2365" s="89"/>
      <c r="V2365" s="87"/>
      <c r="W2365" s="87"/>
    </row>
    <row r="2366" spans="1:23">
      <c r="A2366" s="98"/>
      <c r="B2366" s="94"/>
      <c r="C2366" s="99"/>
      <c r="D2366" s="86"/>
      <c r="E2366" s="87"/>
      <c r="G2366" s="89"/>
      <c r="H2366" s="87"/>
      <c r="I2366" s="87"/>
      <c r="J2366" s="88"/>
      <c r="K2366" s="87"/>
      <c r="L2366" s="90"/>
      <c r="M2366" s="90"/>
      <c r="N2366" s="87" t="str">
        <f t="shared" ca="1" si="36"/>
        <v/>
      </c>
      <c r="O2366" s="87"/>
      <c r="P2366" s="89"/>
      <c r="Q2366" s="87"/>
      <c r="R2366" s="87"/>
      <c r="S2366" s="87"/>
      <c r="T2366" s="89"/>
      <c r="V2366" s="87"/>
      <c r="W2366" s="87"/>
    </row>
    <row r="2367" spans="1:23">
      <c r="A2367" s="98"/>
      <c r="B2367" s="94"/>
      <c r="C2367" s="99"/>
      <c r="D2367" s="86"/>
      <c r="E2367" s="87"/>
      <c r="G2367" s="89"/>
      <c r="H2367" s="87"/>
      <c r="I2367" s="87"/>
      <c r="J2367" s="88"/>
      <c r="K2367" s="87"/>
      <c r="L2367" s="90"/>
      <c r="M2367" s="90"/>
      <c r="N2367" s="87" t="str">
        <f t="shared" ca="1" si="36"/>
        <v/>
      </c>
      <c r="O2367" s="87"/>
      <c r="P2367" s="89"/>
      <c r="Q2367" s="87"/>
      <c r="R2367" s="87"/>
      <c r="S2367" s="87"/>
      <c r="T2367" s="89"/>
      <c r="V2367" s="87"/>
      <c r="W2367" s="87"/>
    </row>
    <row r="2368" spans="1:23">
      <c r="A2368" s="98"/>
      <c r="B2368" s="94"/>
      <c r="C2368" s="99"/>
      <c r="D2368" s="86"/>
      <c r="E2368" s="87"/>
      <c r="G2368" s="89"/>
      <c r="H2368" s="87"/>
      <c r="I2368" s="87"/>
      <c r="J2368" s="88"/>
      <c r="K2368" s="87"/>
      <c r="L2368" s="90"/>
      <c r="M2368" s="90"/>
      <c r="N2368" s="87" t="str">
        <f t="shared" ca="1" si="36"/>
        <v/>
      </c>
      <c r="O2368" s="87"/>
      <c r="P2368" s="89"/>
      <c r="Q2368" s="87"/>
      <c r="R2368" s="87"/>
      <c r="S2368" s="87"/>
      <c r="T2368" s="89"/>
      <c r="V2368" s="87"/>
      <c r="W2368" s="87"/>
    </row>
    <row r="2369" spans="1:23">
      <c r="A2369" s="98"/>
      <c r="B2369" s="94"/>
      <c r="C2369" s="99"/>
      <c r="D2369" s="86"/>
      <c r="E2369" s="87"/>
      <c r="G2369" s="89"/>
      <c r="H2369" s="87"/>
      <c r="I2369" s="87"/>
      <c r="J2369" s="88"/>
      <c r="K2369" s="87"/>
      <c r="L2369" s="90"/>
      <c r="M2369" s="90"/>
      <c r="N2369" s="87" t="str">
        <f t="shared" ca="1" si="36"/>
        <v/>
      </c>
      <c r="O2369" s="87"/>
      <c r="P2369" s="89"/>
      <c r="Q2369" s="87"/>
      <c r="R2369" s="87"/>
      <c r="S2369" s="87"/>
      <c r="T2369" s="89"/>
      <c r="V2369" s="87"/>
      <c r="W2369" s="87"/>
    </row>
    <row r="2370" spans="1:23">
      <c r="A2370" s="98"/>
      <c r="B2370" s="94"/>
      <c r="C2370" s="99"/>
      <c r="D2370" s="86"/>
      <c r="E2370" s="87"/>
      <c r="G2370" s="89"/>
      <c r="H2370" s="87"/>
      <c r="I2370" s="87"/>
      <c r="J2370" s="88"/>
      <c r="K2370" s="87"/>
      <c r="L2370" s="90"/>
      <c r="M2370" s="90"/>
      <c r="N2370" s="87" t="str">
        <f t="shared" ca="1" si="36"/>
        <v/>
      </c>
      <c r="O2370" s="87"/>
      <c r="P2370" s="89"/>
      <c r="Q2370" s="87"/>
      <c r="R2370" s="87"/>
      <c r="S2370" s="87"/>
      <c r="T2370" s="89"/>
      <c r="V2370" s="87"/>
      <c r="W2370" s="87"/>
    </row>
    <row r="2371" spans="1:23">
      <c r="A2371" s="98"/>
      <c r="B2371" s="94"/>
      <c r="C2371" s="99"/>
      <c r="D2371" s="86"/>
      <c r="E2371" s="87"/>
      <c r="G2371" s="89"/>
      <c r="H2371" s="87"/>
      <c r="I2371" s="87"/>
      <c r="J2371" s="88"/>
      <c r="K2371" s="87"/>
      <c r="L2371" s="90"/>
      <c r="M2371" s="90"/>
      <c r="N2371" s="87" t="str">
        <f t="shared" ca="1" si="36"/>
        <v/>
      </c>
      <c r="O2371" s="87"/>
      <c r="P2371" s="89"/>
      <c r="Q2371" s="87"/>
      <c r="R2371" s="87"/>
      <c r="S2371" s="87"/>
      <c r="T2371" s="89"/>
      <c r="V2371" s="87"/>
      <c r="W2371" s="87"/>
    </row>
    <row r="2372" spans="1:23">
      <c r="A2372" s="98"/>
      <c r="B2372" s="94"/>
      <c r="C2372" s="99"/>
      <c r="D2372" s="86"/>
      <c r="E2372" s="87"/>
      <c r="G2372" s="89"/>
      <c r="H2372" s="87"/>
      <c r="I2372" s="87"/>
      <c r="J2372" s="88"/>
      <c r="K2372" s="87"/>
      <c r="L2372" s="90"/>
      <c r="M2372" s="90"/>
      <c r="N2372" s="87" t="str">
        <f t="shared" ca="1" si="36"/>
        <v/>
      </c>
      <c r="O2372" s="87"/>
      <c r="P2372" s="89"/>
      <c r="Q2372" s="87"/>
      <c r="R2372" s="87"/>
      <c r="S2372" s="87"/>
      <c r="T2372" s="89"/>
      <c r="V2372" s="87"/>
      <c r="W2372" s="87"/>
    </row>
    <row r="2373" spans="1:23">
      <c r="A2373" s="98"/>
      <c r="B2373" s="94"/>
      <c r="C2373" s="99"/>
      <c r="D2373" s="86"/>
      <c r="E2373" s="87"/>
      <c r="G2373" s="89"/>
      <c r="H2373" s="87"/>
      <c r="I2373" s="87"/>
      <c r="J2373" s="88"/>
      <c r="K2373" s="87"/>
      <c r="L2373" s="90"/>
      <c r="M2373" s="90"/>
      <c r="N2373" s="87" t="str">
        <f t="shared" ref="N2373:N2436" ca="1" si="37">+IFERROR(MATCH("X",OFFSET(STR,N2372,0),0)+N2372,"")</f>
        <v/>
      </c>
      <c r="O2373" s="87"/>
      <c r="P2373" s="89"/>
      <c r="Q2373" s="87"/>
      <c r="R2373" s="87"/>
      <c r="S2373" s="87"/>
      <c r="T2373" s="89"/>
      <c r="V2373" s="87"/>
      <c r="W2373" s="87"/>
    </row>
    <row r="2374" spans="1:23">
      <c r="A2374" s="98"/>
      <c r="B2374" s="94"/>
      <c r="C2374" s="99"/>
      <c r="D2374" s="86"/>
      <c r="E2374" s="87"/>
      <c r="G2374" s="89"/>
      <c r="H2374" s="87"/>
      <c r="I2374" s="87"/>
      <c r="J2374" s="88"/>
      <c r="K2374" s="87"/>
      <c r="L2374" s="90"/>
      <c r="M2374" s="90"/>
      <c r="N2374" s="87" t="str">
        <f t="shared" ca="1" si="37"/>
        <v/>
      </c>
      <c r="O2374" s="87"/>
      <c r="P2374" s="89"/>
      <c r="Q2374" s="87"/>
      <c r="R2374" s="87"/>
      <c r="S2374" s="87"/>
      <c r="T2374" s="89"/>
      <c r="V2374" s="87"/>
      <c r="W2374" s="87"/>
    </row>
    <row r="2375" spans="1:23">
      <c r="A2375" s="98"/>
      <c r="B2375" s="94"/>
      <c r="C2375" s="99"/>
      <c r="D2375" s="86"/>
      <c r="E2375" s="87"/>
      <c r="G2375" s="89"/>
      <c r="H2375" s="87"/>
      <c r="I2375" s="87"/>
      <c r="J2375" s="88"/>
      <c r="K2375" s="87"/>
      <c r="L2375" s="90"/>
      <c r="M2375" s="90"/>
      <c r="N2375" s="87" t="str">
        <f t="shared" ca="1" si="37"/>
        <v/>
      </c>
      <c r="O2375" s="87"/>
      <c r="P2375" s="89"/>
      <c r="Q2375" s="87"/>
      <c r="R2375" s="87"/>
      <c r="S2375" s="87"/>
      <c r="T2375" s="89"/>
      <c r="V2375" s="87"/>
      <c r="W2375" s="87"/>
    </row>
    <row r="2376" spans="1:23">
      <c r="A2376" s="98"/>
      <c r="B2376" s="94"/>
      <c r="C2376" s="99"/>
      <c r="D2376" s="86"/>
      <c r="E2376" s="87"/>
      <c r="G2376" s="89"/>
      <c r="H2376" s="87"/>
      <c r="I2376" s="87"/>
      <c r="J2376" s="88"/>
      <c r="K2376" s="87"/>
      <c r="L2376" s="90"/>
      <c r="M2376" s="90"/>
      <c r="N2376" s="87" t="str">
        <f t="shared" ca="1" si="37"/>
        <v/>
      </c>
      <c r="O2376" s="87"/>
      <c r="P2376" s="89"/>
      <c r="Q2376" s="87"/>
      <c r="R2376" s="87"/>
      <c r="S2376" s="87"/>
      <c r="T2376" s="89"/>
      <c r="V2376" s="87"/>
      <c r="W2376" s="87"/>
    </row>
    <row r="2377" spans="1:23">
      <c r="A2377" s="98"/>
      <c r="B2377" s="94"/>
      <c r="C2377" s="99"/>
      <c r="D2377" s="86"/>
      <c r="E2377" s="87"/>
      <c r="G2377" s="89"/>
      <c r="H2377" s="87"/>
      <c r="I2377" s="87"/>
      <c r="J2377" s="88"/>
      <c r="K2377" s="87"/>
      <c r="L2377" s="90"/>
      <c r="M2377" s="90"/>
      <c r="N2377" s="87" t="str">
        <f t="shared" ca="1" si="37"/>
        <v/>
      </c>
      <c r="O2377" s="87"/>
      <c r="P2377" s="89"/>
      <c r="Q2377" s="87"/>
      <c r="R2377" s="87"/>
      <c r="S2377" s="87"/>
      <c r="T2377" s="89"/>
      <c r="V2377" s="87"/>
      <c r="W2377" s="87"/>
    </row>
    <row r="2378" spans="1:23">
      <c r="A2378" s="98"/>
      <c r="B2378" s="94"/>
      <c r="C2378" s="99"/>
      <c r="D2378" s="86"/>
      <c r="E2378" s="87"/>
      <c r="G2378" s="89"/>
      <c r="H2378" s="87"/>
      <c r="I2378" s="87"/>
      <c r="J2378" s="88"/>
      <c r="K2378" s="87"/>
      <c r="L2378" s="90"/>
      <c r="M2378" s="90"/>
      <c r="N2378" s="87" t="str">
        <f t="shared" ca="1" si="37"/>
        <v/>
      </c>
      <c r="O2378" s="87"/>
      <c r="P2378" s="89"/>
      <c r="Q2378" s="87"/>
      <c r="R2378" s="87"/>
      <c r="S2378" s="87"/>
      <c r="T2378" s="89"/>
      <c r="V2378" s="87"/>
      <c r="W2378" s="87"/>
    </row>
    <row r="2379" spans="1:23">
      <c r="A2379" s="98"/>
      <c r="B2379" s="94"/>
      <c r="C2379" s="99"/>
      <c r="D2379" s="86"/>
      <c r="E2379" s="87"/>
      <c r="G2379" s="89"/>
      <c r="H2379" s="87"/>
      <c r="I2379" s="87"/>
      <c r="J2379" s="88"/>
      <c r="K2379" s="87"/>
      <c r="L2379" s="90"/>
      <c r="M2379" s="90"/>
      <c r="N2379" s="87" t="str">
        <f t="shared" ca="1" si="37"/>
        <v/>
      </c>
      <c r="O2379" s="87"/>
      <c r="P2379" s="89"/>
      <c r="Q2379" s="87"/>
      <c r="R2379" s="87"/>
      <c r="S2379" s="87"/>
      <c r="T2379" s="89"/>
      <c r="V2379" s="87"/>
      <c r="W2379" s="87"/>
    </row>
    <row r="2380" spans="1:23">
      <c r="A2380" s="98"/>
      <c r="B2380" s="94"/>
      <c r="C2380" s="99"/>
      <c r="D2380" s="86"/>
      <c r="E2380" s="87"/>
      <c r="G2380" s="89"/>
      <c r="H2380" s="87"/>
      <c r="I2380" s="87"/>
      <c r="J2380" s="88"/>
      <c r="K2380" s="87"/>
      <c r="L2380" s="90"/>
      <c r="M2380" s="90"/>
      <c r="N2380" s="87" t="str">
        <f t="shared" ca="1" si="37"/>
        <v/>
      </c>
      <c r="O2380" s="87"/>
      <c r="P2380" s="89"/>
      <c r="Q2380" s="87"/>
      <c r="R2380" s="87"/>
      <c r="S2380" s="87"/>
      <c r="T2380" s="89"/>
      <c r="V2380" s="87"/>
      <c r="W2380" s="87"/>
    </row>
    <row r="2381" spans="1:23">
      <c r="A2381" s="98"/>
      <c r="B2381" s="94"/>
      <c r="C2381" s="99"/>
      <c r="D2381" s="86"/>
      <c r="E2381" s="87"/>
      <c r="G2381" s="89"/>
      <c r="H2381" s="87"/>
      <c r="I2381" s="87"/>
      <c r="J2381" s="88"/>
      <c r="K2381" s="87"/>
      <c r="L2381" s="90"/>
      <c r="M2381" s="90"/>
      <c r="N2381" s="87" t="str">
        <f t="shared" ca="1" si="37"/>
        <v/>
      </c>
      <c r="O2381" s="87"/>
      <c r="P2381" s="89"/>
      <c r="Q2381" s="87"/>
      <c r="R2381" s="87"/>
      <c r="S2381" s="87"/>
      <c r="T2381" s="89"/>
      <c r="V2381" s="87"/>
      <c r="W2381" s="87"/>
    </row>
    <row r="2382" spans="1:23">
      <c r="A2382" s="98"/>
      <c r="B2382" s="94"/>
      <c r="C2382" s="99"/>
      <c r="D2382" s="86"/>
      <c r="E2382" s="87"/>
      <c r="G2382" s="89"/>
      <c r="H2382" s="87"/>
      <c r="I2382" s="87"/>
      <c r="J2382" s="88"/>
      <c r="K2382" s="87"/>
      <c r="L2382" s="90"/>
      <c r="M2382" s="90"/>
      <c r="N2382" s="87" t="str">
        <f t="shared" ca="1" si="37"/>
        <v/>
      </c>
      <c r="O2382" s="87"/>
      <c r="P2382" s="89"/>
      <c r="Q2382" s="87"/>
      <c r="R2382" s="87"/>
      <c r="S2382" s="87"/>
      <c r="T2382" s="89"/>
      <c r="V2382" s="87"/>
      <c r="W2382" s="87"/>
    </row>
    <row r="2383" spans="1:23">
      <c r="A2383" s="98"/>
      <c r="B2383" s="94"/>
      <c r="C2383" s="99"/>
      <c r="D2383" s="86"/>
      <c r="E2383" s="87"/>
      <c r="G2383" s="89"/>
      <c r="H2383" s="87"/>
      <c r="I2383" s="87"/>
      <c r="J2383" s="88"/>
      <c r="K2383" s="87"/>
      <c r="L2383" s="90"/>
      <c r="M2383" s="90"/>
      <c r="N2383" s="87" t="str">
        <f t="shared" ca="1" si="37"/>
        <v/>
      </c>
      <c r="O2383" s="87"/>
      <c r="P2383" s="89"/>
      <c r="Q2383" s="87"/>
      <c r="R2383" s="87"/>
      <c r="S2383" s="87"/>
      <c r="T2383" s="89"/>
      <c r="V2383" s="87"/>
      <c r="W2383" s="87"/>
    </row>
    <row r="2384" spans="1:23">
      <c r="A2384" s="98"/>
      <c r="B2384" s="94"/>
      <c r="C2384" s="99"/>
      <c r="D2384" s="86"/>
      <c r="E2384" s="87"/>
      <c r="G2384" s="89"/>
      <c r="H2384" s="87"/>
      <c r="I2384" s="87"/>
      <c r="J2384" s="88"/>
      <c r="K2384" s="87"/>
      <c r="L2384" s="90"/>
      <c r="M2384" s="90"/>
      <c r="N2384" s="87" t="str">
        <f t="shared" ca="1" si="37"/>
        <v/>
      </c>
      <c r="O2384" s="87"/>
      <c r="P2384" s="89"/>
      <c r="Q2384" s="87"/>
      <c r="R2384" s="87"/>
      <c r="S2384" s="87"/>
      <c r="T2384" s="89"/>
      <c r="V2384" s="87"/>
      <c r="W2384" s="87"/>
    </row>
    <row r="2385" spans="1:23">
      <c r="A2385" s="98"/>
      <c r="B2385" s="94"/>
      <c r="C2385" s="99"/>
      <c r="D2385" s="86"/>
      <c r="E2385" s="87"/>
      <c r="G2385" s="89"/>
      <c r="H2385" s="87"/>
      <c r="I2385" s="87"/>
      <c r="J2385" s="88"/>
      <c r="K2385" s="87"/>
      <c r="L2385" s="90"/>
      <c r="M2385" s="90"/>
      <c r="N2385" s="87" t="str">
        <f t="shared" ca="1" si="37"/>
        <v/>
      </c>
      <c r="O2385" s="87"/>
      <c r="P2385" s="89"/>
      <c r="Q2385" s="87"/>
      <c r="R2385" s="87"/>
      <c r="S2385" s="87"/>
      <c r="T2385" s="89"/>
      <c r="V2385" s="87"/>
      <c r="W2385" s="87"/>
    </row>
    <row r="2386" spans="1:23">
      <c r="A2386" s="98"/>
      <c r="B2386" s="94"/>
      <c r="C2386" s="99"/>
      <c r="D2386" s="86"/>
      <c r="E2386" s="87"/>
      <c r="G2386" s="89"/>
      <c r="H2386" s="87"/>
      <c r="I2386" s="87"/>
      <c r="J2386" s="88"/>
      <c r="K2386" s="87"/>
      <c r="L2386" s="90"/>
      <c r="M2386" s="90"/>
      <c r="N2386" s="87" t="str">
        <f t="shared" ca="1" si="37"/>
        <v/>
      </c>
      <c r="O2386" s="87"/>
      <c r="P2386" s="89"/>
      <c r="Q2386" s="87"/>
      <c r="R2386" s="87"/>
      <c r="S2386" s="87"/>
      <c r="T2386" s="89"/>
      <c r="V2386" s="87"/>
      <c r="W2386" s="87"/>
    </row>
    <row r="2387" spans="1:23">
      <c r="A2387" s="98"/>
      <c r="B2387" s="94"/>
      <c r="C2387" s="99"/>
      <c r="D2387" s="86"/>
      <c r="E2387" s="87"/>
      <c r="G2387" s="89"/>
      <c r="H2387" s="87"/>
      <c r="I2387" s="87"/>
      <c r="J2387" s="88"/>
      <c r="K2387" s="87"/>
      <c r="L2387" s="90"/>
      <c r="M2387" s="90"/>
      <c r="N2387" s="87" t="str">
        <f t="shared" ca="1" si="37"/>
        <v/>
      </c>
      <c r="O2387" s="87"/>
      <c r="P2387" s="89"/>
      <c r="Q2387" s="87"/>
      <c r="R2387" s="87"/>
      <c r="S2387" s="87"/>
      <c r="T2387" s="89"/>
      <c r="V2387" s="87"/>
      <c r="W2387" s="87"/>
    </row>
    <row r="2388" spans="1:23">
      <c r="A2388" s="98"/>
      <c r="B2388" s="94"/>
      <c r="C2388" s="99"/>
      <c r="D2388" s="86"/>
      <c r="E2388" s="87"/>
      <c r="G2388" s="89"/>
      <c r="H2388" s="87"/>
      <c r="I2388" s="87"/>
      <c r="J2388" s="88"/>
      <c r="K2388" s="87"/>
      <c r="L2388" s="90"/>
      <c r="M2388" s="90"/>
      <c r="N2388" s="87" t="str">
        <f t="shared" ca="1" si="37"/>
        <v/>
      </c>
      <c r="O2388" s="87"/>
      <c r="P2388" s="89"/>
      <c r="Q2388" s="87"/>
      <c r="R2388" s="87"/>
      <c r="S2388" s="87"/>
      <c r="T2388" s="89"/>
      <c r="V2388" s="87"/>
      <c r="W2388" s="87"/>
    </row>
    <row r="2389" spans="1:23">
      <c r="A2389" s="98"/>
      <c r="B2389" s="94"/>
      <c r="C2389" s="99"/>
      <c r="D2389" s="86"/>
      <c r="E2389" s="87"/>
      <c r="G2389" s="89"/>
      <c r="H2389" s="87"/>
      <c r="I2389" s="87"/>
      <c r="J2389" s="88"/>
      <c r="K2389" s="87"/>
      <c r="L2389" s="90"/>
      <c r="M2389" s="90"/>
      <c r="N2389" s="87" t="str">
        <f t="shared" ca="1" si="37"/>
        <v/>
      </c>
      <c r="O2389" s="87"/>
      <c r="P2389" s="89"/>
      <c r="Q2389" s="87"/>
      <c r="R2389" s="87"/>
      <c r="S2389" s="87"/>
      <c r="T2389" s="89"/>
      <c r="V2389" s="87"/>
      <c r="W2389" s="87"/>
    </row>
    <row r="2390" spans="1:23">
      <c r="A2390" s="98"/>
      <c r="B2390" s="94"/>
      <c r="C2390" s="99"/>
      <c r="D2390" s="86"/>
      <c r="E2390" s="87"/>
      <c r="G2390" s="89"/>
      <c r="H2390" s="87"/>
      <c r="I2390" s="87"/>
      <c r="J2390" s="88"/>
      <c r="K2390" s="87"/>
      <c r="L2390" s="90"/>
      <c r="M2390" s="90"/>
      <c r="N2390" s="87" t="str">
        <f t="shared" ca="1" si="37"/>
        <v/>
      </c>
      <c r="O2390" s="87"/>
      <c r="P2390" s="89"/>
      <c r="Q2390" s="87"/>
      <c r="R2390" s="87"/>
      <c r="S2390" s="87"/>
      <c r="T2390" s="89"/>
      <c r="V2390" s="87"/>
      <c r="W2390" s="87"/>
    </row>
    <row r="2391" spans="1:23">
      <c r="A2391" s="98"/>
      <c r="B2391" s="94"/>
      <c r="C2391" s="99"/>
      <c r="D2391" s="86"/>
      <c r="E2391" s="87"/>
      <c r="G2391" s="89"/>
      <c r="H2391" s="87"/>
      <c r="I2391" s="87"/>
      <c r="J2391" s="88"/>
      <c r="K2391" s="87"/>
      <c r="L2391" s="90"/>
      <c r="M2391" s="90"/>
      <c r="N2391" s="87" t="str">
        <f t="shared" ca="1" si="37"/>
        <v/>
      </c>
      <c r="O2391" s="87"/>
      <c r="P2391" s="89"/>
      <c r="Q2391" s="87"/>
      <c r="R2391" s="87"/>
      <c r="S2391" s="87"/>
      <c r="T2391" s="89"/>
      <c r="V2391" s="87"/>
      <c r="W2391" s="87"/>
    </row>
    <row r="2392" spans="1:23">
      <c r="A2392" s="98"/>
      <c r="B2392" s="94"/>
      <c r="C2392" s="99"/>
      <c r="D2392" s="86"/>
      <c r="E2392" s="87"/>
      <c r="G2392" s="89"/>
      <c r="H2392" s="87"/>
      <c r="I2392" s="87"/>
      <c r="J2392" s="88"/>
      <c r="K2392" s="87"/>
      <c r="L2392" s="90"/>
      <c r="M2392" s="90"/>
      <c r="N2392" s="87" t="str">
        <f t="shared" ca="1" si="37"/>
        <v/>
      </c>
      <c r="O2392" s="87"/>
      <c r="P2392" s="89"/>
      <c r="Q2392" s="87"/>
      <c r="R2392" s="87"/>
      <c r="S2392" s="87"/>
      <c r="T2392" s="89"/>
      <c r="V2392" s="87"/>
      <c r="W2392" s="87"/>
    </row>
    <row r="2393" spans="1:23">
      <c r="A2393" s="98"/>
      <c r="B2393" s="94"/>
      <c r="C2393" s="99"/>
      <c r="D2393" s="86"/>
      <c r="E2393" s="87"/>
      <c r="G2393" s="89"/>
      <c r="H2393" s="87"/>
      <c r="I2393" s="87"/>
      <c r="J2393" s="88"/>
      <c r="K2393" s="87"/>
      <c r="L2393" s="90"/>
      <c r="M2393" s="90"/>
      <c r="N2393" s="87" t="str">
        <f t="shared" ca="1" si="37"/>
        <v/>
      </c>
      <c r="O2393" s="87"/>
      <c r="P2393" s="89"/>
      <c r="Q2393" s="87"/>
      <c r="R2393" s="87"/>
      <c r="S2393" s="87"/>
      <c r="T2393" s="89"/>
      <c r="V2393" s="87"/>
      <c r="W2393" s="87"/>
    </row>
    <row r="2394" spans="1:23">
      <c r="A2394" s="98"/>
      <c r="B2394" s="94"/>
      <c r="C2394" s="99"/>
      <c r="D2394" s="86"/>
      <c r="E2394" s="87"/>
      <c r="G2394" s="89"/>
      <c r="H2394" s="87"/>
      <c r="I2394" s="87"/>
      <c r="J2394" s="88"/>
      <c r="K2394" s="87"/>
      <c r="L2394" s="90"/>
      <c r="M2394" s="90"/>
      <c r="N2394" s="87" t="str">
        <f t="shared" ca="1" si="37"/>
        <v/>
      </c>
      <c r="O2394" s="87"/>
      <c r="P2394" s="89"/>
      <c r="Q2394" s="87"/>
      <c r="R2394" s="87"/>
      <c r="S2394" s="87"/>
      <c r="T2394" s="89"/>
      <c r="V2394" s="87"/>
      <c r="W2394" s="87"/>
    </row>
    <row r="2395" spans="1:23">
      <c r="A2395" s="98"/>
      <c r="B2395" s="94"/>
      <c r="C2395" s="99"/>
      <c r="D2395" s="86"/>
      <c r="E2395" s="87"/>
      <c r="G2395" s="89"/>
      <c r="H2395" s="87"/>
      <c r="I2395" s="87"/>
      <c r="J2395" s="88"/>
      <c r="K2395" s="87"/>
      <c r="L2395" s="90"/>
      <c r="M2395" s="90"/>
      <c r="N2395" s="87" t="str">
        <f t="shared" ca="1" si="37"/>
        <v/>
      </c>
      <c r="O2395" s="87"/>
      <c r="P2395" s="89"/>
      <c r="Q2395" s="87"/>
      <c r="R2395" s="87"/>
      <c r="S2395" s="87"/>
      <c r="T2395" s="89"/>
      <c r="V2395" s="87"/>
      <c r="W2395" s="87"/>
    </row>
    <row r="2396" spans="1:23">
      <c r="A2396" s="98"/>
      <c r="B2396" s="94"/>
      <c r="C2396" s="99"/>
      <c r="D2396" s="86"/>
      <c r="E2396" s="87"/>
      <c r="G2396" s="89"/>
      <c r="H2396" s="87"/>
      <c r="I2396" s="87"/>
      <c r="J2396" s="88"/>
      <c r="K2396" s="87"/>
      <c r="L2396" s="90"/>
      <c r="M2396" s="90"/>
      <c r="N2396" s="87" t="str">
        <f t="shared" ca="1" si="37"/>
        <v/>
      </c>
      <c r="O2396" s="87"/>
      <c r="P2396" s="89"/>
      <c r="Q2396" s="87"/>
      <c r="R2396" s="87"/>
      <c r="S2396" s="87"/>
      <c r="T2396" s="89"/>
      <c r="V2396" s="87"/>
      <c r="W2396" s="87"/>
    </row>
    <row r="2397" spans="1:23">
      <c r="A2397" s="98"/>
      <c r="B2397" s="94"/>
      <c r="C2397" s="99"/>
      <c r="D2397" s="86"/>
      <c r="E2397" s="87"/>
      <c r="G2397" s="89"/>
      <c r="H2397" s="87"/>
      <c r="I2397" s="87"/>
      <c r="J2397" s="88"/>
      <c r="K2397" s="87"/>
      <c r="L2397" s="90"/>
      <c r="M2397" s="90"/>
      <c r="N2397" s="87" t="str">
        <f t="shared" ca="1" si="37"/>
        <v/>
      </c>
      <c r="O2397" s="87"/>
      <c r="P2397" s="89"/>
      <c r="Q2397" s="87"/>
      <c r="R2397" s="87"/>
      <c r="S2397" s="87"/>
      <c r="T2397" s="89"/>
      <c r="V2397" s="87"/>
      <c r="W2397" s="87"/>
    </row>
    <row r="2398" spans="1:23">
      <c r="A2398" s="98"/>
      <c r="B2398" s="94"/>
      <c r="C2398" s="99"/>
      <c r="D2398" s="86"/>
      <c r="E2398" s="87"/>
      <c r="G2398" s="89"/>
      <c r="H2398" s="87"/>
      <c r="I2398" s="87"/>
      <c r="J2398" s="88"/>
      <c r="K2398" s="87"/>
      <c r="L2398" s="90"/>
      <c r="M2398" s="90"/>
      <c r="N2398" s="87" t="str">
        <f t="shared" ca="1" si="37"/>
        <v/>
      </c>
      <c r="O2398" s="87"/>
      <c r="P2398" s="89"/>
      <c r="Q2398" s="87"/>
      <c r="R2398" s="87"/>
      <c r="S2398" s="87"/>
      <c r="T2398" s="89"/>
      <c r="V2398" s="87"/>
      <c r="W2398" s="87"/>
    </row>
    <row r="2399" spans="1:23">
      <c r="A2399" s="98"/>
      <c r="B2399" s="94"/>
      <c r="C2399" s="99"/>
      <c r="D2399" s="86"/>
      <c r="E2399" s="87"/>
      <c r="G2399" s="89"/>
      <c r="H2399" s="87"/>
      <c r="I2399" s="87"/>
      <c r="J2399" s="88"/>
      <c r="K2399" s="87"/>
      <c r="L2399" s="90"/>
      <c r="M2399" s="90"/>
      <c r="N2399" s="87" t="str">
        <f t="shared" ca="1" si="37"/>
        <v/>
      </c>
      <c r="O2399" s="87"/>
      <c r="P2399" s="89"/>
      <c r="Q2399" s="87"/>
      <c r="R2399" s="87"/>
      <c r="S2399" s="87"/>
      <c r="T2399" s="89"/>
      <c r="V2399" s="87"/>
      <c r="W2399" s="87"/>
    </row>
    <row r="2400" spans="1:23">
      <c r="A2400" s="98"/>
      <c r="B2400" s="94"/>
      <c r="C2400" s="99"/>
      <c r="D2400" s="86"/>
      <c r="E2400" s="87"/>
      <c r="G2400" s="89"/>
      <c r="H2400" s="87"/>
      <c r="I2400" s="87"/>
      <c r="J2400" s="88"/>
      <c r="K2400" s="87"/>
      <c r="L2400" s="90"/>
      <c r="M2400" s="90"/>
      <c r="N2400" s="87" t="str">
        <f t="shared" ca="1" si="37"/>
        <v/>
      </c>
      <c r="O2400" s="87"/>
      <c r="P2400" s="89"/>
      <c r="Q2400" s="87"/>
      <c r="R2400" s="87"/>
      <c r="S2400" s="87"/>
      <c r="T2400" s="89"/>
      <c r="V2400" s="87"/>
      <c r="W2400" s="87"/>
    </row>
    <row r="2401" spans="1:23">
      <c r="A2401" s="98"/>
      <c r="B2401" s="94"/>
      <c r="C2401" s="99"/>
      <c r="D2401" s="86"/>
      <c r="E2401" s="87"/>
      <c r="G2401" s="89"/>
      <c r="H2401" s="87"/>
      <c r="I2401" s="87"/>
      <c r="J2401" s="88"/>
      <c r="K2401" s="87"/>
      <c r="L2401" s="90"/>
      <c r="M2401" s="90"/>
      <c r="N2401" s="87" t="str">
        <f t="shared" ca="1" si="37"/>
        <v/>
      </c>
      <c r="O2401" s="87"/>
      <c r="P2401" s="89"/>
      <c r="Q2401" s="87"/>
      <c r="R2401" s="87"/>
      <c r="S2401" s="87"/>
      <c r="T2401" s="89"/>
      <c r="V2401" s="87"/>
      <c r="W2401" s="87"/>
    </row>
    <row r="2402" spans="1:23">
      <c r="A2402" s="98"/>
      <c r="B2402" s="94"/>
      <c r="C2402" s="99"/>
      <c r="D2402" s="86"/>
      <c r="E2402" s="87"/>
      <c r="G2402" s="89"/>
      <c r="H2402" s="87"/>
      <c r="I2402" s="87"/>
      <c r="J2402" s="88"/>
      <c r="K2402" s="87"/>
      <c r="L2402" s="90"/>
      <c r="M2402" s="90"/>
      <c r="N2402" s="87" t="str">
        <f t="shared" ca="1" si="37"/>
        <v/>
      </c>
      <c r="O2402" s="87"/>
      <c r="P2402" s="89"/>
      <c r="Q2402" s="87"/>
      <c r="R2402" s="87"/>
      <c r="S2402" s="87"/>
      <c r="T2402" s="89"/>
      <c r="V2402" s="87"/>
      <c r="W2402" s="87"/>
    </row>
    <row r="2403" spans="1:23">
      <c r="A2403" s="98"/>
      <c r="B2403" s="94"/>
      <c r="C2403" s="99"/>
      <c r="D2403" s="86"/>
      <c r="E2403" s="87"/>
      <c r="G2403" s="89"/>
      <c r="H2403" s="87"/>
      <c r="I2403" s="87"/>
      <c r="J2403" s="88"/>
      <c r="K2403" s="87"/>
      <c r="L2403" s="90"/>
      <c r="M2403" s="90"/>
      <c r="N2403" s="87" t="str">
        <f t="shared" ca="1" si="37"/>
        <v/>
      </c>
      <c r="O2403" s="87"/>
      <c r="P2403" s="89"/>
      <c r="Q2403" s="87"/>
      <c r="R2403" s="87"/>
      <c r="S2403" s="87"/>
      <c r="T2403" s="89"/>
      <c r="V2403" s="87"/>
      <c r="W2403" s="87"/>
    </row>
    <row r="2404" spans="1:23">
      <c r="A2404" s="98"/>
      <c r="B2404" s="94"/>
      <c r="C2404" s="99"/>
      <c r="D2404" s="86"/>
      <c r="E2404" s="87"/>
      <c r="G2404" s="89"/>
      <c r="H2404" s="87"/>
      <c r="I2404" s="87"/>
      <c r="J2404" s="88"/>
      <c r="K2404" s="87"/>
      <c r="L2404" s="90"/>
      <c r="M2404" s="90"/>
      <c r="N2404" s="87" t="str">
        <f t="shared" ca="1" si="37"/>
        <v/>
      </c>
      <c r="O2404" s="87"/>
      <c r="P2404" s="89"/>
      <c r="Q2404" s="87"/>
      <c r="R2404" s="87"/>
      <c r="S2404" s="87"/>
      <c r="T2404" s="89"/>
      <c r="V2404" s="87"/>
      <c r="W2404" s="87"/>
    </row>
    <row r="2405" spans="1:23">
      <c r="A2405" s="98"/>
      <c r="B2405" s="94"/>
      <c r="C2405" s="99"/>
      <c r="D2405" s="86"/>
      <c r="E2405" s="87"/>
      <c r="G2405" s="89"/>
      <c r="H2405" s="87"/>
      <c r="I2405" s="87"/>
      <c r="J2405" s="88"/>
      <c r="K2405" s="87"/>
      <c r="L2405" s="90"/>
      <c r="M2405" s="90"/>
      <c r="N2405" s="87" t="str">
        <f t="shared" ca="1" si="37"/>
        <v/>
      </c>
      <c r="O2405" s="87"/>
      <c r="P2405" s="89"/>
      <c r="Q2405" s="87"/>
      <c r="R2405" s="87"/>
      <c r="S2405" s="87"/>
      <c r="T2405" s="89"/>
      <c r="V2405" s="87"/>
      <c r="W2405" s="87"/>
    </row>
    <row r="2406" spans="1:23">
      <c r="A2406" s="98"/>
      <c r="B2406" s="94"/>
      <c r="C2406" s="99"/>
      <c r="D2406" s="86"/>
      <c r="E2406" s="87"/>
      <c r="G2406" s="89"/>
      <c r="H2406" s="87"/>
      <c r="I2406" s="87"/>
      <c r="J2406" s="88"/>
      <c r="K2406" s="87"/>
      <c r="L2406" s="90"/>
      <c r="M2406" s="90"/>
      <c r="N2406" s="87" t="str">
        <f t="shared" ca="1" si="37"/>
        <v/>
      </c>
      <c r="O2406" s="87"/>
      <c r="P2406" s="89"/>
      <c r="Q2406" s="87"/>
      <c r="R2406" s="87"/>
      <c r="S2406" s="87"/>
      <c r="T2406" s="89"/>
      <c r="V2406" s="87"/>
      <c r="W2406" s="87"/>
    </row>
    <row r="2407" spans="1:23">
      <c r="A2407" s="98"/>
      <c r="B2407" s="94"/>
      <c r="C2407" s="99"/>
      <c r="D2407" s="86"/>
      <c r="E2407" s="87"/>
      <c r="G2407" s="89"/>
      <c r="H2407" s="87"/>
      <c r="I2407" s="87"/>
      <c r="J2407" s="88"/>
      <c r="K2407" s="87"/>
      <c r="L2407" s="90"/>
      <c r="M2407" s="90"/>
      <c r="N2407" s="87" t="str">
        <f t="shared" ca="1" si="37"/>
        <v/>
      </c>
      <c r="O2407" s="87"/>
      <c r="P2407" s="89"/>
      <c r="Q2407" s="87"/>
      <c r="R2407" s="87"/>
      <c r="S2407" s="87"/>
      <c r="T2407" s="89"/>
      <c r="V2407" s="87"/>
      <c r="W2407" s="87"/>
    </row>
    <row r="2408" spans="1:23">
      <c r="A2408" s="98"/>
      <c r="B2408" s="94"/>
      <c r="C2408" s="99"/>
      <c r="D2408" s="86"/>
      <c r="E2408" s="87"/>
      <c r="G2408" s="89"/>
      <c r="H2408" s="87"/>
      <c r="I2408" s="87"/>
      <c r="J2408" s="88"/>
      <c r="K2408" s="87"/>
      <c r="L2408" s="90"/>
      <c r="M2408" s="90"/>
      <c r="N2408" s="87" t="str">
        <f t="shared" ca="1" si="37"/>
        <v/>
      </c>
      <c r="O2408" s="87"/>
      <c r="P2408" s="89"/>
      <c r="Q2408" s="87"/>
      <c r="R2408" s="87"/>
      <c r="S2408" s="87"/>
      <c r="T2408" s="89"/>
      <c r="V2408" s="87"/>
      <c r="W2408" s="87"/>
    </row>
    <row r="2409" spans="1:23">
      <c r="A2409" s="98"/>
      <c r="B2409" s="94"/>
      <c r="C2409" s="99"/>
      <c r="D2409" s="86"/>
      <c r="E2409" s="87"/>
      <c r="G2409" s="89"/>
      <c r="H2409" s="87"/>
      <c r="I2409" s="87"/>
      <c r="J2409" s="88"/>
      <c r="K2409" s="87"/>
      <c r="L2409" s="90"/>
      <c r="M2409" s="90"/>
      <c r="N2409" s="87" t="str">
        <f t="shared" ca="1" si="37"/>
        <v/>
      </c>
      <c r="O2409" s="87"/>
      <c r="P2409" s="89"/>
      <c r="Q2409" s="87"/>
      <c r="R2409" s="87"/>
      <c r="S2409" s="87"/>
      <c r="T2409" s="89"/>
      <c r="V2409" s="87"/>
      <c r="W2409" s="87"/>
    </row>
    <row r="2410" spans="1:23">
      <c r="A2410" s="98"/>
      <c r="B2410" s="94"/>
      <c r="C2410" s="99"/>
      <c r="D2410" s="86"/>
      <c r="E2410" s="87"/>
      <c r="G2410" s="89"/>
      <c r="H2410" s="87"/>
      <c r="I2410" s="87"/>
      <c r="J2410" s="88"/>
      <c r="K2410" s="87"/>
      <c r="L2410" s="90"/>
      <c r="M2410" s="90"/>
      <c r="N2410" s="87" t="str">
        <f t="shared" ca="1" si="37"/>
        <v/>
      </c>
      <c r="O2410" s="87"/>
      <c r="P2410" s="89"/>
      <c r="Q2410" s="87"/>
      <c r="R2410" s="87"/>
      <c r="S2410" s="87"/>
      <c r="T2410" s="89"/>
      <c r="V2410" s="87"/>
      <c r="W2410" s="87"/>
    </row>
    <row r="2411" spans="1:23">
      <c r="A2411" s="98"/>
      <c r="B2411" s="94"/>
      <c r="C2411" s="99"/>
      <c r="D2411" s="86"/>
      <c r="E2411" s="87"/>
      <c r="G2411" s="89"/>
      <c r="H2411" s="87"/>
      <c r="I2411" s="87"/>
      <c r="J2411" s="88"/>
      <c r="K2411" s="87"/>
      <c r="L2411" s="90"/>
      <c r="M2411" s="90"/>
      <c r="N2411" s="87" t="str">
        <f t="shared" ca="1" si="37"/>
        <v/>
      </c>
      <c r="O2411" s="87"/>
      <c r="P2411" s="89"/>
      <c r="Q2411" s="87"/>
      <c r="R2411" s="87"/>
      <c r="S2411" s="87"/>
      <c r="T2411" s="89"/>
      <c r="V2411" s="87"/>
      <c r="W2411" s="87"/>
    </row>
    <row r="2412" spans="1:23">
      <c r="A2412" s="98"/>
      <c r="B2412" s="94"/>
      <c r="C2412" s="99"/>
      <c r="D2412" s="86"/>
      <c r="E2412" s="87"/>
      <c r="G2412" s="89"/>
      <c r="H2412" s="87"/>
      <c r="I2412" s="87"/>
      <c r="J2412" s="88"/>
      <c r="K2412" s="87"/>
      <c r="L2412" s="90"/>
      <c r="M2412" s="90"/>
      <c r="N2412" s="87" t="str">
        <f t="shared" ca="1" si="37"/>
        <v/>
      </c>
      <c r="O2412" s="87"/>
      <c r="P2412" s="89"/>
      <c r="Q2412" s="87"/>
      <c r="R2412" s="87"/>
      <c r="S2412" s="87"/>
      <c r="T2412" s="89"/>
      <c r="V2412" s="87"/>
      <c r="W2412" s="87"/>
    </row>
    <row r="2413" spans="1:23">
      <c r="A2413" s="98"/>
      <c r="B2413" s="94"/>
      <c r="C2413" s="99"/>
      <c r="D2413" s="86"/>
      <c r="E2413" s="87"/>
      <c r="G2413" s="89"/>
      <c r="H2413" s="87"/>
      <c r="I2413" s="87"/>
      <c r="J2413" s="88"/>
      <c r="K2413" s="87"/>
      <c r="L2413" s="90"/>
      <c r="M2413" s="90"/>
      <c r="N2413" s="87" t="str">
        <f t="shared" ca="1" si="37"/>
        <v/>
      </c>
      <c r="O2413" s="87"/>
      <c r="P2413" s="89"/>
      <c r="Q2413" s="87"/>
      <c r="R2413" s="87"/>
      <c r="S2413" s="87"/>
      <c r="T2413" s="89"/>
      <c r="V2413" s="87"/>
      <c r="W2413" s="87"/>
    </row>
    <row r="2414" spans="1:23">
      <c r="A2414" s="98"/>
      <c r="B2414" s="94"/>
      <c r="C2414" s="99"/>
      <c r="D2414" s="86"/>
      <c r="E2414" s="87"/>
      <c r="G2414" s="89"/>
      <c r="H2414" s="87"/>
      <c r="I2414" s="87"/>
      <c r="J2414" s="88"/>
      <c r="K2414" s="87"/>
      <c r="L2414" s="90"/>
      <c r="M2414" s="90"/>
      <c r="N2414" s="87" t="str">
        <f t="shared" ca="1" si="37"/>
        <v/>
      </c>
      <c r="O2414" s="87"/>
      <c r="P2414" s="89"/>
      <c r="Q2414" s="87"/>
      <c r="R2414" s="87"/>
      <c r="S2414" s="87"/>
      <c r="T2414" s="89"/>
      <c r="V2414" s="87"/>
      <c r="W2414" s="87"/>
    </row>
    <row r="2415" spans="1:23">
      <c r="A2415" s="98"/>
      <c r="B2415" s="94"/>
      <c r="C2415" s="99"/>
      <c r="D2415" s="86"/>
      <c r="E2415" s="87"/>
      <c r="G2415" s="89"/>
      <c r="H2415" s="87"/>
      <c r="I2415" s="87"/>
      <c r="J2415" s="88"/>
      <c r="K2415" s="87"/>
      <c r="L2415" s="90"/>
      <c r="M2415" s="90"/>
      <c r="N2415" s="87" t="str">
        <f t="shared" ca="1" si="37"/>
        <v/>
      </c>
      <c r="O2415" s="87"/>
      <c r="P2415" s="89"/>
      <c r="Q2415" s="87"/>
      <c r="R2415" s="87"/>
      <c r="S2415" s="87"/>
      <c r="T2415" s="89"/>
      <c r="V2415" s="87"/>
      <c r="W2415" s="87"/>
    </row>
    <row r="2416" spans="1:23">
      <c r="A2416" s="98"/>
      <c r="B2416" s="94"/>
      <c r="C2416" s="99"/>
      <c r="D2416" s="86"/>
      <c r="E2416" s="87"/>
      <c r="G2416" s="89"/>
      <c r="H2416" s="87"/>
      <c r="I2416" s="87"/>
      <c r="J2416" s="88"/>
      <c r="K2416" s="87"/>
      <c r="L2416" s="90"/>
      <c r="M2416" s="90"/>
      <c r="N2416" s="87" t="str">
        <f t="shared" ca="1" si="37"/>
        <v/>
      </c>
      <c r="O2416" s="87"/>
      <c r="P2416" s="89"/>
      <c r="Q2416" s="87"/>
      <c r="R2416" s="87"/>
      <c r="S2416" s="87"/>
      <c r="T2416" s="89"/>
      <c r="V2416" s="87"/>
      <c r="W2416" s="87"/>
    </row>
    <row r="2417" spans="1:23">
      <c r="A2417" s="98"/>
      <c r="B2417" s="94"/>
      <c r="C2417" s="99"/>
      <c r="D2417" s="86"/>
      <c r="E2417" s="87"/>
      <c r="G2417" s="89"/>
      <c r="H2417" s="87"/>
      <c r="I2417" s="87"/>
      <c r="J2417" s="88"/>
      <c r="K2417" s="87"/>
      <c r="L2417" s="90"/>
      <c r="M2417" s="90"/>
      <c r="N2417" s="87" t="str">
        <f t="shared" ca="1" si="37"/>
        <v/>
      </c>
      <c r="O2417" s="87"/>
      <c r="P2417" s="89"/>
      <c r="Q2417" s="87"/>
      <c r="R2417" s="87"/>
      <c r="S2417" s="87"/>
      <c r="T2417" s="89"/>
      <c r="V2417" s="87"/>
      <c r="W2417" s="87"/>
    </row>
    <row r="2418" spans="1:23">
      <c r="A2418" s="98"/>
      <c r="B2418" s="94"/>
      <c r="C2418" s="99"/>
      <c r="D2418" s="86"/>
      <c r="E2418" s="87"/>
      <c r="G2418" s="89"/>
      <c r="H2418" s="87"/>
      <c r="I2418" s="87"/>
      <c r="J2418" s="88"/>
      <c r="K2418" s="87"/>
      <c r="L2418" s="90"/>
      <c r="M2418" s="90"/>
      <c r="N2418" s="87" t="str">
        <f t="shared" ca="1" si="37"/>
        <v/>
      </c>
      <c r="O2418" s="87"/>
      <c r="P2418" s="89"/>
      <c r="Q2418" s="87"/>
      <c r="R2418" s="87"/>
      <c r="S2418" s="87"/>
      <c r="T2418" s="89"/>
      <c r="V2418" s="87"/>
      <c r="W2418" s="87"/>
    </row>
    <row r="2419" spans="1:23">
      <c r="A2419" s="98"/>
      <c r="B2419" s="94"/>
      <c r="C2419" s="99"/>
      <c r="D2419" s="86"/>
      <c r="E2419" s="87"/>
      <c r="G2419" s="89"/>
      <c r="H2419" s="87"/>
      <c r="I2419" s="87"/>
      <c r="J2419" s="88"/>
      <c r="K2419" s="87"/>
      <c r="L2419" s="90"/>
      <c r="M2419" s="90"/>
      <c r="N2419" s="87" t="str">
        <f t="shared" ca="1" si="37"/>
        <v/>
      </c>
      <c r="O2419" s="87"/>
      <c r="P2419" s="89"/>
      <c r="Q2419" s="87"/>
      <c r="R2419" s="87"/>
      <c r="S2419" s="87"/>
      <c r="T2419" s="89"/>
      <c r="V2419" s="87"/>
      <c r="W2419" s="87"/>
    </row>
    <row r="2420" spans="1:23">
      <c r="A2420" s="98"/>
      <c r="B2420" s="94"/>
      <c r="C2420" s="99"/>
      <c r="D2420" s="86"/>
      <c r="E2420" s="87"/>
      <c r="G2420" s="89"/>
      <c r="H2420" s="87"/>
      <c r="I2420" s="87"/>
      <c r="J2420" s="88"/>
      <c r="K2420" s="87"/>
      <c r="L2420" s="90"/>
      <c r="M2420" s="90"/>
      <c r="N2420" s="87" t="str">
        <f t="shared" ca="1" si="37"/>
        <v/>
      </c>
      <c r="O2420" s="87"/>
      <c r="P2420" s="89"/>
      <c r="Q2420" s="87"/>
      <c r="R2420" s="87"/>
      <c r="S2420" s="87"/>
      <c r="T2420" s="89"/>
      <c r="V2420" s="87"/>
      <c r="W2420" s="87"/>
    </row>
    <row r="2421" spans="1:23">
      <c r="A2421" s="98"/>
      <c r="B2421" s="94"/>
      <c r="C2421" s="99"/>
      <c r="D2421" s="86"/>
      <c r="E2421" s="87"/>
      <c r="G2421" s="89"/>
      <c r="H2421" s="87"/>
      <c r="I2421" s="87"/>
      <c r="J2421" s="88"/>
      <c r="K2421" s="87"/>
      <c r="L2421" s="90"/>
      <c r="M2421" s="90"/>
      <c r="N2421" s="87" t="str">
        <f t="shared" ca="1" si="37"/>
        <v/>
      </c>
      <c r="O2421" s="87"/>
      <c r="P2421" s="89"/>
      <c r="Q2421" s="87"/>
      <c r="R2421" s="87"/>
      <c r="S2421" s="87"/>
      <c r="T2421" s="89"/>
      <c r="V2421" s="87"/>
      <c r="W2421" s="87"/>
    </row>
    <row r="2422" spans="1:23">
      <c r="A2422" s="98"/>
      <c r="B2422" s="94"/>
      <c r="C2422" s="99"/>
      <c r="D2422" s="86"/>
      <c r="E2422" s="87"/>
      <c r="G2422" s="89"/>
      <c r="H2422" s="87"/>
      <c r="I2422" s="87"/>
      <c r="J2422" s="88"/>
      <c r="K2422" s="87"/>
      <c r="L2422" s="90"/>
      <c r="M2422" s="90"/>
      <c r="N2422" s="87" t="str">
        <f t="shared" ca="1" si="37"/>
        <v/>
      </c>
      <c r="O2422" s="87"/>
      <c r="P2422" s="89"/>
      <c r="Q2422" s="87"/>
      <c r="R2422" s="87"/>
      <c r="S2422" s="87"/>
      <c r="T2422" s="89"/>
      <c r="V2422" s="87"/>
      <c r="W2422" s="87"/>
    </row>
    <row r="2423" spans="1:23">
      <c r="A2423" s="98"/>
      <c r="B2423" s="94"/>
      <c r="C2423" s="99"/>
      <c r="D2423" s="86"/>
      <c r="E2423" s="87"/>
      <c r="G2423" s="89"/>
      <c r="H2423" s="87"/>
      <c r="I2423" s="87"/>
      <c r="J2423" s="88"/>
      <c r="K2423" s="87"/>
      <c r="L2423" s="90"/>
      <c r="M2423" s="90"/>
      <c r="N2423" s="87" t="str">
        <f t="shared" ca="1" si="37"/>
        <v/>
      </c>
      <c r="O2423" s="87"/>
      <c r="P2423" s="89"/>
      <c r="Q2423" s="87"/>
      <c r="R2423" s="87"/>
      <c r="S2423" s="87"/>
      <c r="T2423" s="89"/>
      <c r="V2423" s="87"/>
      <c r="W2423" s="87"/>
    </row>
    <row r="2424" spans="1:23">
      <c r="A2424" s="98"/>
      <c r="B2424" s="94"/>
      <c r="C2424" s="99"/>
      <c r="D2424" s="86"/>
      <c r="E2424" s="87"/>
      <c r="G2424" s="89"/>
      <c r="H2424" s="87"/>
      <c r="I2424" s="87"/>
      <c r="J2424" s="88"/>
      <c r="K2424" s="87"/>
      <c r="L2424" s="90"/>
      <c r="M2424" s="90"/>
      <c r="N2424" s="87" t="str">
        <f t="shared" ca="1" si="37"/>
        <v/>
      </c>
      <c r="O2424" s="87"/>
      <c r="P2424" s="89"/>
      <c r="Q2424" s="87"/>
      <c r="R2424" s="87"/>
      <c r="S2424" s="87"/>
      <c r="T2424" s="89"/>
      <c r="V2424" s="87"/>
      <c r="W2424" s="87"/>
    </row>
    <row r="2425" spans="1:23">
      <c r="A2425" s="98"/>
      <c r="B2425" s="94"/>
      <c r="C2425" s="99"/>
      <c r="D2425" s="86"/>
      <c r="E2425" s="87"/>
      <c r="G2425" s="89"/>
      <c r="H2425" s="87"/>
      <c r="I2425" s="87"/>
      <c r="J2425" s="88"/>
      <c r="K2425" s="87"/>
      <c r="L2425" s="90"/>
      <c r="M2425" s="90"/>
      <c r="N2425" s="87" t="str">
        <f t="shared" ca="1" si="37"/>
        <v/>
      </c>
      <c r="O2425" s="87"/>
      <c r="P2425" s="89"/>
      <c r="Q2425" s="87"/>
      <c r="R2425" s="87"/>
      <c r="S2425" s="87"/>
      <c r="T2425" s="89"/>
      <c r="V2425" s="87"/>
      <c r="W2425" s="87"/>
    </row>
    <row r="2426" spans="1:23">
      <c r="A2426" s="98"/>
      <c r="B2426" s="94"/>
      <c r="C2426" s="99"/>
      <c r="D2426" s="86"/>
      <c r="E2426" s="87"/>
      <c r="G2426" s="89"/>
      <c r="H2426" s="87"/>
      <c r="I2426" s="87"/>
      <c r="J2426" s="88"/>
      <c r="K2426" s="87"/>
      <c r="L2426" s="90"/>
      <c r="M2426" s="90"/>
      <c r="N2426" s="87" t="str">
        <f t="shared" ca="1" si="37"/>
        <v/>
      </c>
      <c r="O2426" s="87"/>
      <c r="P2426" s="89"/>
      <c r="Q2426" s="87"/>
      <c r="R2426" s="87"/>
      <c r="S2426" s="87"/>
      <c r="T2426" s="89"/>
      <c r="V2426" s="87"/>
      <c r="W2426" s="87"/>
    </row>
    <row r="2427" spans="1:23">
      <c r="A2427" s="98"/>
      <c r="B2427" s="94"/>
      <c r="C2427" s="99"/>
      <c r="D2427" s="86"/>
      <c r="E2427" s="87"/>
      <c r="G2427" s="89"/>
      <c r="H2427" s="87"/>
      <c r="I2427" s="87"/>
      <c r="J2427" s="88"/>
      <c r="K2427" s="87"/>
      <c r="L2427" s="90"/>
      <c r="M2427" s="90"/>
      <c r="N2427" s="87" t="str">
        <f t="shared" ca="1" si="37"/>
        <v/>
      </c>
      <c r="O2427" s="87"/>
      <c r="P2427" s="89"/>
      <c r="Q2427" s="87"/>
      <c r="R2427" s="87"/>
      <c r="S2427" s="87"/>
      <c r="T2427" s="89"/>
      <c r="V2427" s="87"/>
      <c r="W2427" s="87"/>
    </row>
    <row r="2428" spans="1:23">
      <c r="A2428" s="98"/>
      <c r="B2428" s="94"/>
      <c r="C2428" s="99"/>
      <c r="D2428" s="86"/>
      <c r="E2428" s="87"/>
      <c r="G2428" s="89"/>
      <c r="H2428" s="87"/>
      <c r="I2428" s="87"/>
      <c r="J2428" s="88"/>
      <c r="K2428" s="87"/>
      <c r="L2428" s="90"/>
      <c r="M2428" s="90"/>
      <c r="N2428" s="87" t="str">
        <f t="shared" ca="1" si="37"/>
        <v/>
      </c>
      <c r="O2428" s="87"/>
      <c r="P2428" s="89"/>
      <c r="Q2428" s="87"/>
      <c r="R2428" s="87"/>
      <c r="S2428" s="87"/>
      <c r="T2428" s="89"/>
      <c r="V2428" s="87"/>
      <c r="W2428" s="87"/>
    </row>
    <row r="2429" spans="1:23">
      <c r="A2429" s="98"/>
      <c r="B2429" s="94"/>
      <c r="C2429" s="99"/>
      <c r="D2429" s="86"/>
      <c r="E2429" s="87"/>
      <c r="G2429" s="89"/>
      <c r="H2429" s="87"/>
      <c r="I2429" s="87"/>
      <c r="J2429" s="88"/>
      <c r="K2429" s="87"/>
      <c r="L2429" s="90"/>
      <c r="M2429" s="90"/>
      <c r="N2429" s="87" t="str">
        <f t="shared" ca="1" si="37"/>
        <v/>
      </c>
      <c r="O2429" s="87"/>
      <c r="P2429" s="89"/>
      <c r="Q2429" s="87"/>
      <c r="R2429" s="87"/>
      <c r="S2429" s="87"/>
      <c r="T2429" s="89"/>
      <c r="V2429" s="87"/>
      <c r="W2429" s="87"/>
    </row>
    <row r="2430" spans="1:23">
      <c r="A2430" s="98"/>
      <c r="B2430" s="94"/>
      <c r="C2430" s="99"/>
      <c r="D2430" s="86"/>
      <c r="E2430" s="87"/>
      <c r="G2430" s="89"/>
      <c r="H2430" s="87"/>
      <c r="I2430" s="87"/>
      <c r="J2430" s="88"/>
      <c r="K2430" s="87"/>
      <c r="L2430" s="90"/>
      <c r="M2430" s="90"/>
      <c r="N2430" s="87" t="str">
        <f t="shared" ca="1" si="37"/>
        <v/>
      </c>
      <c r="O2430" s="87"/>
      <c r="P2430" s="89"/>
      <c r="Q2430" s="87"/>
      <c r="R2430" s="87"/>
      <c r="S2430" s="87"/>
      <c r="T2430" s="89"/>
      <c r="V2430" s="87"/>
      <c r="W2430" s="87"/>
    </row>
    <row r="2431" spans="1:23">
      <c r="A2431" s="98"/>
      <c r="B2431" s="94"/>
      <c r="C2431" s="99"/>
      <c r="D2431" s="86"/>
      <c r="E2431" s="87"/>
      <c r="G2431" s="89"/>
      <c r="H2431" s="87"/>
      <c r="I2431" s="87"/>
      <c r="J2431" s="88"/>
      <c r="K2431" s="87"/>
      <c r="L2431" s="90"/>
      <c r="M2431" s="90"/>
      <c r="N2431" s="87" t="str">
        <f t="shared" ca="1" si="37"/>
        <v/>
      </c>
      <c r="O2431" s="87"/>
      <c r="P2431" s="89"/>
      <c r="Q2431" s="87"/>
      <c r="R2431" s="87"/>
      <c r="S2431" s="87"/>
      <c r="T2431" s="89"/>
      <c r="V2431" s="87"/>
      <c r="W2431" s="87"/>
    </row>
    <row r="2432" spans="1:23">
      <c r="A2432" s="98"/>
      <c r="B2432" s="94"/>
      <c r="C2432" s="99"/>
      <c r="D2432" s="86"/>
      <c r="E2432" s="87"/>
      <c r="G2432" s="89"/>
      <c r="H2432" s="87"/>
      <c r="I2432" s="87"/>
      <c r="J2432" s="88"/>
      <c r="K2432" s="87"/>
      <c r="L2432" s="90"/>
      <c r="M2432" s="90"/>
      <c r="N2432" s="87" t="str">
        <f t="shared" ca="1" si="37"/>
        <v/>
      </c>
      <c r="O2432" s="87"/>
      <c r="P2432" s="89"/>
      <c r="Q2432" s="87"/>
      <c r="R2432" s="87"/>
      <c r="S2432" s="87"/>
      <c r="T2432" s="89"/>
      <c r="V2432" s="87"/>
      <c r="W2432" s="87"/>
    </row>
    <row r="2433" spans="1:23">
      <c r="A2433" s="98"/>
      <c r="B2433" s="94"/>
      <c r="C2433" s="99"/>
      <c r="D2433" s="86"/>
      <c r="E2433" s="87"/>
      <c r="G2433" s="89"/>
      <c r="H2433" s="87"/>
      <c r="I2433" s="87"/>
      <c r="J2433" s="88"/>
      <c r="K2433" s="87"/>
      <c r="L2433" s="90"/>
      <c r="M2433" s="90"/>
      <c r="N2433" s="87" t="str">
        <f t="shared" ca="1" si="37"/>
        <v/>
      </c>
      <c r="O2433" s="87"/>
      <c r="P2433" s="89"/>
      <c r="Q2433" s="87"/>
      <c r="R2433" s="87"/>
      <c r="S2433" s="87"/>
      <c r="T2433" s="89"/>
      <c r="V2433" s="87"/>
      <c r="W2433" s="87"/>
    </row>
    <row r="2434" spans="1:23">
      <c r="A2434" s="98"/>
      <c r="B2434" s="94"/>
      <c r="C2434" s="99"/>
      <c r="D2434" s="86"/>
      <c r="E2434" s="87"/>
      <c r="G2434" s="89"/>
      <c r="H2434" s="87"/>
      <c r="I2434" s="87"/>
      <c r="J2434" s="88"/>
      <c r="K2434" s="87"/>
      <c r="L2434" s="90"/>
      <c r="M2434" s="90"/>
      <c r="N2434" s="87" t="str">
        <f t="shared" ca="1" si="37"/>
        <v/>
      </c>
      <c r="O2434" s="87"/>
      <c r="P2434" s="89"/>
      <c r="Q2434" s="87"/>
      <c r="R2434" s="87"/>
      <c r="S2434" s="87"/>
      <c r="T2434" s="89"/>
      <c r="V2434" s="87"/>
      <c r="W2434" s="87"/>
    </row>
    <row r="2435" spans="1:23">
      <c r="A2435" s="98"/>
      <c r="B2435" s="94"/>
      <c r="C2435" s="99"/>
      <c r="D2435" s="86"/>
      <c r="E2435" s="87"/>
      <c r="G2435" s="89"/>
      <c r="H2435" s="87"/>
      <c r="I2435" s="87"/>
      <c r="J2435" s="88"/>
      <c r="K2435" s="87"/>
      <c r="L2435" s="90"/>
      <c r="M2435" s="90"/>
      <c r="N2435" s="87" t="str">
        <f t="shared" ca="1" si="37"/>
        <v/>
      </c>
      <c r="O2435" s="87"/>
      <c r="P2435" s="89"/>
      <c r="Q2435" s="87"/>
      <c r="R2435" s="87"/>
      <c r="S2435" s="87"/>
      <c r="T2435" s="89"/>
      <c r="V2435" s="87"/>
      <c r="W2435" s="87"/>
    </row>
    <row r="2436" spans="1:23">
      <c r="A2436" s="98"/>
      <c r="B2436" s="94"/>
      <c r="C2436" s="99"/>
      <c r="D2436" s="86"/>
      <c r="E2436" s="87"/>
      <c r="G2436" s="89"/>
      <c r="H2436" s="87"/>
      <c r="I2436" s="87"/>
      <c r="J2436" s="88"/>
      <c r="K2436" s="87"/>
      <c r="L2436" s="90"/>
      <c r="M2436" s="90"/>
      <c r="N2436" s="87" t="str">
        <f t="shared" ca="1" si="37"/>
        <v/>
      </c>
      <c r="O2436" s="87"/>
      <c r="P2436" s="89"/>
      <c r="Q2436" s="87"/>
      <c r="R2436" s="87"/>
      <c r="S2436" s="87"/>
      <c r="T2436" s="89"/>
      <c r="V2436" s="87"/>
      <c r="W2436" s="87"/>
    </row>
    <row r="2437" spans="1:23">
      <c r="A2437" s="98"/>
      <c r="B2437" s="94"/>
      <c r="C2437" s="99"/>
      <c r="D2437" s="86"/>
      <c r="E2437" s="87"/>
      <c r="G2437" s="89"/>
      <c r="H2437" s="87"/>
      <c r="I2437" s="87"/>
      <c r="J2437" s="88"/>
      <c r="K2437" s="87"/>
      <c r="L2437" s="90"/>
      <c r="M2437" s="90"/>
      <c r="N2437" s="87" t="str">
        <f t="shared" ref="N2437:N2500" ca="1" si="38">+IFERROR(MATCH("X",OFFSET(STR,N2436,0),0)+N2436,"")</f>
        <v/>
      </c>
      <c r="O2437" s="87"/>
      <c r="P2437" s="89"/>
      <c r="Q2437" s="87"/>
      <c r="R2437" s="87"/>
      <c r="S2437" s="87"/>
      <c r="T2437" s="89"/>
      <c r="V2437" s="87"/>
      <c r="W2437" s="87"/>
    </row>
    <row r="2438" spans="1:23">
      <c r="A2438" s="98"/>
      <c r="B2438" s="94"/>
      <c r="C2438" s="99"/>
      <c r="D2438" s="86"/>
      <c r="E2438" s="87"/>
      <c r="G2438" s="89"/>
      <c r="H2438" s="87"/>
      <c r="I2438" s="87"/>
      <c r="J2438" s="88"/>
      <c r="K2438" s="87"/>
      <c r="L2438" s="90"/>
      <c r="M2438" s="90"/>
      <c r="N2438" s="87" t="str">
        <f t="shared" ca="1" si="38"/>
        <v/>
      </c>
      <c r="O2438" s="87"/>
      <c r="P2438" s="89"/>
      <c r="Q2438" s="87"/>
      <c r="R2438" s="87"/>
      <c r="S2438" s="87"/>
      <c r="T2438" s="89"/>
      <c r="V2438" s="87"/>
      <c r="W2438" s="87"/>
    </row>
    <row r="2439" spans="1:23">
      <c r="A2439" s="98"/>
      <c r="B2439" s="94"/>
      <c r="C2439" s="99"/>
      <c r="D2439" s="86"/>
      <c r="E2439" s="87"/>
      <c r="G2439" s="89"/>
      <c r="H2439" s="87"/>
      <c r="I2439" s="87"/>
      <c r="J2439" s="88"/>
      <c r="K2439" s="87"/>
      <c r="L2439" s="90"/>
      <c r="M2439" s="90"/>
      <c r="N2439" s="87" t="str">
        <f t="shared" ca="1" si="38"/>
        <v/>
      </c>
      <c r="O2439" s="87"/>
      <c r="P2439" s="89"/>
      <c r="Q2439" s="87"/>
      <c r="R2439" s="87"/>
      <c r="S2439" s="87"/>
      <c r="T2439" s="89"/>
      <c r="V2439" s="87"/>
      <c r="W2439" s="87"/>
    </row>
    <row r="2440" spans="1:23">
      <c r="A2440" s="98"/>
      <c r="B2440" s="94"/>
      <c r="C2440" s="99"/>
      <c r="D2440" s="86"/>
      <c r="E2440" s="87"/>
      <c r="G2440" s="89"/>
      <c r="H2440" s="87"/>
      <c r="I2440" s="87"/>
      <c r="J2440" s="88"/>
      <c r="K2440" s="87"/>
      <c r="L2440" s="90"/>
      <c r="M2440" s="90"/>
      <c r="N2440" s="87" t="str">
        <f t="shared" ca="1" si="38"/>
        <v/>
      </c>
      <c r="O2440" s="87"/>
      <c r="P2440" s="89"/>
      <c r="Q2440" s="87"/>
      <c r="R2440" s="87"/>
      <c r="S2440" s="87"/>
      <c r="T2440" s="89"/>
      <c r="V2440" s="87"/>
      <c r="W2440" s="87"/>
    </row>
    <row r="2441" spans="1:23">
      <c r="A2441" s="98"/>
      <c r="B2441" s="94"/>
      <c r="C2441" s="99"/>
      <c r="D2441" s="86"/>
      <c r="E2441" s="87"/>
      <c r="G2441" s="89"/>
      <c r="H2441" s="87"/>
      <c r="I2441" s="87"/>
      <c r="J2441" s="88"/>
      <c r="K2441" s="87"/>
      <c r="L2441" s="90"/>
      <c r="M2441" s="90"/>
      <c r="N2441" s="87" t="str">
        <f t="shared" ca="1" si="38"/>
        <v/>
      </c>
      <c r="O2441" s="87"/>
      <c r="P2441" s="89"/>
      <c r="Q2441" s="87"/>
      <c r="R2441" s="87"/>
      <c r="S2441" s="87"/>
      <c r="T2441" s="89"/>
      <c r="V2441" s="87"/>
      <c r="W2441" s="87"/>
    </row>
    <row r="2442" spans="1:23">
      <c r="A2442" s="98"/>
      <c r="B2442" s="94"/>
      <c r="C2442" s="99"/>
      <c r="D2442" s="86"/>
      <c r="E2442" s="87"/>
      <c r="G2442" s="89"/>
      <c r="H2442" s="87"/>
      <c r="I2442" s="87"/>
      <c r="J2442" s="88"/>
      <c r="K2442" s="87"/>
      <c r="L2442" s="90"/>
      <c r="M2442" s="90"/>
      <c r="N2442" s="87" t="str">
        <f t="shared" ca="1" si="38"/>
        <v/>
      </c>
      <c r="O2442" s="87"/>
      <c r="P2442" s="89"/>
      <c r="Q2442" s="87"/>
      <c r="R2442" s="87"/>
      <c r="S2442" s="87"/>
      <c r="T2442" s="89"/>
      <c r="V2442" s="87"/>
      <c r="W2442" s="87"/>
    </row>
    <row r="2443" spans="1:23">
      <c r="A2443" s="98"/>
      <c r="B2443" s="94"/>
      <c r="C2443" s="99"/>
      <c r="D2443" s="86"/>
      <c r="E2443" s="87"/>
      <c r="G2443" s="89"/>
      <c r="H2443" s="87"/>
      <c r="I2443" s="87"/>
      <c r="J2443" s="88"/>
      <c r="K2443" s="87"/>
      <c r="L2443" s="90"/>
      <c r="M2443" s="90"/>
      <c r="N2443" s="87" t="str">
        <f t="shared" ca="1" si="38"/>
        <v/>
      </c>
      <c r="O2443" s="87"/>
      <c r="P2443" s="89"/>
      <c r="Q2443" s="87"/>
      <c r="R2443" s="87"/>
      <c r="S2443" s="87"/>
      <c r="T2443" s="89"/>
      <c r="V2443" s="87"/>
      <c r="W2443" s="87"/>
    </row>
    <row r="2444" spans="1:23">
      <c r="A2444" s="98"/>
      <c r="B2444" s="94"/>
      <c r="C2444" s="99"/>
      <c r="D2444" s="86"/>
      <c r="E2444" s="87"/>
      <c r="G2444" s="89"/>
      <c r="H2444" s="87"/>
      <c r="I2444" s="87"/>
      <c r="J2444" s="88"/>
      <c r="K2444" s="87"/>
      <c r="L2444" s="90"/>
      <c r="M2444" s="90"/>
      <c r="N2444" s="87" t="str">
        <f t="shared" ca="1" si="38"/>
        <v/>
      </c>
      <c r="O2444" s="87"/>
      <c r="P2444" s="89"/>
      <c r="Q2444" s="87"/>
      <c r="R2444" s="87"/>
      <c r="S2444" s="87"/>
      <c r="T2444" s="89"/>
      <c r="V2444" s="87"/>
      <c r="W2444" s="87"/>
    </row>
    <row r="2445" spans="1:23">
      <c r="A2445" s="98"/>
      <c r="B2445" s="94"/>
      <c r="C2445" s="99"/>
      <c r="D2445" s="86"/>
      <c r="E2445" s="87"/>
      <c r="G2445" s="89"/>
      <c r="H2445" s="87"/>
      <c r="I2445" s="87"/>
      <c r="J2445" s="88"/>
      <c r="K2445" s="87"/>
      <c r="L2445" s="90"/>
      <c r="M2445" s="90"/>
      <c r="N2445" s="87" t="str">
        <f t="shared" ca="1" si="38"/>
        <v/>
      </c>
      <c r="O2445" s="87"/>
      <c r="P2445" s="89"/>
      <c r="Q2445" s="87"/>
      <c r="R2445" s="87"/>
      <c r="S2445" s="87"/>
      <c r="T2445" s="89"/>
      <c r="V2445" s="87"/>
      <c r="W2445" s="87"/>
    </row>
    <row r="2446" spans="1:23">
      <c r="A2446" s="98"/>
      <c r="B2446" s="94"/>
      <c r="C2446" s="99"/>
      <c r="D2446" s="86"/>
      <c r="E2446" s="87"/>
      <c r="G2446" s="89"/>
      <c r="H2446" s="87"/>
      <c r="I2446" s="87"/>
      <c r="J2446" s="88"/>
      <c r="K2446" s="87"/>
      <c r="L2446" s="90"/>
      <c r="M2446" s="90"/>
      <c r="N2446" s="87" t="str">
        <f t="shared" ca="1" si="38"/>
        <v/>
      </c>
      <c r="O2446" s="87"/>
      <c r="P2446" s="89"/>
      <c r="Q2446" s="87"/>
      <c r="R2446" s="87"/>
      <c r="S2446" s="87"/>
      <c r="T2446" s="89"/>
      <c r="V2446" s="87"/>
      <c r="W2446" s="87"/>
    </row>
    <row r="2447" spans="1:23">
      <c r="A2447" s="98"/>
      <c r="B2447" s="94"/>
      <c r="C2447" s="99"/>
      <c r="D2447" s="86"/>
      <c r="E2447" s="87"/>
      <c r="G2447" s="89"/>
      <c r="H2447" s="87"/>
      <c r="I2447" s="87"/>
      <c r="J2447" s="88"/>
      <c r="K2447" s="87"/>
      <c r="L2447" s="90"/>
      <c r="M2447" s="90"/>
      <c r="N2447" s="87" t="str">
        <f t="shared" ca="1" si="38"/>
        <v/>
      </c>
      <c r="O2447" s="87"/>
      <c r="P2447" s="89"/>
      <c r="Q2447" s="87"/>
      <c r="R2447" s="87"/>
      <c r="S2447" s="87"/>
      <c r="T2447" s="89"/>
      <c r="V2447" s="87"/>
      <c r="W2447" s="87"/>
    </row>
    <row r="2448" spans="1:23">
      <c r="A2448" s="98"/>
      <c r="B2448" s="94"/>
      <c r="C2448" s="99"/>
      <c r="D2448" s="86"/>
      <c r="E2448" s="87"/>
      <c r="G2448" s="89"/>
      <c r="H2448" s="87"/>
      <c r="I2448" s="87"/>
      <c r="J2448" s="88"/>
      <c r="K2448" s="87"/>
      <c r="L2448" s="90"/>
      <c r="M2448" s="90"/>
      <c r="N2448" s="87" t="str">
        <f t="shared" ca="1" si="38"/>
        <v/>
      </c>
      <c r="O2448" s="87"/>
      <c r="P2448" s="89"/>
      <c r="Q2448" s="87"/>
      <c r="R2448" s="87"/>
      <c r="S2448" s="87"/>
      <c r="T2448" s="89"/>
      <c r="V2448" s="87"/>
      <c r="W2448" s="87"/>
    </row>
    <row r="2449" spans="1:23">
      <c r="A2449" s="98"/>
      <c r="B2449" s="94"/>
      <c r="C2449" s="99"/>
      <c r="D2449" s="86"/>
      <c r="E2449" s="87"/>
      <c r="G2449" s="89"/>
      <c r="H2449" s="87"/>
      <c r="I2449" s="87"/>
      <c r="J2449" s="88"/>
      <c r="K2449" s="87"/>
      <c r="L2449" s="90"/>
      <c r="M2449" s="90"/>
      <c r="N2449" s="87" t="str">
        <f t="shared" ca="1" si="38"/>
        <v/>
      </c>
      <c r="O2449" s="87"/>
      <c r="P2449" s="89"/>
      <c r="Q2449" s="87"/>
      <c r="R2449" s="87"/>
      <c r="S2449" s="87"/>
      <c r="T2449" s="89"/>
      <c r="V2449" s="87"/>
      <c r="W2449" s="87"/>
    </row>
    <row r="2450" spans="1:23">
      <c r="A2450" s="98"/>
      <c r="B2450" s="94"/>
      <c r="C2450" s="99"/>
      <c r="D2450" s="86"/>
      <c r="E2450" s="87"/>
      <c r="G2450" s="89"/>
      <c r="H2450" s="87"/>
      <c r="I2450" s="87"/>
      <c r="J2450" s="88"/>
      <c r="K2450" s="87"/>
      <c r="L2450" s="90"/>
      <c r="M2450" s="90"/>
      <c r="N2450" s="87" t="str">
        <f t="shared" ca="1" si="38"/>
        <v/>
      </c>
      <c r="O2450" s="87"/>
      <c r="P2450" s="89"/>
      <c r="Q2450" s="87"/>
      <c r="R2450" s="87"/>
      <c r="S2450" s="87"/>
      <c r="T2450" s="89"/>
      <c r="V2450" s="87"/>
      <c r="W2450" s="87"/>
    </row>
    <row r="2451" spans="1:23">
      <c r="A2451" s="98"/>
      <c r="B2451" s="94"/>
      <c r="C2451" s="99"/>
      <c r="D2451" s="86"/>
      <c r="E2451" s="87"/>
      <c r="G2451" s="89"/>
      <c r="H2451" s="87"/>
      <c r="I2451" s="87"/>
      <c r="J2451" s="88"/>
      <c r="K2451" s="87"/>
      <c r="L2451" s="90"/>
      <c r="M2451" s="90"/>
      <c r="N2451" s="87" t="str">
        <f t="shared" ca="1" si="38"/>
        <v/>
      </c>
      <c r="O2451" s="87"/>
      <c r="P2451" s="89"/>
      <c r="Q2451" s="87"/>
      <c r="R2451" s="87"/>
      <c r="S2451" s="87"/>
      <c r="T2451" s="89"/>
      <c r="V2451" s="87"/>
      <c r="W2451" s="87"/>
    </row>
    <row r="2452" spans="1:23">
      <c r="A2452" s="98"/>
      <c r="B2452" s="94"/>
      <c r="C2452" s="99"/>
      <c r="D2452" s="86"/>
      <c r="E2452" s="87"/>
      <c r="G2452" s="89"/>
      <c r="H2452" s="87"/>
      <c r="I2452" s="87"/>
      <c r="J2452" s="88"/>
      <c r="K2452" s="87"/>
      <c r="L2452" s="90"/>
      <c r="M2452" s="90"/>
      <c r="N2452" s="87" t="str">
        <f t="shared" ca="1" si="38"/>
        <v/>
      </c>
      <c r="O2452" s="87"/>
      <c r="P2452" s="89"/>
      <c r="Q2452" s="87"/>
      <c r="R2452" s="87"/>
      <c r="S2452" s="87"/>
      <c r="T2452" s="89"/>
      <c r="V2452" s="87"/>
      <c r="W2452" s="87"/>
    </row>
    <row r="2453" spans="1:23">
      <c r="A2453" s="98"/>
      <c r="B2453" s="94"/>
      <c r="C2453" s="99"/>
      <c r="D2453" s="86"/>
      <c r="E2453" s="87"/>
      <c r="G2453" s="89"/>
      <c r="H2453" s="87"/>
      <c r="I2453" s="87"/>
      <c r="J2453" s="88"/>
      <c r="K2453" s="87"/>
      <c r="L2453" s="90"/>
      <c r="M2453" s="90"/>
      <c r="N2453" s="87" t="str">
        <f t="shared" ca="1" si="38"/>
        <v/>
      </c>
      <c r="O2453" s="87"/>
      <c r="P2453" s="89"/>
      <c r="Q2453" s="87"/>
      <c r="R2453" s="87"/>
      <c r="S2453" s="87"/>
      <c r="T2453" s="89"/>
      <c r="V2453" s="87"/>
      <c r="W2453" s="87"/>
    </row>
    <row r="2454" spans="1:23">
      <c r="A2454" s="98"/>
      <c r="B2454" s="94"/>
      <c r="C2454" s="99"/>
      <c r="D2454" s="86"/>
      <c r="E2454" s="87"/>
      <c r="G2454" s="89"/>
      <c r="H2454" s="87"/>
      <c r="I2454" s="87"/>
      <c r="J2454" s="88"/>
      <c r="K2454" s="87"/>
      <c r="L2454" s="90"/>
      <c r="M2454" s="90"/>
      <c r="N2454" s="87" t="str">
        <f t="shared" ca="1" si="38"/>
        <v/>
      </c>
      <c r="O2454" s="87"/>
      <c r="P2454" s="89"/>
      <c r="Q2454" s="87"/>
      <c r="R2454" s="87"/>
      <c r="S2454" s="87"/>
      <c r="T2454" s="89"/>
      <c r="V2454" s="87"/>
      <c r="W2454" s="87"/>
    </row>
    <row r="2455" spans="1:23">
      <c r="A2455" s="98"/>
      <c r="B2455" s="94"/>
      <c r="C2455" s="99"/>
      <c r="D2455" s="86"/>
      <c r="E2455" s="87"/>
      <c r="G2455" s="89"/>
      <c r="H2455" s="87"/>
      <c r="I2455" s="87"/>
      <c r="J2455" s="88"/>
      <c r="K2455" s="87"/>
      <c r="L2455" s="90"/>
      <c r="M2455" s="90"/>
      <c r="N2455" s="87" t="str">
        <f t="shared" ca="1" si="38"/>
        <v/>
      </c>
      <c r="O2455" s="87"/>
      <c r="P2455" s="89"/>
      <c r="Q2455" s="87"/>
      <c r="R2455" s="87"/>
      <c r="S2455" s="87"/>
      <c r="T2455" s="89"/>
      <c r="V2455" s="87"/>
      <c r="W2455" s="87"/>
    </row>
    <row r="2456" spans="1:23">
      <c r="A2456" s="98"/>
      <c r="B2456" s="94"/>
      <c r="C2456" s="99"/>
      <c r="D2456" s="86"/>
      <c r="E2456" s="87"/>
      <c r="G2456" s="89"/>
      <c r="H2456" s="87"/>
      <c r="I2456" s="87"/>
      <c r="J2456" s="88"/>
      <c r="K2456" s="87"/>
      <c r="L2456" s="90"/>
      <c r="M2456" s="90"/>
      <c r="N2456" s="87" t="str">
        <f t="shared" ca="1" si="38"/>
        <v/>
      </c>
      <c r="O2456" s="87"/>
      <c r="P2456" s="89"/>
      <c r="Q2456" s="87"/>
      <c r="R2456" s="87"/>
      <c r="S2456" s="87"/>
      <c r="T2456" s="89"/>
      <c r="V2456" s="87"/>
      <c r="W2456" s="87"/>
    </row>
    <row r="2457" spans="1:23">
      <c r="A2457" s="98"/>
      <c r="B2457" s="94"/>
      <c r="C2457" s="99"/>
      <c r="D2457" s="86"/>
      <c r="E2457" s="87"/>
      <c r="G2457" s="89"/>
      <c r="H2457" s="87"/>
      <c r="I2457" s="87"/>
      <c r="J2457" s="88"/>
      <c r="K2457" s="87"/>
      <c r="L2457" s="90"/>
      <c r="M2457" s="90"/>
      <c r="N2457" s="87" t="str">
        <f t="shared" ca="1" si="38"/>
        <v/>
      </c>
      <c r="O2457" s="87"/>
      <c r="P2457" s="89"/>
      <c r="Q2457" s="87"/>
      <c r="R2457" s="87"/>
      <c r="S2457" s="87"/>
      <c r="T2457" s="89"/>
      <c r="V2457" s="87"/>
      <c r="W2457" s="87"/>
    </row>
    <row r="2458" spans="1:23">
      <c r="A2458" s="98"/>
      <c r="B2458" s="94"/>
      <c r="C2458" s="99"/>
      <c r="D2458" s="86"/>
      <c r="E2458" s="87"/>
      <c r="G2458" s="89"/>
      <c r="H2458" s="87"/>
      <c r="I2458" s="87"/>
      <c r="J2458" s="88"/>
      <c r="K2458" s="87"/>
      <c r="L2458" s="90"/>
      <c r="M2458" s="90"/>
      <c r="N2458" s="87" t="str">
        <f t="shared" ca="1" si="38"/>
        <v/>
      </c>
      <c r="O2458" s="87"/>
      <c r="P2458" s="89"/>
      <c r="Q2458" s="87"/>
      <c r="R2458" s="87"/>
      <c r="S2458" s="87"/>
      <c r="T2458" s="89"/>
      <c r="V2458" s="87"/>
      <c r="W2458" s="87"/>
    </row>
    <row r="2459" spans="1:23">
      <c r="A2459" s="98"/>
      <c r="B2459" s="94"/>
      <c r="C2459" s="99"/>
      <c r="D2459" s="86"/>
      <c r="E2459" s="87"/>
      <c r="G2459" s="89"/>
      <c r="H2459" s="87"/>
      <c r="I2459" s="87"/>
      <c r="J2459" s="88"/>
      <c r="K2459" s="87"/>
      <c r="L2459" s="90"/>
      <c r="M2459" s="90"/>
      <c r="N2459" s="87" t="str">
        <f t="shared" ca="1" si="38"/>
        <v/>
      </c>
      <c r="O2459" s="87"/>
      <c r="P2459" s="89"/>
      <c r="Q2459" s="87"/>
      <c r="R2459" s="87"/>
      <c r="S2459" s="87"/>
      <c r="T2459" s="89"/>
      <c r="V2459" s="87"/>
      <c r="W2459" s="87"/>
    </row>
    <row r="2460" spans="1:23">
      <c r="A2460" s="98"/>
      <c r="B2460" s="94"/>
      <c r="C2460" s="99"/>
      <c r="D2460" s="86"/>
      <c r="E2460" s="87"/>
      <c r="G2460" s="89"/>
      <c r="H2460" s="87"/>
      <c r="I2460" s="87"/>
      <c r="J2460" s="88"/>
      <c r="K2460" s="87"/>
      <c r="L2460" s="90"/>
      <c r="M2460" s="90"/>
      <c r="N2460" s="87" t="str">
        <f t="shared" ca="1" si="38"/>
        <v/>
      </c>
      <c r="O2460" s="87"/>
      <c r="P2460" s="89"/>
      <c r="Q2460" s="87"/>
      <c r="R2460" s="87"/>
      <c r="S2460" s="87"/>
      <c r="T2460" s="89"/>
      <c r="V2460" s="87"/>
      <c r="W2460" s="87"/>
    </row>
    <row r="2461" spans="1:23">
      <c r="A2461" s="98"/>
      <c r="B2461" s="94"/>
      <c r="C2461" s="99"/>
      <c r="D2461" s="86"/>
      <c r="E2461" s="87"/>
      <c r="G2461" s="89"/>
      <c r="H2461" s="87"/>
      <c r="I2461" s="87"/>
      <c r="J2461" s="88"/>
      <c r="K2461" s="87"/>
      <c r="L2461" s="90"/>
      <c r="M2461" s="90"/>
      <c r="N2461" s="87" t="str">
        <f t="shared" ca="1" si="38"/>
        <v/>
      </c>
      <c r="O2461" s="87"/>
      <c r="P2461" s="89"/>
      <c r="Q2461" s="87"/>
      <c r="R2461" s="87"/>
      <c r="S2461" s="87"/>
      <c r="T2461" s="89"/>
      <c r="V2461" s="87"/>
      <c r="W2461" s="87"/>
    </row>
    <row r="2462" spans="1:23">
      <c r="A2462" s="98"/>
      <c r="B2462" s="94"/>
      <c r="C2462" s="99"/>
      <c r="D2462" s="86"/>
      <c r="E2462" s="87"/>
      <c r="G2462" s="89"/>
      <c r="H2462" s="87"/>
      <c r="I2462" s="87"/>
      <c r="J2462" s="88"/>
      <c r="K2462" s="87"/>
      <c r="L2462" s="90"/>
      <c r="M2462" s="90"/>
      <c r="N2462" s="87" t="str">
        <f t="shared" ca="1" si="38"/>
        <v/>
      </c>
      <c r="O2462" s="87"/>
      <c r="P2462" s="89"/>
      <c r="Q2462" s="87"/>
      <c r="R2462" s="87"/>
      <c r="S2462" s="87"/>
      <c r="T2462" s="89"/>
      <c r="V2462" s="87"/>
      <c r="W2462" s="87"/>
    </row>
    <row r="2463" spans="1:23">
      <c r="A2463" s="98"/>
      <c r="B2463" s="94"/>
      <c r="C2463" s="99"/>
      <c r="D2463" s="86"/>
      <c r="E2463" s="87"/>
      <c r="G2463" s="89"/>
      <c r="H2463" s="87"/>
      <c r="I2463" s="87"/>
      <c r="J2463" s="88"/>
      <c r="K2463" s="87"/>
      <c r="L2463" s="90"/>
      <c r="M2463" s="90"/>
      <c r="N2463" s="87" t="str">
        <f t="shared" ca="1" si="38"/>
        <v/>
      </c>
      <c r="O2463" s="87"/>
      <c r="P2463" s="89"/>
      <c r="Q2463" s="87"/>
      <c r="R2463" s="87"/>
      <c r="S2463" s="87"/>
      <c r="T2463" s="89"/>
      <c r="V2463" s="87"/>
      <c r="W2463" s="87"/>
    </row>
    <row r="2464" spans="1:23">
      <c r="A2464" s="98"/>
      <c r="B2464" s="94"/>
      <c r="C2464" s="99"/>
      <c r="D2464" s="86"/>
      <c r="E2464" s="87"/>
      <c r="G2464" s="89"/>
      <c r="H2464" s="87"/>
      <c r="I2464" s="87"/>
      <c r="J2464" s="88"/>
      <c r="K2464" s="87"/>
      <c r="L2464" s="90"/>
      <c r="M2464" s="90"/>
      <c r="N2464" s="87" t="str">
        <f t="shared" ca="1" si="38"/>
        <v/>
      </c>
      <c r="O2464" s="87"/>
      <c r="P2464" s="89"/>
      <c r="Q2464" s="87"/>
      <c r="R2464" s="87"/>
      <c r="S2464" s="87"/>
      <c r="T2464" s="89"/>
      <c r="V2464" s="87"/>
      <c r="W2464" s="87"/>
    </row>
    <row r="2465" spans="1:23">
      <c r="A2465" s="98"/>
      <c r="B2465" s="94"/>
      <c r="C2465" s="99"/>
      <c r="D2465" s="86"/>
      <c r="E2465" s="87"/>
      <c r="G2465" s="89"/>
      <c r="H2465" s="87"/>
      <c r="I2465" s="87"/>
      <c r="J2465" s="88"/>
      <c r="K2465" s="87"/>
      <c r="L2465" s="90"/>
      <c r="M2465" s="90"/>
      <c r="N2465" s="87" t="str">
        <f t="shared" ca="1" si="38"/>
        <v/>
      </c>
      <c r="O2465" s="87"/>
      <c r="P2465" s="89"/>
      <c r="Q2465" s="87"/>
      <c r="R2465" s="87"/>
      <c r="S2465" s="87"/>
      <c r="T2465" s="89"/>
      <c r="V2465" s="87"/>
      <c r="W2465" s="87"/>
    </row>
    <row r="2466" spans="1:23">
      <c r="A2466" s="98"/>
      <c r="B2466" s="94"/>
      <c r="C2466" s="99"/>
      <c r="D2466" s="86"/>
      <c r="E2466" s="87"/>
      <c r="G2466" s="89"/>
      <c r="H2466" s="87"/>
      <c r="I2466" s="87"/>
      <c r="J2466" s="88"/>
      <c r="K2466" s="87"/>
      <c r="L2466" s="90"/>
      <c r="M2466" s="90"/>
      <c r="N2466" s="87" t="str">
        <f t="shared" ca="1" si="38"/>
        <v/>
      </c>
      <c r="O2466" s="87"/>
      <c r="P2466" s="89"/>
      <c r="Q2466" s="87"/>
      <c r="R2466" s="87"/>
      <c r="S2466" s="87"/>
      <c r="T2466" s="89"/>
      <c r="V2466" s="87"/>
      <c r="W2466" s="87"/>
    </row>
    <row r="2467" spans="1:23">
      <c r="A2467" s="98"/>
      <c r="B2467" s="94"/>
      <c r="C2467" s="99"/>
      <c r="D2467" s="86"/>
      <c r="E2467" s="87"/>
      <c r="G2467" s="89"/>
      <c r="H2467" s="87"/>
      <c r="I2467" s="87"/>
      <c r="J2467" s="88"/>
      <c r="K2467" s="87"/>
      <c r="L2467" s="90"/>
      <c r="M2467" s="90"/>
      <c r="N2467" s="87" t="str">
        <f t="shared" ca="1" si="38"/>
        <v/>
      </c>
      <c r="O2467" s="87"/>
      <c r="P2467" s="89"/>
      <c r="Q2467" s="87"/>
      <c r="R2467" s="87"/>
      <c r="S2467" s="87"/>
      <c r="T2467" s="89"/>
      <c r="V2467" s="87"/>
      <c r="W2467" s="87"/>
    </row>
    <row r="2468" spans="1:23">
      <c r="A2468" s="98"/>
      <c r="B2468" s="94"/>
      <c r="C2468" s="99"/>
      <c r="D2468" s="86"/>
      <c r="E2468" s="87"/>
      <c r="G2468" s="89"/>
      <c r="H2468" s="87"/>
      <c r="I2468" s="87"/>
      <c r="J2468" s="88"/>
      <c r="K2468" s="87"/>
      <c r="L2468" s="90"/>
      <c r="M2468" s="90"/>
      <c r="N2468" s="87" t="str">
        <f t="shared" ca="1" si="38"/>
        <v/>
      </c>
      <c r="O2468" s="87"/>
      <c r="P2468" s="89"/>
      <c r="Q2468" s="87"/>
      <c r="R2468" s="87"/>
      <c r="S2468" s="87"/>
      <c r="T2468" s="89"/>
      <c r="V2468" s="87"/>
      <c r="W2468" s="87"/>
    </row>
    <row r="2469" spans="1:23">
      <c r="A2469" s="98"/>
      <c r="B2469" s="94"/>
      <c r="C2469" s="99"/>
      <c r="D2469" s="86"/>
      <c r="E2469" s="87"/>
      <c r="G2469" s="89"/>
      <c r="H2469" s="87"/>
      <c r="I2469" s="87"/>
      <c r="J2469" s="88"/>
      <c r="K2469" s="87"/>
      <c r="L2469" s="90"/>
      <c r="M2469" s="90"/>
      <c r="N2469" s="87" t="str">
        <f t="shared" ca="1" si="38"/>
        <v/>
      </c>
      <c r="O2469" s="87"/>
      <c r="P2469" s="89"/>
      <c r="Q2469" s="87"/>
      <c r="R2469" s="87"/>
      <c r="S2469" s="87"/>
      <c r="T2469" s="89"/>
      <c r="V2469" s="87"/>
      <c r="W2469" s="87"/>
    </row>
    <row r="2470" spans="1:23">
      <c r="A2470" s="98"/>
      <c r="B2470" s="94"/>
      <c r="C2470" s="99"/>
      <c r="D2470" s="86"/>
      <c r="E2470" s="87"/>
      <c r="G2470" s="89"/>
      <c r="H2470" s="87"/>
      <c r="I2470" s="87"/>
      <c r="J2470" s="88"/>
      <c r="K2470" s="87"/>
      <c r="L2470" s="90"/>
      <c r="M2470" s="90"/>
      <c r="N2470" s="87" t="str">
        <f t="shared" ca="1" si="38"/>
        <v/>
      </c>
      <c r="O2470" s="87"/>
      <c r="P2470" s="89"/>
      <c r="Q2470" s="87"/>
      <c r="R2470" s="87"/>
      <c r="S2470" s="87"/>
      <c r="T2470" s="89"/>
      <c r="V2470" s="87"/>
      <c r="W2470" s="87"/>
    </row>
    <row r="2471" spans="1:23">
      <c r="A2471" s="98"/>
      <c r="B2471" s="94"/>
      <c r="C2471" s="99"/>
      <c r="D2471" s="86"/>
      <c r="E2471" s="87"/>
      <c r="G2471" s="89"/>
      <c r="H2471" s="87"/>
      <c r="I2471" s="87"/>
      <c r="J2471" s="88"/>
      <c r="K2471" s="87"/>
      <c r="L2471" s="90"/>
      <c r="M2471" s="90"/>
      <c r="N2471" s="87" t="str">
        <f t="shared" ca="1" si="38"/>
        <v/>
      </c>
      <c r="O2471" s="87"/>
      <c r="P2471" s="89"/>
      <c r="Q2471" s="87"/>
      <c r="R2471" s="87"/>
      <c r="S2471" s="87"/>
      <c r="T2471" s="89"/>
      <c r="V2471" s="87"/>
      <c r="W2471" s="87"/>
    </row>
    <row r="2472" spans="1:23">
      <c r="A2472" s="98"/>
      <c r="B2472" s="94"/>
      <c r="C2472" s="99"/>
      <c r="D2472" s="86"/>
      <c r="E2472" s="87"/>
      <c r="G2472" s="89"/>
      <c r="H2472" s="87"/>
      <c r="I2472" s="87"/>
      <c r="J2472" s="88"/>
      <c r="K2472" s="87"/>
      <c r="L2472" s="90"/>
      <c r="M2472" s="90"/>
      <c r="N2472" s="87" t="str">
        <f t="shared" ca="1" si="38"/>
        <v/>
      </c>
      <c r="O2472" s="87"/>
      <c r="P2472" s="89"/>
      <c r="Q2472" s="87"/>
      <c r="R2472" s="87"/>
      <c r="S2472" s="87"/>
      <c r="T2472" s="89"/>
      <c r="V2472" s="87"/>
      <c r="W2472" s="87"/>
    </row>
    <row r="2473" spans="1:23">
      <c r="A2473" s="98"/>
      <c r="B2473" s="94"/>
      <c r="C2473" s="99"/>
      <c r="D2473" s="86"/>
      <c r="E2473" s="87"/>
      <c r="G2473" s="89"/>
      <c r="H2473" s="87"/>
      <c r="I2473" s="87"/>
      <c r="J2473" s="88"/>
      <c r="K2473" s="87"/>
      <c r="L2473" s="90"/>
      <c r="M2473" s="90"/>
      <c r="N2473" s="87" t="str">
        <f t="shared" ca="1" si="38"/>
        <v/>
      </c>
      <c r="O2473" s="87"/>
      <c r="P2473" s="89"/>
      <c r="Q2473" s="87"/>
      <c r="R2473" s="87"/>
      <c r="S2473" s="87"/>
      <c r="T2473" s="89"/>
      <c r="V2473" s="87"/>
      <c r="W2473" s="87"/>
    </row>
    <row r="2474" spans="1:23">
      <c r="A2474" s="98"/>
      <c r="B2474" s="94"/>
      <c r="C2474" s="99"/>
      <c r="D2474" s="86"/>
      <c r="E2474" s="87"/>
      <c r="G2474" s="89"/>
      <c r="H2474" s="87"/>
      <c r="I2474" s="87"/>
      <c r="J2474" s="88"/>
      <c r="K2474" s="87"/>
      <c r="L2474" s="90"/>
      <c r="M2474" s="90"/>
      <c r="N2474" s="87" t="str">
        <f t="shared" ca="1" si="38"/>
        <v/>
      </c>
      <c r="O2474" s="87"/>
      <c r="P2474" s="89"/>
      <c r="Q2474" s="87"/>
      <c r="R2474" s="87"/>
      <c r="S2474" s="87"/>
      <c r="T2474" s="89"/>
      <c r="V2474" s="87"/>
      <c r="W2474" s="87"/>
    </row>
    <row r="2475" spans="1:23">
      <c r="A2475" s="98"/>
      <c r="B2475" s="94"/>
      <c r="C2475" s="99"/>
      <c r="D2475" s="86"/>
      <c r="E2475" s="87"/>
      <c r="G2475" s="89"/>
      <c r="H2475" s="87"/>
      <c r="I2475" s="87"/>
      <c r="J2475" s="88"/>
      <c r="K2475" s="87"/>
      <c r="L2475" s="90"/>
      <c r="M2475" s="90"/>
      <c r="N2475" s="87" t="str">
        <f t="shared" ca="1" si="38"/>
        <v/>
      </c>
      <c r="O2475" s="87"/>
      <c r="P2475" s="89"/>
      <c r="Q2475" s="87"/>
      <c r="R2475" s="87"/>
      <c r="S2475" s="87"/>
      <c r="T2475" s="89"/>
      <c r="V2475" s="87"/>
      <c r="W2475" s="87"/>
    </row>
    <row r="2476" spans="1:23">
      <c r="A2476" s="98"/>
      <c r="B2476" s="94"/>
      <c r="C2476" s="99"/>
      <c r="D2476" s="86"/>
      <c r="E2476" s="87"/>
      <c r="G2476" s="89"/>
      <c r="H2476" s="87"/>
      <c r="I2476" s="87"/>
      <c r="J2476" s="88"/>
      <c r="K2476" s="87"/>
      <c r="L2476" s="90"/>
      <c r="M2476" s="90"/>
      <c r="N2476" s="87" t="str">
        <f t="shared" ca="1" si="38"/>
        <v/>
      </c>
      <c r="O2476" s="87"/>
      <c r="P2476" s="89"/>
      <c r="Q2476" s="87"/>
      <c r="R2476" s="87"/>
      <c r="S2476" s="87"/>
      <c r="T2476" s="89"/>
      <c r="V2476" s="87"/>
      <c r="W2476" s="87"/>
    </row>
    <row r="2477" spans="1:23">
      <c r="A2477" s="98"/>
      <c r="B2477" s="94"/>
      <c r="C2477" s="99"/>
      <c r="D2477" s="86"/>
      <c r="E2477" s="87"/>
      <c r="G2477" s="89"/>
      <c r="H2477" s="87"/>
      <c r="I2477" s="87"/>
      <c r="J2477" s="88"/>
      <c r="K2477" s="87"/>
      <c r="L2477" s="90"/>
      <c r="M2477" s="90"/>
      <c r="N2477" s="87" t="str">
        <f t="shared" ca="1" si="38"/>
        <v/>
      </c>
      <c r="O2477" s="87"/>
      <c r="P2477" s="89"/>
      <c r="Q2477" s="87"/>
      <c r="R2477" s="87"/>
      <c r="S2477" s="87"/>
      <c r="T2477" s="89"/>
      <c r="V2477" s="87"/>
      <c r="W2477" s="87"/>
    </row>
    <row r="2478" spans="1:23">
      <c r="A2478" s="98"/>
      <c r="B2478" s="94"/>
      <c r="C2478" s="99"/>
      <c r="D2478" s="86"/>
      <c r="E2478" s="87"/>
      <c r="G2478" s="89"/>
      <c r="H2478" s="87"/>
      <c r="I2478" s="87"/>
      <c r="J2478" s="88"/>
      <c r="K2478" s="87"/>
      <c r="L2478" s="90"/>
      <c r="M2478" s="90"/>
      <c r="N2478" s="87" t="str">
        <f t="shared" ca="1" si="38"/>
        <v/>
      </c>
      <c r="O2478" s="87"/>
      <c r="P2478" s="89"/>
      <c r="Q2478" s="87"/>
      <c r="R2478" s="87"/>
      <c r="S2478" s="87"/>
      <c r="T2478" s="89"/>
      <c r="V2478" s="87"/>
      <c r="W2478" s="87"/>
    </row>
    <row r="2479" spans="1:23">
      <c r="A2479" s="98"/>
      <c r="B2479" s="94"/>
      <c r="C2479" s="99"/>
      <c r="D2479" s="86"/>
      <c r="E2479" s="87"/>
      <c r="G2479" s="89"/>
      <c r="H2479" s="87"/>
      <c r="I2479" s="87"/>
      <c r="J2479" s="88"/>
      <c r="K2479" s="87"/>
      <c r="L2479" s="90"/>
      <c r="M2479" s="90"/>
      <c r="N2479" s="87" t="str">
        <f t="shared" ca="1" si="38"/>
        <v/>
      </c>
      <c r="O2479" s="87"/>
      <c r="P2479" s="89"/>
      <c r="Q2479" s="87"/>
      <c r="R2479" s="87"/>
      <c r="S2479" s="87"/>
      <c r="T2479" s="89"/>
      <c r="V2479" s="87"/>
      <c r="W2479" s="87"/>
    </row>
    <row r="2480" spans="1:23">
      <c r="A2480" s="98"/>
      <c r="B2480" s="94"/>
      <c r="C2480" s="99"/>
      <c r="D2480" s="86"/>
      <c r="E2480" s="87"/>
      <c r="G2480" s="89"/>
      <c r="H2480" s="87"/>
      <c r="I2480" s="87"/>
      <c r="J2480" s="88"/>
      <c r="K2480" s="87"/>
      <c r="L2480" s="90"/>
      <c r="M2480" s="90"/>
      <c r="N2480" s="87" t="str">
        <f t="shared" ca="1" si="38"/>
        <v/>
      </c>
      <c r="O2480" s="87"/>
      <c r="P2480" s="89"/>
      <c r="Q2480" s="87"/>
      <c r="R2480" s="87"/>
      <c r="S2480" s="87"/>
      <c r="T2480" s="89"/>
      <c r="V2480" s="87"/>
      <c r="W2480" s="87"/>
    </row>
    <row r="2481" spans="1:23">
      <c r="A2481" s="98"/>
      <c r="B2481" s="94"/>
      <c r="C2481" s="99"/>
      <c r="D2481" s="86"/>
      <c r="E2481" s="87"/>
      <c r="G2481" s="89"/>
      <c r="H2481" s="87"/>
      <c r="I2481" s="87"/>
      <c r="J2481" s="88"/>
      <c r="K2481" s="87"/>
      <c r="L2481" s="90"/>
      <c r="M2481" s="90"/>
      <c r="N2481" s="87" t="str">
        <f t="shared" ca="1" si="38"/>
        <v/>
      </c>
      <c r="O2481" s="87"/>
      <c r="P2481" s="89"/>
      <c r="Q2481" s="87"/>
      <c r="R2481" s="87"/>
      <c r="S2481" s="87"/>
      <c r="T2481" s="89"/>
      <c r="V2481" s="87"/>
      <c r="W2481" s="87"/>
    </row>
    <row r="2482" spans="1:23">
      <c r="A2482" s="98"/>
      <c r="B2482" s="94"/>
      <c r="C2482" s="99"/>
      <c r="D2482" s="86"/>
      <c r="E2482" s="87"/>
      <c r="G2482" s="89"/>
      <c r="H2482" s="87"/>
      <c r="I2482" s="87"/>
      <c r="J2482" s="88"/>
      <c r="K2482" s="87"/>
      <c r="L2482" s="90"/>
      <c r="M2482" s="90"/>
      <c r="N2482" s="87" t="str">
        <f t="shared" ca="1" si="38"/>
        <v/>
      </c>
      <c r="O2482" s="87"/>
      <c r="P2482" s="89"/>
      <c r="Q2482" s="87"/>
      <c r="R2482" s="87"/>
      <c r="S2482" s="87"/>
      <c r="T2482" s="89"/>
      <c r="V2482" s="87"/>
      <c r="W2482" s="87"/>
    </row>
    <row r="2483" spans="1:23">
      <c r="A2483" s="98"/>
      <c r="B2483" s="94"/>
      <c r="C2483" s="99"/>
      <c r="D2483" s="86"/>
      <c r="E2483" s="87"/>
      <c r="G2483" s="89"/>
      <c r="H2483" s="87"/>
      <c r="I2483" s="87"/>
      <c r="J2483" s="88"/>
      <c r="K2483" s="87"/>
      <c r="L2483" s="90"/>
      <c r="M2483" s="90"/>
      <c r="N2483" s="87" t="str">
        <f t="shared" ca="1" si="38"/>
        <v/>
      </c>
      <c r="O2483" s="87"/>
      <c r="P2483" s="89"/>
      <c r="Q2483" s="87"/>
      <c r="R2483" s="87"/>
      <c r="S2483" s="87"/>
      <c r="T2483" s="89"/>
      <c r="V2483" s="87"/>
      <c r="W2483" s="87"/>
    </row>
    <row r="2484" spans="1:23">
      <c r="A2484" s="98"/>
      <c r="B2484" s="94"/>
      <c r="C2484" s="99"/>
      <c r="D2484" s="86"/>
      <c r="E2484" s="87"/>
      <c r="G2484" s="89"/>
      <c r="H2484" s="87"/>
      <c r="I2484" s="87"/>
      <c r="J2484" s="88"/>
      <c r="K2484" s="87"/>
      <c r="L2484" s="90"/>
      <c r="M2484" s="90"/>
      <c r="N2484" s="87" t="str">
        <f t="shared" ca="1" si="38"/>
        <v/>
      </c>
      <c r="O2484" s="87"/>
      <c r="P2484" s="89"/>
      <c r="Q2484" s="87"/>
      <c r="R2484" s="87"/>
      <c r="S2484" s="87"/>
      <c r="T2484" s="89"/>
      <c r="V2484" s="87"/>
      <c r="W2484" s="87"/>
    </row>
    <row r="2485" spans="1:23">
      <c r="A2485" s="98"/>
      <c r="B2485" s="94"/>
      <c r="C2485" s="99"/>
      <c r="D2485" s="86"/>
      <c r="E2485" s="87"/>
      <c r="G2485" s="89"/>
      <c r="H2485" s="87"/>
      <c r="I2485" s="87"/>
      <c r="J2485" s="88"/>
      <c r="K2485" s="87"/>
      <c r="L2485" s="90"/>
      <c r="M2485" s="90"/>
      <c r="N2485" s="87" t="str">
        <f t="shared" ca="1" si="38"/>
        <v/>
      </c>
      <c r="O2485" s="87"/>
      <c r="P2485" s="89"/>
      <c r="Q2485" s="87"/>
      <c r="R2485" s="87"/>
      <c r="S2485" s="87"/>
      <c r="T2485" s="89"/>
      <c r="V2485" s="87"/>
      <c r="W2485" s="87"/>
    </row>
    <row r="2486" spans="1:23">
      <c r="A2486" s="98"/>
      <c r="B2486" s="94"/>
      <c r="C2486" s="99"/>
      <c r="D2486" s="86"/>
      <c r="E2486" s="87"/>
      <c r="G2486" s="89"/>
      <c r="H2486" s="87"/>
      <c r="I2486" s="87"/>
      <c r="J2486" s="88"/>
      <c r="K2486" s="87"/>
      <c r="L2486" s="90"/>
      <c r="M2486" s="90"/>
      <c r="N2486" s="87" t="str">
        <f t="shared" ca="1" si="38"/>
        <v/>
      </c>
      <c r="O2486" s="87"/>
      <c r="P2486" s="89"/>
      <c r="Q2486" s="87"/>
      <c r="R2486" s="87"/>
      <c r="S2486" s="87"/>
      <c r="T2486" s="89"/>
      <c r="V2486" s="87"/>
      <c r="W2486" s="87"/>
    </row>
    <row r="2487" spans="1:23">
      <c r="A2487" s="98"/>
      <c r="B2487" s="94"/>
      <c r="C2487" s="99"/>
      <c r="D2487" s="86"/>
      <c r="E2487" s="87"/>
      <c r="G2487" s="89"/>
      <c r="H2487" s="87"/>
      <c r="I2487" s="87"/>
      <c r="J2487" s="88"/>
      <c r="K2487" s="87"/>
      <c r="L2487" s="90"/>
      <c r="M2487" s="90"/>
      <c r="N2487" s="87" t="str">
        <f t="shared" ca="1" si="38"/>
        <v/>
      </c>
      <c r="O2487" s="87"/>
      <c r="P2487" s="89"/>
      <c r="Q2487" s="87"/>
      <c r="R2487" s="87"/>
      <c r="S2487" s="87"/>
      <c r="T2487" s="89"/>
      <c r="V2487" s="87"/>
      <c r="W2487" s="87"/>
    </row>
    <row r="2488" spans="1:23">
      <c r="A2488" s="98"/>
      <c r="B2488" s="94"/>
      <c r="C2488" s="99"/>
      <c r="D2488" s="86"/>
      <c r="E2488" s="87"/>
      <c r="G2488" s="89"/>
      <c r="H2488" s="87"/>
      <c r="I2488" s="87"/>
      <c r="J2488" s="88"/>
      <c r="K2488" s="87"/>
      <c r="L2488" s="90"/>
      <c r="M2488" s="90"/>
      <c r="N2488" s="87" t="str">
        <f t="shared" ca="1" si="38"/>
        <v/>
      </c>
      <c r="O2488" s="87"/>
      <c r="P2488" s="89"/>
      <c r="Q2488" s="87"/>
      <c r="R2488" s="87"/>
      <c r="S2488" s="87"/>
      <c r="T2488" s="89"/>
      <c r="V2488" s="87"/>
      <c r="W2488" s="87"/>
    </row>
    <row r="2489" spans="1:23">
      <c r="A2489" s="98"/>
      <c r="B2489" s="94"/>
      <c r="C2489" s="99"/>
      <c r="D2489" s="86"/>
      <c r="E2489" s="87"/>
      <c r="G2489" s="89"/>
      <c r="H2489" s="87"/>
      <c r="I2489" s="87"/>
      <c r="J2489" s="88"/>
      <c r="K2489" s="87"/>
      <c r="L2489" s="90"/>
      <c r="M2489" s="90"/>
      <c r="N2489" s="87" t="str">
        <f t="shared" ca="1" si="38"/>
        <v/>
      </c>
      <c r="O2489" s="87"/>
      <c r="P2489" s="89"/>
      <c r="Q2489" s="87"/>
      <c r="R2489" s="87"/>
      <c r="S2489" s="87"/>
      <c r="T2489" s="89"/>
      <c r="V2489" s="87"/>
      <c r="W2489" s="87"/>
    </row>
    <row r="2490" spans="1:23">
      <c r="A2490" s="98"/>
      <c r="B2490" s="94"/>
      <c r="C2490" s="99"/>
      <c r="D2490" s="86"/>
      <c r="E2490" s="87"/>
      <c r="G2490" s="89"/>
      <c r="H2490" s="87"/>
      <c r="I2490" s="87"/>
      <c r="J2490" s="88"/>
      <c r="K2490" s="87"/>
      <c r="L2490" s="90"/>
      <c r="M2490" s="90"/>
      <c r="N2490" s="87" t="str">
        <f t="shared" ca="1" si="38"/>
        <v/>
      </c>
      <c r="O2490" s="87"/>
      <c r="P2490" s="89"/>
      <c r="Q2490" s="87"/>
      <c r="R2490" s="87"/>
      <c r="S2490" s="87"/>
      <c r="T2490" s="89"/>
      <c r="V2490" s="87"/>
      <c r="W2490" s="87"/>
    </row>
    <row r="2491" spans="1:23">
      <c r="A2491" s="98"/>
      <c r="B2491" s="94"/>
      <c r="C2491" s="99"/>
      <c r="D2491" s="86"/>
      <c r="E2491" s="87"/>
      <c r="G2491" s="89"/>
      <c r="H2491" s="87"/>
      <c r="I2491" s="87"/>
      <c r="J2491" s="88"/>
      <c r="K2491" s="87"/>
      <c r="L2491" s="90"/>
      <c r="M2491" s="90"/>
      <c r="N2491" s="87" t="str">
        <f t="shared" ca="1" si="38"/>
        <v/>
      </c>
      <c r="O2491" s="87"/>
      <c r="P2491" s="89"/>
      <c r="Q2491" s="87"/>
      <c r="R2491" s="87"/>
      <c r="S2491" s="87"/>
      <c r="T2491" s="89"/>
      <c r="V2491" s="87"/>
      <c r="W2491" s="87"/>
    </row>
    <row r="2492" spans="1:23">
      <c r="A2492" s="98"/>
      <c r="B2492" s="94"/>
      <c r="C2492" s="99"/>
      <c r="D2492" s="86"/>
      <c r="E2492" s="87"/>
      <c r="G2492" s="89"/>
      <c r="H2492" s="87"/>
      <c r="I2492" s="87"/>
      <c r="J2492" s="88"/>
      <c r="K2492" s="87"/>
      <c r="L2492" s="90"/>
      <c r="M2492" s="90"/>
      <c r="N2492" s="87" t="str">
        <f t="shared" ca="1" si="38"/>
        <v/>
      </c>
      <c r="O2492" s="87"/>
      <c r="P2492" s="89"/>
      <c r="Q2492" s="87"/>
      <c r="R2492" s="87"/>
      <c r="S2492" s="87"/>
      <c r="T2492" s="89"/>
      <c r="V2492" s="87"/>
      <c r="W2492" s="87"/>
    </row>
    <row r="2493" spans="1:23">
      <c r="A2493" s="98"/>
      <c r="B2493" s="94"/>
      <c r="C2493" s="99"/>
      <c r="D2493" s="86"/>
      <c r="E2493" s="87"/>
      <c r="G2493" s="89"/>
      <c r="H2493" s="87"/>
      <c r="I2493" s="87"/>
      <c r="J2493" s="88"/>
      <c r="K2493" s="87"/>
      <c r="L2493" s="90"/>
      <c r="M2493" s="90"/>
      <c r="N2493" s="87" t="str">
        <f t="shared" ca="1" si="38"/>
        <v/>
      </c>
      <c r="O2493" s="87"/>
      <c r="P2493" s="89"/>
      <c r="Q2493" s="87"/>
      <c r="R2493" s="87"/>
      <c r="S2493" s="87"/>
      <c r="T2493" s="89"/>
      <c r="V2493" s="87"/>
      <c r="W2493" s="87"/>
    </row>
    <row r="2494" spans="1:23">
      <c r="A2494" s="98"/>
      <c r="B2494" s="94"/>
      <c r="C2494" s="99"/>
      <c r="D2494" s="86"/>
      <c r="E2494" s="87"/>
      <c r="G2494" s="89"/>
      <c r="H2494" s="87"/>
      <c r="I2494" s="87"/>
      <c r="J2494" s="88"/>
      <c r="K2494" s="87"/>
      <c r="L2494" s="90"/>
      <c r="M2494" s="90"/>
      <c r="N2494" s="87" t="str">
        <f t="shared" ca="1" si="38"/>
        <v/>
      </c>
      <c r="O2494" s="87"/>
      <c r="P2494" s="89"/>
      <c r="Q2494" s="87"/>
      <c r="R2494" s="87"/>
      <c r="S2494" s="87"/>
      <c r="T2494" s="89"/>
      <c r="V2494" s="87"/>
      <c r="W2494" s="87"/>
    </row>
    <row r="2495" spans="1:23">
      <c r="A2495" s="98"/>
      <c r="B2495" s="94"/>
      <c r="C2495" s="99"/>
      <c r="D2495" s="86"/>
      <c r="E2495" s="87"/>
      <c r="G2495" s="89"/>
      <c r="H2495" s="87"/>
      <c r="I2495" s="87"/>
      <c r="J2495" s="88"/>
      <c r="K2495" s="87"/>
      <c r="L2495" s="90"/>
      <c r="M2495" s="90"/>
      <c r="N2495" s="87" t="str">
        <f t="shared" ca="1" si="38"/>
        <v/>
      </c>
      <c r="O2495" s="87"/>
      <c r="P2495" s="89"/>
      <c r="Q2495" s="87"/>
      <c r="R2495" s="87"/>
      <c r="S2495" s="87"/>
      <c r="T2495" s="89"/>
      <c r="V2495" s="87"/>
      <c r="W2495" s="87"/>
    </row>
    <row r="2496" spans="1:23">
      <c r="A2496" s="98"/>
      <c r="B2496" s="94"/>
      <c r="C2496" s="99"/>
      <c r="D2496" s="86"/>
      <c r="E2496" s="87"/>
      <c r="G2496" s="89"/>
      <c r="H2496" s="87"/>
      <c r="I2496" s="87"/>
      <c r="J2496" s="88"/>
      <c r="K2496" s="87"/>
      <c r="L2496" s="90"/>
      <c r="M2496" s="90"/>
      <c r="N2496" s="87" t="str">
        <f t="shared" ca="1" si="38"/>
        <v/>
      </c>
      <c r="O2496" s="87"/>
      <c r="P2496" s="89"/>
      <c r="Q2496" s="87"/>
      <c r="R2496" s="87"/>
      <c r="S2496" s="87"/>
      <c r="T2496" s="89"/>
      <c r="V2496" s="87"/>
      <c r="W2496" s="87"/>
    </row>
    <row r="2497" spans="1:23">
      <c r="A2497" s="98"/>
      <c r="B2497" s="94"/>
      <c r="C2497" s="99"/>
      <c r="D2497" s="86"/>
      <c r="E2497" s="87"/>
      <c r="G2497" s="89"/>
      <c r="H2497" s="87"/>
      <c r="I2497" s="87"/>
      <c r="J2497" s="88"/>
      <c r="K2497" s="87"/>
      <c r="L2497" s="90"/>
      <c r="M2497" s="90"/>
      <c r="N2497" s="87" t="str">
        <f t="shared" ca="1" si="38"/>
        <v/>
      </c>
      <c r="O2497" s="87"/>
      <c r="P2497" s="89"/>
      <c r="Q2497" s="87"/>
      <c r="R2497" s="87"/>
      <c r="S2497" s="87"/>
      <c r="T2497" s="89"/>
      <c r="V2497" s="87"/>
      <c r="W2497" s="87"/>
    </row>
    <row r="2498" spans="1:23">
      <c r="A2498" s="98"/>
      <c r="B2498" s="94"/>
      <c r="C2498" s="99"/>
      <c r="D2498" s="86"/>
      <c r="E2498" s="87"/>
      <c r="G2498" s="89"/>
      <c r="H2498" s="87"/>
      <c r="I2498" s="87"/>
      <c r="J2498" s="88"/>
      <c r="K2498" s="87"/>
      <c r="L2498" s="90"/>
      <c r="M2498" s="90"/>
      <c r="N2498" s="87" t="str">
        <f t="shared" ca="1" si="38"/>
        <v/>
      </c>
      <c r="O2498" s="87"/>
      <c r="P2498" s="89"/>
      <c r="Q2498" s="87"/>
      <c r="R2498" s="87"/>
      <c r="S2498" s="87"/>
      <c r="T2498" s="89"/>
      <c r="V2498" s="87"/>
      <c r="W2498" s="87"/>
    </row>
    <row r="2499" spans="1:23">
      <c r="A2499" s="98"/>
      <c r="B2499" s="94"/>
      <c r="C2499" s="99"/>
      <c r="D2499" s="86"/>
      <c r="E2499" s="87"/>
      <c r="G2499" s="89"/>
      <c r="H2499" s="87"/>
      <c r="I2499" s="87"/>
      <c r="J2499" s="88"/>
      <c r="K2499" s="87"/>
      <c r="L2499" s="90"/>
      <c r="M2499" s="90"/>
      <c r="N2499" s="87" t="str">
        <f t="shared" ca="1" si="38"/>
        <v/>
      </c>
      <c r="O2499" s="87"/>
      <c r="P2499" s="89"/>
      <c r="Q2499" s="87"/>
      <c r="R2499" s="87"/>
      <c r="S2499" s="87"/>
      <c r="T2499" s="89"/>
      <c r="V2499" s="87"/>
      <c r="W2499" s="87"/>
    </row>
    <row r="2500" spans="1:23">
      <c r="A2500" s="98"/>
      <c r="B2500" s="94"/>
      <c r="C2500" s="99"/>
      <c r="D2500" s="86"/>
      <c r="E2500" s="87"/>
      <c r="G2500" s="89"/>
      <c r="H2500" s="87"/>
      <c r="I2500" s="87"/>
      <c r="J2500" s="88"/>
      <c r="K2500" s="87"/>
      <c r="L2500" s="90"/>
      <c r="M2500" s="90"/>
      <c r="N2500" s="87" t="str">
        <f t="shared" ca="1" si="38"/>
        <v/>
      </c>
      <c r="O2500" s="87"/>
      <c r="P2500" s="89"/>
      <c r="Q2500" s="87"/>
      <c r="R2500" s="87"/>
      <c r="S2500" s="87"/>
      <c r="T2500" s="89"/>
      <c r="V2500" s="87"/>
      <c r="W2500" s="87"/>
    </row>
    <row r="2501" spans="1:23">
      <c r="A2501" s="98"/>
      <c r="B2501" s="94"/>
      <c r="C2501" s="99"/>
      <c r="D2501" s="86"/>
      <c r="E2501" s="87"/>
      <c r="G2501" s="89"/>
      <c r="H2501" s="87"/>
      <c r="I2501" s="87"/>
      <c r="J2501" s="88"/>
      <c r="K2501" s="87"/>
      <c r="L2501" s="90"/>
      <c r="M2501" s="90"/>
      <c r="N2501" s="87" t="str">
        <f t="shared" ref="N2501:N2564" ca="1" si="39">+IFERROR(MATCH("X",OFFSET(STR,N2500,0),0)+N2500,"")</f>
        <v/>
      </c>
      <c r="O2501" s="87"/>
      <c r="P2501" s="89"/>
      <c r="Q2501" s="87"/>
      <c r="R2501" s="87"/>
      <c r="S2501" s="87"/>
      <c r="T2501" s="89"/>
      <c r="V2501" s="87"/>
      <c r="W2501" s="87"/>
    </row>
    <row r="2502" spans="1:23">
      <c r="A2502" s="98"/>
      <c r="B2502" s="94"/>
      <c r="C2502" s="99"/>
      <c r="D2502" s="86"/>
      <c r="E2502" s="87"/>
      <c r="G2502" s="89"/>
      <c r="H2502" s="87"/>
      <c r="I2502" s="87"/>
      <c r="J2502" s="88"/>
      <c r="K2502" s="87"/>
      <c r="L2502" s="90"/>
      <c r="M2502" s="90"/>
      <c r="N2502" s="87" t="str">
        <f t="shared" ca="1" si="39"/>
        <v/>
      </c>
      <c r="O2502" s="87"/>
      <c r="P2502" s="89"/>
      <c r="Q2502" s="87"/>
      <c r="R2502" s="87"/>
      <c r="S2502" s="87"/>
      <c r="T2502" s="89"/>
      <c r="V2502" s="87"/>
      <c r="W2502" s="87"/>
    </row>
    <row r="2503" spans="1:23">
      <c r="A2503" s="98"/>
      <c r="B2503" s="94"/>
      <c r="C2503" s="99"/>
      <c r="D2503" s="86"/>
      <c r="E2503" s="87"/>
      <c r="G2503" s="89"/>
      <c r="H2503" s="87"/>
      <c r="I2503" s="87"/>
      <c r="J2503" s="88"/>
      <c r="K2503" s="87"/>
      <c r="L2503" s="90"/>
      <c r="M2503" s="90"/>
      <c r="N2503" s="87" t="str">
        <f t="shared" ca="1" si="39"/>
        <v/>
      </c>
      <c r="O2503" s="87"/>
      <c r="P2503" s="89"/>
      <c r="Q2503" s="87"/>
      <c r="R2503" s="87"/>
      <c r="S2503" s="87"/>
      <c r="T2503" s="89"/>
      <c r="V2503" s="87"/>
      <c r="W2503" s="87"/>
    </row>
    <row r="2504" spans="1:23">
      <c r="A2504" s="98"/>
      <c r="B2504" s="94"/>
      <c r="C2504" s="99"/>
      <c r="D2504" s="86"/>
      <c r="E2504" s="87"/>
      <c r="G2504" s="89"/>
      <c r="H2504" s="87"/>
      <c r="I2504" s="87"/>
      <c r="J2504" s="88"/>
      <c r="K2504" s="87"/>
      <c r="L2504" s="90"/>
      <c r="M2504" s="90"/>
      <c r="N2504" s="87" t="str">
        <f t="shared" ca="1" si="39"/>
        <v/>
      </c>
      <c r="O2504" s="87"/>
      <c r="P2504" s="89"/>
      <c r="Q2504" s="87"/>
      <c r="R2504" s="87"/>
      <c r="S2504" s="87"/>
      <c r="T2504" s="89"/>
      <c r="V2504" s="87"/>
      <c r="W2504" s="87"/>
    </row>
    <row r="2505" spans="1:23">
      <c r="A2505" s="98"/>
      <c r="B2505" s="94"/>
      <c r="C2505" s="99"/>
      <c r="D2505" s="86"/>
      <c r="E2505" s="87"/>
      <c r="G2505" s="89"/>
      <c r="H2505" s="87"/>
      <c r="I2505" s="87"/>
      <c r="J2505" s="88"/>
      <c r="K2505" s="87"/>
      <c r="L2505" s="90"/>
      <c r="M2505" s="90"/>
      <c r="N2505" s="87" t="str">
        <f t="shared" ca="1" si="39"/>
        <v/>
      </c>
      <c r="O2505" s="87"/>
      <c r="P2505" s="89"/>
      <c r="Q2505" s="87"/>
      <c r="R2505" s="87"/>
      <c r="S2505" s="87"/>
      <c r="T2505" s="89"/>
      <c r="V2505" s="87"/>
      <c r="W2505" s="87"/>
    </row>
    <row r="2506" spans="1:23">
      <c r="A2506" s="98"/>
      <c r="B2506" s="94"/>
      <c r="C2506" s="99"/>
      <c r="D2506" s="86"/>
      <c r="E2506" s="87"/>
      <c r="G2506" s="89"/>
      <c r="H2506" s="87"/>
      <c r="I2506" s="87"/>
      <c r="J2506" s="88"/>
      <c r="K2506" s="87"/>
      <c r="L2506" s="90"/>
      <c r="M2506" s="90"/>
      <c r="N2506" s="87" t="str">
        <f t="shared" ca="1" si="39"/>
        <v/>
      </c>
      <c r="O2506" s="87"/>
      <c r="P2506" s="89"/>
      <c r="Q2506" s="87"/>
      <c r="R2506" s="87"/>
      <c r="S2506" s="87"/>
      <c r="T2506" s="89"/>
      <c r="V2506" s="87"/>
      <c r="W2506" s="87"/>
    </row>
    <row r="2507" spans="1:23">
      <c r="A2507" s="98"/>
      <c r="B2507" s="94"/>
      <c r="C2507" s="99"/>
      <c r="D2507" s="86"/>
      <c r="E2507" s="87"/>
      <c r="G2507" s="89"/>
      <c r="H2507" s="87"/>
      <c r="I2507" s="87"/>
      <c r="J2507" s="88"/>
      <c r="K2507" s="87"/>
      <c r="L2507" s="90"/>
      <c r="M2507" s="90"/>
      <c r="N2507" s="87" t="str">
        <f t="shared" ca="1" si="39"/>
        <v/>
      </c>
      <c r="O2507" s="87"/>
      <c r="P2507" s="89"/>
      <c r="Q2507" s="87"/>
      <c r="R2507" s="87"/>
      <c r="S2507" s="87"/>
      <c r="T2507" s="89"/>
      <c r="V2507" s="87"/>
      <c r="W2507" s="87"/>
    </row>
    <row r="2508" spans="1:23">
      <c r="A2508" s="98"/>
      <c r="B2508" s="94"/>
      <c r="C2508" s="99"/>
      <c r="D2508" s="86"/>
      <c r="E2508" s="87"/>
      <c r="G2508" s="89"/>
      <c r="H2508" s="87"/>
      <c r="I2508" s="87"/>
      <c r="J2508" s="88"/>
      <c r="K2508" s="87"/>
      <c r="L2508" s="90"/>
      <c r="M2508" s="90"/>
      <c r="N2508" s="87" t="str">
        <f t="shared" ca="1" si="39"/>
        <v/>
      </c>
      <c r="O2508" s="87"/>
      <c r="P2508" s="89"/>
      <c r="Q2508" s="87"/>
      <c r="R2508" s="87"/>
      <c r="S2508" s="87"/>
      <c r="T2508" s="89"/>
      <c r="V2508" s="87"/>
      <c r="W2508" s="87"/>
    </row>
    <row r="2509" spans="1:23">
      <c r="A2509" s="98"/>
      <c r="B2509" s="94"/>
      <c r="C2509" s="99"/>
      <c r="D2509" s="86"/>
      <c r="E2509" s="87"/>
      <c r="G2509" s="89"/>
      <c r="H2509" s="87"/>
      <c r="I2509" s="87"/>
      <c r="J2509" s="88"/>
      <c r="K2509" s="87"/>
      <c r="L2509" s="90"/>
      <c r="M2509" s="90"/>
      <c r="N2509" s="87" t="str">
        <f t="shared" ca="1" si="39"/>
        <v/>
      </c>
      <c r="O2509" s="87"/>
      <c r="P2509" s="89"/>
      <c r="Q2509" s="87"/>
      <c r="R2509" s="87"/>
      <c r="S2509" s="87"/>
      <c r="T2509" s="89"/>
      <c r="V2509" s="87"/>
      <c r="W2509" s="87"/>
    </row>
    <row r="2510" spans="1:23">
      <c r="A2510" s="98"/>
      <c r="B2510" s="94"/>
      <c r="C2510" s="99"/>
      <c r="D2510" s="86"/>
      <c r="E2510" s="87"/>
      <c r="G2510" s="89"/>
      <c r="H2510" s="87"/>
      <c r="I2510" s="87"/>
      <c r="J2510" s="88"/>
      <c r="K2510" s="87"/>
      <c r="L2510" s="90"/>
      <c r="M2510" s="90"/>
      <c r="N2510" s="87" t="str">
        <f t="shared" ca="1" si="39"/>
        <v/>
      </c>
      <c r="O2510" s="87"/>
      <c r="P2510" s="89"/>
      <c r="Q2510" s="87"/>
      <c r="R2510" s="87"/>
      <c r="S2510" s="87"/>
      <c r="T2510" s="89"/>
      <c r="V2510" s="87"/>
      <c r="W2510" s="87"/>
    </row>
    <row r="2511" spans="1:23">
      <c r="A2511" s="98"/>
      <c r="B2511" s="94"/>
      <c r="C2511" s="99"/>
      <c r="D2511" s="86"/>
      <c r="E2511" s="87"/>
      <c r="G2511" s="89"/>
      <c r="H2511" s="87"/>
      <c r="I2511" s="87"/>
      <c r="J2511" s="88"/>
      <c r="K2511" s="87"/>
      <c r="L2511" s="90"/>
      <c r="M2511" s="90"/>
      <c r="N2511" s="87" t="str">
        <f t="shared" ca="1" si="39"/>
        <v/>
      </c>
      <c r="O2511" s="87"/>
      <c r="P2511" s="89"/>
      <c r="Q2511" s="87"/>
      <c r="R2511" s="87"/>
      <c r="S2511" s="87"/>
      <c r="T2511" s="89"/>
      <c r="V2511" s="87"/>
      <c r="W2511" s="87"/>
    </row>
    <row r="2512" spans="1:23">
      <c r="A2512" s="98"/>
      <c r="B2512" s="94"/>
      <c r="C2512" s="99"/>
      <c r="D2512" s="86"/>
      <c r="E2512" s="87"/>
      <c r="G2512" s="89"/>
      <c r="H2512" s="87"/>
      <c r="I2512" s="87"/>
      <c r="J2512" s="88"/>
      <c r="K2512" s="87"/>
      <c r="L2512" s="90"/>
      <c r="M2512" s="90"/>
      <c r="N2512" s="87" t="str">
        <f t="shared" ca="1" si="39"/>
        <v/>
      </c>
      <c r="O2512" s="87"/>
      <c r="P2512" s="89"/>
      <c r="Q2512" s="87"/>
      <c r="R2512" s="87"/>
      <c r="S2512" s="87"/>
      <c r="T2512" s="89"/>
      <c r="V2512" s="87"/>
      <c r="W2512" s="87"/>
    </row>
    <row r="2513" spans="1:23">
      <c r="A2513" s="98"/>
      <c r="B2513" s="94"/>
      <c r="C2513" s="99"/>
      <c r="D2513" s="86"/>
      <c r="E2513" s="87"/>
      <c r="G2513" s="89"/>
      <c r="H2513" s="87"/>
      <c r="I2513" s="87"/>
      <c r="J2513" s="88"/>
      <c r="K2513" s="87"/>
      <c r="L2513" s="90"/>
      <c r="M2513" s="90"/>
      <c r="N2513" s="87" t="str">
        <f t="shared" ca="1" si="39"/>
        <v/>
      </c>
      <c r="O2513" s="87"/>
      <c r="P2513" s="89"/>
      <c r="Q2513" s="87"/>
      <c r="R2513" s="87"/>
      <c r="S2513" s="87"/>
      <c r="T2513" s="89"/>
      <c r="V2513" s="87"/>
      <c r="W2513" s="87"/>
    </row>
    <row r="2514" spans="1:23">
      <c r="A2514" s="98"/>
      <c r="B2514" s="94"/>
      <c r="C2514" s="99"/>
      <c r="D2514" s="86"/>
      <c r="E2514" s="87"/>
      <c r="G2514" s="89"/>
      <c r="H2514" s="87"/>
      <c r="I2514" s="87"/>
      <c r="J2514" s="88"/>
      <c r="K2514" s="87"/>
      <c r="L2514" s="90"/>
      <c r="M2514" s="90"/>
      <c r="N2514" s="87" t="str">
        <f t="shared" ca="1" si="39"/>
        <v/>
      </c>
      <c r="O2514" s="87"/>
      <c r="P2514" s="89"/>
      <c r="Q2514" s="87"/>
      <c r="R2514" s="87"/>
      <c r="S2514" s="87"/>
      <c r="T2514" s="89"/>
      <c r="V2514" s="87"/>
      <c r="W2514" s="87"/>
    </row>
    <row r="2515" spans="1:23">
      <c r="A2515" s="98"/>
      <c r="B2515" s="94"/>
      <c r="C2515" s="99"/>
      <c r="D2515" s="86"/>
      <c r="E2515" s="87"/>
      <c r="G2515" s="89"/>
      <c r="H2515" s="87"/>
      <c r="I2515" s="87"/>
      <c r="J2515" s="88"/>
      <c r="K2515" s="87"/>
      <c r="L2515" s="90"/>
      <c r="M2515" s="90"/>
      <c r="N2515" s="87" t="str">
        <f t="shared" ca="1" si="39"/>
        <v/>
      </c>
      <c r="O2515" s="87"/>
      <c r="P2515" s="89"/>
      <c r="Q2515" s="87"/>
      <c r="R2515" s="87"/>
      <c r="S2515" s="87"/>
      <c r="T2515" s="89"/>
      <c r="V2515" s="87"/>
      <c r="W2515" s="87"/>
    </row>
    <row r="2516" spans="1:23">
      <c r="A2516" s="98"/>
      <c r="B2516" s="94"/>
      <c r="C2516" s="99"/>
      <c r="D2516" s="86"/>
      <c r="E2516" s="87"/>
      <c r="G2516" s="89"/>
      <c r="H2516" s="87"/>
      <c r="I2516" s="87"/>
      <c r="J2516" s="88"/>
      <c r="K2516" s="87"/>
      <c r="L2516" s="90"/>
      <c r="M2516" s="90"/>
      <c r="N2516" s="87" t="str">
        <f t="shared" ca="1" si="39"/>
        <v/>
      </c>
      <c r="O2516" s="87"/>
      <c r="P2516" s="89"/>
      <c r="Q2516" s="87"/>
      <c r="R2516" s="87"/>
      <c r="S2516" s="87"/>
      <c r="T2516" s="89"/>
      <c r="V2516" s="87"/>
      <c r="W2516" s="87"/>
    </row>
    <row r="2517" spans="1:23">
      <c r="A2517" s="98"/>
      <c r="B2517" s="94"/>
      <c r="C2517" s="99"/>
      <c r="D2517" s="86"/>
      <c r="E2517" s="87"/>
      <c r="G2517" s="89"/>
      <c r="H2517" s="87"/>
      <c r="I2517" s="87"/>
      <c r="J2517" s="88"/>
      <c r="K2517" s="87"/>
      <c r="L2517" s="90"/>
      <c r="M2517" s="90"/>
      <c r="N2517" s="87" t="str">
        <f t="shared" ca="1" si="39"/>
        <v/>
      </c>
      <c r="O2517" s="87"/>
      <c r="P2517" s="89"/>
      <c r="Q2517" s="87"/>
      <c r="R2517" s="87"/>
      <c r="S2517" s="87"/>
      <c r="T2517" s="89"/>
      <c r="V2517" s="87"/>
      <c r="W2517" s="87"/>
    </row>
    <row r="2518" spans="1:23">
      <c r="A2518" s="98"/>
      <c r="B2518" s="94"/>
      <c r="C2518" s="99"/>
      <c r="D2518" s="86"/>
      <c r="E2518" s="87"/>
      <c r="G2518" s="89"/>
      <c r="H2518" s="87"/>
      <c r="I2518" s="87"/>
      <c r="J2518" s="88"/>
      <c r="K2518" s="87"/>
      <c r="L2518" s="90"/>
      <c r="M2518" s="90"/>
      <c r="N2518" s="87" t="str">
        <f t="shared" ca="1" si="39"/>
        <v/>
      </c>
      <c r="O2518" s="87"/>
      <c r="P2518" s="89"/>
      <c r="Q2518" s="87"/>
      <c r="R2518" s="87"/>
      <c r="S2518" s="87"/>
      <c r="T2518" s="89"/>
      <c r="V2518" s="87"/>
      <c r="W2518" s="87"/>
    </row>
    <row r="2519" spans="1:23">
      <c r="A2519" s="98"/>
      <c r="B2519" s="94"/>
      <c r="C2519" s="99"/>
      <c r="D2519" s="86"/>
      <c r="E2519" s="87"/>
      <c r="G2519" s="89"/>
      <c r="H2519" s="87"/>
      <c r="I2519" s="87"/>
      <c r="J2519" s="88"/>
      <c r="K2519" s="87"/>
      <c r="L2519" s="90"/>
      <c r="M2519" s="90"/>
      <c r="N2519" s="87" t="str">
        <f t="shared" ca="1" si="39"/>
        <v/>
      </c>
      <c r="O2519" s="87"/>
      <c r="P2519" s="89"/>
      <c r="Q2519" s="87"/>
      <c r="R2519" s="87"/>
      <c r="S2519" s="87"/>
      <c r="T2519" s="89"/>
      <c r="V2519" s="87"/>
      <c r="W2519" s="87"/>
    </row>
    <row r="2520" spans="1:23">
      <c r="A2520" s="98"/>
      <c r="B2520" s="94"/>
      <c r="C2520" s="99"/>
      <c r="D2520" s="86"/>
      <c r="E2520" s="87"/>
      <c r="G2520" s="89"/>
      <c r="H2520" s="87"/>
      <c r="I2520" s="87"/>
      <c r="J2520" s="88"/>
      <c r="K2520" s="87"/>
      <c r="L2520" s="90"/>
      <c r="M2520" s="90"/>
      <c r="N2520" s="87" t="str">
        <f t="shared" ca="1" si="39"/>
        <v/>
      </c>
      <c r="O2520" s="87"/>
      <c r="P2520" s="89"/>
      <c r="Q2520" s="87"/>
      <c r="R2520" s="87"/>
      <c r="S2520" s="87"/>
      <c r="T2520" s="89"/>
      <c r="V2520" s="87"/>
      <c r="W2520" s="87"/>
    </row>
    <row r="2521" spans="1:23">
      <c r="A2521" s="98"/>
      <c r="B2521" s="94"/>
      <c r="C2521" s="99"/>
      <c r="D2521" s="86"/>
      <c r="E2521" s="87"/>
      <c r="G2521" s="89"/>
      <c r="H2521" s="87"/>
      <c r="I2521" s="87"/>
      <c r="J2521" s="88"/>
      <c r="K2521" s="87"/>
      <c r="L2521" s="90"/>
      <c r="M2521" s="90"/>
      <c r="N2521" s="87" t="str">
        <f t="shared" ca="1" si="39"/>
        <v/>
      </c>
      <c r="O2521" s="87"/>
      <c r="P2521" s="89"/>
      <c r="Q2521" s="87"/>
      <c r="R2521" s="87"/>
      <c r="S2521" s="87"/>
      <c r="T2521" s="89"/>
      <c r="V2521" s="87"/>
      <c r="W2521" s="87"/>
    </row>
    <row r="2522" spans="1:23">
      <c r="A2522" s="98"/>
      <c r="B2522" s="94"/>
      <c r="C2522" s="99"/>
      <c r="D2522" s="86"/>
      <c r="E2522" s="87"/>
      <c r="G2522" s="89"/>
      <c r="H2522" s="87"/>
      <c r="I2522" s="87"/>
      <c r="J2522" s="88"/>
      <c r="K2522" s="87"/>
      <c r="L2522" s="90"/>
      <c r="M2522" s="90"/>
      <c r="N2522" s="87" t="str">
        <f t="shared" ca="1" si="39"/>
        <v/>
      </c>
      <c r="O2522" s="87"/>
      <c r="P2522" s="89"/>
      <c r="Q2522" s="87"/>
      <c r="R2522" s="87"/>
      <c r="S2522" s="87"/>
      <c r="T2522" s="89"/>
      <c r="V2522" s="87"/>
      <c r="W2522" s="87"/>
    </row>
    <row r="2523" spans="1:23">
      <c r="A2523" s="98"/>
      <c r="B2523" s="94"/>
      <c r="C2523" s="99"/>
      <c r="D2523" s="86"/>
      <c r="E2523" s="87"/>
      <c r="G2523" s="89"/>
      <c r="H2523" s="87"/>
      <c r="I2523" s="87"/>
      <c r="J2523" s="88"/>
      <c r="K2523" s="87"/>
      <c r="L2523" s="90"/>
      <c r="M2523" s="90"/>
      <c r="N2523" s="87" t="str">
        <f t="shared" ca="1" si="39"/>
        <v/>
      </c>
      <c r="O2523" s="87"/>
      <c r="P2523" s="89"/>
      <c r="Q2523" s="87"/>
      <c r="R2523" s="87"/>
      <c r="S2523" s="87"/>
      <c r="T2523" s="89"/>
      <c r="V2523" s="87"/>
      <c r="W2523" s="87"/>
    </row>
    <row r="2524" spans="1:23">
      <c r="A2524" s="98"/>
      <c r="B2524" s="94"/>
      <c r="C2524" s="99"/>
      <c r="D2524" s="86"/>
      <c r="E2524" s="87"/>
      <c r="G2524" s="89"/>
      <c r="H2524" s="87"/>
      <c r="I2524" s="87"/>
      <c r="J2524" s="88"/>
      <c r="K2524" s="87"/>
      <c r="L2524" s="90"/>
      <c r="M2524" s="90"/>
      <c r="N2524" s="87" t="str">
        <f t="shared" ca="1" si="39"/>
        <v/>
      </c>
      <c r="O2524" s="87"/>
      <c r="P2524" s="89"/>
      <c r="Q2524" s="87"/>
      <c r="R2524" s="87"/>
      <c r="S2524" s="87"/>
      <c r="T2524" s="89"/>
      <c r="V2524" s="87"/>
      <c r="W2524" s="87"/>
    </row>
    <row r="2525" spans="1:23">
      <c r="A2525" s="98"/>
      <c r="B2525" s="94"/>
      <c r="C2525" s="99"/>
      <c r="D2525" s="86"/>
      <c r="E2525" s="87"/>
      <c r="G2525" s="89"/>
      <c r="H2525" s="87"/>
      <c r="I2525" s="87"/>
      <c r="J2525" s="88"/>
      <c r="K2525" s="87"/>
      <c r="L2525" s="90"/>
      <c r="M2525" s="90"/>
      <c r="N2525" s="87" t="str">
        <f t="shared" ca="1" si="39"/>
        <v/>
      </c>
      <c r="O2525" s="87"/>
      <c r="P2525" s="89"/>
      <c r="Q2525" s="87"/>
      <c r="R2525" s="87"/>
      <c r="S2525" s="87"/>
      <c r="T2525" s="89"/>
      <c r="V2525" s="87"/>
      <c r="W2525" s="87"/>
    </row>
    <row r="2526" spans="1:23">
      <c r="A2526" s="98"/>
      <c r="B2526" s="94"/>
      <c r="C2526" s="99"/>
      <c r="D2526" s="86"/>
      <c r="E2526" s="87"/>
      <c r="G2526" s="89"/>
      <c r="H2526" s="87"/>
      <c r="I2526" s="87"/>
      <c r="J2526" s="88"/>
      <c r="K2526" s="87"/>
      <c r="L2526" s="90"/>
      <c r="M2526" s="90"/>
      <c r="N2526" s="87" t="str">
        <f t="shared" ca="1" si="39"/>
        <v/>
      </c>
      <c r="O2526" s="87"/>
      <c r="P2526" s="89"/>
      <c r="Q2526" s="87"/>
      <c r="R2526" s="87"/>
      <c r="S2526" s="87"/>
      <c r="T2526" s="89"/>
      <c r="V2526" s="87"/>
      <c r="W2526" s="87"/>
    </row>
    <row r="2527" spans="1:23">
      <c r="A2527" s="98"/>
      <c r="B2527" s="94"/>
      <c r="C2527" s="99"/>
      <c r="D2527" s="86"/>
      <c r="E2527" s="87"/>
      <c r="G2527" s="89"/>
      <c r="H2527" s="87"/>
      <c r="I2527" s="87"/>
      <c r="J2527" s="88"/>
      <c r="K2527" s="87"/>
      <c r="L2527" s="90"/>
      <c r="M2527" s="90"/>
      <c r="N2527" s="87" t="str">
        <f t="shared" ca="1" si="39"/>
        <v/>
      </c>
      <c r="O2527" s="87"/>
      <c r="P2527" s="89"/>
      <c r="Q2527" s="87"/>
      <c r="R2527" s="87"/>
      <c r="S2527" s="87"/>
      <c r="T2527" s="89"/>
      <c r="V2527" s="87"/>
      <c r="W2527" s="87"/>
    </row>
    <row r="2528" spans="1:23">
      <c r="A2528" s="98"/>
      <c r="B2528" s="94"/>
      <c r="C2528" s="99"/>
      <c r="D2528" s="86"/>
      <c r="E2528" s="87"/>
      <c r="G2528" s="89"/>
      <c r="H2528" s="87"/>
      <c r="I2528" s="87"/>
      <c r="J2528" s="88"/>
      <c r="K2528" s="87"/>
      <c r="L2528" s="90"/>
      <c r="M2528" s="90"/>
      <c r="N2528" s="87" t="str">
        <f t="shared" ca="1" si="39"/>
        <v/>
      </c>
      <c r="O2528" s="87"/>
      <c r="P2528" s="89"/>
      <c r="Q2528" s="87"/>
      <c r="R2528" s="87"/>
      <c r="S2528" s="87"/>
      <c r="T2528" s="89"/>
      <c r="V2528" s="87"/>
      <c r="W2528" s="87"/>
    </row>
    <row r="2529" spans="1:23">
      <c r="A2529" s="98"/>
      <c r="B2529" s="94"/>
      <c r="C2529" s="99"/>
      <c r="D2529" s="86"/>
      <c r="E2529" s="87"/>
      <c r="G2529" s="89"/>
      <c r="H2529" s="87"/>
      <c r="I2529" s="87"/>
      <c r="J2529" s="88"/>
      <c r="K2529" s="87"/>
      <c r="L2529" s="90"/>
      <c r="M2529" s="90"/>
      <c r="N2529" s="87" t="str">
        <f t="shared" ca="1" si="39"/>
        <v/>
      </c>
      <c r="O2529" s="87"/>
      <c r="P2529" s="89"/>
      <c r="Q2529" s="87"/>
      <c r="R2529" s="87"/>
      <c r="S2529" s="87"/>
      <c r="T2529" s="89"/>
      <c r="V2529" s="87"/>
      <c r="W2529" s="87"/>
    </row>
    <row r="2530" spans="1:23">
      <c r="A2530" s="98"/>
      <c r="B2530" s="94"/>
      <c r="C2530" s="99"/>
      <c r="D2530" s="86"/>
      <c r="E2530" s="87"/>
      <c r="G2530" s="89"/>
      <c r="H2530" s="87"/>
      <c r="I2530" s="87"/>
      <c r="J2530" s="88"/>
      <c r="K2530" s="87"/>
      <c r="L2530" s="90"/>
      <c r="M2530" s="90"/>
      <c r="N2530" s="87" t="str">
        <f t="shared" ca="1" si="39"/>
        <v/>
      </c>
      <c r="O2530" s="87"/>
      <c r="P2530" s="89"/>
      <c r="Q2530" s="87"/>
      <c r="R2530" s="87"/>
      <c r="S2530" s="87"/>
      <c r="T2530" s="89"/>
      <c r="V2530" s="87"/>
      <c r="W2530" s="87"/>
    </row>
    <row r="2531" spans="1:23">
      <c r="A2531" s="98"/>
      <c r="B2531" s="94"/>
      <c r="C2531" s="99"/>
      <c r="D2531" s="86"/>
      <c r="E2531" s="87"/>
      <c r="G2531" s="89"/>
      <c r="H2531" s="87"/>
      <c r="I2531" s="87"/>
      <c r="J2531" s="88"/>
      <c r="K2531" s="87"/>
      <c r="L2531" s="90"/>
      <c r="M2531" s="90"/>
      <c r="N2531" s="87" t="str">
        <f t="shared" ca="1" si="39"/>
        <v/>
      </c>
      <c r="O2531" s="87"/>
      <c r="P2531" s="89"/>
      <c r="Q2531" s="87"/>
      <c r="R2531" s="87"/>
      <c r="S2531" s="87"/>
      <c r="T2531" s="89"/>
      <c r="V2531" s="87"/>
      <c r="W2531" s="87"/>
    </row>
    <row r="2532" spans="1:23">
      <c r="A2532" s="98"/>
      <c r="B2532" s="94"/>
      <c r="C2532" s="99"/>
      <c r="D2532" s="86"/>
      <c r="E2532" s="87"/>
      <c r="G2532" s="89"/>
      <c r="H2532" s="87"/>
      <c r="I2532" s="87"/>
      <c r="J2532" s="88"/>
      <c r="K2532" s="87"/>
      <c r="L2532" s="90"/>
      <c r="M2532" s="90"/>
      <c r="N2532" s="87" t="str">
        <f t="shared" ca="1" si="39"/>
        <v/>
      </c>
      <c r="O2532" s="87"/>
      <c r="P2532" s="89"/>
      <c r="Q2532" s="87"/>
      <c r="R2532" s="87"/>
      <c r="S2532" s="87"/>
      <c r="T2532" s="89"/>
      <c r="V2532" s="87"/>
      <c r="W2532" s="87"/>
    </row>
    <row r="2533" spans="1:23">
      <c r="A2533" s="98"/>
      <c r="B2533" s="94"/>
      <c r="C2533" s="99"/>
      <c r="D2533" s="86"/>
      <c r="E2533" s="87"/>
      <c r="G2533" s="89"/>
      <c r="H2533" s="87"/>
      <c r="I2533" s="87"/>
      <c r="J2533" s="88"/>
      <c r="K2533" s="87"/>
      <c r="L2533" s="90"/>
      <c r="M2533" s="90"/>
      <c r="N2533" s="87" t="str">
        <f t="shared" ca="1" si="39"/>
        <v/>
      </c>
      <c r="O2533" s="87"/>
      <c r="P2533" s="89"/>
      <c r="Q2533" s="87"/>
      <c r="R2533" s="87"/>
      <c r="S2533" s="87"/>
      <c r="T2533" s="89"/>
      <c r="V2533" s="87"/>
      <c r="W2533" s="87"/>
    </row>
    <row r="2534" spans="1:23">
      <c r="A2534" s="98"/>
      <c r="B2534" s="94"/>
      <c r="C2534" s="99"/>
      <c r="D2534" s="86"/>
      <c r="E2534" s="87"/>
      <c r="G2534" s="89"/>
      <c r="H2534" s="87"/>
      <c r="I2534" s="87"/>
      <c r="J2534" s="88"/>
      <c r="K2534" s="87"/>
      <c r="L2534" s="90"/>
      <c r="M2534" s="90"/>
      <c r="N2534" s="87" t="str">
        <f t="shared" ca="1" si="39"/>
        <v/>
      </c>
      <c r="O2534" s="87"/>
      <c r="P2534" s="89"/>
      <c r="Q2534" s="87"/>
      <c r="R2534" s="87"/>
      <c r="S2534" s="87"/>
      <c r="T2534" s="89"/>
      <c r="V2534" s="87"/>
      <c r="W2534" s="87"/>
    </row>
    <row r="2535" spans="1:23">
      <c r="A2535" s="98"/>
      <c r="B2535" s="94"/>
      <c r="C2535" s="99"/>
      <c r="D2535" s="86"/>
      <c r="E2535" s="87"/>
      <c r="G2535" s="89"/>
      <c r="H2535" s="87"/>
      <c r="I2535" s="87"/>
      <c r="J2535" s="88"/>
      <c r="K2535" s="87"/>
      <c r="L2535" s="90"/>
      <c r="M2535" s="90"/>
      <c r="N2535" s="87" t="str">
        <f t="shared" ca="1" si="39"/>
        <v/>
      </c>
      <c r="O2535" s="87"/>
      <c r="P2535" s="89"/>
      <c r="Q2535" s="87"/>
      <c r="R2535" s="87"/>
      <c r="S2535" s="87"/>
      <c r="T2535" s="89"/>
      <c r="V2535" s="87"/>
      <c r="W2535" s="87"/>
    </row>
    <row r="2536" spans="1:23">
      <c r="A2536" s="98"/>
      <c r="B2536" s="94"/>
      <c r="C2536" s="99"/>
      <c r="D2536" s="86"/>
      <c r="E2536" s="87"/>
      <c r="G2536" s="89"/>
      <c r="H2536" s="87"/>
      <c r="I2536" s="87"/>
      <c r="J2536" s="88"/>
      <c r="K2536" s="87"/>
      <c r="L2536" s="90"/>
      <c r="M2536" s="90"/>
      <c r="N2536" s="87" t="str">
        <f t="shared" ca="1" si="39"/>
        <v/>
      </c>
      <c r="O2536" s="87"/>
      <c r="P2536" s="89"/>
      <c r="Q2536" s="87"/>
      <c r="R2536" s="87"/>
      <c r="S2536" s="87"/>
      <c r="T2536" s="89"/>
      <c r="V2536" s="87"/>
      <c r="W2536" s="87"/>
    </row>
    <row r="2537" spans="1:23">
      <c r="A2537" s="98"/>
      <c r="B2537" s="94"/>
      <c r="C2537" s="99"/>
      <c r="D2537" s="86"/>
      <c r="E2537" s="87"/>
      <c r="G2537" s="89"/>
      <c r="H2537" s="87"/>
      <c r="I2537" s="87"/>
      <c r="J2537" s="88"/>
      <c r="K2537" s="87"/>
      <c r="L2537" s="90"/>
      <c r="M2537" s="90"/>
      <c r="N2537" s="87" t="str">
        <f t="shared" ca="1" si="39"/>
        <v/>
      </c>
      <c r="O2537" s="87"/>
      <c r="P2537" s="89"/>
      <c r="Q2537" s="87"/>
      <c r="R2537" s="87"/>
      <c r="S2537" s="87"/>
      <c r="T2537" s="89"/>
      <c r="V2537" s="87"/>
      <c r="W2537" s="87"/>
    </row>
    <row r="2538" spans="1:23">
      <c r="A2538" s="98"/>
      <c r="B2538" s="94"/>
      <c r="C2538" s="99"/>
      <c r="D2538" s="86"/>
      <c r="E2538" s="87"/>
      <c r="G2538" s="89"/>
      <c r="H2538" s="87"/>
      <c r="I2538" s="87"/>
      <c r="J2538" s="88"/>
      <c r="K2538" s="87"/>
      <c r="L2538" s="90"/>
      <c r="M2538" s="90"/>
      <c r="N2538" s="87" t="str">
        <f t="shared" ca="1" si="39"/>
        <v/>
      </c>
      <c r="O2538" s="87"/>
      <c r="P2538" s="89"/>
      <c r="Q2538" s="87"/>
      <c r="R2538" s="87"/>
      <c r="S2538" s="87"/>
      <c r="T2538" s="89"/>
      <c r="V2538" s="87"/>
      <c r="W2538" s="87"/>
    </row>
    <row r="2539" spans="1:23">
      <c r="A2539" s="98"/>
      <c r="B2539" s="94"/>
      <c r="C2539" s="99"/>
      <c r="D2539" s="86"/>
      <c r="E2539" s="87"/>
      <c r="G2539" s="89"/>
      <c r="H2539" s="87"/>
      <c r="I2539" s="87"/>
      <c r="J2539" s="88"/>
      <c r="K2539" s="87"/>
      <c r="L2539" s="90"/>
      <c r="M2539" s="90"/>
      <c r="N2539" s="87" t="str">
        <f t="shared" ca="1" si="39"/>
        <v/>
      </c>
      <c r="O2539" s="87"/>
      <c r="P2539" s="89"/>
      <c r="Q2539" s="87"/>
      <c r="R2539" s="87"/>
      <c r="S2539" s="87"/>
      <c r="T2539" s="89"/>
      <c r="V2539" s="87"/>
      <c r="W2539" s="87"/>
    </row>
    <row r="2540" spans="1:23">
      <c r="A2540" s="98"/>
      <c r="B2540" s="94"/>
      <c r="C2540" s="99"/>
      <c r="D2540" s="86"/>
      <c r="E2540" s="87"/>
      <c r="G2540" s="89"/>
      <c r="H2540" s="87"/>
      <c r="I2540" s="87"/>
      <c r="J2540" s="88"/>
      <c r="K2540" s="87"/>
      <c r="L2540" s="90"/>
      <c r="M2540" s="90"/>
      <c r="N2540" s="87" t="str">
        <f t="shared" ca="1" si="39"/>
        <v/>
      </c>
      <c r="O2540" s="87"/>
      <c r="P2540" s="89"/>
      <c r="Q2540" s="87"/>
      <c r="R2540" s="87"/>
      <c r="S2540" s="87"/>
      <c r="T2540" s="89"/>
      <c r="V2540" s="87"/>
      <c r="W2540" s="87"/>
    </row>
    <row r="2541" spans="1:23">
      <c r="A2541" s="98"/>
      <c r="B2541" s="94"/>
      <c r="C2541" s="99"/>
      <c r="D2541" s="86"/>
      <c r="E2541" s="87"/>
      <c r="G2541" s="89"/>
      <c r="H2541" s="87"/>
      <c r="I2541" s="87"/>
      <c r="J2541" s="88"/>
      <c r="K2541" s="87"/>
      <c r="L2541" s="90"/>
      <c r="M2541" s="90"/>
      <c r="N2541" s="87" t="str">
        <f t="shared" ca="1" si="39"/>
        <v/>
      </c>
      <c r="O2541" s="87"/>
      <c r="P2541" s="89"/>
      <c r="Q2541" s="87"/>
      <c r="R2541" s="87"/>
      <c r="S2541" s="87"/>
      <c r="T2541" s="89"/>
      <c r="V2541" s="87"/>
      <c r="W2541" s="87"/>
    </row>
    <row r="2542" spans="1:23">
      <c r="A2542" s="98"/>
      <c r="B2542" s="94"/>
      <c r="C2542" s="99"/>
      <c r="D2542" s="86"/>
      <c r="E2542" s="87"/>
      <c r="G2542" s="89"/>
      <c r="H2542" s="87"/>
      <c r="I2542" s="87"/>
      <c r="J2542" s="88"/>
      <c r="K2542" s="87"/>
      <c r="L2542" s="90"/>
      <c r="M2542" s="90"/>
      <c r="N2542" s="87" t="str">
        <f t="shared" ca="1" si="39"/>
        <v/>
      </c>
      <c r="O2542" s="87"/>
      <c r="P2542" s="89"/>
      <c r="Q2542" s="87"/>
      <c r="R2542" s="87"/>
      <c r="S2542" s="87"/>
      <c r="T2542" s="89"/>
      <c r="V2542" s="87"/>
      <c r="W2542" s="87"/>
    </row>
    <row r="2543" spans="1:23">
      <c r="A2543" s="98"/>
      <c r="B2543" s="94"/>
      <c r="C2543" s="99"/>
      <c r="D2543" s="86"/>
      <c r="E2543" s="87"/>
      <c r="G2543" s="89"/>
      <c r="H2543" s="87"/>
      <c r="I2543" s="87"/>
      <c r="J2543" s="88"/>
      <c r="K2543" s="87"/>
      <c r="L2543" s="90"/>
      <c r="M2543" s="90"/>
      <c r="N2543" s="87" t="str">
        <f t="shared" ca="1" si="39"/>
        <v/>
      </c>
      <c r="O2543" s="87"/>
      <c r="P2543" s="89"/>
      <c r="Q2543" s="87"/>
      <c r="R2543" s="87"/>
      <c r="S2543" s="87"/>
      <c r="T2543" s="89"/>
      <c r="V2543" s="87"/>
      <c r="W2543" s="87"/>
    </row>
    <row r="2544" spans="1:23">
      <c r="A2544" s="98"/>
      <c r="B2544" s="94"/>
      <c r="C2544" s="99"/>
      <c r="D2544" s="86"/>
      <c r="E2544" s="87"/>
      <c r="G2544" s="89"/>
      <c r="H2544" s="87"/>
      <c r="I2544" s="87"/>
      <c r="J2544" s="88"/>
      <c r="K2544" s="87"/>
      <c r="L2544" s="90"/>
      <c r="M2544" s="90"/>
      <c r="N2544" s="87" t="str">
        <f t="shared" ca="1" si="39"/>
        <v/>
      </c>
      <c r="O2544" s="87"/>
      <c r="P2544" s="89"/>
      <c r="Q2544" s="87"/>
      <c r="R2544" s="87"/>
      <c r="S2544" s="87"/>
      <c r="T2544" s="89"/>
      <c r="V2544" s="87"/>
      <c r="W2544" s="87"/>
    </row>
    <row r="2545" spans="1:23">
      <c r="A2545" s="98"/>
      <c r="B2545" s="94"/>
      <c r="C2545" s="99"/>
      <c r="D2545" s="86"/>
      <c r="E2545" s="87"/>
      <c r="G2545" s="89"/>
      <c r="H2545" s="87"/>
      <c r="I2545" s="87"/>
      <c r="J2545" s="88"/>
      <c r="K2545" s="87"/>
      <c r="L2545" s="90"/>
      <c r="M2545" s="90"/>
      <c r="N2545" s="87" t="str">
        <f t="shared" ca="1" si="39"/>
        <v/>
      </c>
      <c r="O2545" s="87"/>
      <c r="P2545" s="89"/>
      <c r="Q2545" s="87"/>
      <c r="R2545" s="87"/>
      <c r="S2545" s="87"/>
      <c r="T2545" s="89"/>
      <c r="V2545" s="87"/>
      <c r="W2545" s="87"/>
    </row>
    <row r="2546" spans="1:23">
      <c r="A2546" s="98"/>
      <c r="B2546" s="94"/>
      <c r="C2546" s="99"/>
      <c r="D2546" s="86"/>
      <c r="E2546" s="87"/>
      <c r="G2546" s="89"/>
      <c r="H2546" s="87"/>
      <c r="I2546" s="87"/>
      <c r="J2546" s="88"/>
      <c r="K2546" s="87"/>
      <c r="L2546" s="90"/>
      <c r="M2546" s="90"/>
      <c r="N2546" s="87" t="str">
        <f t="shared" ca="1" si="39"/>
        <v/>
      </c>
      <c r="O2546" s="87"/>
      <c r="P2546" s="89"/>
      <c r="Q2546" s="87"/>
      <c r="R2546" s="87"/>
      <c r="S2546" s="87"/>
      <c r="T2546" s="89"/>
      <c r="V2546" s="87"/>
      <c r="W2546" s="87"/>
    </row>
    <row r="2547" spans="1:23">
      <c r="A2547" s="98"/>
      <c r="B2547" s="94"/>
      <c r="C2547" s="99"/>
      <c r="D2547" s="86"/>
      <c r="E2547" s="87"/>
      <c r="G2547" s="89"/>
      <c r="H2547" s="87"/>
      <c r="I2547" s="87"/>
      <c r="J2547" s="88"/>
      <c r="K2547" s="87"/>
      <c r="L2547" s="90"/>
      <c r="M2547" s="90"/>
      <c r="N2547" s="87" t="str">
        <f t="shared" ca="1" si="39"/>
        <v/>
      </c>
      <c r="O2547" s="87"/>
      <c r="P2547" s="89"/>
      <c r="Q2547" s="87"/>
      <c r="R2547" s="87"/>
      <c r="S2547" s="87"/>
      <c r="T2547" s="89"/>
      <c r="V2547" s="87"/>
      <c r="W2547" s="87"/>
    </row>
    <row r="2548" spans="1:23">
      <c r="A2548" s="98"/>
      <c r="B2548" s="94"/>
      <c r="C2548" s="99"/>
      <c r="D2548" s="86"/>
      <c r="E2548" s="87"/>
      <c r="G2548" s="89"/>
      <c r="H2548" s="87"/>
      <c r="I2548" s="87"/>
      <c r="J2548" s="88"/>
      <c r="K2548" s="87"/>
      <c r="L2548" s="90"/>
      <c r="M2548" s="90"/>
      <c r="N2548" s="87" t="str">
        <f t="shared" ca="1" si="39"/>
        <v/>
      </c>
      <c r="O2548" s="87"/>
      <c r="P2548" s="89"/>
      <c r="Q2548" s="87"/>
      <c r="R2548" s="87"/>
      <c r="S2548" s="87"/>
      <c r="T2548" s="89"/>
      <c r="V2548" s="87"/>
      <c r="W2548" s="87"/>
    </row>
    <row r="2549" spans="1:23">
      <c r="A2549" s="98"/>
      <c r="B2549" s="94"/>
      <c r="C2549" s="99"/>
      <c r="D2549" s="86"/>
      <c r="E2549" s="87"/>
      <c r="G2549" s="89"/>
      <c r="H2549" s="87"/>
      <c r="I2549" s="87"/>
      <c r="J2549" s="88"/>
      <c r="K2549" s="87"/>
      <c r="L2549" s="90"/>
      <c r="M2549" s="90"/>
      <c r="N2549" s="87" t="str">
        <f t="shared" ca="1" si="39"/>
        <v/>
      </c>
      <c r="O2549" s="87"/>
      <c r="P2549" s="89"/>
      <c r="Q2549" s="87"/>
      <c r="R2549" s="87"/>
      <c r="S2549" s="87"/>
      <c r="T2549" s="89"/>
      <c r="V2549" s="87"/>
      <c r="W2549" s="87"/>
    </row>
    <row r="2550" spans="1:23">
      <c r="A2550" s="98"/>
      <c r="B2550" s="94"/>
      <c r="C2550" s="99"/>
      <c r="D2550" s="86"/>
      <c r="E2550" s="87"/>
      <c r="G2550" s="89"/>
      <c r="H2550" s="87"/>
      <c r="I2550" s="87"/>
      <c r="J2550" s="88"/>
      <c r="K2550" s="87"/>
      <c r="L2550" s="90"/>
      <c r="M2550" s="90"/>
      <c r="N2550" s="87" t="str">
        <f t="shared" ca="1" si="39"/>
        <v/>
      </c>
      <c r="O2550" s="87"/>
      <c r="P2550" s="89"/>
      <c r="Q2550" s="87"/>
      <c r="R2550" s="87"/>
      <c r="S2550" s="87"/>
      <c r="T2550" s="89"/>
      <c r="V2550" s="87"/>
      <c r="W2550" s="87"/>
    </row>
    <row r="2551" spans="1:23">
      <c r="A2551" s="98"/>
      <c r="B2551" s="94"/>
      <c r="C2551" s="99"/>
      <c r="D2551" s="86"/>
      <c r="E2551" s="87"/>
      <c r="G2551" s="89"/>
      <c r="H2551" s="87"/>
      <c r="I2551" s="87"/>
      <c r="J2551" s="88"/>
      <c r="K2551" s="87"/>
      <c r="L2551" s="90"/>
      <c r="M2551" s="90"/>
      <c r="N2551" s="87" t="str">
        <f t="shared" ca="1" si="39"/>
        <v/>
      </c>
      <c r="O2551" s="87"/>
      <c r="P2551" s="89"/>
      <c r="Q2551" s="87"/>
      <c r="R2551" s="87"/>
      <c r="S2551" s="87"/>
      <c r="T2551" s="89"/>
      <c r="V2551" s="87"/>
      <c r="W2551" s="87"/>
    </row>
    <row r="2552" spans="1:23">
      <c r="A2552" s="98"/>
      <c r="B2552" s="94"/>
      <c r="C2552" s="99"/>
      <c r="D2552" s="86"/>
      <c r="E2552" s="87"/>
      <c r="G2552" s="89"/>
      <c r="H2552" s="87"/>
      <c r="I2552" s="87"/>
      <c r="J2552" s="88"/>
      <c r="K2552" s="87"/>
      <c r="L2552" s="90"/>
      <c r="M2552" s="90"/>
      <c r="N2552" s="87" t="str">
        <f t="shared" ca="1" si="39"/>
        <v/>
      </c>
      <c r="O2552" s="87"/>
      <c r="P2552" s="89"/>
      <c r="Q2552" s="87"/>
      <c r="R2552" s="87"/>
      <c r="S2552" s="87"/>
      <c r="T2552" s="89"/>
      <c r="V2552" s="87"/>
      <c r="W2552" s="87"/>
    </row>
    <row r="2553" spans="1:23">
      <c r="A2553" s="98"/>
      <c r="B2553" s="94"/>
      <c r="C2553" s="99"/>
      <c r="D2553" s="86"/>
      <c r="E2553" s="87"/>
      <c r="G2553" s="89"/>
      <c r="H2553" s="87"/>
      <c r="I2553" s="87"/>
      <c r="J2553" s="88"/>
      <c r="K2553" s="87"/>
      <c r="L2553" s="90"/>
      <c r="M2553" s="90"/>
      <c r="N2553" s="87" t="str">
        <f t="shared" ca="1" si="39"/>
        <v/>
      </c>
      <c r="O2553" s="87"/>
      <c r="P2553" s="89"/>
      <c r="Q2553" s="87"/>
      <c r="R2553" s="87"/>
      <c r="S2553" s="87"/>
      <c r="T2553" s="89"/>
      <c r="V2553" s="87"/>
      <c r="W2553" s="87"/>
    </row>
    <row r="2554" spans="1:23">
      <c r="A2554" s="98"/>
      <c r="B2554" s="94"/>
      <c r="C2554" s="99"/>
      <c r="D2554" s="86"/>
      <c r="E2554" s="87"/>
      <c r="G2554" s="89"/>
      <c r="H2554" s="87"/>
      <c r="I2554" s="87"/>
      <c r="J2554" s="88"/>
      <c r="K2554" s="87"/>
      <c r="L2554" s="90"/>
      <c r="M2554" s="90"/>
      <c r="N2554" s="87" t="str">
        <f t="shared" ca="1" si="39"/>
        <v/>
      </c>
      <c r="O2554" s="87"/>
      <c r="P2554" s="89"/>
      <c r="Q2554" s="87"/>
      <c r="R2554" s="87"/>
      <c r="S2554" s="87"/>
      <c r="T2554" s="89"/>
      <c r="V2554" s="87"/>
      <c r="W2554" s="87"/>
    </row>
    <row r="2555" spans="1:23">
      <c r="A2555" s="98"/>
      <c r="B2555" s="94"/>
      <c r="C2555" s="99"/>
      <c r="D2555" s="86"/>
      <c r="E2555" s="87"/>
      <c r="G2555" s="89"/>
      <c r="H2555" s="87"/>
      <c r="I2555" s="87"/>
      <c r="J2555" s="88"/>
      <c r="K2555" s="87"/>
      <c r="L2555" s="90"/>
      <c r="M2555" s="90"/>
      <c r="N2555" s="87" t="str">
        <f t="shared" ca="1" si="39"/>
        <v/>
      </c>
      <c r="O2555" s="87"/>
      <c r="P2555" s="89"/>
      <c r="Q2555" s="87"/>
      <c r="R2555" s="87"/>
      <c r="S2555" s="87"/>
      <c r="T2555" s="89"/>
      <c r="V2555" s="87"/>
      <c r="W2555" s="87"/>
    </row>
    <row r="2556" spans="1:23">
      <c r="A2556" s="98"/>
      <c r="B2556" s="94"/>
      <c r="C2556" s="99"/>
      <c r="D2556" s="86"/>
      <c r="E2556" s="87"/>
      <c r="G2556" s="89"/>
      <c r="H2556" s="87"/>
      <c r="I2556" s="87"/>
      <c r="J2556" s="88"/>
      <c r="K2556" s="87"/>
      <c r="L2556" s="90"/>
      <c r="M2556" s="90"/>
      <c r="N2556" s="87" t="str">
        <f t="shared" ca="1" si="39"/>
        <v/>
      </c>
      <c r="O2556" s="87"/>
      <c r="P2556" s="89"/>
      <c r="Q2556" s="87"/>
      <c r="R2556" s="87"/>
      <c r="S2556" s="87"/>
      <c r="T2556" s="89"/>
      <c r="V2556" s="87"/>
      <c r="W2556" s="87"/>
    </row>
    <row r="2557" spans="1:23">
      <c r="A2557" s="98"/>
      <c r="B2557" s="94"/>
      <c r="C2557" s="99"/>
      <c r="D2557" s="86"/>
      <c r="E2557" s="87"/>
      <c r="G2557" s="89"/>
      <c r="H2557" s="87"/>
      <c r="I2557" s="87"/>
      <c r="J2557" s="88"/>
      <c r="K2557" s="87"/>
      <c r="L2557" s="90"/>
      <c r="M2557" s="90"/>
      <c r="N2557" s="87" t="str">
        <f t="shared" ca="1" si="39"/>
        <v/>
      </c>
      <c r="O2557" s="87"/>
      <c r="P2557" s="89"/>
      <c r="Q2557" s="87"/>
      <c r="R2557" s="87"/>
      <c r="S2557" s="87"/>
      <c r="T2557" s="89"/>
      <c r="V2557" s="87"/>
      <c r="W2557" s="87"/>
    </row>
    <row r="2558" spans="1:23">
      <c r="A2558" s="98"/>
      <c r="B2558" s="94"/>
      <c r="C2558" s="99"/>
      <c r="D2558" s="86"/>
      <c r="E2558" s="87"/>
      <c r="G2558" s="89"/>
      <c r="H2558" s="87"/>
      <c r="I2558" s="87"/>
      <c r="J2558" s="88"/>
      <c r="K2558" s="87"/>
      <c r="L2558" s="90"/>
      <c r="M2558" s="90"/>
      <c r="N2558" s="87" t="str">
        <f t="shared" ca="1" si="39"/>
        <v/>
      </c>
      <c r="O2558" s="87"/>
      <c r="P2558" s="89"/>
      <c r="Q2558" s="87"/>
      <c r="R2558" s="87"/>
      <c r="S2558" s="87"/>
      <c r="T2558" s="89"/>
      <c r="V2558" s="87"/>
      <c r="W2558" s="87"/>
    </row>
    <row r="2559" spans="1:23">
      <c r="A2559" s="98"/>
      <c r="B2559" s="94"/>
      <c r="C2559" s="99"/>
      <c r="D2559" s="86"/>
      <c r="E2559" s="87"/>
      <c r="G2559" s="89"/>
      <c r="H2559" s="87"/>
      <c r="I2559" s="87"/>
      <c r="J2559" s="88"/>
      <c r="K2559" s="87"/>
      <c r="L2559" s="90"/>
      <c r="M2559" s="90"/>
      <c r="N2559" s="87" t="str">
        <f t="shared" ca="1" si="39"/>
        <v/>
      </c>
      <c r="O2559" s="87"/>
      <c r="P2559" s="89"/>
      <c r="Q2559" s="87"/>
      <c r="R2559" s="87"/>
      <c r="S2559" s="87"/>
      <c r="T2559" s="89"/>
      <c r="V2559" s="87"/>
      <c r="W2559" s="87"/>
    </row>
    <row r="2560" spans="1:23">
      <c r="A2560" s="98"/>
      <c r="B2560" s="94"/>
      <c r="C2560" s="99"/>
      <c r="D2560" s="86"/>
      <c r="E2560" s="87"/>
      <c r="G2560" s="89"/>
      <c r="H2560" s="87"/>
      <c r="I2560" s="87"/>
      <c r="J2560" s="88"/>
      <c r="K2560" s="87"/>
      <c r="L2560" s="90"/>
      <c r="M2560" s="90"/>
      <c r="N2560" s="87" t="str">
        <f t="shared" ca="1" si="39"/>
        <v/>
      </c>
      <c r="O2560" s="87"/>
      <c r="P2560" s="89"/>
      <c r="Q2560" s="87"/>
      <c r="R2560" s="87"/>
      <c r="S2560" s="87"/>
      <c r="T2560" s="89"/>
      <c r="V2560" s="87"/>
      <c r="W2560" s="87"/>
    </row>
    <row r="2561" spans="1:23">
      <c r="A2561" s="98"/>
      <c r="B2561" s="94"/>
      <c r="C2561" s="99"/>
      <c r="D2561" s="86"/>
      <c r="E2561" s="87"/>
      <c r="G2561" s="89"/>
      <c r="H2561" s="87"/>
      <c r="I2561" s="87"/>
      <c r="J2561" s="88"/>
      <c r="K2561" s="87"/>
      <c r="L2561" s="90"/>
      <c r="M2561" s="90"/>
      <c r="N2561" s="87" t="str">
        <f t="shared" ca="1" si="39"/>
        <v/>
      </c>
      <c r="O2561" s="87"/>
      <c r="P2561" s="89"/>
      <c r="Q2561" s="87"/>
      <c r="R2561" s="87"/>
      <c r="S2561" s="87"/>
      <c r="T2561" s="89"/>
      <c r="V2561" s="87"/>
      <c r="W2561" s="87"/>
    </row>
    <row r="2562" spans="1:23">
      <c r="A2562" s="98"/>
      <c r="B2562" s="94"/>
      <c r="C2562" s="99"/>
      <c r="D2562" s="86"/>
      <c r="E2562" s="87"/>
      <c r="G2562" s="89"/>
      <c r="H2562" s="87"/>
      <c r="I2562" s="87"/>
      <c r="J2562" s="88"/>
      <c r="K2562" s="87"/>
      <c r="L2562" s="90"/>
      <c r="M2562" s="90"/>
      <c r="N2562" s="87" t="str">
        <f t="shared" ca="1" si="39"/>
        <v/>
      </c>
      <c r="O2562" s="87"/>
      <c r="P2562" s="89"/>
      <c r="Q2562" s="87"/>
      <c r="R2562" s="87"/>
      <c r="S2562" s="87"/>
      <c r="T2562" s="89"/>
      <c r="V2562" s="87"/>
      <c r="W2562" s="87"/>
    </row>
    <row r="2563" spans="1:23">
      <c r="A2563" s="98"/>
      <c r="B2563" s="94"/>
      <c r="C2563" s="99"/>
      <c r="D2563" s="86"/>
      <c r="E2563" s="87"/>
      <c r="G2563" s="89"/>
      <c r="H2563" s="87"/>
      <c r="I2563" s="87"/>
      <c r="J2563" s="88"/>
      <c r="K2563" s="87"/>
      <c r="L2563" s="90"/>
      <c r="M2563" s="90"/>
      <c r="N2563" s="87" t="str">
        <f t="shared" ca="1" si="39"/>
        <v/>
      </c>
      <c r="O2563" s="87"/>
      <c r="P2563" s="89"/>
      <c r="Q2563" s="87"/>
      <c r="R2563" s="87"/>
      <c r="S2563" s="87"/>
      <c r="T2563" s="89"/>
      <c r="V2563" s="87"/>
      <c r="W2563" s="87"/>
    </row>
    <row r="2564" spans="1:23">
      <c r="A2564" s="98"/>
      <c r="B2564" s="94"/>
      <c r="C2564" s="99"/>
      <c r="D2564" s="86"/>
      <c r="E2564" s="87"/>
      <c r="G2564" s="89"/>
      <c r="H2564" s="87"/>
      <c r="I2564" s="87"/>
      <c r="J2564" s="88"/>
      <c r="K2564" s="87"/>
      <c r="L2564" s="90"/>
      <c r="M2564" s="90"/>
      <c r="N2564" s="87" t="str">
        <f t="shared" ca="1" si="39"/>
        <v/>
      </c>
      <c r="O2564" s="87"/>
      <c r="P2564" s="89"/>
      <c r="Q2564" s="87"/>
      <c r="R2564" s="87"/>
      <c r="S2564" s="87"/>
      <c r="T2564" s="89"/>
      <c r="V2564" s="87"/>
      <c r="W2564" s="87"/>
    </row>
    <row r="2565" spans="1:23">
      <c r="A2565" s="98"/>
      <c r="B2565" s="94"/>
      <c r="C2565" s="99"/>
      <c r="D2565" s="86"/>
      <c r="E2565" s="87"/>
      <c r="G2565" s="89"/>
      <c r="H2565" s="87"/>
      <c r="I2565" s="87"/>
      <c r="J2565" s="88"/>
      <c r="K2565" s="87"/>
      <c r="L2565" s="90"/>
      <c r="M2565" s="90"/>
      <c r="N2565" s="87" t="str">
        <f t="shared" ref="N2565:N2628" ca="1" si="40">+IFERROR(MATCH("X",OFFSET(STR,N2564,0),0)+N2564,"")</f>
        <v/>
      </c>
      <c r="O2565" s="87"/>
      <c r="P2565" s="89"/>
      <c r="Q2565" s="87"/>
      <c r="R2565" s="87"/>
      <c r="S2565" s="87"/>
      <c r="T2565" s="89"/>
      <c r="V2565" s="87"/>
      <c r="W2565" s="87"/>
    </row>
    <row r="2566" spans="1:23">
      <c r="A2566" s="98"/>
      <c r="B2566" s="94"/>
      <c r="C2566" s="99"/>
      <c r="D2566" s="86"/>
      <c r="E2566" s="87"/>
      <c r="G2566" s="89"/>
      <c r="H2566" s="87"/>
      <c r="I2566" s="87"/>
      <c r="J2566" s="88"/>
      <c r="K2566" s="87"/>
      <c r="L2566" s="90"/>
      <c r="M2566" s="90"/>
      <c r="N2566" s="87" t="str">
        <f t="shared" ca="1" si="40"/>
        <v/>
      </c>
      <c r="O2566" s="87"/>
      <c r="P2566" s="89"/>
      <c r="Q2566" s="87"/>
      <c r="R2566" s="87"/>
      <c r="S2566" s="87"/>
      <c r="T2566" s="89"/>
      <c r="V2566" s="87"/>
      <c r="W2566" s="87"/>
    </row>
    <row r="2567" spans="1:23">
      <c r="A2567" s="98"/>
      <c r="B2567" s="94"/>
      <c r="C2567" s="99"/>
      <c r="D2567" s="86"/>
      <c r="E2567" s="87"/>
      <c r="G2567" s="89"/>
      <c r="H2567" s="87"/>
      <c r="I2567" s="87"/>
      <c r="J2567" s="88"/>
      <c r="K2567" s="87"/>
      <c r="L2567" s="90"/>
      <c r="M2567" s="90"/>
      <c r="N2567" s="87" t="str">
        <f t="shared" ca="1" si="40"/>
        <v/>
      </c>
      <c r="O2567" s="87"/>
      <c r="P2567" s="89"/>
      <c r="Q2567" s="87"/>
      <c r="R2567" s="87"/>
      <c r="S2567" s="87"/>
      <c r="T2567" s="89"/>
      <c r="V2567" s="87"/>
      <c r="W2567" s="87"/>
    </row>
    <row r="2568" spans="1:23">
      <c r="A2568" s="98"/>
      <c r="B2568" s="94"/>
      <c r="C2568" s="99"/>
      <c r="D2568" s="86"/>
      <c r="E2568" s="87"/>
      <c r="G2568" s="89"/>
      <c r="H2568" s="87"/>
      <c r="I2568" s="87"/>
      <c r="J2568" s="88"/>
      <c r="K2568" s="87"/>
      <c r="L2568" s="90"/>
      <c r="M2568" s="90"/>
      <c r="N2568" s="87" t="str">
        <f t="shared" ca="1" si="40"/>
        <v/>
      </c>
      <c r="O2568" s="87"/>
      <c r="P2568" s="89"/>
      <c r="Q2568" s="87"/>
      <c r="R2568" s="87"/>
      <c r="S2568" s="87"/>
      <c r="T2568" s="89"/>
      <c r="V2568" s="87"/>
      <c r="W2568" s="87"/>
    </row>
    <row r="2569" spans="1:23">
      <c r="A2569" s="98"/>
      <c r="B2569" s="94"/>
      <c r="C2569" s="99"/>
      <c r="D2569" s="86"/>
      <c r="E2569" s="87"/>
      <c r="G2569" s="89"/>
      <c r="H2569" s="87"/>
      <c r="I2569" s="87"/>
      <c r="J2569" s="88"/>
      <c r="K2569" s="87"/>
      <c r="L2569" s="90"/>
      <c r="M2569" s="90"/>
      <c r="N2569" s="87" t="str">
        <f t="shared" ca="1" si="40"/>
        <v/>
      </c>
      <c r="O2569" s="87"/>
      <c r="P2569" s="89"/>
      <c r="Q2569" s="87"/>
      <c r="R2569" s="87"/>
      <c r="S2569" s="87"/>
      <c r="T2569" s="89"/>
      <c r="V2569" s="87"/>
      <c r="W2569" s="87"/>
    </row>
    <row r="2570" spans="1:23">
      <c r="A2570" s="98"/>
      <c r="B2570" s="94"/>
      <c r="C2570" s="99"/>
      <c r="D2570" s="86"/>
      <c r="E2570" s="87"/>
      <c r="G2570" s="89"/>
      <c r="H2570" s="87"/>
      <c r="I2570" s="87"/>
      <c r="J2570" s="88"/>
      <c r="K2570" s="87"/>
      <c r="L2570" s="90"/>
      <c r="M2570" s="90"/>
      <c r="N2570" s="87" t="str">
        <f t="shared" ca="1" si="40"/>
        <v/>
      </c>
      <c r="O2570" s="87"/>
      <c r="P2570" s="89"/>
      <c r="Q2570" s="87"/>
      <c r="R2570" s="87"/>
      <c r="S2570" s="87"/>
      <c r="T2570" s="89"/>
      <c r="V2570" s="87"/>
      <c r="W2570" s="87"/>
    </row>
    <row r="2571" spans="1:23">
      <c r="A2571" s="98"/>
      <c r="B2571" s="94"/>
      <c r="C2571" s="99"/>
      <c r="D2571" s="86"/>
      <c r="E2571" s="87"/>
      <c r="G2571" s="89"/>
      <c r="H2571" s="87"/>
      <c r="I2571" s="87"/>
      <c r="J2571" s="88"/>
      <c r="K2571" s="87"/>
      <c r="L2571" s="90"/>
      <c r="M2571" s="90"/>
      <c r="N2571" s="87" t="str">
        <f t="shared" ca="1" si="40"/>
        <v/>
      </c>
      <c r="O2571" s="87"/>
      <c r="P2571" s="89"/>
      <c r="Q2571" s="87"/>
      <c r="R2571" s="87"/>
      <c r="S2571" s="87"/>
      <c r="T2571" s="89"/>
      <c r="V2571" s="87"/>
      <c r="W2571" s="87"/>
    </row>
    <row r="2572" spans="1:23">
      <c r="A2572" s="98"/>
      <c r="B2572" s="94"/>
      <c r="C2572" s="99"/>
      <c r="D2572" s="86"/>
      <c r="E2572" s="87"/>
      <c r="G2572" s="89"/>
      <c r="H2572" s="87"/>
      <c r="I2572" s="87"/>
      <c r="J2572" s="88"/>
      <c r="K2572" s="87"/>
      <c r="L2572" s="90"/>
      <c r="M2572" s="90"/>
      <c r="N2572" s="87" t="str">
        <f t="shared" ca="1" si="40"/>
        <v/>
      </c>
      <c r="O2572" s="87"/>
      <c r="P2572" s="89"/>
      <c r="Q2572" s="87"/>
      <c r="R2572" s="87"/>
      <c r="S2572" s="87"/>
      <c r="T2572" s="89"/>
      <c r="V2572" s="87"/>
      <c r="W2572" s="87"/>
    </row>
    <row r="2573" spans="1:23">
      <c r="A2573" s="98"/>
      <c r="B2573" s="94"/>
      <c r="C2573" s="99"/>
      <c r="D2573" s="86"/>
      <c r="E2573" s="87"/>
      <c r="G2573" s="89"/>
      <c r="H2573" s="87"/>
      <c r="I2573" s="87"/>
      <c r="J2573" s="88"/>
      <c r="K2573" s="87"/>
      <c r="L2573" s="90"/>
      <c r="M2573" s="90"/>
      <c r="N2573" s="87" t="str">
        <f t="shared" ca="1" si="40"/>
        <v/>
      </c>
      <c r="O2573" s="87"/>
      <c r="P2573" s="89"/>
      <c r="Q2573" s="87"/>
      <c r="R2573" s="87"/>
      <c r="S2573" s="87"/>
      <c r="T2573" s="89"/>
      <c r="V2573" s="87"/>
      <c r="W2573" s="87"/>
    </row>
    <row r="2574" spans="1:23">
      <c r="A2574" s="98"/>
      <c r="B2574" s="94"/>
      <c r="C2574" s="99"/>
      <c r="D2574" s="86"/>
      <c r="E2574" s="87"/>
      <c r="G2574" s="89"/>
      <c r="H2574" s="87"/>
      <c r="I2574" s="87"/>
      <c r="J2574" s="88"/>
      <c r="K2574" s="87"/>
      <c r="L2574" s="90"/>
      <c r="M2574" s="90"/>
      <c r="N2574" s="87" t="str">
        <f t="shared" ca="1" si="40"/>
        <v/>
      </c>
      <c r="O2574" s="87"/>
      <c r="P2574" s="89"/>
      <c r="Q2574" s="87"/>
      <c r="R2574" s="87"/>
      <c r="S2574" s="87"/>
      <c r="T2574" s="89"/>
      <c r="V2574" s="87"/>
      <c r="W2574" s="87"/>
    </row>
    <row r="2575" spans="1:23">
      <c r="A2575" s="98"/>
      <c r="B2575" s="94"/>
      <c r="C2575" s="99"/>
      <c r="D2575" s="86"/>
      <c r="E2575" s="87"/>
      <c r="G2575" s="89"/>
      <c r="H2575" s="87"/>
      <c r="I2575" s="87"/>
      <c r="J2575" s="88"/>
      <c r="K2575" s="87"/>
      <c r="L2575" s="90"/>
      <c r="M2575" s="90"/>
      <c r="N2575" s="87" t="str">
        <f t="shared" ca="1" si="40"/>
        <v/>
      </c>
      <c r="O2575" s="87"/>
      <c r="P2575" s="89"/>
      <c r="Q2575" s="87"/>
      <c r="R2575" s="87"/>
      <c r="S2575" s="87"/>
      <c r="T2575" s="89"/>
      <c r="V2575" s="87"/>
      <c r="W2575" s="87"/>
    </row>
    <row r="2576" spans="1:23">
      <c r="A2576" s="98"/>
      <c r="B2576" s="94"/>
      <c r="C2576" s="99"/>
      <c r="D2576" s="86"/>
      <c r="E2576" s="87"/>
      <c r="G2576" s="89"/>
      <c r="H2576" s="87"/>
      <c r="I2576" s="87"/>
      <c r="J2576" s="88"/>
      <c r="K2576" s="87"/>
      <c r="L2576" s="90"/>
      <c r="M2576" s="90"/>
      <c r="N2576" s="87" t="str">
        <f t="shared" ca="1" si="40"/>
        <v/>
      </c>
      <c r="O2576" s="87"/>
      <c r="P2576" s="89"/>
      <c r="Q2576" s="87"/>
      <c r="R2576" s="87"/>
      <c r="S2576" s="87"/>
      <c r="T2576" s="89"/>
      <c r="V2576" s="87"/>
      <c r="W2576" s="87"/>
    </row>
    <row r="2577" spans="1:23">
      <c r="A2577" s="98"/>
      <c r="B2577" s="94"/>
      <c r="C2577" s="99"/>
      <c r="D2577" s="86"/>
      <c r="E2577" s="87"/>
      <c r="G2577" s="89"/>
      <c r="H2577" s="87"/>
      <c r="I2577" s="87"/>
      <c r="J2577" s="88"/>
      <c r="K2577" s="87"/>
      <c r="L2577" s="90"/>
      <c r="M2577" s="90"/>
      <c r="N2577" s="87" t="str">
        <f t="shared" ca="1" si="40"/>
        <v/>
      </c>
      <c r="O2577" s="87"/>
      <c r="P2577" s="89"/>
      <c r="Q2577" s="87"/>
      <c r="R2577" s="87"/>
      <c r="S2577" s="87"/>
      <c r="T2577" s="89"/>
      <c r="V2577" s="87"/>
      <c r="W2577" s="87"/>
    </row>
    <row r="2578" spans="1:23">
      <c r="A2578" s="98"/>
      <c r="B2578" s="94"/>
      <c r="C2578" s="99"/>
      <c r="D2578" s="86"/>
      <c r="E2578" s="87"/>
      <c r="G2578" s="89"/>
      <c r="H2578" s="87"/>
      <c r="I2578" s="87"/>
      <c r="J2578" s="88"/>
      <c r="K2578" s="87"/>
      <c r="L2578" s="90"/>
      <c r="M2578" s="90"/>
      <c r="N2578" s="87" t="str">
        <f t="shared" ca="1" si="40"/>
        <v/>
      </c>
      <c r="O2578" s="87"/>
      <c r="P2578" s="89"/>
      <c r="Q2578" s="87"/>
      <c r="R2578" s="87"/>
      <c r="S2578" s="87"/>
      <c r="T2578" s="89"/>
      <c r="V2578" s="87"/>
      <c r="W2578" s="87"/>
    </row>
    <row r="2579" spans="1:23">
      <c r="A2579" s="98"/>
      <c r="B2579" s="94"/>
      <c r="C2579" s="99"/>
      <c r="D2579" s="86"/>
      <c r="E2579" s="87"/>
      <c r="G2579" s="89"/>
      <c r="H2579" s="87"/>
      <c r="I2579" s="87"/>
      <c r="J2579" s="88"/>
      <c r="K2579" s="87"/>
      <c r="L2579" s="90"/>
      <c r="M2579" s="90"/>
      <c r="N2579" s="87" t="str">
        <f t="shared" ca="1" si="40"/>
        <v/>
      </c>
      <c r="O2579" s="87"/>
      <c r="P2579" s="89"/>
      <c r="Q2579" s="87"/>
      <c r="R2579" s="87"/>
      <c r="S2579" s="87"/>
      <c r="T2579" s="89"/>
      <c r="V2579" s="87"/>
      <c r="W2579" s="87"/>
    </row>
    <row r="2580" spans="1:23">
      <c r="A2580" s="98"/>
      <c r="B2580" s="94"/>
      <c r="C2580" s="99"/>
      <c r="D2580" s="86"/>
      <c r="E2580" s="87"/>
      <c r="G2580" s="89"/>
      <c r="H2580" s="87"/>
      <c r="I2580" s="87"/>
      <c r="J2580" s="88"/>
      <c r="K2580" s="87"/>
      <c r="L2580" s="90"/>
      <c r="M2580" s="90"/>
      <c r="N2580" s="87" t="str">
        <f t="shared" ca="1" si="40"/>
        <v/>
      </c>
      <c r="O2580" s="87"/>
      <c r="P2580" s="89"/>
      <c r="Q2580" s="87"/>
      <c r="R2580" s="87"/>
      <c r="S2580" s="87"/>
      <c r="T2580" s="89"/>
      <c r="V2580" s="87"/>
      <c r="W2580" s="87"/>
    </row>
    <row r="2581" spans="1:23">
      <c r="A2581" s="98"/>
      <c r="B2581" s="94"/>
      <c r="C2581" s="99"/>
      <c r="D2581" s="86"/>
      <c r="E2581" s="87"/>
      <c r="G2581" s="89"/>
      <c r="H2581" s="87"/>
      <c r="I2581" s="87"/>
      <c r="J2581" s="88"/>
      <c r="K2581" s="87"/>
      <c r="L2581" s="90"/>
      <c r="M2581" s="90"/>
      <c r="N2581" s="87" t="str">
        <f t="shared" ca="1" si="40"/>
        <v/>
      </c>
      <c r="O2581" s="87"/>
      <c r="P2581" s="89"/>
      <c r="Q2581" s="87"/>
      <c r="R2581" s="87"/>
      <c r="S2581" s="87"/>
      <c r="T2581" s="89"/>
      <c r="V2581" s="87"/>
      <c r="W2581" s="87"/>
    </row>
    <row r="2582" spans="1:23">
      <c r="A2582" s="98"/>
      <c r="B2582" s="94"/>
      <c r="C2582" s="99"/>
      <c r="D2582" s="86"/>
      <c r="E2582" s="87"/>
      <c r="G2582" s="89"/>
      <c r="H2582" s="87"/>
      <c r="I2582" s="87"/>
      <c r="J2582" s="88"/>
      <c r="K2582" s="87"/>
      <c r="L2582" s="90"/>
      <c r="M2582" s="90"/>
      <c r="N2582" s="87" t="str">
        <f t="shared" ca="1" si="40"/>
        <v/>
      </c>
      <c r="O2582" s="87"/>
      <c r="P2582" s="89"/>
      <c r="Q2582" s="87"/>
      <c r="R2582" s="87"/>
      <c r="S2582" s="87"/>
      <c r="T2582" s="89"/>
      <c r="V2582" s="87"/>
      <c r="W2582" s="87"/>
    </row>
    <row r="2583" spans="1:23">
      <c r="A2583" s="98"/>
      <c r="B2583" s="94"/>
      <c r="C2583" s="99"/>
      <c r="D2583" s="86"/>
      <c r="E2583" s="87"/>
      <c r="G2583" s="89"/>
      <c r="H2583" s="87"/>
      <c r="I2583" s="87"/>
      <c r="J2583" s="88"/>
      <c r="K2583" s="87"/>
      <c r="L2583" s="90"/>
      <c r="M2583" s="90"/>
      <c r="N2583" s="87" t="str">
        <f t="shared" ca="1" si="40"/>
        <v/>
      </c>
      <c r="O2583" s="87"/>
      <c r="P2583" s="89"/>
      <c r="Q2583" s="87"/>
      <c r="R2583" s="87"/>
      <c r="S2583" s="87"/>
      <c r="T2583" s="89"/>
      <c r="V2583" s="87"/>
      <c r="W2583" s="87"/>
    </row>
    <row r="2584" spans="1:23">
      <c r="A2584" s="98"/>
      <c r="B2584" s="94"/>
      <c r="C2584" s="99"/>
      <c r="D2584" s="86"/>
      <c r="E2584" s="87"/>
      <c r="G2584" s="89"/>
      <c r="H2584" s="87"/>
      <c r="I2584" s="87"/>
      <c r="J2584" s="88"/>
      <c r="K2584" s="87"/>
      <c r="L2584" s="90"/>
      <c r="M2584" s="90"/>
      <c r="N2584" s="87" t="str">
        <f t="shared" ca="1" si="40"/>
        <v/>
      </c>
      <c r="O2584" s="87"/>
      <c r="P2584" s="89"/>
      <c r="Q2584" s="87"/>
      <c r="R2584" s="87"/>
      <c r="S2584" s="87"/>
      <c r="T2584" s="89"/>
      <c r="V2584" s="87"/>
      <c r="W2584" s="87"/>
    </row>
    <row r="2585" spans="1:23">
      <c r="A2585" s="98"/>
      <c r="B2585" s="94"/>
      <c r="C2585" s="99"/>
      <c r="D2585" s="86"/>
      <c r="E2585" s="87"/>
      <c r="G2585" s="89"/>
      <c r="H2585" s="87"/>
      <c r="I2585" s="87"/>
      <c r="J2585" s="88"/>
      <c r="K2585" s="87"/>
      <c r="L2585" s="90"/>
      <c r="M2585" s="90"/>
      <c r="N2585" s="87" t="str">
        <f t="shared" ca="1" si="40"/>
        <v/>
      </c>
      <c r="O2585" s="87"/>
      <c r="P2585" s="89"/>
      <c r="Q2585" s="87"/>
      <c r="R2585" s="87"/>
      <c r="S2585" s="87"/>
      <c r="T2585" s="89"/>
      <c r="V2585" s="87"/>
      <c r="W2585" s="87"/>
    </row>
    <row r="2586" spans="1:23">
      <c r="A2586" s="98"/>
      <c r="B2586" s="94"/>
      <c r="C2586" s="99"/>
      <c r="D2586" s="86"/>
      <c r="E2586" s="87"/>
      <c r="G2586" s="89"/>
      <c r="H2586" s="87"/>
      <c r="I2586" s="87"/>
      <c r="J2586" s="88"/>
      <c r="K2586" s="87"/>
      <c r="L2586" s="90"/>
      <c r="M2586" s="90"/>
      <c r="N2586" s="87" t="str">
        <f t="shared" ca="1" si="40"/>
        <v/>
      </c>
      <c r="O2586" s="87"/>
      <c r="P2586" s="89"/>
      <c r="Q2586" s="87"/>
      <c r="R2586" s="87"/>
      <c r="S2586" s="87"/>
      <c r="T2586" s="89"/>
      <c r="V2586" s="87"/>
      <c r="W2586" s="87"/>
    </row>
    <row r="2587" spans="1:23">
      <c r="A2587" s="98"/>
      <c r="B2587" s="94"/>
      <c r="C2587" s="99"/>
      <c r="D2587" s="86"/>
      <c r="E2587" s="87"/>
      <c r="G2587" s="89"/>
      <c r="H2587" s="87"/>
      <c r="I2587" s="87"/>
      <c r="J2587" s="88"/>
      <c r="K2587" s="87"/>
      <c r="L2587" s="90"/>
      <c r="M2587" s="90"/>
      <c r="N2587" s="87" t="str">
        <f t="shared" ca="1" si="40"/>
        <v/>
      </c>
      <c r="O2587" s="87"/>
      <c r="P2587" s="89"/>
      <c r="Q2587" s="87"/>
      <c r="R2587" s="87"/>
      <c r="S2587" s="87"/>
      <c r="T2587" s="89"/>
      <c r="V2587" s="87"/>
      <c r="W2587" s="87"/>
    </row>
    <row r="2588" spans="1:23">
      <c r="A2588" s="98"/>
      <c r="B2588" s="94"/>
      <c r="C2588" s="99"/>
      <c r="D2588" s="86"/>
      <c r="E2588" s="87"/>
      <c r="G2588" s="89"/>
      <c r="H2588" s="87"/>
      <c r="I2588" s="87"/>
      <c r="J2588" s="88"/>
      <c r="K2588" s="87"/>
      <c r="L2588" s="90"/>
      <c r="M2588" s="90"/>
      <c r="N2588" s="87" t="str">
        <f t="shared" ca="1" si="40"/>
        <v/>
      </c>
      <c r="O2588" s="87"/>
      <c r="P2588" s="89"/>
      <c r="Q2588" s="87"/>
      <c r="R2588" s="87"/>
      <c r="S2588" s="87"/>
      <c r="T2588" s="89"/>
      <c r="V2588" s="87"/>
      <c r="W2588" s="87"/>
    </row>
    <row r="2589" spans="1:23">
      <c r="A2589" s="98"/>
      <c r="B2589" s="94"/>
      <c r="C2589" s="99"/>
      <c r="D2589" s="86"/>
      <c r="E2589" s="87"/>
      <c r="G2589" s="89"/>
      <c r="H2589" s="87"/>
      <c r="I2589" s="87"/>
      <c r="J2589" s="88"/>
      <c r="K2589" s="87"/>
      <c r="L2589" s="90"/>
      <c r="M2589" s="90"/>
      <c r="N2589" s="87" t="str">
        <f t="shared" ca="1" si="40"/>
        <v/>
      </c>
      <c r="O2589" s="87"/>
      <c r="P2589" s="89"/>
      <c r="Q2589" s="87"/>
      <c r="R2589" s="87"/>
      <c r="S2589" s="87"/>
      <c r="T2589" s="89"/>
      <c r="V2589" s="87"/>
      <c r="W2589" s="87"/>
    </row>
    <row r="2590" spans="1:23">
      <c r="A2590" s="98"/>
      <c r="B2590" s="94"/>
      <c r="C2590" s="99"/>
      <c r="D2590" s="86"/>
      <c r="E2590" s="87"/>
      <c r="G2590" s="89"/>
      <c r="H2590" s="87"/>
      <c r="I2590" s="87"/>
      <c r="J2590" s="88"/>
      <c r="K2590" s="87"/>
      <c r="L2590" s="90"/>
      <c r="M2590" s="90"/>
      <c r="N2590" s="87" t="str">
        <f t="shared" ca="1" si="40"/>
        <v/>
      </c>
      <c r="O2590" s="87"/>
      <c r="P2590" s="89"/>
      <c r="Q2590" s="87"/>
      <c r="R2590" s="87"/>
      <c r="S2590" s="87"/>
      <c r="T2590" s="89"/>
      <c r="V2590" s="87"/>
      <c r="W2590" s="87"/>
    </row>
    <row r="2591" spans="1:23">
      <c r="A2591" s="98"/>
      <c r="B2591" s="94"/>
      <c r="C2591" s="99"/>
      <c r="D2591" s="86"/>
      <c r="E2591" s="87"/>
      <c r="G2591" s="89"/>
      <c r="H2591" s="87"/>
      <c r="I2591" s="87"/>
      <c r="J2591" s="88"/>
      <c r="K2591" s="87"/>
      <c r="L2591" s="90"/>
      <c r="M2591" s="90"/>
      <c r="N2591" s="87" t="str">
        <f t="shared" ca="1" si="40"/>
        <v/>
      </c>
      <c r="O2591" s="87"/>
      <c r="P2591" s="89"/>
      <c r="Q2591" s="87"/>
      <c r="R2591" s="87"/>
      <c r="S2591" s="87"/>
      <c r="T2591" s="89"/>
      <c r="V2591" s="87"/>
      <c r="W2591" s="87"/>
    </row>
    <row r="2592" spans="1:23">
      <c r="A2592" s="98"/>
      <c r="B2592" s="94"/>
      <c r="C2592" s="99"/>
      <c r="D2592" s="86"/>
      <c r="E2592" s="87"/>
      <c r="G2592" s="89"/>
      <c r="H2592" s="87"/>
      <c r="I2592" s="87"/>
      <c r="J2592" s="88"/>
      <c r="K2592" s="87"/>
      <c r="L2592" s="90"/>
      <c r="M2592" s="90"/>
      <c r="N2592" s="87" t="str">
        <f t="shared" ca="1" si="40"/>
        <v/>
      </c>
      <c r="O2592" s="87"/>
      <c r="P2592" s="89"/>
      <c r="Q2592" s="87"/>
      <c r="R2592" s="87"/>
      <c r="S2592" s="87"/>
      <c r="T2592" s="89"/>
      <c r="V2592" s="87"/>
      <c r="W2592" s="87"/>
    </row>
    <row r="2593" spans="1:23">
      <c r="A2593" s="98"/>
      <c r="B2593" s="94"/>
      <c r="C2593" s="99"/>
      <c r="D2593" s="86"/>
      <c r="E2593" s="87"/>
      <c r="G2593" s="89"/>
      <c r="H2593" s="87"/>
      <c r="I2593" s="87"/>
      <c r="J2593" s="88"/>
      <c r="K2593" s="87"/>
      <c r="L2593" s="90"/>
      <c r="M2593" s="90"/>
      <c r="N2593" s="87" t="str">
        <f t="shared" ca="1" si="40"/>
        <v/>
      </c>
      <c r="O2593" s="87"/>
      <c r="P2593" s="89"/>
      <c r="Q2593" s="87"/>
      <c r="R2593" s="87"/>
      <c r="S2593" s="87"/>
      <c r="T2593" s="89"/>
      <c r="V2593" s="87"/>
      <c r="W2593" s="87"/>
    </row>
    <row r="2594" spans="1:23">
      <c r="A2594" s="98"/>
      <c r="B2594" s="94"/>
      <c r="C2594" s="99"/>
      <c r="D2594" s="86"/>
      <c r="E2594" s="87"/>
      <c r="G2594" s="89"/>
      <c r="H2594" s="87"/>
      <c r="I2594" s="87"/>
      <c r="J2594" s="88"/>
      <c r="K2594" s="87"/>
      <c r="L2594" s="90"/>
      <c r="M2594" s="90"/>
      <c r="N2594" s="87" t="str">
        <f t="shared" ca="1" si="40"/>
        <v/>
      </c>
      <c r="O2594" s="87"/>
      <c r="P2594" s="89"/>
      <c r="Q2594" s="87"/>
      <c r="R2594" s="87"/>
      <c r="S2594" s="87"/>
      <c r="T2594" s="89"/>
      <c r="V2594" s="87"/>
      <c r="W2594" s="87"/>
    </row>
    <row r="2595" spans="1:23">
      <c r="A2595" s="98"/>
      <c r="B2595" s="94"/>
      <c r="C2595" s="99"/>
      <c r="D2595" s="86"/>
      <c r="E2595" s="87"/>
      <c r="G2595" s="89"/>
      <c r="H2595" s="87"/>
      <c r="I2595" s="87"/>
      <c r="J2595" s="88"/>
      <c r="K2595" s="87"/>
      <c r="L2595" s="90"/>
      <c r="M2595" s="90"/>
      <c r="N2595" s="87" t="str">
        <f t="shared" ca="1" si="40"/>
        <v/>
      </c>
      <c r="O2595" s="87"/>
      <c r="P2595" s="89"/>
      <c r="Q2595" s="87"/>
      <c r="R2595" s="87"/>
      <c r="S2595" s="87"/>
      <c r="T2595" s="89"/>
      <c r="V2595" s="87"/>
      <c r="W2595" s="87"/>
    </row>
    <row r="2596" spans="1:23">
      <c r="A2596" s="98"/>
      <c r="B2596" s="94"/>
      <c r="C2596" s="99"/>
      <c r="D2596" s="86"/>
      <c r="E2596" s="87"/>
      <c r="G2596" s="89"/>
      <c r="H2596" s="87"/>
      <c r="I2596" s="87"/>
      <c r="J2596" s="88"/>
      <c r="K2596" s="87"/>
      <c r="L2596" s="90"/>
      <c r="M2596" s="90"/>
      <c r="N2596" s="87" t="str">
        <f t="shared" ca="1" si="40"/>
        <v/>
      </c>
      <c r="O2596" s="87"/>
      <c r="P2596" s="89"/>
      <c r="Q2596" s="87"/>
      <c r="R2596" s="87"/>
      <c r="S2596" s="87"/>
      <c r="T2596" s="89"/>
      <c r="V2596" s="87"/>
      <c r="W2596" s="87"/>
    </row>
    <row r="2597" spans="1:23">
      <c r="A2597" s="98"/>
      <c r="B2597" s="94"/>
      <c r="C2597" s="99"/>
      <c r="D2597" s="86"/>
      <c r="E2597" s="87"/>
      <c r="G2597" s="89"/>
      <c r="H2597" s="87"/>
      <c r="I2597" s="87"/>
      <c r="J2597" s="88"/>
      <c r="K2597" s="87"/>
      <c r="L2597" s="90"/>
      <c r="M2597" s="90"/>
      <c r="N2597" s="87" t="str">
        <f t="shared" ca="1" si="40"/>
        <v/>
      </c>
      <c r="O2597" s="87"/>
      <c r="P2597" s="89"/>
      <c r="Q2597" s="87"/>
      <c r="R2597" s="87"/>
      <c r="S2597" s="87"/>
      <c r="T2597" s="89"/>
      <c r="V2597" s="87"/>
      <c r="W2597" s="87"/>
    </row>
    <row r="2598" spans="1:23">
      <c r="A2598" s="98"/>
      <c r="B2598" s="94"/>
      <c r="C2598" s="99"/>
      <c r="D2598" s="86"/>
      <c r="E2598" s="87"/>
      <c r="G2598" s="89"/>
      <c r="H2598" s="87"/>
      <c r="I2598" s="87"/>
      <c r="J2598" s="88"/>
      <c r="K2598" s="87"/>
      <c r="L2598" s="90"/>
      <c r="M2598" s="90"/>
      <c r="N2598" s="87" t="str">
        <f t="shared" ca="1" si="40"/>
        <v/>
      </c>
      <c r="O2598" s="87"/>
      <c r="P2598" s="89"/>
      <c r="Q2598" s="87"/>
      <c r="R2598" s="87"/>
      <c r="S2598" s="87"/>
      <c r="T2598" s="89"/>
      <c r="V2598" s="87"/>
      <c r="W2598" s="87"/>
    </row>
    <row r="2599" spans="1:23">
      <c r="A2599" s="98"/>
      <c r="B2599" s="94"/>
      <c r="C2599" s="99"/>
      <c r="D2599" s="86"/>
      <c r="E2599" s="87"/>
      <c r="G2599" s="89"/>
      <c r="H2599" s="87"/>
      <c r="I2599" s="87"/>
      <c r="J2599" s="88"/>
      <c r="K2599" s="87"/>
      <c r="L2599" s="90"/>
      <c r="M2599" s="90"/>
      <c r="N2599" s="87" t="str">
        <f t="shared" ca="1" si="40"/>
        <v/>
      </c>
      <c r="O2599" s="87"/>
      <c r="P2599" s="89"/>
      <c r="Q2599" s="87"/>
      <c r="R2599" s="87"/>
      <c r="S2599" s="87"/>
      <c r="T2599" s="89"/>
      <c r="V2599" s="87"/>
      <c r="W2599" s="87"/>
    </row>
    <row r="2600" spans="1:23">
      <c r="A2600" s="98"/>
      <c r="B2600" s="94"/>
      <c r="C2600" s="99"/>
      <c r="D2600" s="86"/>
      <c r="E2600" s="87"/>
      <c r="G2600" s="89"/>
      <c r="H2600" s="87"/>
      <c r="I2600" s="87"/>
      <c r="J2600" s="88"/>
      <c r="K2600" s="87"/>
      <c r="L2600" s="90"/>
      <c r="M2600" s="90"/>
      <c r="N2600" s="87" t="str">
        <f t="shared" ca="1" si="40"/>
        <v/>
      </c>
      <c r="O2600" s="87"/>
      <c r="P2600" s="89"/>
      <c r="Q2600" s="87"/>
      <c r="R2600" s="87"/>
      <c r="S2600" s="87"/>
      <c r="T2600" s="89"/>
      <c r="V2600" s="87"/>
      <c r="W2600" s="87"/>
    </row>
    <row r="2601" spans="1:23">
      <c r="A2601" s="98"/>
      <c r="B2601" s="94"/>
      <c r="C2601" s="99"/>
      <c r="D2601" s="86"/>
      <c r="E2601" s="87"/>
      <c r="G2601" s="89"/>
      <c r="H2601" s="87"/>
      <c r="I2601" s="87"/>
      <c r="J2601" s="88"/>
      <c r="K2601" s="87"/>
      <c r="L2601" s="90"/>
      <c r="M2601" s="90"/>
      <c r="N2601" s="87" t="str">
        <f t="shared" ca="1" si="40"/>
        <v/>
      </c>
      <c r="O2601" s="87"/>
      <c r="P2601" s="89"/>
      <c r="Q2601" s="87"/>
      <c r="R2601" s="87"/>
      <c r="S2601" s="87"/>
      <c r="T2601" s="89"/>
      <c r="V2601" s="87"/>
      <c r="W2601" s="87"/>
    </row>
    <row r="2602" spans="1:23">
      <c r="A2602" s="98"/>
      <c r="B2602" s="94"/>
      <c r="C2602" s="99"/>
      <c r="D2602" s="86"/>
      <c r="E2602" s="87"/>
      <c r="G2602" s="89"/>
      <c r="H2602" s="87"/>
      <c r="I2602" s="87"/>
      <c r="J2602" s="88"/>
      <c r="K2602" s="87"/>
      <c r="L2602" s="90"/>
      <c r="M2602" s="90"/>
      <c r="N2602" s="87" t="str">
        <f t="shared" ca="1" si="40"/>
        <v/>
      </c>
      <c r="O2602" s="87"/>
      <c r="P2602" s="89"/>
      <c r="Q2602" s="87"/>
      <c r="R2602" s="87"/>
      <c r="S2602" s="87"/>
      <c r="T2602" s="89"/>
      <c r="V2602" s="87"/>
      <c r="W2602" s="87"/>
    </row>
    <row r="2603" spans="1:23">
      <c r="A2603" s="98"/>
      <c r="B2603" s="94"/>
      <c r="C2603" s="99"/>
      <c r="D2603" s="86"/>
      <c r="E2603" s="87"/>
      <c r="G2603" s="89"/>
      <c r="H2603" s="87"/>
      <c r="I2603" s="87"/>
      <c r="J2603" s="88"/>
      <c r="K2603" s="87"/>
      <c r="L2603" s="90"/>
      <c r="M2603" s="90"/>
      <c r="N2603" s="87" t="str">
        <f t="shared" ca="1" si="40"/>
        <v/>
      </c>
      <c r="O2603" s="87"/>
      <c r="P2603" s="89"/>
      <c r="Q2603" s="87"/>
      <c r="R2603" s="87"/>
      <c r="S2603" s="87"/>
      <c r="T2603" s="89"/>
      <c r="V2603" s="87"/>
      <c r="W2603" s="87"/>
    </row>
    <row r="2604" spans="1:23">
      <c r="A2604" s="98"/>
      <c r="B2604" s="94"/>
      <c r="C2604" s="99"/>
      <c r="D2604" s="86"/>
      <c r="E2604" s="87"/>
      <c r="G2604" s="89"/>
      <c r="H2604" s="87"/>
      <c r="I2604" s="87"/>
      <c r="J2604" s="88"/>
      <c r="K2604" s="87"/>
      <c r="L2604" s="90"/>
      <c r="M2604" s="90"/>
      <c r="N2604" s="87" t="str">
        <f t="shared" ca="1" si="40"/>
        <v/>
      </c>
      <c r="O2604" s="87"/>
      <c r="P2604" s="89"/>
      <c r="Q2604" s="87"/>
      <c r="R2604" s="87"/>
      <c r="S2604" s="87"/>
      <c r="T2604" s="89"/>
      <c r="V2604" s="87"/>
      <c r="W2604" s="87"/>
    </row>
    <row r="2605" spans="1:23">
      <c r="A2605" s="98"/>
      <c r="B2605" s="94"/>
      <c r="C2605" s="99"/>
      <c r="D2605" s="86"/>
      <c r="E2605" s="87"/>
      <c r="G2605" s="89"/>
      <c r="H2605" s="87"/>
      <c r="I2605" s="87"/>
      <c r="J2605" s="88"/>
      <c r="K2605" s="87"/>
      <c r="L2605" s="90"/>
      <c r="M2605" s="90"/>
      <c r="N2605" s="87" t="str">
        <f t="shared" ca="1" si="40"/>
        <v/>
      </c>
      <c r="O2605" s="87"/>
      <c r="P2605" s="89"/>
      <c r="Q2605" s="87"/>
      <c r="R2605" s="87"/>
      <c r="S2605" s="87"/>
      <c r="T2605" s="89"/>
      <c r="V2605" s="87"/>
      <c r="W2605" s="87"/>
    </row>
    <row r="2606" spans="1:23">
      <c r="A2606" s="98"/>
      <c r="B2606" s="94"/>
      <c r="C2606" s="99"/>
      <c r="D2606" s="86"/>
      <c r="E2606" s="87"/>
      <c r="G2606" s="89"/>
      <c r="H2606" s="87"/>
      <c r="I2606" s="87"/>
      <c r="J2606" s="88"/>
      <c r="K2606" s="87"/>
      <c r="L2606" s="90"/>
      <c r="M2606" s="90"/>
      <c r="N2606" s="87" t="str">
        <f t="shared" ca="1" si="40"/>
        <v/>
      </c>
      <c r="O2606" s="87"/>
      <c r="P2606" s="89"/>
      <c r="Q2606" s="87"/>
      <c r="R2606" s="87"/>
      <c r="S2606" s="87"/>
      <c r="T2606" s="89"/>
      <c r="V2606" s="87"/>
      <c r="W2606" s="87"/>
    </row>
    <row r="2607" spans="1:23">
      <c r="A2607" s="98"/>
      <c r="B2607" s="94"/>
      <c r="C2607" s="99"/>
      <c r="D2607" s="86"/>
      <c r="E2607" s="87"/>
      <c r="G2607" s="89"/>
      <c r="H2607" s="87"/>
      <c r="I2607" s="87"/>
      <c r="J2607" s="88"/>
      <c r="K2607" s="87"/>
      <c r="L2607" s="90"/>
      <c r="M2607" s="90"/>
      <c r="N2607" s="87" t="str">
        <f t="shared" ca="1" si="40"/>
        <v/>
      </c>
      <c r="O2607" s="87"/>
      <c r="P2607" s="89"/>
      <c r="Q2607" s="87"/>
      <c r="R2607" s="87"/>
      <c r="S2607" s="87"/>
      <c r="T2607" s="89"/>
      <c r="V2607" s="87"/>
      <c r="W2607" s="87"/>
    </row>
    <row r="2608" spans="1:23">
      <c r="A2608" s="98"/>
      <c r="B2608" s="94"/>
      <c r="C2608" s="99"/>
      <c r="D2608" s="86"/>
      <c r="E2608" s="87"/>
      <c r="G2608" s="89"/>
      <c r="H2608" s="87"/>
      <c r="I2608" s="87"/>
      <c r="J2608" s="88"/>
      <c r="K2608" s="87"/>
      <c r="L2608" s="90"/>
      <c r="M2608" s="90"/>
      <c r="N2608" s="87" t="str">
        <f t="shared" ca="1" si="40"/>
        <v/>
      </c>
      <c r="O2608" s="87"/>
      <c r="P2608" s="89"/>
      <c r="Q2608" s="87"/>
      <c r="R2608" s="87"/>
      <c r="S2608" s="87"/>
      <c r="T2608" s="89"/>
      <c r="V2608" s="87"/>
      <c r="W2608" s="87"/>
    </row>
    <row r="2609" spans="1:23">
      <c r="A2609" s="98"/>
      <c r="B2609" s="94"/>
      <c r="C2609" s="99"/>
      <c r="D2609" s="86"/>
      <c r="E2609" s="87"/>
      <c r="G2609" s="89"/>
      <c r="H2609" s="87"/>
      <c r="I2609" s="87"/>
      <c r="J2609" s="88"/>
      <c r="K2609" s="87"/>
      <c r="L2609" s="90"/>
      <c r="M2609" s="90"/>
      <c r="N2609" s="87" t="str">
        <f t="shared" ca="1" si="40"/>
        <v/>
      </c>
      <c r="O2609" s="87"/>
      <c r="P2609" s="89"/>
      <c r="Q2609" s="87"/>
      <c r="R2609" s="87"/>
      <c r="S2609" s="87"/>
      <c r="T2609" s="89"/>
      <c r="V2609" s="87"/>
      <c r="W2609" s="87"/>
    </row>
    <row r="2610" spans="1:23">
      <c r="A2610" s="98"/>
      <c r="B2610" s="94"/>
      <c r="C2610" s="99"/>
      <c r="D2610" s="86"/>
      <c r="E2610" s="87"/>
      <c r="G2610" s="89"/>
      <c r="H2610" s="87"/>
      <c r="I2610" s="87"/>
      <c r="J2610" s="88"/>
      <c r="K2610" s="87"/>
      <c r="L2610" s="90"/>
      <c r="M2610" s="90"/>
      <c r="N2610" s="87" t="str">
        <f t="shared" ca="1" si="40"/>
        <v/>
      </c>
      <c r="O2610" s="87"/>
      <c r="P2610" s="89"/>
      <c r="Q2610" s="87"/>
      <c r="R2610" s="87"/>
      <c r="S2610" s="87"/>
      <c r="T2610" s="89"/>
      <c r="V2610" s="87"/>
      <c r="W2610" s="87"/>
    </row>
    <row r="2611" spans="1:23">
      <c r="A2611" s="98"/>
      <c r="B2611" s="94"/>
      <c r="C2611" s="99"/>
      <c r="D2611" s="86"/>
      <c r="E2611" s="87"/>
      <c r="G2611" s="89"/>
      <c r="H2611" s="87"/>
      <c r="I2611" s="87"/>
      <c r="J2611" s="88"/>
      <c r="K2611" s="87"/>
      <c r="L2611" s="90"/>
      <c r="M2611" s="90"/>
      <c r="N2611" s="87" t="str">
        <f t="shared" ca="1" si="40"/>
        <v/>
      </c>
      <c r="O2611" s="87"/>
      <c r="P2611" s="89"/>
      <c r="Q2611" s="87"/>
      <c r="R2611" s="87"/>
      <c r="S2611" s="87"/>
      <c r="T2611" s="89"/>
      <c r="V2611" s="87"/>
      <c r="W2611" s="87"/>
    </row>
    <row r="2612" spans="1:23">
      <c r="A2612" s="98"/>
      <c r="B2612" s="94"/>
      <c r="C2612" s="99"/>
      <c r="D2612" s="86"/>
      <c r="E2612" s="87"/>
      <c r="G2612" s="89"/>
      <c r="H2612" s="87"/>
      <c r="I2612" s="87"/>
      <c r="J2612" s="88"/>
      <c r="K2612" s="87"/>
      <c r="L2612" s="90"/>
      <c r="M2612" s="90"/>
      <c r="N2612" s="87" t="str">
        <f t="shared" ca="1" si="40"/>
        <v/>
      </c>
      <c r="O2612" s="87"/>
      <c r="P2612" s="89"/>
      <c r="Q2612" s="87"/>
      <c r="R2612" s="87"/>
      <c r="S2612" s="87"/>
      <c r="T2612" s="89"/>
      <c r="V2612" s="87"/>
      <c r="W2612" s="87"/>
    </row>
    <row r="2613" spans="1:23">
      <c r="A2613" s="98"/>
      <c r="B2613" s="94"/>
      <c r="C2613" s="99"/>
      <c r="D2613" s="86"/>
      <c r="E2613" s="87"/>
      <c r="G2613" s="89"/>
      <c r="H2613" s="87"/>
      <c r="I2613" s="87"/>
      <c r="J2613" s="88"/>
      <c r="K2613" s="87"/>
      <c r="L2613" s="90"/>
      <c r="M2613" s="90"/>
      <c r="N2613" s="87" t="str">
        <f t="shared" ca="1" si="40"/>
        <v/>
      </c>
      <c r="O2613" s="87"/>
      <c r="P2613" s="89"/>
      <c r="Q2613" s="87"/>
      <c r="R2613" s="87"/>
      <c r="S2613" s="87"/>
      <c r="T2613" s="89"/>
      <c r="V2613" s="87"/>
      <c r="W2613" s="87"/>
    </row>
    <row r="2614" spans="1:23">
      <c r="A2614" s="98"/>
      <c r="B2614" s="94"/>
      <c r="C2614" s="99"/>
      <c r="D2614" s="86"/>
      <c r="E2614" s="87"/>
      <c r="G2614" s="89"/>
      <c r="H2614" s="87"/>
      <c r="I2614" s="87"/>
      <c r="J2614" s="88"/>
      <c r="K2614" s="87"/>
      <c r="L2614" s="90"/>
      <c r="M2614" s="90"/>
      <c r="N2614" s="87" t="str">
        <f t="shared" ca="1" si="40"/>
        <v/>
      </c>
      <c r="O2614" s="87"/>
      <c r="P2614" s="89"/>
      <c r="Q2614" s="87"/>
      <c r="R2614" s="87"/>
      <c r="S2614" s="87"/>
      <c r="T2614" s="89"/>
      <c r="V2614" s="87"/>
      <c r="W2614" s="87"/>
    </row>
    <row r="2615" spans="1:23">
      <c r="A2615" s="98"/>
      <c r="B2615" s="94"/>
      <c r="C2615" s="99"/>
      <c r="D2615" s="86"/>
      <c r="E2615" s="87"/>
      <c r="G2615" s="89"/>
      <c r="H2615" s="87"/>
      <c r="I2615" s="87"/>
      <c r="J2615" s="88"/>
      <c r="K2615" s="87"/>
      <c r="L2615" s="90"/>
      <c r="M2615" s="90"/>
      <c r="N2615" s="87" t="str">
        <f t="shared" ca="1" si="40"/>
        <v/>
      </c>
      <c r="O2615" s="87"/>
      <c r="P2615" s="89"/>
      <c r="Q2615" s="87"/>
      <c r="R2615" s="87"/>
      <c r="S2615" s="87"/>
      <c r="T2615" s="89"/>
      <c r="V2615" s="87"/>
      <c r="W2615" s="87"/>
    </row>
    <row r="2616" spans="1:23">
      <c r="A2616" s="98"/>
      <c r="B2616" s="94"/>
      <c r="C2616" s="99"/>
      <c r="D2616" s="86"/>
      <c r="E2616" s="87"/>
      <c r="G2616" s="89"/>
      <c r="H2616" s="87"/>
      <c r="I2616" s="87"/>
      <c r="J2616" s="88"/>
      <c r="K2616" s="87"/>
      <c r="L2616" s="90"/>
      <c r="M2616" s="90"/>
      <c r="N2616" s="87" t="str">
        <f t="shared" ca="1" si="40"/>
        <v/>
      </c>
      <c r="O2616" s="87"/>
      <c r="P2616" s="89"/>
      <c r="Q2616" s="87"/>
      <c r="R2616" s="87"/>
      <c r="S2616" s="87"/>
      <c r="T2616" s="89"/>
      <c r="V2616" s="87"/>
      <c r="W2616" s="87"/>
    </row>
    <row r="2617" spans="1:23">
      <c r="A2617" s="98"/>
      <c r="B2617" s="94"/>
      <c r="C2617" s="99"/>
      <c r="D2617" s="86"/>
      <c r="E2617" s="87"/>
      <c r="G2617" s="89"/>
      <c r="H2617" s="87"/>
      <c r="I2617" s="87"/>
      <c r="J2617" s="88"/>
      <c r="K2617" s="87"/>
      <c r="L2617" s="90"/>
      <c r="M2617" s="90"/>
      <c r="N2617" s="87" t="str">
        <f t="shared" ca="1" si="40"/>
        <v/>
      </c>
      <c r="O2617" s="87"/>
      <c r="P2617" s="89"/>
      <c r="Q2617" s="87"/>
      <c r="R2617" s="87"/>
      <c r="S2617" s="87"/>
      <c r="T2617" s="89"/>
      <c r="V2617" s="87"/>
      <c r="W2617" s="87"/>
    </row>
    <row r="2618" spans="1:23">
      <c r="A2618" s="98"/>
      <c r="B2618" s="94"/>
      <c r="C2618" s="99"/>
      <c r="D2618" s="86"/>
      <c r="E2618" s="87"/>
      <c r="G2618" s="89"/>
      <c r="H2618" s="87"/>
      <c r="I2618" s="87"/>
      <c r="J2618" s="88"/>
      <c r="K2618" s="87"/>
      <c r="L2618" s="90"/>
      <c r="M2618" s="90"/>
      <c r="N2618" s="87" t="str">
        <f t="shared" ca="1" si="40"/>
        <v/>
      </c>
      <c r="O2618" s="87"/>
      <c r="P2618" s="89"/>
      <c r="Q2618" s="87"/>
      <c r="R2618" s="87"/>
      <c r="S2618" s="87"/>
      <c r="T2618" s="89"/>
      <c r="V2618" s="87"/>
      <c r="W2618" s="87"/>
    </row>
    <row r="2619" spans="1:23">
      <c r="A2619" s="98"/>
      <c r="B2619" s="94"/>
      <c r="C2619" s="99"/>
      <c r="D2619" s="86"/>
      <c r="E2619" s="87"/>
      <c r="G2619" s="89"/>
      <c r="H2619" s="87"/>
      <c r="I2619" s="87"/>
      <c r="J2619" s="88"/>
      <c r="K2619" s="87"/>
      <c r="L2619" s="90"/>
      <c r="M2619" s="90"/>
      <c r="N2619" s="87" t="str">
        <f t="shared" ca="1" si="40"/>
        <v/>
      </c>
      <c r="O2619" s="87"/>
      <c r="P2619" s="89"/>
      <c r="Q2619" s="87"/>
      <c r="R2619" s="87"/>
      <c r="S2619" s="87"/>
      <c r="T2619" s="89"/>
      <c r="V2619" s="87"/>
      <c r="W2619" s="87"/>
    </row>
    <row r="2620" spans="1:23">
      <c r="A2620" s="98"/>
      <c r="B2620" s="94"/>
      <c r="C2620" s="99"/>
      <c r="D2620" s="86"/>
      <c r="E2620" s="87"/>
      <c r="G2620" s="89"/>
      <c r="H2620" s="87"/>
      <c r="I2620" s="87"/>
      <c r="J2620" s="88"/>
      <c r="K2620" s="87"/>
      <c r="L2620" s="90"/>
      <c r="M2620" s="90"/>
      <c r="N2620" s="87" t="str">
        <f t="shared" ca="1" si="40"/>
        <v/>
      </c>
      <c r="O2620" s="87"/>
      <c r="P2620" s="89"/>
      <c r="Q2620" s="87"/>
      <c r="R2620" s="87"/>
      <c r="S2620" s="87"/>
      <c r="T2620" s="89"/>
      <c r="V2620" s="87"/>
      <c r="W2620" s="87"/>
    </row>
    <row r="2621" spans="1:23">
      <c r="A2621" s="98"/>
      <c r="B2621" s="94"/>
      <c r="C2621" s="99"/>
      <c r="D2621" s="86"/>
      <c r="E2621" s="87"/>
      <c r="G2621" s="89"/>
      <c r="H2621" s="87"/>
      <c r="I2621" s="87"/>
      <c r="J2621" s="88"/>
      <c r="K2621" s="87"/>
      <c r="L2621" s="90"/>
      <c r="M2621" s="90"/>
      <c r="N2621" s="87" t="str">
        <f t="shared" ca="1" si="40"/>
        <v/>
      </c>
      <c r="O2621" s="87"/>
      <c r="P2621" s="89"/>
      <c r="Q2621" s="87"/>
      <c r="R2621" s="87"/>
      <c r="S2621" s="87"/>
      <c r="T2621" s="89"/>
      <c r="V2621" s="87"/>
      <c r="W2621" s="87"/>
    </row>
    <row r="2622" spans="1:23">
      <c r="A2622" s="98"/>
      <c r="B2622" s="94"/>
      <c r="C2622" s="99"/>
      <c r="D2622" s="86"/>
      <c r="E2622" s="87"/>
      <c r="G2622" s="89"/>
      <c r="H2622" s="87"/>
      <c r="I2622" s="87"/>
      <c r="J2622" s="88"/>
      <c r="K2622" s="87"/>
      <c r="L2622" s="90"/>
      <c r="M2622" s="90"/>
      <c r="N2622" s="87" t="str">
        <f t="shared" ca="1" si="40"/>
        <v/>
      </c>
      <c r="O2622" s="87"/>
      <c r="P2622" s="89"/>
      <c r="Q2622" s="87"/>
      <c r="R2622" s="87"/>
      <c r="S2622" s="87"/>
      <c r="T2622" s="89"/>
      <c r="V2622" s="87"/>
      <c r="W2622" s="87"/>
    </row>
    <row r="2623" spans="1:23">
      <c r="A2623" s="98"/>
      <c r="B2623" s="94"/>
      <c r="C2623" s="99"/>
      <c r="D2623" s="86"/>
      <c r="E2623" s="87"/>
      <c r="G2623" s="89"/>
      <c r="H2623" s="87"/>
      <c r="I2623" s="87"/>
      <c r="J2623" s="88"/>
      <c r="K2623" s="87"/>
      <c r="L2623" s="90"/>
      <c r="M2623" s="90"/>
      <c r="N2623" s="87" t="str">
        <f t="shared" ca="1" si="40"/>
        <v/>
      </c>
      <c r="O2623" s="87"/>
      <c r="P2623" s="89"/>
      <c r="Q2623" s="87"/>
      <c r="R2623" s="87"/>
      <c r="S2623" s="87"/>
      <c r="T2623" s="89"/>
      <c r="V2623" s="87"/>
      <c r="W2623" s="87"/>
    </row>
    <row r="2624" spans="1:23">
      <c r="A2624" s="98"/>
      <c r="B2624" s="94"/>
      <c r="C2624" s="99"/>
      <c r="D2624" s="86"/>
      <c r="E2624" s="87"/>
      <c r="G2624" s="89"/>
      <c r="H2624" s="87"/>
      <c r="I2624" s="87"/>
      <c r="J2624" s="88"/>
      <c r="K2624" s="87"/>
      <c r="L2624" s="90"/>
      <c r="M2624" s="90"/>
      <c r="N2624" s="87" t="str">
        <f t="shared" ca="1" si="40"/>
        <v/>
      </c>
      <c r="O2624" s="87"/>
      <c r="P2624" s="89"/>
      <c r="Q2624" s="87"/>
      <c r="R2624" s="87"/>
      <c r="S2624" s="87"/>
      <c r="T2624" s="89"/>
      <c r="V2624" s="87"/>
      <c r="W2624" s="87"/>
    </row>
    <row r="2625" spans="1:23">
      <c r="A2625" s="98"/>
      <c r="B2625" s="94"/>
      <c r="C2625" s="99"/>
      <c r="D2625" s="86"/>
      <c r="E2625" s="87"/>
      <c r="G2625" s="89"/>
      <c r="H2625" s="87"/>
      <c r="I2625" s="87"/>
      <c r="J2625" s="88"/>
      <c r="K2625" s="87"/>
      <c r="L2625" s="90"/>
      <c r="M2625" s="90"/>
      <c r="N2625" s="87" t="str">
        <f t="shared" ca="1" si="40"/>
        <v/>
      </c>
      <c r="O2625" s="87"/>
      <c r="P2625" s="89"/>
      <c r="Q2625" s="87"/>
      <c r="R2625" s="87"/>
      <c r="S2625" s="87"/>
      <c r="T2625" s="89"/>
      <c r="V2625" s="87"/>
      <c r="W2625" s="87"/>
    </row>
    <row r="2626" spans="1:23">
      <c r="A2626" s="98"/>
      <c r="B2626" s="94"/>
      <c r="C2626" s="99"/>
      <c r="D2626" s="86"/>
      <c r="E2626" s="87"/>
      <c r="G2626" s="89"/>
      <c r="H2626" s="87"/>
      <c r="I2626" s="87"/>
      <c r="J2626" s="88"/>
      <c r="K2626" s="87"/>
      <c r="L2626" s="90"/>
      <c r="M2626" s="90"/>
      <c r="N2626" s="87" t="str">
        <f t="shared" ca="1" si="40"/>
        <v/>
      </c>
      <c r="O2626" s="87"/>
      <c r="P2626" s="89"/>
      <c r="Q2626" s="87"/>
      <c r="R2626" s="87"/>
      <c r="S2626" s="87"/>
      <c r="T2626" s="89"/>
      <c r="V2626" s="87"/>
      <c r="W2626" s="87"/>
    </row>
    <row r="2627" spans="1:23">
      <c r="A2627" s="98"/>
      <c r="B2627" s="94"/>
      <c r="C2627" s="99"/>
      <c r="D2627" s="86"/>
      <c r="E2627" s="87"/>
      <c r="G2627" s="89"/>
      <c r="H2627" s="87"/>
      <c r="I2627" s="87"/>
      <c r="J2627" s="88"/>
      <c r="K2627" s="87"/>
      <c r="L2627" s="90"/>
      <c r="M2627" s="90"/>
      <c r="N2627" s="87" t="str">
        <f t="shared" ca="1" si="40"/>
        <v/>
      </c>
      <c r="O2627" s="87"/>
      <c r="P2627" s="89"/>
      <c r="Q2627" s="87"/>
      <c r="R2627" s="87"/>
      <c r="S2627" s="87"/>
      <c r="T2627" s="89"/>
      <c r="V2627" s="87"/>
      <c r="W2627" s="87"/>
    </row>
    <row r="2628" spans="1:23">
      <c r="A2628" s="98"/>
      <c r="B2628" s="94"/>
      <c r="C2628" s="99"/>
      <c r="D2628" s="86"/>
      <c r="E2628" s="87"/>
      <c r="G2628" s="89"/>
      <c r="H2628" s="87"/>
      <c r="I2628" s="87"/>
      <c r="J2628" s="88"/>
      <c r="K2628" s="87"/>
      <c r="L2628" s="90"/>
      <c r="M2628" s="90"/>
      <c r="N2628" s="87" t="str">
        <f t="shared" ca="1" si="40"/>
        <v/>
      </c>
      <c r="O2628" s="87"/>
      <c r="P2628" s="89"/>
      <c r="Q2628" s="87"/>
      <c r="R2628" s="87"/>
      <c r="S2628" s="87"/>
      <c r="T2628" s="89"/>
      <c r="V2628" s="87"/>
      <c r="W2628" s="87"/>
    </row>
    <row r="2629" spans="1:23">
      <c r="A2629" s="98"/>
      <c r="B2629" s="94"/>
      <c r="C2629" s="99"/>
      <c r="D2629" s="86"/>
      <c r="E2629" s="87"/>
      <c r="G2629" s="89"/>
      <c r="H2629" s="87"/>
      <c r="I2629" s="87"/>
      <c r="J2629" s="88"/>
      <c r="K2629" s="87"/>
      <c r="L2629" s="90"/>
      <c r="M2629" s="90"/>
      <c r="N2629" s="87" t="str">
        <f t="shared" ref="N2629:N2692" ca="1" si="41">+IFERROR(MATCH("X",OFFSET(STR,N2628,0),0)+N2628,"")</f>
        <v/>
      </c>
      <c r="O2629" s="87"/>
      <c r="P2629" s="89"/>
      <c r="Q2629" s="87"/>
      <c r="R2629" s="87"/>
      <c r="S2629" s="87"/>
      <c r="T2629" s="89"/>
      <c r="V2629" s="87"/>
      <c r="W2629" s="87"/>
    </row>
    <row r="2630" spans="1:23">
      <c r="A2630" s="98"/>
      <c r="B2630" s="94"/>
      <c r="C2630" s="99"/>
      <c r="D2630" s="86"/>
      <c r="E2630" s="87"/>
      <c r="G2630" s="89"/>
      <c r="H2630" s="87"/>
      <c r="I2630" s="87"/>
      <c r="J2630" s="88"/>
      <c r="K2630" s="87"/>
      <c r="L2630" s="90"/>
      <c r="M2630" s="90"/>
      <c r="N2630" s="87" t="str">
        <f t="shared" ca="1" si="41"/>
        <v/>
      </c>
      <c r="O2630" s="87"/>
      <c r="P2630" s="89"/>
      <c r="Q2630" s="87"/>
      <c r="R2630" s="87"/>
      <c r="S2630" s="87"/>
      <c r="T2630" s="89"/>
      <c r="V2630" s="87"/>
      <c r="W2630" s="87"/>
    </row>
    <row r="2631" spans="1:23">
      <c r="A2631" s="98"/>
      <c r="B2631" s="94"/>
      <c r="C2631" s="99"/>
      <c r="D2631" s="86"/>
      <c r="E2631" s="87"/>
      <c r="G2631" s="89"/>
      <c r="H2631" s="87"/>
      <c r="I2631" s="87"/>
      <c r="J2631" s="88"/>
      <c r="K2631" s="87"/>
      <c r="L2631" s="90"/>
      <c r="M2631" s="90"/>
      <c r="N2631" s="87" t="str">
        <f t="shared" ca="1" si="41"/>
        <v/>
      </c>
      <c r="O2631" s="87"/>
      <c r="P2631" s="89"/>
      <c r="Q2631" s="87"/>
      <c r="R2631" s="87"/>
      <c r="S2631" s="87"/>
      <c r="T2631" s="89"/>
      <c r="V2631" s="87"/>
      <c r="W2631" s="87"/>
    </row>
    <row r="2632" spans="1:23">
      <c r="A2632" s="98"/>
      <c r="B2632" s="94"/>
      <c r="C2632" s="99"/>
      <c r="D2632" s="86"/>
      <c r="E2632" s="87"/>
      <c r="G2632" s="89"/>
      <c r="H2632" s="87"/>
      <c r="I2632" s="87"/>
      <c r="J2632" s="88"/>
      <c r="K2632" s="87"/>
      <c r="L2632" s="90"/>
      <c r="M2632" s="90"/>
      <c r="N2632" s="87" t="str">
        <f t="shared" ca="1" si="41"/>
        <v/>
      </c>
      <c r="O2632" s="87"/>
      <c r="P2632" s="89"/>
      <c r="Q2632" s="87"/>
      <c r="R2632" s="87"/>
      <c r="S2632" s="87"/>
      <c r="T2632" s="89"/>
      <c r="V2632" s="87"/>
      <c r="W2632" s="87"/>
    </row>
    <row r="2633" spans="1:23">
      <c r="A2633" s="98"/>
      <c r="B2633" s="94"/>
      <c r="C2633" s="99"/>
      <c r="D2633" s="86"/>
      <c r="E2633" s="87"/>
      <c r="G2633" s="89"/>
      <c r="H2633" s="87"/>
      <c r="I2633" s="87"/>
      <c r="J2633" s="88"/>
      <c r="K2633" s="87"/>
      <c r="L2633" s="90"/>
      <c r="M2633" s="90"/>
      <c r="N2633" s="87" t="str">
        <f t="shared" ca="1" si="41"/>
        <v/>
      </c>
      <c r="O2633" s="87"/>
      <c r="P2633" s="89"/>
      <c r="Q2633" s="87"/>
      <c r="R2633" s="87"/>
      <c r="S2633" s="87"/>
      <c r="T2633" s="89"/>
      <c r="V2633" s="87"/>
      <c r="W2633" s="87"/>
    </row>
    <row r="2634" spans="1:23">
      <c r="A2634" s="98"/>
      <c r="B2634" s="94"/>
      <c r="C2634" s="99"/>
      <c r="D2634" s="86"/>
      <c r="E2634" s="87"/>
      <c r="G2634" s="89"/>
      <c r="H2634" s="87"/>
      <c r="I2634" s="87"/>
      <c r="J2634" s="88"/>
      <c r="K2634" s="87"/>
      <c r="L2634" s="90"/>
      <c r="M2634" s="90"/>
      <c r="N2634" s="87" t="str">
        <f t="shared" ca="1" si="41"/>
        <v/>
      </c>
      <c r="O2634" s="87"/>
      <c r="P2634" s="89"/>
      <c r="Q2634" s="87"/>
      <c r="R2634" s="87"/>
      <c r="S2634" s="87"/>
      <c r="T2634" s="89"/>
      <c r="V2634" s="87"/>
      <c r="W2634" s="87"/>
    </row>
    <row r="2635" spans="1:23">
      <c r="A2635" s="98"/>
      <c r="B2635" s="94"/>
      <c r="C2635" s="99"/>
      <c r="D2635" s="86"/>
      <c r="E2635" s="87"/>
      <c r="G2635" s="89"/>
      <c r="H2635" s="87"/>
      <c r="I2635" s="87"/>
      <c r="J2635" s="88"/>
      <c r="K2635" s="87"/>
      <c r="L2635" s="90"/>
      <c r="M2635" s="90"/>
      <c r="N2635" s="87" t="str">
        <f t="shared" ca="1" si="41"/>
        <v/>
      </c>
      <c r="O2635" s="87"/>
      <c r="P2635" s="89"/>
      <c r="Q2635" s="87"/>
      <c r="R2635" s="87"/>
      <c r="S2635" s="87"/>
      <c r="T2635" s="89"/>
      <c r="V2635" s="87"/>
      <c r="W2635" s="87"/>
    </row>
    <row r="2636" spans="1:23">
      <c r="A2636" s="98"/>
      <c r="B2636" s="94"/>
      <c r="C2636" s="99"/>
      <c r="D2636" s="86"/>
      <c r="E2636" s="87"/>
      <c r="G2636" s="89"/>
      <c r="H2636" s="87"/>
      <c r="I2636" s="87"/>
      <c r="J2636" s="88"/>
      <c r="K2636" s="87"/>
      <c r="L2636" s="90"/>
      <c r="M2636" s="90"/>
      <c r="N2636" s="87" t="str">
        <f t="shared" ca="1" si="41"/>
        <v/>
      </c>
      <c r="O2636" s="87"/>
      <c r="P2636" s="89"/>
      <c r="Q2636" s="87"/>
      <c r="R2636" s="87"/>
      <c r="S2636" s="87"/>
      <c r="T2636" s="89"/>
      <c r="V2636" s="87"/>
      <c r="W2636" s="87"/>
    </row>
    <row r="2637" spans="1:23">
      <c r="A2637" s="98"/>
      <c r="B2637" s="94"/>
      <c r="C2637" s="99"/>
      <c r="D2637" s="86"/>
      <c r="E2637" s="87"/>
      <c r="G2637" s="89"/>
      <c r="H2637" s="87"/>
      <c r="I2637" s="87"/>
      <c r="J2637" s="88"/>
      <c r="K2637" s="87"/>
      <c r="L2637" s="90"/>
      <c r="M2637" s="90"/>
      <c r="N2637" s="87" t="str">
        <f t="shared" ca="1" si="41"/>
        <v/>
      </c>
      <c r="O2637" s="87"/>
      <c r="P2637" s="89"/>
      <c r="Q2637" s="87"/>
      <c r="R2637" s="87"/>
      <c r="S2637" s="87"/>
      <c r="T2637" s="89"/>
      <c r="V2637" s="87"/>
      <c r="W2637" s="87"/>
    </row>
    <row r="2638" spans="1:23">
      <c r="A2638" s="98"/>
      <c r="B2638" s="94"/>
      <c r="C2638" s="99"/>
      <c r="D2638" s="86"/>
      <c r="E2638" s="87"/>
      <c r="G2638" s="89"/>
      <c r="H2638" s="87"/>
      <c r="I2638" s="87"/>
      <c r="J2638" s="88"/>
      <c r="K2638" s="87"/>
      <c r="L2638" s="90"/>
      <c r="M2638" s="90"/>
      <c r="N2638" s="87" t="str">
        <f t="shared" ca="1" si="41"/>
        <v/>
      </c>
      <c r="O2638" s="87"/>
      <c r="P2638" s="89"/>
      <c r="Q2638" s="87"/>
      <c r="R2638" s="87"/>
      <c r="S2638" s="87"/>
      <c r="T2638" s="89"/>
      <c r="V2638" s="87"/>
      <c r="W2638" s="87"/>
    </row>
    <row r="2639" spans="1:23">
      <c r="A2639" s="98"/>
      <c r="B2639" s="94"/>
      <c r="C2639" s="99"/>
      <c r="D2639" s="86"/>
      <c r="E2639" s="87"/>
      <c r="G2639" s="89"/>
      <c r="H2639" s="87"/>
      <c r="I2639" s="87"/>
      <c r="J2639" s="88"/>
      <c r="K2639" s="87"/>
      <c r="L2639" s="90"/>
      <c r="M2639" s="90"/>
      <c r="N2639" s="87" t="str">
        <f t="shared" ca="1" si="41"/>
        <v/>
      </c>
      <c r="O2639" s="87"/>
      <c r="P2639" s="89"/>
      <c r="Q2639" s="87"/>
      <c r="R2639" s="87"/>
      <c r="S2639" s="87"/>
      <c r="T2639" s="89"/>
      <c r="V2639" s="87"/>
      <c r="W2639" s="87"/>
    </row>
    <row r="2640" spans="1:23">
      <c r="A2640" s="98"/>
      <c r="B2640" s="94"/>
      <c r="C2640" s="99"/>
      <c r="D2640" s="86"/>
      <c r="E2640" s="87"/>
      <c r="G2640" s="89"/>
      <c r="H2640" s="87"/>
      <c r="I2640" s="87"/>
      <c r="J2640" s="88"/>
      <c r="K2640" s="87"/>
      <c r="L2640" s="90"/>
      <c r="M2640" s="90"/>
      <c r="N2640" s="87" t="str">
        <f t="shared" ca="1" si="41"/>
        <v/>
      </c>
      <c r="O2640" s="87"/>
      <c r="P2640" s="89"/>
      <c r="Q2640" s="87"/>
      <c r="R2640" s="87"/>
      <c r="S2640" s="87"/>
      <c r="T2640" s="89"/>
      <c r="V2640" s="87"/>
      <c r="W2640" s="87"/>
    </row>
    <row r="2641" spans="1:23">
      <c r="A2641" s="98"/>
      <c r="B2641" s="94"/>
      <c r="C2641" s="99"/>
      <c r="D2641" s="86"/>
      <c r="E2641" s="87"/>
      <c r="G2641" s="89"/>
      <c r="H2641" s="87"/>
      <c r="I2641" s="87"/>
      <c r="J2641" s="88"/>
      <c r="K2641" s="87"/>
      <c r="L2641" s="90"/>
      <c r="M2641" s="90"/>
      <c r="N2641" s="87" t="str">
        <f t="shared" ca="1" si="41"/>
        <v/>
      </c>
      <c r="O2641" s="87"/>
      <c r="P2641" s="89"/>
      <c r="Q2641" s="87"/>
      <c r="R2641" s="87"/>
      <c r="S2641" s="87"/>
      <c r="T2641" s="89"/>
      <c r="V2641" s="87"/>
      <c r="W2641" s="87"/>
    </row>
    <row r="2642" spans="1:23">
      <c r="A2642" s="98"/>
      <c r="B2642" s="94"/>
      <c r="C2642" s="99"/>
      <c r="D2642" s="86"/>
      <c r="E2642" s="87"/>
      <c r="G2642" s="89"/>
      <c r="H2642" s="87"/>
      <c r="I2642" s="87"/>
      <c r="J2642" s="88"/>
      <c r="K2642" s="87"/>
      <c r="L2642" s="90"/>
      <c r="M2642" s="90"/>
      <c r="N2642" s="87" t="str">
        <f t="shared" ca="1" si="41"/>
        <v/>
      </c>
      <c r="O2642" s="87"/>
      <c r="P2642" s="89"/>
      <c r="Q2642" s="87"/>
      <c r="R2642" s="87"/>
      <c r="S2642" s="87"/>
      <c r="T2642" s="89"/>
      <c r="V2642" s="87"/>
      <c r="W2642" s="87"/>
    </row>
    <row r="2643" spans="1:23">
      <c r="A2643" s="98"/>
      <c r="B2643" s="94"/>
      <c r="C2643" s="99"/>
      <c r="D2643" s="86"/>
      <c r="E2643" s="87"/>
      <c r="G2643" s="89"/>
      <c r="H2643" s="87"/>
      <c r="I2643" s="87"/>
      <c r="J2643" s="88"/>
      <c r="K2643" s="87"/>
      <c r="L2643" s="90"/>
      <c r="M2643" s="90"/>
      <c r="N2643" s="87" t="str">
        <f t="shared" ca="1" si="41"/>
        <v/>
      </c>
      <c r="O2643" s="87"/>
      <c r="P2643" s="89"/>
      <c r="Q2643" s="87"/>
      <c r="R2643" s="87"/>
      <c r="S2643" s="87"/>
      <c r="T2643" s="89"/>
      <c r="V2643" s="87"/>
      <c r="W2643" s="87"/>
    </row>
    <row r="2644" spans="1:23">
      <c r="A2644" s="98"/>
      <c r="B2644" s="94"/>
      <c r="C2644" s="99"/>
      <c r="D2644" s="86"/>
      <c r="E2644" s="87"/>
      <c r="G2644" s="89"/>
      <c r="H2644" s="87"/>
      <c r="I2644" s="87"/>
      <c r="J2644" s="88"/>
      <c r="K2644" s="87"/>
      <c r="L2644" s="90"/>
      <c r="M2644" s="90"/>
      <c r="N2644" s="87" t="str">
        <f t="shared" ca="1" si="41"/>
        <v/>
      </c>
      <c r="O2644" s="87"/>
      <c r="P2644" s="89"/>
      <c r="Q2644" s="87"/>
      <c r="R2644" s="87"/>
      <c r="S2644" s="87"/>
      <c r="T2644" s="89"/>
      <c r="V2644" s="87"/>
      <c r="W2644" s="87"/>
    </row>
    <row r="2645" spans="1:23">
      <c r="A2645" s="98"/>
      <c r="B2645" s="94"/>
      <c r="C2645" s="99"/>
      <c r="D2645" s="86"/>
      <c r="E2645" s="87"/>
      <c r="G2645" s="89"/>
      <c r="H2645" s="87"/>
      <c r="I2645" s="87"/>
      <c r="J2645" s="88"/>
      <c r="K2645" s="87"/>
      <c r="L2645" s="90"/>
      <c r="M2645" s="90"/>
      <c r="N2645" s="87" t="str">
        <f t="shared" ca="1" si="41"/>
        <v/>
      </c>
      <c r="O2645" s="87"/>
      <c r="P2645" s="89"/>
      <c r="Q2645" s="87"/>
      <c r="R2645" s="87"/>
      <c r="S2645" s="87"/>
      <c r="T2645" s="89"/>
      <c r="V2645" s="87"/>
      <c r="W2645" s="87"/>
    </row>
    <row r="2646" spans="1:23">
      <c r="A2646" s="98"/>
      <c r="B2646" s="94"/>
      <c r="C2646" s="99"/>
      <c r="D2646" s="86"/>
      <c r="E2646" s="87"/>
      <c r="G2646" s="89"/>
      <c r="H2646" s="87"/>
      <c r="I2646" s="87"/>
      <c r="J2646" s="88"/>
      <c r="K2646" s="87"/>
      <c r="L2646" s="90"/>
      <c r="M2646" s="90"/>
      <c r="N2646" s="87" t="str">
        <f t="shared" ca="1" si="41"/>
        <v/>
      </c>
      <c r="O2646" s="87"/>
      <c r="P2646" s="89"/>
      <c r="Q2646" s="87"/>
      <c r="R2646" s="87"/>
      <c r="S2646" s="87"/>
      <c r="T2646" s="89"/>
      <c r="V2646" s="87"/>
      <c r="W2646" s="87"/>
    </row>
    <row r="2647" spans="1:23">
      <c r="A2647" s="98"/>
      <c r="B2647" s="94"/>
      <c r="C2647" s="99"/>
      <c r="D2647" s="86"/>
      <c r="E2647" s="87"/>
      <c r="G2647" s="89"/>
      <c r="H2647" s="87"/>
      <c r="I2647" s="87"/>
      <c r="J2647" s="88"/>
      <c r="K2647" s="87"/>
      <c r="L2647" s="90"/>
      <c r="M2647" s="90"/>
      <c r="N2647" s="87" t="str">
        <f t="shared" ca="1" si="41"/>
        <v/>
      </c>
      <c r="O2647" s="87"/>
      <c r="P2647" s="89"/>
      <c r="Q2647" s="87"/>
      <c r="R2647" s="87"/>
      <c r="S2647" s="87"/>
      <c r="T2647" s="89"/>
      <c r="V2647" s="87"/>
      <c r="W2647" s="87"/>
    </row>
    <row r="2648" spans="1:23">
      <c r="A2648" s="98"/>
      <c r="B2648" s="94"/>
      <c r="C2648" s="99"/>
      <c r="D2648" s="86"/>
      <c r="E2648" s="87"/>
      <c r="G2648" s="89"/>
      <c r="H2648" s="87"/>
      <c r="I2648" s="87"/>
      <c r="J2648" s="88"/>
      <c r="K2648" s="87"/>
      <c r="L2648" s="90"/>
      <c r="M2648" s="90"/>
      <c r="N2648" s="87" t="str">
        <f t="shared" ca="1" si="41"/>
        <v/>
      </c>
      <c r="O2648" s="87"/>
      <c r="P2648" s="89"/>
      <c r="Q2648" s="87"/>
      <c r="R2648" s="87"/>
      <c r="S2648" s="87"/>
      <c r="T2648" s="89"/>
      <c r="V2648" s="87"/>
      <c r="W2648" s="87"/>
    </row>
    <row r="2649" spans="1:23">
      <c r="A2649" s="98"/>
      <c r="B2649" s="94"/>
      <c r="C2649" s="99"/>
      <c r="D2649" s="86"/>
      <c r="E2649" s="87"/>
      <c r="G2649" s="89"/>
      <c r="H2649" s="87"/>
      <c r="I2649" s="87"/>
      <c r="J2649" s="88"/>
      <c r="K2649" s="87"/>
      <c r="L2649" s="90"/>
      <c r="M2649" s="90"/>
      <c r="N2649" s="87" t="str">
        <f t="shared" ca="1" si="41"/>
        <v/>
      </c>
      <c r="O2649" s="87"/>
      <c r="P2649" s="89"/>
      <c r="Q2649" s="87"/>
      <c r="R2649" s="87"/>
      <c r="S2649" s="87"/>
      <c r="T2649" s="89"/>
      <c r="V2649" s="87"/>
      <c r="W2649" s="87"/>
    </row>
    <row r="2650" spans="1:23">
      <c r="A2650" s="98"/>
      <c r="B2650" s="94"/>
      <c r="C2650" s="99"/>
      <c r="D2650" s="86"/>
      <c r="E2650" s="87"/>
      <c r="G2650" s="89"/>
      <c r="H2650" s="87"/>
      <c r="I2650" s="87"/>
      <c r="J2650" s="88"/>
      <c r="K2650" s="87"/>
      <c r="L2650" s="90"/>
      <c r="M2650" s="90"/>
      <c r="N2650" s="87" t="str">
        <f t="shared" ca="1" si="41"/>
        <v/>
      </c>
      <c r="O2650" s="87"/>
      <c r="P2650" s="89"/>
      <c r="Q2650" s="87"/>
      <c r="R2650" s="87"/>
      <c r="S2650" s="87"/>
      <c r="T2650" s="89"/>
      <c r="V2650" s="87"/>
      <c r="W2650" s="87"/>
    </row>
    <row r="2651" spans="1:23">
      <c r="A2651" s="98"/>
      <c r="B2651" s="94"/>
      <c r="C2651" s="99"/>
      <c r="D2651" s="86"/>
      <c r="E2651" s="87"/>
      <c r="G2651" s="89"/>
      <c r="H2651" s="87"/>
      <c r="I2651" s="87"/>
      <c r="J2651" s="88"/>
      <c r="K2651" s="87"/>
      <c r="L2651" s="90"/>
      <c r="M2651" s="90"/>
      <c r="N2651" s="87" t="str">
        <f t="shared" ca="1" si="41"/>
        <v/>
      </c>
      <c r="O2651" s="87"/>
      <c r="P2651" s="89"/>
      <c r="Q2651" s="87"/>
      <c r="R2651" s="87"/>
      <c r="S2651" s="87"/>
      <c r="T2651" s="89"/>
      <c r="V2651" s="87"/>
      <c r="W2651" s="87"/>
    </row>
    <row r="2652" spans="1:23">
      <c r="A2652" s="98"/>
      <c r="B2652" s="94"/>
      <c r="C2652" s="99"/>
      <c r="D2652" s="86"/>
      <c r="E2652" s="87"/>
      <c r="G2652" s="89"/>
      <c r="H2652" s="87"/>
      <c r="I2652" s="87"/>
      <c r="J2652" s="88"/>
      <c r="K2652" s="87"/>
      <c r="L2652" s="90"/>
      <c r="M2652" s="90"/>
      <c r="N2652" s="87" t="str">
        <f t="shared" ca="1" si="41"/>
        <v/>
      </c>
      <c r="O2652" s="87"/>
      <c r="P2652" s="89"/>
      <c r="Q2652" s="87"/>
      <c r="R2652" s="87"/>
      <c r="S2652" s="87"/>
      <c r="T2652" s="89"/>
      <c r="V2652" s="87"/>
      <c r="W2652" s="87"/>
    </row>
    <row r="2653" spans="1:23">
      <c r="A2653" s="98"/>
      <c r="B2653" s="94"/>
      <c r="C2653" s="99"/>
      <c r="D2653" s="86"/>
      <c r="E2653" s="87"/>
      <c r="G2653" s="89"/>
      <c r="H2653" s="87"/>
      <c r="I2653" s="87"/>
      <c r="J2653" s="88"/>
      <c r="K2653" s="87"/>
      <c r="L2653" s="90"/>
      <c r="M2653" s="90"/>
      <c r="N2653" s="87" t="str">
        <f t="shared" ca="1" si="41"/>
        <v/>
      </c>
      <c r="O2653" s="87"/>
      <c r="P2653" s="89"/>
      <c r="Q2653" s="87"/>
      <c r="R2653" s="87"/>
      <c r="S2653" s="87"/>
      <c r="T2653" s="89"/>
      <c r="V2653" s="87"/>
      <c r="W2653" s="87"/>
    </row>
    <row r="2654" spans="1:23">
      <c r="A2654" s="98"/>
      <c r="B2654" s="94"/>
      <c r="C2654" s="99"/>
      <c r="D2654" s="86"/>
      <c r="E2654" s="87"/>
      <c r="G2654" s="89"/>
      <c r="H2654" s="87"/>
      <c r="I2654" s="87"/>
      <c r="J2654" s="88"/>
      <c r="K2654" s="87"/>
      <c r="L2654" s="90"/>
      <c r="M2654" s="90"/>
      <c r="N2654" s="87" t="str">
        <f t="shared" ca="1" si="41"/>
        <v/>
      </c>
      <c r="O2654" s="87"/>
      <c r="P2654" s="89"/>
      <c r="Q2654" s="87"/>
      <c r="R2654" s="87"/>
      <c r="S2654" s="87"/>
      <c r="T2654" s="89"/>
      <c r="V2654" s="87"/>
      <c r="W2654" s="87"/>
    </row>
    <row r="2655" spans="1:23">
      <c r="A2655" s="98"/>
      <c r="B2655" s="94"/>
      <c r="C2655" s="99"/>
      <c r="D2655" s="86"/>
      <c r="E2655" s="87"/>
      <c r="G2655" s="89"/>
      <c r="H2655" s="87"/>
      <c r="I2655" s="87"/>
      <c r="J2655" s="88"/>
      <c r="K2655" s="87"/>
      <c r="L2655" s="90"/>
      <c r="M2655" s="90"/>
      <c r="N2655" s="87" t="str">
        <f t="shared" ca="1" si="41"/>
        <v/>
      </c>
      <c r="O2655" s="87"/>
      <c r="P2655" s="89"/>
      <c r="Q2655" s="87"/>
      <c r="R2655" s="87"/>
      <c r="S2655" s="87"/>
      <c r="T2655" s="89"/>
      <c r="V2655" s="87"/>
      <c r="W2655" s="87"/>
    </row>
    <row r="2656" spans="1:23">
      <c r="A2656" s="98"/>
      <c r="B2656" s="94"/>
      <c r="C2656" s="99"/>
      <c r="D2656" s="86"/>
      <c r="E2656" s="87"/>
      <c r="G2656" s="89"/>
      <c r="H2656" s="87"/>
      <c r="I2656" s="87"/>
      <c r="J2656" s="88"/>
      <c r="K2656" s="87"/>
      <c r="L2656" s="90"/>
      <c r="M2656" s="90"/>
      <c r="N2656" s="87" t="str">
        <f t="shared" ca="1" si="41"/>
        <v/>
      </c>
      <c r="O2656" s="87"/>
      <c r="P2656" s="89"/>
      <c r="Q2656" s="87"/>
      <c r="R2656" s="87"/>
      <c r="S2656" s="87"/>
      <c r="T2656" s="89"/>
      <c r="V2656" s="87"/>
      <c r="W2656" s="87"/>
    </row>
    <row r="2657" spans="1:23">
      <c r="A2657" s="98"/>
      <c r="B2657" s="94"/>
      <c r="C2657" s="99"/>
      <c r="D2657" s="86"/>
      <c r="E2657" s="87"/>
      <c r="G2657" s="89"/>
      <c r="H2657" s="87"/>
      <c r="I2657" s="87"/>
      <c r="J2657" s="88"/>
      <c r="K2657" s="87"/>
      <c r="L2657" s="90"/>
      <c r="M2657" s="90"/>
      <c r="N2657" s="87" t="str">
        <f t="shared" ca="1" si="41"/>
        <v/>
      </c>
      <c r="O2657" s="87"/>
      <c r="P2657" s="89"/>
      <c r="Q2657" s="87"/>
      <c r="R2657" s="87"/>
      <c r="S2657" s="87"/>
      <c r="T2657" s="89"/>
      <c r="V2657" s="87"/>
      <c r="W2657" s="87"/>
    </row>
    <row r="2658" spans="1:23">
      <c r="A2658" s="98"/>
      <c r="B2658" s="94"/>
      <c r="C2658" s="99"/>
      <c r="D2658" s="86"/>
      <c r="E2658" s="87"/>
      <c r="G2658" s="89"/>
      <c r="H2658" s="87"/>
      <c r="I2658" s="87"/>
      <c r="J2658" s="88"/>
      <c r="K2658" s="87"/>
      <c r="L2658" s="90"/>
      <c r="M2658" s="90"/>
      <c r="N2658" s="87" t="str">
        <f t="shared" ca="1" si="41"/>
        <v/>
      </c>
      <c r="O2658" s="87"/>
      <c r="P2658" s="89"/>
      <c r="Q2658" s="87"/>
      <c r="R2658" s="87"/>
      <c r="S2658" s="87"/>
      <c r="T2658" s="89"/>
      <c r="V2658" s="87"/>
      <c r="W2658" s="87"/>
    </row>
    <row r="2659" spans="1:23">
      <c r="A2659" s="98"/>
      <c r="B2659" s="94"/>
      <c r="C2659" s="99"/>
      <c r="D2659" s="86"/>
      <c r="E2659" s="87"/>
      <c r="G2659" s="89"/>
      <c r="H2659" s="87"/>
      <c r="I2659" s="87"/>
      <c r="J2659" s="88"/>
      <c r="K2659" s="87"/>
      <c r="L2659" s="90"/>
      <c r="M2659" s="90"/>
      <c r="N2659" s="87" t="str">
        <f t="shared" ca="1" si="41"/>
        <v/>
      </c>
      <c r="O2659" s="87"/>
      <c r="P2659" s="89"/>
      <c r="Q2659" s="87"/>
      <c r="R2659" s="87"/>
      <c r="S2659" s="87"/>
      <c r="T2659" s="89"/>
      <c r="V2659" s="87"/>
      <c r="W2659" s="87"/>
    </row>
    <row r="2660" spans="1:23">
      <c r="A2660" s="98"/>
      <c r="B2660" s="94"/>
      <c r="C2660" s="99"/>
      <c r="D2660" s="86"/>
      <c r="E2660" s="87"/>
      <c r="G2660" s="89"/>
      <c r="H2660" s="87"/>
      <c r="I2660" s="87"/>
      <c r="J2660" s="88"/>
      <c r="K2660" s="87"/>
      <c r="L2660" s="90"/>
      <c r="M2660" s="90"/>
      <c r="N2660" s="87" t="str">
        <f t="shared" ca="1" si="41"/>
        <v/>
      </c>
      <c r="O2660" s="87"/>
      <c r="P2660" s="89"/>
      <c r="Q2660" s="87"/>
      <c r="R2660" s="87"/>
      <c r="S2660" s="87"/>
      <c r="T2660" s="89"/>
      <c r="V2660" s="87"/>
      <c r="W2660" s="87"/>
    </row>
    <row r="2661" spans="1:23">
      <c r="A2661" s="98"/>
      <c r="B2661" s="94"/>
      <c r="C2661" s="99"/>
      <c r="D2661" s="86"/>
      <c r="E2661" s="87"/>
      <c r="G2661" s="89"/>
      <c r="H2661" s="87"/>
      <c r="I2661" s="87"/>
      <c r="J2661" s="88"/>
      <c r="K2661" s="87"/>
      <c r="L2661" s="90"/>
      <c r="M2661" s="90"/>
      <c r="N2661" s="87" t="str">
        <f t="shared" ca="1" si="41"/>
        <v/>
      </c>
      <c r="O2661" s="87"/>
      <c r="P2661" s="89"/>
      <c r="Q2661" s="87"/>
      <c r="R2661" s="87"/>
      <c r="S2661" s="87"/>
      <c r="T2661" s="89"/>
      <c r="V2661" s="87"/>
      <c r="W2661" s="87"/>
    </row>
    <row r="2662" spans="1:23">
      <c r="A2662" s="98"/>
      <c r="B2662" s="94"/>
      <c r="C2662" s="99"/>
      <c r="D2662" s="86"/>
      <c r="E2662" s="87"/>
      <c r="G2662" s="89"/>
      <c r="H2662" s="87"/>
      <c r="I2662" s="87"/>
      <c r="J2662" s="88"/>
      <c r="K2662" s="87"/>
      <c r="L2662" s="90"/>
      <c r="M2662" s="90"/>
      <c r="N2662" s="87" t="str">
        <f t="shared" ca="1" si="41"/>
        <v/>
      </c>
      <c r="O2662" s="87"/>
      <c r="P2662" s="89"/>
      <c r="Q2662" s="87"/>
      <c r="R2662" s="87"/>
      <c r="S2662" s="87"/>
      <c r="T2662" s="89"/>
      <c r="V2662" s="87"/>
      <c r="W2662" s="87"/>
    </row>
    <row r="2663" spans="1:23">
      <c r="A2663" s="98"/>
      <c r="B2663" s="94"/>
      <c r="C2663" s="99"/>
      <c r="D2663" s="86"/>
      <c r="E2663" s="87"/>
      <c r="G2663" s="89"/>
      <c r="H2663" s="87"/>
      <c r="I2663" s="87"/>
      <c r="J2663" s="88"/>
      <c r="K2663" s="87"/>
      <c r="L2663" s="90"/>
      <c r="M2663" s="90"/>
      <c r="N2663" s="87" t="str">
        <f t="shared" ca="1" si="41"/>
        <v/>
      </c>
      <c r="O2663" s="87"/>
      <c r="P2663" s="89"/>
      <c r="Q2663" s="87"/>
      <c r="R2663" s="87"/>
      <c r="S2663" s="87"/>
      <c r="T2663" s="89"/>
      <c r="V2663" s="87"/>
      <c r="W2663" s="87"/>
    </row>
    <row r="2664" spans="1:23">
      <c r="A2664" s="98"/>
      <c r="B2664" s="94"/>
      <c r="C2664" s="99"/>
      <c r="D2664" s="86"/>
      <c r="E2664" s="87"/>
      <c r="G2664" s="89"/>
      <c r="H2664" s="87"/>
      <c r="I2664" s="87"/>
      <c r="J2664" s="88"/>
      <c r="K2664" s="87"/>
      <c r="L2664" s="90"/>
      <c r="M2664" s="90"/>
      <c r="N2664" s="87" t="str">
        <f t="shared" ca="1" si="41"/>
        <v/>
      </c>
      <c r="O2664" s="87"/>
      <c r="P2664" s="89"/>
      <c r="Q2664" s="87"/>
      <c r="R2664" s="87"/>
      <c r="S2664" s="87"/>
      <c r="T2664" s="89"/>
      <c r="V2664" s="87"/>
      <c r="W2664" s="87"/>
    </row>
    <row r="2665" spans="1:23">
      <c r="A2665" s="98"/>
      <c r="B2665" s="94"/>
      <c r="C2665" s="99"/>
      <c r="D2665" s="86"/>
      <c r="E2665" s="87"/>
      <c r="G2665" s="89"/>
      <c r="H2665" s="87"/>
      <c r="I2665" s="87"/>
      <c r="J2665" s="88"/>
      <c r="K2665" s="87"/>
      <c r="L2665" s="90"/>
      <c r="M2665" s="90"/>
      <c r="N2665" s="87" t="str">
        <f t="shared" ca="1" si="41"/>
        <v/>
      </c>
      <c r="O2665" s="87"/>
      <c r="P2665" s="89"/>
      <c r="Q2665" s="87"/>
      <c r="R2665" s="87"/>
      <c r="S2665" s="87"/>
      <c r="T2665" s="89"/>
      <c r="V2665" s="87"/>
      <c r="W2665" s="87"/>
    </row>
    <row r="2666" spans="1:23">
      <c r="A2666" s="98"/>
      <c r="B2666" s="94"/>
      <c r="C2666" s="99"/>
      <c r="D2666" s="86"/>
      <c r="E2666" s="87"/>
      <c r="G2666" s="89"/>
      <c r="H2666" s="87"/>
      <c r="I2666" s="87"/>
      <c r="J2666" s="88"/>
      <c r="K2666" s="87"/>
      <c r="L2666" s="90"/>
      <c r="M2666" s="90"/>
      <c r="N2666" s="87" t="str">
        <f t="shared" ca="1" si="41"/>
        <v/>
      </c>
      <c r="O2666" s="87"/>
      <c r="P2666" s="89"/>
      <c r="Q2666" s="87"/>
      <c r="R2666" s="87"/>
      <c r="S2666" s="87"/>
      <c r="T2666" s="89"/>
      <c r="V2666" s="87"/>
      <c r="W2666" s="87"/>
    </row>
    <row r="2667" spans="1:23">
      <c r="A2667" s="98"/>
      <c r="B2667" s="94"/>
      <c r="C2667" s="99"/>
      <c r="D2667" s="86"/>
      <c r="E2667" s="87"/>
      <c r="G2667" s="89"/>
      <c r="H2667" s="87"/>
      <c r="I2667" s="87"/>
      <c r="J2667" s="88"/>
      <c r="K2667" s="87"/>
      <c r="L2667" s="90"/>
      <c r="M2667" s="90"/>
      <c r="N2667" s="87" t="str">
        <f t="shared" ca="1" si="41"/>
        <v/>
      </c>
      <c r="O2667" s="87"/>
      <c r="P2667" s="89"/>
      <c r="Q2667" s="87"/>
      <c r="R2667" s="87"/>
      <c r="S2667" s="87"/>
      <c r="T2667" s="89"/>
      <c r="V2667" s="87"/>
      <c r="W2667" s="87"/>
    </row>
    <row r="2668" spans="1:23">
      <c r="A2668" s="98"/>
      <c r="B2668" s="94"/>
      <c r="C2668" s="99"/>
      <c r="D2668" s="86"/>
      <c r="E2668" s="87"/>
      <c r="G2668" s="89"/>
      <c r="H2668" s="87"/>
      <c r="I2668" s="87"/>
      <c r="J2668" s="88"/>
      <c r="K2668" s="87"/>
      <c r="L2668" s="90"/>
      <c r="M2668" s="90"/>
      <c r="N2668" s="87" t="str">
        <f t="shared" ca="1" si="41"/>
        <v/>
      </c>
      <c r="O2668" s="87"/>
      <c r="P2668" s="89"/>
      <c r="Q2668" s="87"/>
      <c r="R2668" s="87"/>
      <c r="S2668" s="87"/>
      <c r="T2668" s="89"/>
      <c r="V2668" s="87"/>
      <c r="W2668" s="87"/>
    </row>
    <row r="2669" spans="1:23">
      <c r="A2669" s="98"/>
      <c r="B2669" s="94"/>
      <c r="C2669" s="99"/>
      <c r="D2669" s="86"/>
      <c r="E2669" s="87"/>
      <c r="G2669" s="89"/>
      <c r="H2669" s="87"/>
      <c r="I2669" s="87"/>
      <c r="J2669" s="88"/>
      <c r="K2669" s="87"/>
      <c r="L2669" s="90"/>
      <c r="M2669" s="90"/>
      <c r="N2669" s="87" t="str">
        <f t="shared" ca="1" si="41"/>
        <v/>
      </c>
      <c r="O2669" s="87"/>
      <c r="P2669" s="89"/>
      <c r="Q2669" s="87"/>
      <c r="R2669" s="87"/>
      <c r="S2669" s="87"/>
      <c r="T2669" s="89"/>
      <c r="V2669" s="87"/>
      <c r="W2669" s="87"/>
    </row>
    <row r="2670" spans="1:23">
      <c r="A2670" s="98"/>
      <c r="B2670" s="94"/>
      <c r="C2670" s="99"/>
      <c r="D2670" s="86"/>
      <c r="E2670" s="87"/>
      <c r="G2670" s="89"/>
      <c r="H2670" s="87"/>
      <c r="I2670" s="87"/>
      <c r="J2670" s="88"/>
      <c r="K2670" s="87"/>
      <c r="L2670" s="90"/>
      <c r="M2670" s="90"/>
      <c r="N2670" s="87" t="str">
        <f t="shared" ca="1" si="41"/>
        <v/>
      </c>
      <c r="O2670" s="87"/>
      <c r="P2670" s="89"/>
      <c r="Q2670" s="87"/>
      <c r="R2670" s="87"/>
      <c r="S2670" s="87"/>
      <c r="T2670" s="89"/>
      <c r="V2670" s="87"/>
      <c r="W2670" s="87"/>
    </row>
    <row r="2671" spans="1:23">
      <c r="A2671" s="98"/>
      <c r="B2671" s="94"/>
      <c r="C2671" s="99"/>
      <c r="D2671" s="86"/>
      <c r="E2671" s="87"/>
      <c r="G2671" s="89"/>
      <c r="H2671" s="87"/>
      <c r="I2671" s="87"/>
      <c r="J2671" s="88"/>
      <c r="K2671" s="87"/>
      <c r="L2671" s="90"/>
      <c r="M2671" s="90"/>
      <c r="N2671" s="87" t="str">
        <f t="shared" ca="1" si="41"/>
        <v/>
      </c>
      <c r="O2671" s="87"/>
      <c r="P2671" s="89"/>
      <c r="Q2671" s="87"/>
      <c r="R2671" s="87"/>
      <c r="S2671" s="87"/>
      <c r="T2671" s="89"/>
      <c r="V2671" s="87"/>
      <c r="W2671" s="87"/>
    </row>
    <row r="2672" spans="1:23">
      <c r="A2672" s="98"/>
      <c r="B2672" s="94"/>
      <c r="C2672" s="99"/>
      <c r="D2672" s="86"/>
      <c r="E2672" s="87"/>
      <c r="G2672" s="89"/>
      <c r="H2672" s="87"/>
      <c r="I2672" s="87"/>
      <c r="J2672" s="88"/>
      <c r="K2672" s="87"/>
      <c r="L2672" s="90"/>
      <c r="M2672" s="90"/>
      <c r="N2672" s="87" t="str">
        <f t="shared" ca="1" si="41"/>
        <v/>
      </c>
      <c r="O2672" s="87"/>
      <c r="P2672" s="89"/>
      <c r="Q2672" s="87"/>
      <c r="R2672" s="87"/>
      <c r="S2672" s="87"/>
      <c r="T2672" s="89"/>
      <c r="V2672" s="87"/>
      <c r="W2672" s="87"/>
    </row>
    <row r="2673" spans="1:23">
      <c r="A2673" s="98"/>
      <c r="B2673" s="94"/>
      <c r="C2673" s="99"/>
      <c r="D2673" s="86"/>
      <c r="E2673" s="87"/>
      <c r="G2673" s="89"/>
      <c r="H2673" s="87"/>
      <c r="I2673" s="87"/>
      <c r="J2673" s="88"/>
      <c r="K2673" s="87"/>
      <c r="L2673" s="90"/>
      <c r="M2673" s="90"/>
      <c r="N2673" s="87" t="str">
        <f t="shared" ca="1" si="41"/>
        <v/>
      </c>
      <c r="O2673" s="87"/>
      <c r="P2673" s="89"/>
      <c r="Q2673" s="87"/>
      <c r="R2673" s="87"/>
      <c r="S2673" s="87"/>
      <c r="T2673" s="89"/>
      <c r="V2673" s="87"/>
      <c r="W2673" s="87"/>
    </row>
    <row r="2674" spans="1:23">
      <c r="A2674" s="98"/>
      <c r="B2674" s="94"/>
      <c r="C2674" s="99"/>
      <c r="D2674" s="86"/>
      <c r="E2674" s="87"/>
      <c r="G2674" s="89"/>
      <c r="H2674" s="87"/>
      <c r="I2674" s="87"/>
      <c r="J2674" s="88"/>
      <c r="K2674" s="87"/>
      <c r="L2674" s="90"/>
      <c r="M2674" s="90"/>
      <c r="N2674" s="87" t="str">
        <f t="shared" ca="1" si="41"/>
        <v/>
      </c>
      <c r="O2674" s="87"/>
      <c r="P2674" s="89"/>
      <c r="Q2674" s="87"/>
      <c r="R2674" s="87"/>
      <c r="S2674" s="87"/>
      <c r="T2674" s="89"/>
      <c r="V2674" s="87"/>
      <c r="W2674" s="87"/>
    </row>
    <row r="2675" spans="1:23">
      <c r="A2675" s="98"/>
      <c r="B2675" s="94"/>
      <c r="C2675" s="99"/>
      <c r="D2675" s="86"/>
      <c r="E2675" s="87"/>
      <c r="G2675" s="89"/>
      <c r="H2675" s="87"/>
      <c r="I2675" s="87"/>
      <c r="J2675" s="88"/>
      <c r="K2675" s="87"/>
      <c r="L2675" s="90"/>
      <c r="M2675" s="90"/>
      <c r="N2675" s="87" t="str">
        <f t="shared" ca="1" si="41"/>
        <v/>
      </c>
      <c r="O2675" s="87"/>
      <c r="P2675" s="89"/>
      <c r="Q2675" s="87"/>
      <c r="R2675" s="87"/>
      <c r="S2675" s="87"/>
      <c r="T2675" s="89"/>
      <c r="V2675" s="87"/>
      <c r="W2675" s="87"/>
    </row>
    <row r="2676" spans="1:23">
      <c r="A2676" s="98"/>
      <c r="B2676" s="94"/>
      <c r="C2676" s="99"/>
      <c r="D2676" s="86"/>
      <c r="E2676" s="87"/>
      <c r="G2676" s="89"/>
      <c r="H2676" s="87"/>
      <c r="I2676" s="87"/>
      <c r="J2676" s="88"/>
      <c r="K2676" s="87"/>
      <c r="L2676" s="90"/>
      <c r="M2676" s="90"/>
      <c r="N2676" s="87" t="str">
        <f t="shared" ca="1" si="41"/>
        <v/>
      </c>
      <c r="O2676" s="87"/>
      <c r="P2676" s="89"/>
      <c r="Q2676" s="87"/>
      <c r="R2676" s="87"/>
      <c r="S2676" s="87"/>
      <c r="T2676" s="89"/>
      <c r="V2676" s="87"/>
      <c r="W2676" s="87"/>
    </row>
    <row r="2677" spans="1:23">
      <c r="A2677" s="98"/>
      <c r="B2677" s="94"/>
      <c r="C2677" s="99"/>
      <c r="D2677" s="86"/>
      <c r="E2677" s="87"/>
      <c r="G2677" s="89"/>
      <c r="H2677" s="87"/>
      <c r="I2677" s="87"/>
      <c r="J2677" s="88"/>
      <c r="K2677" s="87"/>
      <c r="L2677" s="90"/>
      <c r="M2677" s="90"/>
      <c r="N2677" s="87" t="str">
        <f t="shared" ca="1" si="41"/>
        <v/>
      </c>
      <c r="O2677" s="87"/>
      <c r="P2677" s="89"/>
      <c r="Q2677" s="87"/>
      <c r="R2677" s="87"/>
      <c r="S2677" s="87"/>
      <c r="T2677" s="89"/>
      <c r="V2677" s="87"/>
      <c r="W2677" s="87"/>
    </row>
    <row r="2678" spans="1:23">
      <c r="A2678" s="98"/>
      <c r="B2678" s="94"/>
      <c r="C2678" s="99"/>
      <c r="D2678" s="86"/>
      <c r="E2678" s="87"/>
      <c r="G2678" s="89"/>
      <c r="H2678" s="87"/>
      <c r="I2678" s="87"/>
      <c r="J2678" s="88"/>
      <c r="K2678" s="87"/>
      <c r="L2678" s="90"/>
      <c r="M2678" s="90"/>
      <c r="N2678" s="87" t="str">
        <f t="shared" ca="1" si="41"/>
        <v/>
      </c>
      <c r="O2678" s="87"/>
      <c r="P2678" s="89"/>
      <c r="Q2678" s="87"/>
      <c r="R2678" s="87"/>
      <c r="S2678" s="87"/>
      <c r="T2678" s="89"/>
      <c r="V2678" s="87"/>
      <c r="W2678" s="87"/>
    </row>
    <row r="2679" spans="1:23">
      <c r="A2679" s="98"/>
      <c r="B2679" s="94"/>
      <c r="C2679" s="99"/>
      <c r="D2679" s="86"/>
      <c r="E2679" s="87"/>
      <c r="G2679" s="89"/>
      <c r="H2679" s="87"/>
      <c r="I2679" s="87"/>
      <c r="J2679" s="88"/>
      <c r="K2679" s="87"/>
      <c r="L2679" s="90"/>
      <c r="M2679" s="90"/>
      <c r="N2679" s="87" t="str">
        <f t="shared" ca="1" si="41"/>
        <v/>
      </c>
      <c r="O2679" s="87"/>
      <c r="P2679" s="89"/>
      <c r="Q2679" s="87"/>
      <c r="R2679" s="87"/>
      <c r="S2679" s="87"/>
      <c r="T2679" s="89"/>
      <c r="V2679" s="87"/>
      <c r="W2679" s="87"/>
    </row>
    <row r="2680" spans="1:23">
      <c r="A2680" s="98"/>
      <c r="B2680" s="94"/>
      <c r="C2680" s="99"/>
      <c r="D2680" s="86"/>
      <c r="E2680" s="87"/>
      <c r="G2680" s="89"/>
      <c r="H2680" s="87"/>
      <c r="I2680" s="87"/>
      <c r="J2680" s="88"/>
      <c r="K2680" s="87"/>
      <c r="L2680" s="90"/>
      <c r="M2680" s="90"/>
      <c r="N2680" s="87" t="str">
        <f t="shared" ca="1" si="41"/>
        <v/>
      </c>
      <c r="O2680" s="87"/>
      <c r="P2680" s="89"/>
      <c r="Q2680" s="87"/>
      <c r="R2680" s="87"/>
      <c r="S2680" s="87"/>
      <c r="T2680" s="89"/>
      <c r="V2680" s="87"/>
      <c r="W2680" s="87"/>
    </row>
    <row r="2681" spans="1:23">
      <c r="A2681" s="98"/>
      <c r="B2681" s="94"/>
      <c r="C2681" s="99"/>
      <c r="D2681" s="86"/>
      <c r="E2681" s="87"/>
      <c r="G2681" s="89"/>
      <c r="H2681" s="87"/>
      <c r="I2681" s="87"/>
      <c r="J2681" s="88"/>
      <c r="K2681" s="87"/>
      <c r="L2681" s="90"/>
      <c r="M2681" s="90"/>
      <c r="N2681" s="87" t="str">
        <f t="shared" ca="1" si="41"/>
        <v/>
      </c>
      <c r="O2681" s="87"/>
      <c r="P2681" s="89"/>
      <c r="Q2681" s="87"/>
      <c r="R2681" s="87"/>
      <c r="S2681" s="87"/>
      <c r="T2681" s="89"/>
      <c r="V2681" s="87"/>
      <c r="W2681" s="87"/>
    </row>
    <row r="2682" spans="1:23">
      <c r="A2682" s="98"/>
      <c r="B2682" s="94"/>
      <c r="C2682" s="99"/>
      <c r="D2682" s="86"/>
      <c r="E2682" s="87"/>
      <c r="G2682" s="89"/>
      <c r="H2682" s="87"/>
      <c r="I2682" s="87"/>
      <c r="J2682" s="88"/>
      <c r="K2682" s="87"/>
      <c r="L2682" s="90"/>
      <c r="M2682" s="90"/>
      <c r="N2682" s="87" t="str">
        <f t="shared" ca="1" si="41"/>
        <v/>
      </c>
      <c r="O2682" s="87"/>
      <c r="P2682" s="89"/>
      <c r="Q2682" s="87"/>
      <c r="R2682" s="87"/>
      <c r="S2682" s="87"/>
      <c r="T2682" s="89"/>
      <c r="V2682" s="87"/>
      <c r="W2682" s="87"/>
    </row>
    <row r="2683" spans="1:23">
      <c r="A2683" s="98"/>
      <c r="B2683" s="94"/>
      <c r="C2683" s="99"/>
      <c r="D2683" s="86"/>
      <c r="E2683" s="87"/>
      <c r="G2683" s="89"/>
      <c r="H2683" s="87"/>
      <c r="I2683" s="87"/>
      <c r="J2683" s="88"/>
      <c r="K2683" s="87"/>
      <c r="L2683" s="90"/>
      <c r="M2683" s="90"/>
      <c r="N2683" s="87" t="str">
        <f t="shared" ca="1" si="41"/>
        <v/>
      </c>
      <c r="O2683" s="87"/>
      <c r="P2683" s="89"/>
      <c r="Q2683" s="87"/>
      <c r="R2683" s="87"/>
      <c r="S2683" s="87"/>
      <c r="T2683" s="89"/>
      <c r="V2683" s="87"/>
      <c r="W2683" s="87"/>
    </row>
    <row r="2684" spans="1:23">
      <c r="A2684" s="98"/>
      <c r="B2684" s="94"/>
      <c r="C2684" s="99"/>
      <c r="D2684" s="86"/>
      <c r="E2684" s="87"/>
      <c r="G2684" s="89"/>
      <c r="H2684" s="87"/>
      <c r="I2684" s="87"/>
      <c r="J2684" s="88"/>
      <c r="K2684" s="87"/>
      <c r="L2684" s="90"/>
      <c r="M2684" s="90"/>
      <c r="N2684" s="87" t="str">
        <f t="shared" ca="1" si="41"/>
        <v/>
      </c>
      <c r="O2684" s="87"/>
      <c r="P2684" s="89"/>
      <c r="Q2684" s="87"/>
      <c r="R2684" s="87"/>
      <c r="S2684" s="87"/>
      <c r="T2684" s="89"/>
      <c r="V2684" s="87"/>
      <c r="W2684" s="87"/>
    </row>
    <row r="2685" spans="1:23">
      <c r="A2685" s="98"/>
      <c r="B2685" s="94"/>
      <c r="C2685" s="99"/>
      <c r="D2685" s="86"/>
      <c r="E2685" s="87"/>
      <c r="G2685" s="89"/>
      <c r="H2685" s="87"/>
      <c r="I2685" s="87"/>
      <c r="J2685" s="88"/>
      <c r="K2685" s="87"/>
      <c r="L2685" s="90"/>
      <c r="M2685" s="90"/>
      <c r="N2685" s="87" t="str">
        <f t="shared" ca="1" si="41"/>
        <v/>
      </c>
      <c r="O2685" s="87"/>
      <c r="P2685" s="89"/>
      <c r="Q2685" s="87"/>
      <c r="R2685" s="87"/>
      <c r="S2685" s="87"/>
      <c r="T2685" s="89"/>
      <c r="V2685" s="87"/>
      <c r="W2685" s="87"/>
    </row>
    <row r="2686" spans="1:23">
      <c r="A2686" s="98"/>
      <c r="B2686" s="94"/>
      <c r="C2686" s="99"/>
      <c r="D2686" s="86"/>
      <c r="E2686" s="87"/>
      <c r="G2686" s="89"/>
      <c r="H2686" s="87"/>
      <c r="I2686" s="87"/>
      <c r="J2686" s="88"/>
      <c r="K2686" s="87"/>
      <c r="L2686" s="90"/>
      <c r="M2686" s="90"/>
      <c r="N2686" s="87" t="str">
        <f t="shared" ca="1" si="41"/>
        <v/>
      </c>
      <c r="O2686" s="87"/>
      <c r="P2686" s="89"/>
      <c r="Q2686" s="87"/>
      <c r="R2686" s="87"/>
      <c r="S2686" s="87"/>
      <c r="T2686" s="89"/>
      <c r="V2686" s="87"/>
      <c r="W2686" s="87"/>
    </row>
    <row r="2687" spans="1:23">
      <c r="A2687" s="98"/>
      <c r="B2687" s="94"/>
      <c r="C2687" s="99"/>
      <c r="D2687" s="86"/>
      <c r="E2687" s="87"/>
      <c r="G2687" s="89"/>
      <c r="H2687" s="87"/>
      <c r="I2687" s="87"/>
      <c r="J2687" s="88"/>
      <c r="K2687" s="87"/>
      <c r="L2687" s="90"/>
      <c r="M2687" s="90"/>
      <c r="N2687" s="87" t="str">
        <f t="shared" ca="1" si="41"/>
        <v/>
      </c>
      <c r="O2687" s="87"/>
      <c r="P2687" s="89"/>
      <c r="Q2687" s="87"/>
      <c r="R2687" s="87"/>
      <c r="S2687" s="87"/>
      <c r="T2687" s="89"/>
      <c r="V2687" s="87"/>
      <c r="W2687" s="87"/>
    </row>
    <row r="2688" spans="1:23">
      <c r="A2688" s="98"/>
      <c r="B2688" s="94"/>
      <c r="C2688" s="99"/>
      <c r="D2688" s="86"/>
      <c r="E2688" s="87"/>
      <c r="G2688" s="89"/>
      <c r="H2688" s="87"/>
      <c r="I2688" s="87"/>
      <c r="J2688" s="88"/>
      <c r="K2688" s="87"/>
      <c r="L2688" s="90"/>
      <c r="M2688" s="90"/>
      <c r="N2688" s="87" t="str">
        <f t="shared" ca="1" si="41"/>
        <v/>
      </c>
      <c r="O2688" s="87"/>
      <c r="P2688" s="89"/>
      <c r="Q2688" s="87"/>
      <c r="R2688" s="87"/>
      <c r="S2688" s="87"/>
      <c r="T2688" s="89"/>
      <c r="V2688" s="87"/>
      <c r="W2688" s="87"/>
    </row>
    <row r="2689" spans="1:23">
      <c r="A2689" s="98"/>
      <c r="B2689" s="94"/>
      <c r="C2689" s="99"/>
      <c r="D2689" s="86"/>
      <c r="E2689" s="87"/>
      <c r="G2689" s="89"/>
      <c r="H2689" s="87"/>
      <c r="I2689" s="87"/>
      <c r="J2689" s="88"/>
      <c r="K2689" s="87"/>
      <c r="L2689" s="90"/>
      <c r="M2689" s="90"/>
      <c r="N2689" s="87" t="str">
        <f t="shared" ca="1" si="41"/>
        <v/>
      </c>
      <c r="O2689" s="87"/>
      <c r="P2689" s="89"/>
      <c r="Q2689" s="87"/>
      <c r="R2689" s="87"/>
      <c r="S2689" s="87"/>
      <c r="T2689" s="89"/>
      <c r="V2689" s="87"/>
      <c r="W2689" s="87"/>
    </row>
    <row r="2690" spans="1:23">
      <c r="A2690" s="98"/>
      <c r="B2690" s="94"/>
      <c r="C2690" s="99"/>
      <c r="D2690" s="86"/>
      <c r="E2690" s="87"/>
      <c r="G2690" s="89"/>
      <c r="H2690" s="87"/>
      <c r="I2690" s="87"/>
      <c r="J2690" s="88"/>
      <c r="K2690" s="87"/>
      <c r="L2690" s="90"/>
      <c r="M2690" s="90"/>
      <c r="N2690" s="87" t="str">
        <f t="shared" ca="1" si="41"/>
        <v/>
      </c>
      <c r="O2690" s="87"/>
      <c r="P2690" s="89"/>
      <c r="Q2690" s="87"/>
      <c r="R2690" s="87"/>
      <c r="S2690" s="87"/>
      <c r="T2690" s="89"/>
      <c r="V2690" s="87"/>
      <c r="W2690" s="87"/>
    </row>
    <row r="2691" spans="1:23">
      <c r="A2691" s="98"/>
      <c r="B2691" s="94"/>
      <c r="C2691" s="99"/>
      <c r="D2691" s="86"/>
      <c r="E2691" s="87"/>
      <c r="G2691" s="89"/>
      <c r="H2691" s="87"/>
      <c r="I2691" s="87"/>
      <c r="J2691" s="88"/>
      <c r="K2691" s="87"/>
      <c r="L2691" s="90"/>
      <c r="M2691" s="90"/>
      <c r="N2691" s="87" t="str">
        <f t="shared" ca="1" si="41"/>
        <v/>
      </c>
      <c r="O2691" s="87"/>
      <c r="P2691" s="89"/>
      <c r="Q2691" s="87"/>
      <c r="R2691" s="87"/>
      <c r="S2691" s="87"/>
      <c r="T2691" s="89"/>
      <c r="V2691" s="87"/>
      <c r="W2691" s="87"/>
    </row>
    <row r="2692" spans="1:23">
      <c r="A2692" s="98"/>
      <c r="B2692" s="94"/>
      <c r="C2692" s="99"/>
      <c r="D2692" s="86"/>
      <c r="E2692" s="87"/>
      <c r="G2692" s="89"/>
      <c r="H2692" s="87"/>
      <c r="I2692" s="87"/>
      <c r="J2692" s="88"/>
      <c r="K2692" s="87"/>
      <c r="L2692" s="90"/>
      <c r="M2692" s="90"/>
      <c r="N2692" s="87" t="str">
        <f t="shared" ca="1" si="41"/>
        <v/>
      </c>
      <c r="O2692" s="87"/>
      <c r="P2692" s="89"/>
      <c r="Q2692" s="87"/>
      <c r="R2692" s="87"/>
      <c r="S2692" s="87"/>
      <c r="T2692" s="89"/>
      <c r="V2692" s="87"/>
      <c r="W2692" s="87"/>
    </row>
    <row r="2693" spans="1:23">
      <c r="A2693" s="98"/>
      <c r="B2693" s="94"/>
      <c r="C2693" s="99"/>
      <c r="D2693" s="86"/>
      <c r="E2693" s="87"/>
      <c r="G2693" s="89"/>
      <c r="H2693" s="87"/>
      <c r="I2693" s="87"/>
      <c r="J2693" s="88"/>
      <c r="K2693" s="87"/>
      <c r="L2693" s="90"/>
      <c r="M2693" s="90"/>
      <c r="N2693" s="87" t="str">
        <f t="shared" ref="N2693:N2756" ca="1" si="42">+IFERROR(MATCH("X",OFFSET(STR,N2692,0),0)+N2692,"")</f>
        <v/>
      </c>
      <c r="O2693" s="87"/>
      <c r="P2693" s="89"/>
      <c r="Q2693" s="87"/>
      <c r="R2693" s="87"/>
      <c r="S2693" s="87"/>
      <c r="T2693" s="89"/>
      <c r="V2693" s="87"/>
      <c r="W2693" s="87"/>
    </row>
    <row r="2694" spans="1:23">
      <c r="A2694" s="98"/>
      <c r="B2694" s="94"/>
      <c r="C2694" s="99"/>
      <c r="D2694" s="86"/>
      <c r="E2694" s="87"/>
      <c r="G2694" s="89"/>
      <c r="H2694" s="87"/>
      <c r="I2694" s="87"/>
      <c r="J2694" s="88"/>
      <c r="K2694" s="87"/>
      <c r="L2694" s="90"/>
      <c r="M2694" s="90"/>
      <c r="N2694" s="87" t="str">
        <f t="shared" ca="1" si="42"/>
        <v/>
      </c>
      <c r="O2694" s="87"/>
      <c r="P2694" s="89"/>
      <c r="Q2694" s="87"/>
      <c r="R2694" s="87"/>
      <c r="S2694" s="87"/>
      <c r="T2694" s="89"/>
      <c r="V2694" s="87"/>
      <c r="W2694" s="87"/>
    </row>
    <row r="2695" spans="1:23">
      <c r="A2695" s="98"/>
      <c r="B2695" s="94"/>
      <c r="C2695" s="99"/>
      <c r="D2695" s="86"/>
      <c r="E2695" s="87"/>
      <c r="G2695" s="89"/>
      <c r="H2695" s="87"/>
      <c r="I2695" s="87"/>
      <c r="J2695" s="88"/>
      <c r="K2695" s="87"/>
      <c r="L2695" s="90"/>
      <c r="M2695" s="90"/>
      <c r="N2695" s="87" t="str">
        <f t="shared" ca="1" si="42"/>
        <v/>
      </c>
      <c r="O2695" s="87"/>
      <c r="P2695" s="89"/>
      <c r="Q2695" s="87"/>
      <c r="R2695" s="87"/>
      <c r="S2695" s="87"/>
      <c r="T2695" s="89"/>
      <c r="V2695" s="87"/>
      <c r="W2695" s="87"/>
    </row>
    <row r="2696" spans="1:23">
      <c r="A2696" s="98"/>
      <c r="B2696" s="94"/>
      <c r="C2696" s="99"/>
      <c r="D2696" s="86"/>
      <c r="E2696" s="87"/>
      <c r="G2696" s="89"/>
      <c r="H2696" s="87"/>
      <c r="I2696" s="87"/>
      <c r="J2696" s="88"/>
      <c r="K2696" s="87"/>
      <c r="L2696" s="90"/>
      <c r="M2696" s="90"/>
      <c r="N2696" s="87" t="str">
        <f t="shared" ca="1" si="42"/>
        <v/>
      </c>
      <c r="O2696" s="87"/>
      <c r="P2696" s="89"/>
      <c r="Q2696" s="87"/>
      <c r="R2696" s="87"/>
      <c r="S2696" s="87"/>
      <c r="T2696" s="89"/>
      <c r="V2696" s="87"/>
      <c r="W2696" s="87"/>
    </row>
    <row r="2697" spans="1:23">
      <c r="A2697" s="98"/>
      <c r="B2697" s="94"/>
      <c r="C2697" s="99"/>
      <c r="D2697" s="86"/>
      <c r="E2697" s="87"/>
      <c r="G2697" s="89"/>
      <c r="H2697" s="87"/>
      <c r="I2697" s="87"/>
      <c r="J2697" s="88"/>
      <c r="K2697" s="87"/>
      <c r="L2697" s="90"/>
      <c r="M2697" s="90"/>
      <c r="N2697" s="87" t="str">
        <f t="shared" ca="1" si="42"/>
        <v/>
      </c>
      <c r="O2697" s="87"/>
      <c r="P2697" s="89"/>
      <c r="Q2697" s="87"/>
      <c r="R2697" s="87"/>
      <c r="S2697" s="87"/>
      <c r="T2697" s="89"/>
      <c r="V2697" s="87"/>
      <c r="W2697" s="87"/>
    </row>
    <row r="2698" spans="1:23">
      <c r="A2698" s="98"/>
      <c r="B2698" s="94"/>
      <c r="C2698" s="99"/>
      <c r="D2698" s="86"/>
      <c r="E2698" s="87"/>
      <c r="G2698" s="89"/>
      <c r="H2698" s="87"/>
      <c r="I2698" s="87"/>
      <c r="J2698" s="88"/>
      <c r="K2698" s="87"/>
      <c r="L2698" s="90"/>
      <c r="M2698" s="90"/>
      <c r="N2698" s="87" t="str">
        <f t="shared" ca="1" si="42"/>
        <v/>
      </c>
      <c r="O2698" s="87"/>
      <c r="P2698" s="89"/>
      <c r="Q2698" s="87"/>
      <c r="R2698" s="87"/>
      <c r="S2698" s="87"/>
      <c r="T2698" s="89"/>
      <c r="V2698" s="87"/>
      <c r="W2698" s="87"/>
    </row>
    <row r="2699" spans="1:23">
      <c r="A2699" s="98"/>
      <c r="B2699" s="94"/>
      <c r="C2699" s="99"/>
      <c r="D2699" s="86"/>
      <c r="E2699" s="87"/>
      <c r="G2699" s="89"/>
      <c r="H2699" s="87"/>
      <c r="I2699" s="87"/>
      <c r="J2699" s="88"/>
      <c r="K2699" s="87"/>
      <c r="L2699" s="90"/>
      <c r="M2699" s="90"/>
      <c r="N2699" s="87" t="str">
        <f t="shared" ca="1" si="42"/>
        <v/>
      </c>
      <c r="O2699" s="87"/>
      <c r="P2699" s="89"/>
      <c r="Q2699" s="87"/>
      <c r="R2699" s="87"/>
      <c r="S2699" s="87"/>
      <c r="T2699" s="89"/>
      <c r="V2699" s="87"/>
      <c r="W2699" s="87"/>
    </row>
    <row r="2700" spans="1:23">
      <c r="A2700" s="98"/>
      <c r="B2700" s="94"/>
      <c r="C2700" s="99"/>
      <c r="D2700" s="86"/>
      <c r="E2700" s="87"/>
      <c r="G2700" s="89"/>
      <c r="H2700" s="87"/>
      <c r="I2700" s="87"/>
      <c r="J2700" s="88"/>
      <c r="K2700" s="87"/>
      <c r="L2700" s="90"/>
      <c r="M2700" s="90"/>
      <c r="N2700" s="87" t="str">
        <f t="shared" ca="1" si="42"/>
        <v/>
      </c>
      <c r="O2700" s="87"/>
      <c r="P2700" s="89"/>
      <c r="Q2700" s="87"/>
      <c r="R2700" s="87"/>
      <c r="S2700" s="87"/>
      <c r="T2700" s="89"/>
      <c r="V2700" s="87"/>
      <c r="W2700" s="87"/>
    </row>
    <row r="2701" spans="1:23">
      <c r="A2701" s="98"/>
      <c r="B2701" s="94"/>
      <c r="C2701" s="99"/>
      <c r="D2701" s="86"/>
      <c r="E2701" s="87"/>
      <c r="G2701" s="89"/>
      <c r="H2701" s="87"/>
      <c r="I2701" s="87"/>
      <c r="J2701" s="88"/>
      <c r="K2701" s="87"/>
      <c r="L2701" s="90"/>
      <c r="M2701" s="90"/>
      <c r="N2701" s="87" t="str">
        <f t="shared" ca="1" si="42"/>
        <v/>
      </c>
      <c r="O2701" s="87"/>
      <c r="P2701" s="89"/>
      <c r="Q2701" s="87"/>
      <c r="R2701" s="87"/>
      <c r="S2701" s="87"/>
      <c r="T2701" s="89"/>
      <c r="V2701" s="87"/>
      <c r="W2701" s="87"/>
    </row>
    <row r="2702" spans="1:23">
      <c r="A2702" s="98"/>
      <c r="B2702" s="94"/>
      <c r="C2702" s="99"/>
      <c r="D2702" s="86"/>
      <c r="E2702" s="87"/>
      <c r="G2702" s="89"/>
      <c r="H2702" s="87"/>
      <c r="I2702" s="87"/>
      <c r="J2702" s="88"/>
      <c r="K2702" s="87"/>
      <c r="L2702" s="90"/>
      <c r="M2702" s="90"/>
      <c r="N2702" s="87" t="str">
        <f t="shared" ca="1" si="42"/>
        <v/>
      </c>
      <c r="O2702" s="87"/>
      <c r="P2702" s="89"/>
      <c r="Q2702" s="87"/>
      <c r="R2702" s="87"/>
      <c r="S2702" s="87"/>
      <c r="T2702" s="89"/>
      <c r="V2702" s="87"/>
      <c r="W2702" s="87"/>
    </row>
    <row r="2703" spans="1:23">
      <c r="A2703" s="98"/>
      <c r="B2703" s="94"/>
      <c r="C2703" s="99"/>
      <c r="D2703" s="86"/>
      <c r="E2703" s="87"/>
      <c r="G2703" s="89"/>
      <c r="H2703" s="87"/>
      <c r="I2703" s="87"/>
      <c r="J2703" s="88"/>
      <c r="K2703" s="87"/>
      <c r="L2703" s="90"/>
      <c r="M2703" s="90"/>
      <c r="N2703" s="87" t="str">
        <f t="shared" ca="1" si="42"/>
        <v/>
      </c>
      <c r="O2703" s="87"/>
      <c r="P2703" s="89"/>
      <c r="Q2703" s="87"/>
      <c r="R2703" s="87"/>
      <c r="S2703" s="87"/>
      <c r="T2703" s="89"/>
      <c r="V2703" s="87"/>
      <c r="W2703" s="87"/>
    </row>
    <row r="2704" spans="1:23">
      <c r="A2704" s="98"/>
      <c r="B2704" s="94"/>
      <c r="C2704" s="99"/>
      <c r="D2704" s="86"/>
      <c r="E2704" s="87"/>
      <c r="G2704" s="89"/>
      <c r="H2704" s="87"/>
      <c r="I2704" s="87"/>
      <c r="J2704" s="88"/>
      <c r="K2704" s="87"/>
      <c r="L2704" s="90"/>
      <c r="M2704" s="90"/>
      <c r="N2704" s="87" t="str">
        <f t="shared" ca="1" si="42"/>
        <v/>
      </c>
      <c r="O2704" s="87"/>
      <c r="P2704" s="89"/>
      <c r="Q2704" s="87"/>
      <c r="R2704" s="87"/>
      <c r="S2704" s="87"/>
      <c r="T2704" s="89"/>
      <c r="V2704" s="87"/>
      <c r="W2704" s="87"/>
    </row>
    <row r="2705" spans="1:23">
      <c r="A2705" s="98"/>
      <c r="B2705" s="94"/>
      <c r="C2705" s="99"/>
      <c r="D2705" s="86"/>
      <c r="E2705" s="87"/>
      <c r="G2705" s="89"/>
      <c r="H2705" s="87"/>
      <c r="I2705" s="87"/>
      <c r="J2705" s="88"/>
      <c r="K2705" s="87"/>
      <c r="L2705" s="90"/>
      <c r="M2705" s="90"/>
      <c r="N2705" s="87" t="str">
        <f t="shared" ca="1" si="42"/>
        <v/>
      </c>
      <c r="O2705" s="87"/>
      <c r="P2705" s="89"/>
      <c r="Q2705" s="87"/>
      <c r="R2705" s="87"/>
      <c r="S2705" s="87"/>
      <c r="T2705" s="89"/>
      <c r="V2705" s="87"/>
      <c r="W2705" s="87"/>
    </row>
    <row r="2706" spans="1:23">
      <c r="A2706" s="98"/>
      <c r="B2706" s="94"/>
      <c r="C2706" s="99"/>
      <c r="D2706" s="86"/>
      <c r="E2706" s="87"/>
      <c r="G2706" s="89"/>
      <c r="H2706" s="87"/>
      <c r="I2706" s="87"/>
      <c r="J2706" s="88"/>
      <c r="K2706" s="87"/>
      <c r="L2706" s="90"/>
      <c r="M2706" s="90"/>
      <c r="N2706" s="87" t="str">
        <f t="shared" ca="1" si="42"/>
        <v/>
      </c>
      <c r="O2706" s="87"/>
      <c r="P2706" s="89"/>
      <c r="Q2706" s="87"/>
      <c r="R2706" s="87"/>
      <c r="S2706" s="87"/>
      <c r="T2706" s="89"/>
      <c r="V2706" s="87"/>
      <c r="W2706" s="87"/>
    </row>
    <row r="2707" spans="1:23">
      <c r="A2707" s="98"/>
      <c r="B2707" s="94"/>
      <c r="C2707" s="99"/>
      <c r="D2707" s="86"/>
      <c r="E2707" s="87"/>
      <c r="G2707" s="89"/>
      <c r="H2707" s="87"/>
      <c r="I2707" s="87"/>
      <c r="J2707" s="88"/>
      <c r="K2707" s="87"/>
      <c r="L2707" s="90"/>
      <c r="M2707" s="90"/>
      <c r="N2707" s="87" t="str">
        <f t="shared" ca="1" si="42"/>
        <v/>
      </c>
      <c r="O2707" s="87"/>
      <c r="P2707" s="89"/>
      <c r="Q2707" s="87"/>
      <c r="R2707" s="87"/>
      <c r="S2707" s="87"/>
      <c r="T2707" s="89"/>
      <c r="V2707" s="87"/>
      <c r="W2707" s="87"/>
    </row>
    <row r="2708" spans="1:23">
      <c r="A2708" s="98"/>
      <c r="B2708" s="94"/>
      <c r="C2708" s="99"/>
      <c r="D2708" s="86"/>
      <c r="E2708" s="87"/>
      <c r="G2708" s="89"/>
      <c r="H2708" s="87"/>
      <c r="I2708" s="87"/>
      <c r="J2708" s="88"/>
      <c r="K2708" s="87"/>
      <c r="L2708" s="90"/>
      <c r="M2708" s="90"/>
      <c r="N2708" s="87" t="str">
        <f t="shared" ca="1" si="42"/>
        <v/>
      </c>
      <c r="O2708" s="87"/>
      <c r="P2708" s="89"/>
      <c r="Q2708" s="87"/>
      <c r="R2708" s="87"/>
      <c r="S2708" s="87"/>
      <c r="T2708" s="89"/>
      <c r="V2708" s="87"/>
      <c r="W2708" s="87"/>
    </row>
    <row r="2709" spans="1:23">
      <c r="A2709" s="98"/>
      <c r="B2709" s="94"/>
      <c r="C2709" s="99"/>
      <c r="D2709" s="86"/>
      <c r="E2709" s="87"/>
      <c r="G2709" s="89"/>
      <c r="H2709" s="87"/>
      <c r="I2709" s="87"/>
      <c r="J2709" s="88"/>
      <c r="K2709" s="87"/>
      <c r="L2709" s="90"/>
      <c r="M2709" s="90"/>
      <c r="N2709" s="87" t="str">
        <f t="shared" ca="1" si="42"/>
        <v/>
      </c>
      <c r="O2709" s="87"/>
      <c r="P2709" s="89"/>
      <c r="Q2709" s="87"/>
      <c r="R2709" s="87"/>
      <c r="S2709" s="87"/>
      <c r="T2709" s="89"/>
      <c r="V2709" s="87"/>
      <c r="W2709" s="87"/>
    </row>
    <row r="2710" spans="1:23">
      <c r="A2710" s="98"/>
      <c r="B2710" s="94"/>
      <c r="C2710" s="99"/>
      <c r="D2710" s="86"/>
      <c r="E2710" s="87"/>
      <c r="G2710" s="89"/>
      <c r="H2710" s="87"/>
      <c r="I2710" s="87"/>
      <c r="J2710" s="88"/>
      <c r="K2710" s="87"/>
      <c r="L2710" s="90"/>
      <c r="M2710" s="90"/>
      <c r="N2710" s="87" t="str">
        <f t="shared" ca="1" si="42"/>
        <v/>
      </c>
      <c r="O2710" s="87"/>
      <c r="P2710" s="89"/>
      <c r="Q2710" s="87"/>
      <c r="R2710" s="87"/>
      <c r="S2710" s="87"/>
      <c r="T2710" s="89"/>
      <c r="V2710" s="87"/>
      <c r="W2710" s="87"/>
    </row>
    <row r="2711" spans="1:23">
      <c r="A2711" s="98"/>
      <c r="B2711" s="94"/>
      <c r="C2711" s="99"/>
      <c r="D2711" s="86"/>
      <c r="E2711" s="87"/>
      <c r="G2711" s="89"/>
      <c r="H2711" s="87"/>
      <c r="I2711" s="87"/>
      <c r="J2711" s="88"/>
      <c r="K2711" s="87"/>
      <c r="L2711" s="90"/>
      <c r="M2711" s="90"/>
      <c r="N2711" s="87" t="str">
        <f t="shared" ca="1" si="42"/>
        <v/>
      </c>
      <c r="O2711" s="87"/>
      <c r="P2711" s="89"/>
      <c r="Q2711" s="87"/>
      <c r="R2711" s="87"/>
      <c r="S2711" s="87"/>
      <c r="T2711" s="89"/>
      <c r="V2711" s="87"/>
      <c r="W2711" s="87"/>
    </row>
    <row r="2712" spans="1:23">
      <c r="A2712" s="98"/>
      <c r="B2712" s="94"/>
      <c r="C2712" s="99"/>
      <c r="D2712" s="86"/>
      <c r="E2712" s="87"/>
      <c r="G2712" s="89"/>
      <c r="H2712" s="87"/>
      <c r="I2712" s="87"/>
      <c r="J2712" s="88"/>
      <c r="K2712" s="87"/>
      <c r="L2712" s="90"/>
      <c r="M2712" s="90"/>
      <c r="N2712" s="87" t="str">
        <f t="shared" ca="1" si="42"/>
        <v/>
      </c>
      <c r="O2712" s="87"/>
      <c r="P2712" s="89"/>
      <c r="Q2712" s="87"/>
      <c r="R2712" s="87"/>
      <c r="S2712" s="87"/>
      <c r="T2712" s="89"/>
      <c r="V2712" s="87"/>
      <c r="W2712" s="87"/>
    </row>
    <row r="2713" spans="1:23">
      <c r="A2713" s="98"/>
      <c r="B2713" s="94"/>
      <c r="C2713" s="99"/>
      <c r="D2713" s="86"/>
      <c r="E2713" s="87"/>
      <c r="G2713" s="89"/>
      <c r="H2713" s="87"/>
      <c r="I2713" s="87"/>
      <c r="J2713" s="88"/>
      <c r="K2713" s="87"/>
      <c r="L2713" s="90"/>
      <c r="M2713" s="90"/>
      <c r="N2713" s="87" t="str">
        <f t="shared" ca="1" si="42"/>
        <v/>
      </c>
      <c r="O2713" s="87"/>
      <c r="P2713" s="89"/>
      <c r="Q2713" s="87"/>
      <c r="R2713" s="87"/>
      <c r="S2713" s="87"/>
      <c r="T2713" s="89"/>
      <c r="V2713" s="87"/>
      <c r="W2713" s="87"/>
    </row>
    <row r="2714" spans="1:23">
      <c r="A2714" s="98"/>
      <c r="B2714" s="94"/>
      <c r="C2714" s="99"/>
      <c r="D2714" s="86"/>
      <c r="E2714" s="87"/>
      <c r="G2714" s="89"/>
      <c r="H2714" s="87"/>
      <c r="I2714" s="87"/>
      <c r="J2714" s="88"/>
      <c r="K2714" s="87"/>
      <c r="L2714" s="90"/>
      <c r="M2714" s="90"/>
      <c r="N2714" s="87" t="str">
        <f t="shared" ca="1" si="42"/>
        <v/>
      </c>
      <c r="O2714" s="87"/>
      <c r="P2714" s="89"/>
      <c r="Q2714" s="87"/>
      <c r="R2714" s="87"/>
      <c r="S2714" s="87"/>
      <c r="T2714" s="89"/>
      <c r="V2714" s="87"/>
      <c r="W2714" s="87"/>
    </row>
    <row r="2715" spans="1:23">
      <c r="A2715" s="98"/>
      <c r="B2715" s="94"/>
      <c r="C2715" s="99"/>
      <c r="D2715" s="86"/>
      <c r="E2715" s="87"/>
      <c r="G2715" s="89"/>
      <c r="H2715" s="87"/>
      <c r="I2715" s="87"/>
      <c r="J2715" s="88"/>
      <c r="K2715" s="87"/>
      <c r="L2715" s="90"/>
      <c r="M2715" s="90"/>
      <c r="N2715" s="87" t="str">
        <f t="shared" ca="1" si="42"/>
        <v/>
      </c>
      <c r="O2715" s="87"/>
      <c r="P2715" s="89"/>
      <c r="Q2715" s="87"/>
      <c r="R2715" s="87"/>
      <c r="S2715" s="87"/>
      <c r="T2715" s="89"/>
      <c r="V2715" s="87"/>
      <c r="W2715" s="87"/>
    </row>
    <row r="2716" spans="1:23">
      <c r="A2716" s="98"/>
      <c r="B2716" s="94"/>
      <c r="C2716" s="99"/>
      <c r="D2716" s="86"/>
      <c r="E2716" s="87"/>
      <c r="G2716" s="89"/>
      <c r="H2716" s="87"/>
      <c r="I2716" s="87"/>
      <c r="J2716" s="88"/>
      <c r="K2716" s="87"/>
      <c r="L2716" s="90"/>
      <c r="M2716" s="90"/>
      <c r="N2716" s="87" t="str">
        <f t="shared" ca="1" si="42"/>
        <v/>
      </c>
      <c r="O2716" s="87"/>
      <c r="P2716" s="89"/>
      <c r="Q2716" s="87"/>
      <c r="R2716" s="87"/>
      <c r="S2716" s="87"/>
      <c r="T2716" s="89"/>
      <c r="V2716" s="87"/>
      <c r="W2716" s="87"/>
    </row>
    <row r="2717" spans="1:23">
      <c r="A2717" s="98"/>
      <c r="B2717" s="94"/>
      <c r="C2717" s="99"/>
      <c r="D2717" s="86"/>
      <c r="E2717" s="87"/>
      <c r="G2717" s="89"/>
      <c r="H2717" s="87"/>
      <c r="I2717" s="87"/>
      <c r="J2717" s="88"/>
      <c r="K2717" s="87"/>
      <c r="L2717" s="90"/>
      <c r="M2717" s="90"/>
      <c r="N2717" s="87" t="str">
        <f t="shared" ca="1" si="42"/>
        <v/>
      </c>
      <c r="O2717" s="87"/>
      <c r="P2717" s="89"/>
      <c r="Q2717" s="87"/>
      <c r="R2717" s="87"/>
      <c r="S2717" s="87"/>
      <c r="T2717" s="89"/>
      <c r="V2717" s="87"/>
      <c r="W2717" s="87"/>
    </row>
    <row r="2718" spans="1:23">
      <c r="A2718" s="98"/>
      <c r="B2718" s="94"/>
      <c r="C2718" s="99"/>
      <c r="D2718" s="86"/>
      <c r="E2718" s="87"/>
      <c r="G2718" s="89"/>
      <c r="H2718" s="87"/>
      <c r="I2718" s="87"/>
      <c r="J2718" s="88"/>
      <c r="K2718" s="87"/>
      <c r="L2718" s="90"/>
      <c r="M2718" s="90"/>
      <c r="N2718" s="87" t="str">
        <f t="shared" ca="1" si="42"/>
        <v/>
      </c>
      <c r="O2718" s="87"/>
      <c r="P2718" s="89"/>
      <c r="Q2718" s="87"/>
      <c r="R2718" s="87"/>
      <c r="S2718" s="87"/>
      <c r="T2718" s="89"/>
      <c r="V2718" s="87"/>
      <c r="W2718" s="87"/>
    </row>
    <row r="2719" spans="1:23">
      <c r="A2719" s="98"/>
      <c r="B2719" s="94"/>
      <c r="C2719" s="99"/>
      <c r="D2719" s="86"/>
      <c r="E2719" s="87"/>
      <c r="G2719" s="89"/>
      <c r="H2719" s="87"/>
      <c r="I2719" s="87"/>
      <c r="J2719" s="88"/>
      <c r="K2719" s="87"/>
      <c r="L2719" s="90"/>
      <c r="M2719" s="90"/>
      <c r="N2719" s="87" t="str">
        <f t="shared" ca="1" si="42"/>
        <v/>
      </c>
      <c r="O2719" s="87"/>
      <c r="P2719" s="89"/>
      <c r="Q2719" s="87"/>
      <c r="R2719" s="87"/>
      <c r="S2719" s="87"/>
      <c r="T2719" s="89"/>
      <c r="V2719" s="87"/>
      <c r="W2719" s="87"/>
    </row>
    <row r="2720" spans="1:23">
      <c r="A2720" s="98"/>
      <c r="B2720" s="94"/>
      <c r="C2720" s="99"/>
      <c r="D2720" s="86"/>
      <c r="E2720" s="87"/>
      <c r="G2720" s="89"/>
      <c r="H2720" s="87"/>
      <c r="I2720" s="87"/>
      <c r="J2720" s="88"/>
      <c r="K2720" s="87"/>
      <c r="L2720" s="90"/>
      <c r="M2720" s="90"/>
      <c r="N2720" s="87" t="str">
        <f t="shared" ca="1" si="42"/>
        <v/>
      </c>
      <c r="O2720" s="87"/>
      <c r="P2720" s="89"/>
      <c r="Q2720" s="87"/>
      <c r="R2720" s="87"/>
      <c r="S2720" s="87"/>
      <c r="T2720" s="89"/>
      <c r="V2720" s="87"/>
      <c r="W2720" s="87"/>
    </row>
    <row r="2721" spans="1:23">
      <c r="A2721" s="98"/>
      <c r="B2721" s="94"/>
      <c r="C2721" s="99"/>
      <c r="D2721" s="86"/>
      <c r="E2721" s="87"/>
      <c r="G2721" s="89"/>
      <c r="H2721" s="87"/>
      <c r="I2721" s="87"/>
      <c r="J2721" s="88"/>
      <c r="K2721" s="87"/>
      <c r="L2721" s="90"/>
      <c r="M2721" s="90"/>
      <c r="N2721" s="87" t="str">
        <f t="shared" ca="1" si="42"/>
        <v/>
      </c>
      <c r="O2721" s="87"/>
      <c r="P2721" s="89"/>
      <c r="Q2721" s="87"/>
      <c r="R2721" s="87"/>
      <c r="S2721" s="87"/>
      <c r="T2721" s="89"/>
      <c r="V2721" s="87"/>
      <c r="W2721" s="87"/>
    </row>
    <row r="2722" spans="1:23">
      <c r="A2722" s="98"/>
      <c r="B2722" s="94"/>
      <c r="C2722" s="99"/>
      <c r="D2722" s="86"/>
      <c r="E2722" s="87"/>
      <c r="G2722" s="89"/>
      <c r="H2722" s="87"/>
      <c r="I2722" s="87"/>
      <c r="J2722" s="88"/>
      <c r="K2722" s="87"/>
      <c r="L2722" s="90"/>
      <c r="M2722" s="90"/>
      <c r="N2722" s="87" t="str">
        <f t="shared" ca="1" si="42"/>
        <v/>
      </c>
      <c r="O2722" s="87"/>
      <c r="P2722" s="89"/>
      <c r="Q2722" s="87"/>
      <c r="R2722" s="87"/>
      <c r="S2722" s="87"/>
      <c r="T2722" s="89"/>
      <c r="V2722" s="87"/>
      <c r="W2722" s="87"/>
    </row>
    <row r="2723" spans="1:23">
      <c r="A2723" s="98"/>
      <c r="B2723" s="94"/>
      <c r="C2723" s="99"/>
      <c r="D2723" s="86"/>
      <c r="E2723" s="87"/>
      <c r="G2723" s="89"/>
      <c r="H2723" s="87"/>
      <c r="I2723" s="87"/>
      <c r="J2723" s="88"/>
      <c r="K2723" s="87"/>
      <c r="L2723" s="90"/>
      <c r="M2723" s="90"/>
      <c r="N2723" s="87" t="str">
        <f t="shared" ca="1" si="42"/>
        <v/>
      </c>
      <c r="O2723" s="87"/>
      <c r="P2723" s="89"/>
      <c r="Q2723" s="87"/>
      <c r="R2723" s="87"/>
      <c r="S2723" s="87"/>
      <c r="T2723" s="89"/>
      <c r="V2723" s="87"/>
      <c r="W2723" s="87"/>
    </row>
    <row r="2724" spans="1:23">
      <c r="A2724" s="98"/>
      <c r="B2724" s="94"/>
      <c r="C2724" s="99"/>
      <c r="D2724" s="86"/>
      <c r="E2724" s="87"/>
      <c r="G2724" s="89"/>
      <c r="H2724" s="87"/>
      <c r="I2724" s="87"/>
      <c r="J2724" s="88"/>
      <c r="K2724" s="87"/>
      <c r="L2724" s="90"/>
      <c r="M2724" s="90"/>
      <c r="N2724" s="87" t="str">
        <f t="shared" ca="1" si="42"/>
        <v/>
      </c>
      <c r="O2724" s="87"/>
      <c r="P2724" s="89"/>
      <c r="Q2724" s="87"/>
      <c r="R2724" s="87"/>
      <c r="S2724" s="87"/>
      <c r="T2724" s="89"/>
      <c r="V2724" s="87"/>
      <c r="W2724" s="87"/>
    </row>
    <row r="2725" spans="1:23">
      <c r="A2725" s="98"/>
      <c r="B2725" s="94"/>
      <c r="C2725" s="99"/>
      <c r="D2725" s="86"/>
      <c r="E2725" s="87"/>
      <c r="G2725" s="89"/>
      <c r="H2725" s="87"/>
      <c r="I2725" s="87"/>
      <c r="J2725" s="88"/>
      <c r="K2725" s="87"/>
      <c r="L2725" s="90"/>
      <c r="M2725" s="90"/>
      <c r="N2725" s="87" t="str">
        <f t="shared" ca="1" si="42"/>
        <v/>
      </c>
      <c r="O2725" s="87"/>
      <c r="P2725" s="89"/>
      <c r="Q2725" s="87"/>
      <c r="R2725" s="87"/>
      <c r="S2725" s="87"/>
      <c r="T2725" s="89"/>
      <c r="V2725" s="87"/>
      <c r="W2725" s="87"/>
    </row>
    <row r="2726" spans="1:23">
      <c r="A2726" s="98"/>
      <c r="B2726" s="94"/>
      <c r="C2726" s="99"/>
      <c r="D2726" s="86"/>
      <c r="E2726" s="87"/>
      <c r="G2726" s="89"/>
      <c r="H2726" s="87"/>
      <c r="I2726" s="87"/>
      <c r="J2726" s="88"/>
      <c r="K2726" s="87"/>
      <c r="L2726" s="90"/>
      <c r="M2726" s="90"/>
      <c r="N2726" s="87" t="str">
        <f t="shared" ca="1" si="42"/>
        <v/>
      </c>
      <c r="O2726" s="87"/>
      <c r="P2726" s="89"/>
      <c r="Q2726" s="87"/>
      <c r="R2726" s="87"/>
      <c r="S2726" s="87"/>
      <c r="T2726" s="89"/>
      <c r="V2726" s="87"/>
      <c r="W2726" s="87"/>
    </row>
    <row r="2727" spans="1:23">
      <c r="A2727" s="98"/>
      <c r="B2727" s="94"/>
      <c r="C2727" s="99"/>
      <c r="D2727" s="86"/>
      <c r="E2727" s="87"/>
      <c r="G2727" s="89"/>
      <c r="H2727" s="87"/>
      <c r="I2727" s="87"/>
      <c r="J2727" s="88"/>
      <c r="K2727" s="87"/>
      <c r="L2727" s="90"/>
      <c r="M2727" s="90"/>
      <c r="N2727" s="87" t="str">
        <f t="shared" ca="1" si="42"/>
        <v/>
      </c>
      <c r="O2727" s="87"/>
      <c r="P2727" s="89"/>
      <c r="Q2727" s="87"/>
      <c r="R2727" s="87"/>
      <c r="S2727" s="87"/>
      <c r="T2727" s="89"/>
      <c r="V2727" s="87"/>
      <c r="W2727" s="87"/>
    </row>
    <row r="2728" spans="1:23">
      <c r="A2728" s="98"/>
      <c r="B2728" s="94"/>
      <c r="C2728" s="99"/>
      <c r="D2728" s="86"/>
      <c r="E2728" s="87"/>
      <c r="G2728" s="89"/>
      <c r="H2728" s="87"/>
      <c r="I2728" s="87"/>
      <c r="J2728" s="88"/>
      <c r="K2728" s="87"/>
      <c r="L2728" s="90"/>
      <c r="M2728" s="90"/>
      <c r="N2728" s="87" t="str">
        <f t="shared" ca="1" si="42"/>
        <v/>
      </c>
      <c r="O2728" s="87"/>
      <c r="P2728" s="89"/>
      <c r="Q2728" s="87"/>
      <c r="R2728" s="87"/>
      <c r="S2728" s="87"/>
      <c r="T2728" s="89"/>
      <c r="V2728" s="87"/>
      <c r="W2728" s="87"/>
    </row>
    <row r="2729" spans="1:23">
      <c r="A2729" s="98"/>
      <c r="B2729" s="94"/>
      <c r="C2729" s="99"/>
      <c r="D2729" s="86"/>
      <c r="E2729" s="87"/>
      <c r="G2729" s="89"/>
      <c r="H2729" s="87"/>
      <c r="I2729" s="87"/>
      <c r="J2729" s="88"/>
      <c r="K2729" s="87"/>
      <c r="L2729" s="90"/>
      <c r="M2729" s="90"/>
      <c r="N2729" s="87" t="str">
        <f t="shared" ca="1" si="42"/>
        <v/>
      </c>
      <c r="O2729" s="87"/>
      <c r="P2729" s="89"/>
      <c r="Q2729" s="87"/>
      <c r="R2729" s="87"/>
      <c r="S2729" s="87"/>
      <c r="T2729" s="89"/>
      <c r="V2729" s="87"/>
      <c r="W2729" s="87"/>
    </row>
    <row r="2730" spans="1:23">
      <c r="A2730" s="98"/>
      <c r="B2730" s="94"/>
      <c r="C2730" s="99"/>
      <c r="D2730" s="86"/>
      <c r="E2730" s="87"/>
      <c r="G2730" s="89"/>
      <c r="H2730" s="87"/>
      <c r="I2730" s="87"/>
      <c r="J2730" s="88"/>
      <c r="K2730" s="87"/>
      <c r="L2730" s="90"/>
      <c r="M2730" s="90"/>
      <c r="N2730" s="87" t="str">
        <f t="shared" ca="1" si="42"/>
        <v/>
      </c>
      <c r="O2730" s="87"/>
      <c r="P2730" s="89"/>
      <c r="Q2730" s="87"/>
      <c r="R2730" s="87"/>
      <c r="S2730" s="87"/>
      <c r="T2730" s="89"/>
      <c r="V2730" s="87"/>
      <c r="W2730" s="87"/>
    </row>
    <row r="2731" spans="1:23">
      <c r="A2731" s="98"/>
      <c r="B2731" s="94"/>
      <c r="C2731" s="99"/>
      <c r="D2731" s="86"/>
      <c r="E2731" s="87"/>
      <c r="G2731" s="89"/>
      <c r="H2731" s="87"/>
      <c r="I2731" s="87"/>
      <c r="J2731" s="88"/>
      <c r="K2731" s="87"/>
      <c r="L2731" s="90"/>
      <c r="M2731" s="90"/>
      <c r="N2731" s="87" t="str">
        <f t="shared" ca="1" si="42"/>
        <v/>
      </c>
      <c r="O2731" s="87"/>
      <c r="P2731" s="89"/>
      <c r="Q2731" s="87"/>
      <c r="R2731" s="87"/>
      <c r="S2731" s="87"/>
      <c r="T2731" s="89"/>
      <c r="V2731" s="87"/>
      <c r="W2731" s="87"/>
    </row>
    <row r="2732" spans="1:23">
      <c r="A2732" s="98"/>
      <c r="B2732" s="94"/>
      <c r="C2732" s="99"/>
      <c r="D2732" s="86"/>
      <c r="E2732" s="87"/>
      <c r="G2732" s="89"/>
      <c r="H2732" s="87"/>
      <c r="I2732" s="87"/>
      <c r="J2732" s="88"/>
      <c r="K2732" s="87"/>
      <c r="L2732" s="90"/>
      <c r="M2732" s="90"/>
      <c r="N2732" s="87" t="str">
        <f t="shared" ca="1" si="42"/>
        <v/>
      </c>
      <c r="O2732" s="87"/>
      <c r="P2732" s="89"/>
      <c r="Q2732" s="87"/>
      <c r="R2732" s="87"/>
      <c r="S2732" s="87"/>
      <c r="T2732" s="89"/>
      <c r="V2732" s="87"/>
      <c r="W2732" s="87"/>
    </row>
    <row r="2733" spans="1:23">
      <c r="A2733" s="98"/>
      <c r="B2733" s="94"/>
      <c r="C2733" s="99"/>
      <c r="D2733" s="86"/>
      <c r="E2733" s="87"/>
      <c r="G2733" s="89"/>
      <c r="H2733" s="87"/>
      <c r="I2733" s="87"/>
      <c r="J2733" s="88"/>
      <c r="K2733" s="87"/>
      <c r="L2733" s="90"/>
      <c r="M2733" s="90"/>
      <c r="N2733" s="87" t="str">
        <f t="shared" ca="1" si="42"/>
        <v/>
      </c>
      <c r="O2733" s="87"/>
      <c r="P2733" s="89"/>
      <c r="Q2733" s="87"/>
      <c r="R2733" s="87"/>
      <c r="S2733" s="87"/>
      <c r="T2733" s="89"/>
      <c r="V2733" s="87"/>
      <c r="W2733" s="87"/>
    </row>
    <row r="2734" spans="1:23">
      <c r="A2734" s="98"/>
      <c r="B2734" s="94"/>
      <c r="C2734" s="99"/>
      <c r="D2734" s="86"/>
      <c r="E2734" s="87"/>
      <c r="G2734" s="89"/>
      <c r="H2734" s="87"/>
      <c r="I2734" s="87"/>
      <c r="J2734" s="88"/>
      <c r="K2734" s="87"/>
      <c r="L2734" s="90"/>
      <c r="M2734" s="90"/>
      <c r="N2734" s="87" t="str">
        <f t="shared" ca="1" si="42"/>
        <v/>
      </c>
      <c r="O2734" s="87"/>
      <c r="P2734" s="89"/>
      <c r="Q2734" s="87"/>
      <c r="R2734" s="87"/>
      <c r="S2734" s="87"/>
      <c r="T2734" s="89"/>
      <c r="V2734" s="87"/>
      <c r="W2734" s="87"/>
    </row>
    <row r="2735" spans="1:23">
      <c r="A2735" s="98"/>
      <c r="B2735" s="94"/>
      <c r="C2735" s="99"/>
      <c r="D2735" s="86"/>
      <c r="E2735" s="87"/>
      <c r="G2735" s="89"/>
      <c r="H2735" s="87"/>
      <c r="I2735" s="87"/>
      <c r="J2735" s="88"/>
      <c r="K2735" s="87"/>
      <c r="L2735" s="90"/>
      <c r="M2735" s="90"/>
      <c r="N2735" s="87" t="str">
        <f t="shared" ca="1" si="42"/>
        <v/>
      </c>
      <c r="O2735" s="87"/>
      <c r="P2735" s="89"/>
      <c r="Q2735" s="87"/>
      <c r="R2735" s="87"/>
      <c r="S2735" s="87"/>
      <c r="T2735" s="89"/>
      <c r="V2735" s="87"/>
      <c r="W2735" s="87"/>
    </row>
    <row r="2736" spans="1:23">
      <c r="A2736" s="98"/>
      <c r="B2736" s="94"/>
      <c r="C2736" s="99"/>
      <c r="D2736" s="86"/>
      <c r="E2736" s="87"/>
      <c r="G2736" s="89"/>
      <c r="H2736" s="87"/>
      <c r="I2736" s="87"/>
      <c r="J2736" s="88"/>
      <c r="K2736" s="87"/>
      <c r="L2736" s="90"/>
      <c r="M2736" s="90"/>
      <c r="N2736" s="87" t="str">
        <f t="shared" ca="1" si="42"/>
        <v/>
      </c>
      <c r="O2736" s="87"/>
      <c r="P2736" s="89"/>
      <c r="Q2736" s="87"/>
      <c r="R2736" s="87"/>
      <c r="S2736" s="87"/>
      <c r="T2736" s="89"/>
      <c r="V2736" s="87"/>
      <c r="W2736" s="87"/>
    </row>
    <row r="2737" spans="1:23">
      <c r="A2737" s="98"/>
      <c r="B2737" s="94"/>
      <c r="C2737" s="99"/>
      <c r="D2737" s="86"/>
      <c r="E2737" s="87"/>
      <c r="G2737" s="89"/>
      <c r="H2737" s="87"/>
      <c r="I2737" s="87"/>
      <c r="J2737" s="88"/>
      <c r="K2737" s="87"/>
      <c r="L2737" s="90"/>
      <c r="M2737" s="90"/>
      <c r="N2737" s="87" t="str">
        <f t="shared" ca="1" si="42"/>
        <v/>
      </c>
      <c r="O2737" s="87"/>
      <c r="P2737" s="89"/>
      <c r="Q2737" s="87"/>
      <c r="R2737" s="87"/>
      <c r="S2737" s="87"/>
      <c r="T2737" s="89"/>
      <c r="V2737" s="87"/>
      <c r="W2737" s="87"/>
    </row>
    <row r="2738" spans="1:23">
      <c r="A2738" s="98"/>
      <c r="B2738" s="94"/>
      <c r="C2738" s="99"/>
      <c r="D2738" s="86"/>
      <c r="E2738" s="87"/>
      <c r="G2738" s="89"/>
      <c r="H2738" s="87"/>
      <c r="I2738" s="87"/>
      <c r="J2738" s="88"/>
      <c r="K2738" s="87"/>
      <c r="L2738" s="90"/>
      <c r="M2738" s="90"/>
      <c r="N2738" s="87" t="str">
        <f t="shared" ca="1" si="42"/>
        <v/>
      </c>
      <c r="O2738" s="87"/>
      <c r="P2738" s="89"/>
      <c r="Q2738" s="87"/>
      <c r="R2738" s="87"/>
      <c r="S2738" s="87"/>
      <c r="T2738" s="89"/>
      <c r="V2738" s="87"/>
      <c r="W2738" s="87"/>
    </row>
    <row r="2739" spans="1:23">
      <c r="A2739" s="98"/>
      <c r="B2739" s="94"/>
      <c r="C2739" s="99"/>
      <c r="D2739" s="86"/>
      <c r="E2739" s="87"/>
      <c r="G2739" s="89"/>
      <c r="H2739" s="87"/>
      <c r="I2739" s="87"/>
      <c r="J2739" s="88"/>
      <c r="K2739" s="87"/>
      <c r="L2739" s="90"/>
      <c r="M2739" s="90"/>
      <c r="N2739" s="87" t="str">
        <f t="shared" ca="1" si="42"/>
        <v/>
      </c>
      <c r="O2739" s="87"/>
      <c r="P2739" s="89"/>
      <c r="Q2739" s="87"/>
      <c r="R2739" s="87"/>
      <c r="S2739" s="87"/>
      <c r="T2739" s="89"/>
      <c r="V2739" s="87"/>
      <c r="W2739" s="87"/>
    </row>
    <row r="2740" spans="1:23">
      <c r="A2740" s="98"/>
      <c r="B2740" s="94"/>
      <c r="C2740" s="99"/>
      <c r="D2740" s="86"/>
      <c r="E2740" s="87"/>
      <c r="G2740" s="89"/>
      <c r="H2740" s="87"/>
      <c r="I2740" s="87"/>
      <c r="J2740" s="88"/>
      <c r="K2740" s="87"/>
      <c r="L2740" s="90"/>
      <c r="M2740" s="90"/>
      <c r="N2740" s="87" t="str">
        <f t="shared" ca="1" si="42"/>
        <v/>
      </c>
      <c r="O2740" s="87"/>
      <c r="P2740" s="89"/>
      <c r="Q2740" s="87"/>
      <c r="R2740" s="87"/>
      <c r="S2740" s="87"/>
      <c r="T2740" s="89"/>
      <c r="V2740" s="87"/>
      <c r="W2740" s="87"/>
    </row>
    <row r="2741" spans="1:23">
      <c r="A2741" s="98"/>
      <c r="B2741" s="94"/>
      <c r="C2741" s="99"/>
      <c r="D2741" s="86"/>
      <c r="E2741" s="87"/>
      <c r="G2741" s="89"/>
      <c r="H2741" s="87"/>
      <c r="I2741" s="87"/>
      <c r="J2741" s="88"/>
      <c r="K2741" s="87"/>
      <c r="L2741" s="90"/>
      <c r="M2741" s="90"/>
      <c r="N2741" s="87" t="str">
        <f t="shared" ca="1" si="42"/>
        <v/>
      </c>
      <c r="O2741" s="87"/>
      <c r="P2741" s="89"/>
      <c r="Q2741" s="87"/>
      <c r="R2741" s="87"/>
      <c r="S2741" s="87"/>
      <c r="T2741" s="89"/>
      <c r="V2741" s="87"/>
      <c r="W2741" s="87"/>
    </row>
    <row r="2742" spans="1:23">
      <c r="A2742" s="98"/>
      <c r="B2742" s="94"/>
      <c r="C2742" s="99"/>
      <c r="D2742" s="86"/>
      <c r="E2742" s="87"/>
      <c r="G2742" s="89"/>
      <c r="H2742" s="87"/>
      <c r="I2742" s="87"/>
      <c r="J2742" s="88"/>
      <c r="K2742" s="87"/>
      <c r="L2742" s="90"/>
      <c r="M2742" s="90"/>
      <c r="N2742" s="87" t="str">
        <f t="shared" ca="1" si="42"/>
        <v/>
      </c>
      <c r="O2742" s="87"/>
      <c r="P2742" s="89"/>
      <c r="Q2742" s="87"/>
      <c r="R2742" s="87"/>
      <c r="S2742" s="87"/>
      <c r="T2742" s="89"/>
      <c r="V2742" s="87"/>
      <c r="W2742" s="87"/>
    </row>
    <row r="2743" spans="1:23">
      <c r="A2743" s="98"/>
      <c r="B2743" s="94"/>
      <c r="C2743" s="99"/>
      <c r="D2743" s="86"/>
      <c r="E2743" s="87"/>
      <c r="G2743" s="89"/>
      <c r="H2743" s="87"/>
      <c r="I2743" s="87"/>
      <c r="J2743" s="88"/>
      <c r="K2743" s="87"/>
      <c r="L2743" s="90"/>
      <c r="M2743" s="90"/>
      <c r="N2743" s="87" t="str">
        <f t="shared" ca="1" si="42"/>
        <v/>
      </c>
      <c r="O2743" s="87"/>
      <c r="P2743" s="89"/>
      <c r="Q2743" s="87"/>
      <c r="R2743" s="87"/>
      <c r="S2743" s="87"/>
      <c r="T2743" s="89"/>
      <c r="V2743" s="87"/>
      <c r="W2743" s="87"/>
    </row>
    <row r="2744" spans="1:23">
      <c r="A2744" s="98"/>
      <c r="B2744" s="94"/>
      <c r="C2744" s="99"/>
      <c r="D2744" s="86"/>
      <c r="E2744" s="87"/>
      <c r="G2744" s="89"/>
      <c r="H2744" s="87"/>
      <c r="I2744" s="87"/>
      <c r="J2744" s="88"/>
      <c r="K2744" s="87"/>
      <c r="L2744" s="90"/>
      <c r="M2744" s="90"/>
      <c r="N2744" s="87" t="str">
        <f t="shared" ca="1" si="42"/>
        <v/>
      </c>
      <c r="O2744" s="87"/>
      <c r="P2744" s="89"/>
      <c r="Q2744" s="87"/>
      <c r="R2744" s="87"/>
      <c r="S2744" s="87"/>
      <c r="T2744" s="89"/>
      <c r="V2744" s="87"/>
      <c r="W2744" s="87"/>
    </row>
    <row r="2745" spans="1:23">
      <c r="A2745" s="98"/>
      <c r="B2745" s="94"/>
      <c r="C2745" s="99"/>
      <c r="D2745" s="86"/>
      <c r="E2745" s="87"/>
      <c r="G2745" s="89"/>
      <c r="H2745" s="87"/>
      <c r="I2745" s="87"/>
      <c r="J2745" s="88"/>
      <c r="K2745" s="87"/>
      <c r="L2745" s="90"/>
      <c r="M2745" s="90"/>
      <c r="N2745" s="87" t="str">
        <f t="shared" ca="1" si="42"/>
        <v/>
      </c>
      <c r="O2745" s="87"/>
      <c r="P2745" s="89"/>
      <c r="Q2745" s="87"/>
      <c r="R2745" s="87"/>
      <c r="S2745" s="87"/>
      <c r="T2745" s="89"/>
      <c r="V2745" s="87"/>
      <c r="W2745" s="87"/>
    </row>
    <row r="2746" spans="1:23">
      <c r="A2746" s="98"/>
      <c r="B2746" s="94"/>
      <c r="C2746" s="99"/>
      <c r="D2746" s="86"/>
      <c r="E2746" s="87"/>
      <c r="G2746" s="89"/>
      <c r="H2746" s="87"/>
      <c r="I2746" s="87"/>
      <c r="J2746" s="88"/>
      <c r="K2746" s="87"/>
      <c r="L2746" s="90"/>
      <c r="M2746" s="90"/>
      <c r="N2746" s="87" t="str">
        <f t="shared" ca="1" si="42"/>
        <v/>
      </c>
      <c r="O2746" s="87"/>
      <c r="P2746" s="89"/>
      <c r="Q2746" s="87"/>
      <c r="R2746" s="87"/>
      <c r="S2746" s="87"/>
      <c r="T2746" s="89"/>
      <c r="V2746" s="87"/>
      <c r="W2746" s="87"/>
    </row>
    <row r="2747" spans="1:23">
      <c r="A2747" s="98"/>
      <c r="B2747" s="94"/>
      <c r="C2747" s="99"/>
      <c r="D2747" s="86"/>
      <c r="E2747" s="87"/>
      <c r="G2747" s="89"/>
      <c r="H2747" s="87"/>
      <c r="I2747" s="87"/>
      <c r="J2747" s="88"/>
      <c r="K2747" s="87"/>
      <c r="L2747" s="90"/>
      <c r="M2747" s="90"/>
      <c r="N2747" s="87" t="str">
        <f t="shared" ca="1" si="42"/>
        <v/>
      </c>
      <c r="O2747" s="87"/>
      <c r="P2747" s="89"/>
      <c r="Q2747" s="87"/>
      <c r="R2747" s="87"/>
      <c r="S2747" s="87"/>
      <c r="T2747" s="89"/>
      <c r="V2747" s="87"/>
      <c r="W2747" s="87"/>
    </row>
    <row r="2748" spans="1:23">
      <c r="A2748" s="98"/>
      <c r="B2748" s="94"/>
      <c r="C2748" s="99"/>
      <c r="D2748" s="86"/>
      <c r="E2748" s="87"/>
      <c r="G2748" s="89"/>
      <c r="H2748" s="87"/>
      <c r="I2748" s="87"/>
      <c r="J2748" s="88"/>
      <c r="K2748" s="87"/>
      <c r="L2748" s="90"/>
      <c r="M2748" s="90"/>
      <c r="N2748" s="87" t="str">
        <f t="shared" ca="1" si="42"/>
        <v/>
      </c>
      <c r="O2748" s="87"/>
      <c r="P2748" s="89"/>
      <c r="Q2748" s="87"/>
      <c r="R2748" s="87"/>
      <c r="S2748" s="87"/>
      <c r="T2748" s="89"/>
      <c r="V2748" s="87"/>
      <c r="W2748" s="87"/>
    </row>
    <row r="2749" spans="1:23">
      <c r="A2749" s="98"/>
      <c r="B2749" s="94"/>
      <c r="C2749" s="99"/>
      <c r="D2749" s="86"/>
      <c r="E2749" s="87"/>
      <c r="G2749" s="89"/>
      <c r="H2749" s="87"/>
      <c r="I2749" s="87"/>
      <c r="J2749" s="88"/>
      <c r="K2749" s="87"/>
      <c r="L2749" s="90"/>
      <c r="M2749" s="90"/>
      <c r="N2749" s="87" t="str">
        <f t="shared" ca="1" si="42"/>
        <v/>
      </c>
      <c r="O2749" s="87"/>
      <c r="P2749" s="89"/>
      <c r="Q2749" s="87"/>
      <c r="R2749" s="87"/>
      <c r="S2749" s="87"/>
      <c r="T2749" s="89"/>
      <c r="V2749" s="87"/>
      <c r="W2749" s="87"/>
    </row>
    <row r="2750" spans="1:23">
      <c r="A2750" s="98"/>
      <c r="B2750" s="94"/>
      <c r="C2750" s="99"/>
      <c r="D2750" s="86"/>
      <c r="E2750" s="87"/>
      <c r="G2750" s="89"/>
      <c r="H2750" s="87"/>
      <c r="I2750" s="87"/>
      <c r="J2750" s="88"/>
      <c r="K2750" s="87"/>
      <c r="L2750" s="90"/>
      <c r="M2750" s="90"/>
      <c r="N2750" s="87" t="str">
        <f t="shared" ca="1" si="42"/>
        <v/>
      </c>
      <c r="O2750" s="87"/>
      <c r="P2750" s="89"/>
      <c r="Q2750" s="87"/>
      <c r="R2750" s="87"/>
      <c r="S2750" s="87"/>
      <c r="T2750" s="89"/>
      <c r="V2750" s="87"/>
      <c r="W2750" s="87"/>
    </row>
    <row r="2751" spans="1:23">
      <c r="A2751" s="98"/>
      <c r="B2751" s="94"/>
      <c r="C2751" s="99"/>
      <c r="D2751" s="86"/>
      <c r="E2751" s="87"/>
      <c r="G2751" s="89"/>
      <c r="H2751" s="87"/>
      <c r="I2751" s="87"/>
      <c r="J2751" s="88"/>
      <c r="K2751" s="87"/>
      <c r="L2751" s="90"/>
      <c r="M2751" s="90"/>
      <c r="N2751" s="87" t="str">
        <f t="shared" ca="1" si="42"/>
        <v/>
      </c>
      <c r="O2751" s="87"/>
      <c r="P2751" s="89"/>
      <c r="Q2751" s="87"/>
      <c r="R2751" s="87"/>
      <c r="S2751" s="87"/>
      <c r="T2751" s="89"/>
      <c r="V2751" s="87"/>
      <c r="W2751" s="87"/>
    </row>
    <row r="2752" spans="1:23">
      <c r="A2752" s="98"/>
      <c r="B2752" s="94"/>
      <c r="C2752" s="99"/>
      <c r="D2752" s="86"/>
      <c r="E2752" s="87"/>
      <c r="G2752" s="89"/>
      <c r="H2752" s="87"/>
      <c r="I2752" s="87"/>
      <c r="J2752" s="88"/>
      <c r="K2752" s="87"/>
      <c r="L2752" s="90"/>
      <c r="M2752" s="90"/>
      <c r="N2752" s="87" t="str">
        <f t="shared" ca="1" si="42"/>
        <v/>
      </c>
      <c r="O2752" s="87"/>
      <c r="P2752" s="89"/>
      <c r="Q2752" s="87"/>
      <c r="R2752" s="87"/>
      <c r="S2752" s="87"/>
      <c r="T2752" s="89"/>
      <c r="V2752" s="87"/>
      <c r="W2752" s="87"/>
    </row>
    <row r="2753" spans="1:23">
      <c r="A2753" s="98"/>
      <c r="B2753" s="94"/>
      <c r="C2753" s="99"/>
      <c r="D2753" s="86"/>
      <c r="E2753" s="87"/>
      <c r="G2753" s="89"/>
      <c r="H2753" s="87"/>
      <c r="I2753" s="87"/>
      <c r="J2753" s="88"/>
      <c r="K2753" s="87"/>
      <c r="L2753" s="90"/>
      <c r="M2753" s="90"/>
      <c r="N2753" s="87" t="str">
        <f t="shared" ca="1" si="42"/>
        <v/>
      </c>
      <c r="O2753" s="87"/>
      <c r="P2753" s="89"/>
      <c r="Q2753" s="87"/>
      <c r="R2753" s="87"/>
      <c r="S2753" s="87"/>
      <c r="T2753" s="89"/>
      <c r="V2753" s="87"/>
      <c r="W2753" s="87"/>
    </row>
    <row r="2754" spans="1:23">
      <c r="A2754" s="98"/>
      <c r="B2754" s="94"/>
      <c r="C2754" s="99"/>
      <c r="D2754" s="86"/>
      <c r="E2754" s="87"/>
      <c r="G2754" s="89"/>
      <c r="H2754" s="87"/>
      <c r="I2754" s="87"/>
      <c r="J2754" s="88"/>
      <c r="K2754" s="87"/>
      <c r="L2754" s="90"/>
      <c r="M2754" s="90"/>
      <c r="N2754" s="87" t="str">
        <f t="shared" ca="1" si="42"/>
        <v/>
      </c>
      <c r="O2754" s="87"/>
      <c r="P2754" s="89"/>
      <c r="Q2754" s="87"/>
      <c r="R2754" s="87"/>
      <c r="S2754" s="87"/>
      <c r="T2754" s="89"/>
      <c r="V2754" s="87"/>
      <c r="W2754" s="87"/>
    </row>
    <row r="2755" spans="1:23">
      <c r="A2755" s="98"/>
      <c r="B2755" s="94"/>
      <c r="C2755" s="99"/>
      <c r="D2755" s="86"/>
      <c r="E2755" s="87"/>
      <c r="G2755" s="89"/>
      <c r="H2755" s="87"/>
      <c r="I2755" s="87"/>
      <c r="J2755" s="88"/>
      <c r="K2755" s="87"/>
      <c r="L2755" s="90"/>
      <c r="M2755" s="90"/>
      <c r="N2755" s="87" t="str">
        <f t="shared" ca="1" si="42"/>
        <v/>
      </c>
      <c r="O2755" s="87"/>
      <c r="P2755" s="89"/>
      <c r="Q2755" s="87"/>
      <c r="R2755" s="87"/>
      <c r="S2755" s="87"/>
      <c r="T2755" s="89"/>
      <c r="V2755" s="87"/>
      <c r="W2755" s="87"/>
    </row>
    <row r="2756" spans="1:23">
      <c r="A2756" s="98"/>
      <c r="B2756" s="94"/>
      <c r="C2756" s="99"/>
      <c r="D2756" s="86"/>
      <c r="E2756" s="87"/>
      <c r="G2756" s="89"/>
      <c r="H2756" s="87"/>
      <c r="I2756" s="87"/>
      <c r="J2756" s="88"/>
      <c r="K2756" s="87"/>
      <c r="L2756" s="90"/>
      <c r="M2756" s="90"/>
      <c r="N2756" s="87" t="str">
        <f t="shared" ca="1" si="42"/>
        <v/>
      </c>
      <c r="O2756" s="87"/>
      <c r="P2756" s="89"/>
      <c r="Q2756" s="87"/>
      <c r="R2756" s="87"/>
      <c r="S2756" s="87"/>
      <c r="T2756" s="89"/>
      <c r="V2756" s="87"/>
      <c r="W2756" s="87"/>
    </row>
    <row r="2757" spans="1:23">
      <c r="A2757" s="98"/>
      <c r="B2757" s="94"/>
      <c r="C2757" s="99"/>
      <c r="D2757" s="86"/>
      <c r="E2757" s="87"/>
      <c r="G2757" s="89"/>
      <c r="H2757" s="87"/>
      <c r="I2757" s="87"/>
      <c r="J2757" s="88"/>
      <c r="K2757" s="87"/>
      <c r="L2757" s="90"/>
      <c r="M2757" s="90"/>
      <c r="N2757" s="87" t="str">
        <f t="shared" ref="N2757:N2820" ca="1" si="43">+IFERROR(MATCH("X",OFFSET(STR,N2756,0),0)+N2756,"")</f>
        <v/>
      </c>
      <c r="O2757" s="87"/>
      <c r="P2757" s="89"/>
      <c r="Q2757" s="87"/>
      <c r="R2757" s="87"/>
      <c r="S2757" s="87"/>
      <c r="T2757" s="89"/>
      <c r="V2757" s="87"/>
      <c r="W2757" s="87"/>
    </row>
    <row r="2758" spans="1:23">
      <c r="A2758" s="98"/>
      <c r="B2758" s="94"/>
      <c r="C2758" s="99"/>
      <c r="D2758" s="86"/>
      <c r="E2758" s="87"/>
      <c r="G2758" s="89"/>
      <c r="H2758" s="87"/>
      <c r="I2758" s="87"/>
      <c r="J2758" s="88"/>
      <c r="K2758" s="87"/>
      <c r="L2758" s="90"/>
      <c r="M2758" s="90"/>
      <c r="N2758" s="87" t="str">
        <f t="shared" ca="1" si="43"/>
        <v/>
      </c>
      <c r="O2758" s="87"/>
      <c r="P2758" s="89"/>
      <c r="Q2758" s="87"/>
      <c r="R2758" s="87"/>
      <c r="S2758" s="87"/>
      <c r="T2758" s="89"/>
      <c r="V2758" s="87"/>
      <c r="W2758" s="87"/>
    </row>
    <row r="2759" spans="1:23">
      <c r="A2759" s="98"/>
      <c r="B2759" s="94"/>
      <c r="C2759" s="99"/>
      <c r="D2759" s="86"/>
      <c r="E2759" s="87"/>
      <c r="G2759" s="89"/>
      <c r="H2759" s="87"/>
      <c r="I2759" s="87"/>
      <c r="J2759" s="88"/>
      <c r="K2759" s="87"/>
      <c r="L2759" s="90"/>
      <c r="M2759" s="90"/>
      <c r="N2759" s="87" t="str">
        <f t="shared" ca="1" si="43"/>
        <v/>
      </c>
      <c r="O2759" s="87"/>
      <c r="P2759" s="89"/>
      <c r="Q2759" s="87"/>
      <c r="R2759" s="87"/>
      <c r="S2759" s="87"/>
      <c r="T2759" s="89"/>
      <c r="V2759" s="87"/>
      <c r="W2759" s="87"/>
    </row>
    <row r="2760" spans="1:23">
      <c r="A2760" s="98"/>
      <c r="B2760" s="94"/>
      <c r="C2760" s="99"/>
      <c r="D2760" s="86"/>
      <c r="E2760" s="87"/>
      <c r="G2760" s="89"/>
      <c r="H2760" s="87"/>
      <c r="I2760" s="87"/>
      <c r="J2760" s="88"/>
      <c r="K2760" s="87"/>
      <c r="L2760" s="90"/>
      <c r="M2760" s="90"/>
      <c r="N2760" s="87" t="str">
        <f t="shared" ca="1" si="43"/>
        <v/>
      </c>
      <c r="O2760" s="87"/>
      <c r="P2760" s="89"/>
      <c r="Q2760" s="87"/>
      <c r="R2760" s="87"/>
      <c r="S2760" s="87"/>
      <c r="T2760" s="89"/>
      <c r="V2760" s="87"/>
      <c r="W2760" s="87"/>
    </row>
    <row r="2761" spans="1:23">
      <c r="A2761" s="98"/>
      <c r="B2761" s="94"/>
      <c r="C2761" s="99"/>
      <c r="D2761" s="86"/>
      <c r="E2761" s="87"/>
      <c r="G2761" s="89"/>
      <c r="H2761" s="87"/>
      <c r="I2761" s="87"/>
      <c r="J2761" s="88"/>
      <c r="K2761" s="87"/>
      <c r="L2761" s="90"/>
      <c r="M2761" s="90"/>
      <c r="N2761" s="87" t="str">
        <f t="shared" ca="1" si="43"/>
        <v/>
      </c>
      <c r="O2761" s="87"/>
      <c r="P2761" s="89"/>
      <c r="Q2761" s="87"/>
      <c r="R2761" s="87"/>
      <c r="S2761" s="87"/>
      <c r="T2761" s="89"/>
      <c r="V2761" s="87"/>
      <c r="W2761" s="87"/>
    </row>
    <row r="2762" spans="1:23">
      <c r="A2762" s="98"/>
      <c r="B2762" s="94"/>
      <c r="C2762" s="99"/>
      <c r="D2762" s="86"/>
      <c r="E2762" s="87"/>
      <c r="G2762" s="89"/>
      <c r="H2762" s="87"/>
      <c r="I2762" s="87"/>
      <c r="J2762" s="88"/>
      <c r="K2762" s="87"/>
      <c r="L2762" s="90"/>
      <c r="M2762" s="90"/>
      <c r="N2762" s="87" t="str">
        <f t="shared" ca="1" si="43"/>
        <v/>
      </c>
      <c r="O2762" s="87"/>
      <c r="P2762" s="89"/>
      <c r="Q2762" s="87"/>
      <c r="R2762" s="87"/>
      <c r="S2762" s="87"/>
      <c r="T2762" s="89"/>
      <c r="V2762" s="87"/>
      <c r="W2762" s="87"/>
    </row>
    <row r="2763" spans="1:23">
      <c r="A2763" s="98"/>
      <c r="B2763" s="94"/>
      <c r="C2763" s="99"/>
      <c r="D2763" s="86"/>
      <c r="E2763" s="87"/>
      <c r="G2763" s="89"/>
      <c r="H2763" s="87"/>
      <c r="I2763" s="87"/>
      <c r="J2763" s="88"/>
      <c r="K2763" s="87"/>
      <c r="L2763" s="90"/>
      <c r="M2763" s="90"/>
      <c r="N2763" s="87" t="str">
        <f t="shared" ca="1" si="43"/>
        <v/>
      </c>
      <c r="O2763" s="87"/>
      <c r="P2763" s="89"/>
      <c r="Q2763" s="87"/>
      <c r="R2763" s="87"/>
      <c r="S2763" s="87"/>
      <c r="T2763" s="89"/>
      <c r="V2763" s="87"/>
      <c r="W2763" s="87"/>
    </row>
    <row r="2764" spans="1:23">
      <c r="A2764" s="98"/>
      <c r="B2764" s="94"/>
      <c r="C2764" s="99"/>
      <c r="D2764" s="86"/>
      <c r="E2764" s="87"/>
      <c r="G2764" s="89"/>
      <c r="H2764" s="87"/>
      <c r="I2764" s="87"/>
      <c r="J2764" s="88"/>
      <c r="K2764" s="87"/>
      <c r="L2764" s="90"/>
      <c r="M2764" s="90"/>
      <c r="N2764" s="87" t="str">
        <f t="shared" ca="1" si="43"/>
        <v/>
      </c>
      <c r="O2764" s="87"/>
      <c r="P2764" s="89"/>
      <c r="Q2764" s="87"/>
      <c r="R2764" s="87"/>
      <c r="S2764" s="87"/>
      <c r="T2764" s="89"/>
      <c r="V2764" s="87"/>
      <c r="W2764" s="87"/>
    </row>
    <row r="2765" spans="1:23">
      <c r="A2765" s="98"/>
      <c r="B2765" s="94"/>
      <c r="C2765" s="99"/>
      <c r="D2765" s="86"/>
      <c r="E2765" s="87"/>
      <c r="G2765" s="89"/>
      <c r="H2765" s="87"/>
      <c r="I2765" s="87"/>
      <c r="J2765" s="88"/>
      <c r="K2765" s="87"/>
      <c r="L2765" s="90"/>
      <c r="M2765" s="90"/>
      <c r="N2765" s="87" t="str">
        <f t="shared" ca="1" si="43"/>
        <v/>
      </c>
      <c r="O2765" s="87"/>
      <c r="P2765" s="89"/>
      <c r="Q2765" s="87"/>
      <c r="R2765" s="87"/>
      <c r="S2765" s="87"/>
      <c r="T2765" s="89"/>
      <c r="V2765" s="87"/>
      <c r="W2765" s="87"/>
    </row>
    <row r="2766" spans="1:23">
      <c r="A2766" s="98"/>
      <c r="B2766" s="94"/>
      <c r="C2766" s="99"/>
      <c r="D2766" s="86"/>
      <c r="E2766" s="87"/>
      <c r="G2766" s="89"/>
      <c r="H2766" s="87"/>
      <c r="I2766" s="87"/>
      <c r="J2766" s="88"/>
      <c r="K2766" s="87"/>
      <c r="L2766" s="90"/>
      <c r="M2766" s="90"/>
      <c r="N2766" s="87" t="str">
        <f t="shared" ca="1" si="43"/>
        <v/>
      </c>
      <c r="O2766" s="87"/>
      <c r="P2766" s="89"/>
      <c r="Q2766" s="87"/>
      <c r="R2766" s="87"/>
      <c r="S2766" s="87"/>
      <c r="T2766" s="89"/>
      <c r="V2766" s="87"/>
      <c r="W2766" s="87"/>
    </row>
    <row r="2767" spans="1:23">
      <c r="A2767" s="98"/>
      <c r="B2767" s="94"/>
      <c r="C2767" s="99"/>
      <c r="D2767" s="86"/>
      <c r="E2767" s="87"/>
      <c r="G2767" s="89"/>
      <c r="H2767" s="87"/>
      <c r="I2767" s="87"/>
      <c r="J2767" s="88"/>
      <c r="K2767" s="87"/>
      <c r="L2767" s="90"/>
      <c r="M2767" s="90"/>
      <c r="N2767" s="87" t="str">
        <f t="shared" ca="1" si="43"/>
        <v/>
      </c>
      <c r="O2767" s="87"/>
      <c r="P2767" s="89"/>
      <c r="Q2767" s="87"/>
      <c r="R2767" s="87"/>
      <c r="S2767" s="87"/>
      <c r="T2767" s="89"/>
      <c r="V2767" s="87"/>
      <c r="W2767" s="87"/>
    </row>
    <row r="2768" spans="1:23">
      <c r="A2768" s="98"/>
      <c r="B2768" s="94"/>
      <c r="C2768" s="99"/>
      <c r="D2768" s="86"/>
      <c r="E2768" s="87"/>
      <c r="G2768" s="89"/>
      <c r="H2768" s="87"/>
      <c r="I2768" s="87"/>
      <c r="J2768" s="88"/>
      <c r="K2768" s="87"/>
      <c r="L2768" s="90"/>
      <c r="M2768" s="90"/>
      <c r="N2768" s="87" t="str">
        <f t="shared" ca="1" si="43"/>
        <v/>
      </c>
      <c r="O2768" s="87"/>
      <c r="P2768" s="89"/>
      <c r="Q2768" s="87"/>
      <c r="R2768" s="87"/>
      <c r="S2768" s="87"/>
      <c r="T2768" s="89"/>
      <c r="V2768" s="87"/>
      <c r="W2768" s="87"/>
    </row>
    <row r="2769" spans="1:23">
      <c r="A2769" s="98"/>
      <c r="B2769" s="94"/>
      <c r="C2769" s="99"/>
      <c r="D2769" s="86"/>
      <c r="E2769" s="87"/>
      <c r="G2769" s="89"/>
      <c r="H2769" s="87"/>
      <c r="I2769" s="87"/>
      <c r="J2769" s="88"/>
      <c r="K2769" s="87"/>
      <c r="L2769" s="90"/>
      <c r="M2769" s="90"/>
      <c r="N2769" s="87" t="str">
        <f t="shared" ca="1" si="43"/>
        <v/>
      </c>
      <c r="O2769" s="87"/>
      <c r="P2769" s="89"/>
      <c r="Q2769" s="87"/>
      <c r="R2769" s="87"/>
      <c r="S2769" s="87"/>
      <c r="T2769" s="89"/>
      <c r="V2769" s="87"/>
      <c r="W2769" s="87"/>
    </row>
    <row r="2770" spans="1:23">
      <c r="A2770" s="98"/>
      <c r="B2770" s="94"/>
      <c r="C2770" s="99"/>
      <c r="D2770" s="86"/>
      <c r="E2770" s="87"/>
      <c r="G2770" s="89"/>
      <c r="H2770" s="87"/>
      <c r="I2770" s="87"/>
      <c r="J2770" s="88"/>
      <c r="K2770" s="87"/>
      <c r="L2770" s="90"/>
      <c r="M2770" s="90"/>
      <c r="N2770" s="87" t="str">
        <f t="shared" ca="1" si="43"/>
        <v/>
      </c>
      <c r="O2770" s="87"/>
      <c r="P2770" s="89"/>
      <c r="Q2770" s="87"/>
      <c r="R2770" s="87"/>
      <c r="S2770" s="87"/>
      <c r="T2770" s="89"/>
      <c r="V2770" s="87"/>
      <c r="W2770" s="87"/>
    </row>
    <row r="2771" spans="1:23">
      <c r="A2771" s="98"/>
      <c r="B2771" s="94"/>
      <c r="C2771" s="99"/>
      <c r="D2771" s="86"/>
      <c r="E2771" s="87"/>
      <c r="G2771" s="89"/>
      <c r="H2771" s="87"/>
      <c r="I2771" s="87"/>
      <c r="J2771" s="88"/>
      <c r="K2771" s="87"/>
      <c r="L2771" s="90"/>
      <c r="M2771" s="90"/>
      <c r="N2771" s="87" t="str">
        <f t="shared" ca="1" si="43"/>
        <v/>
      </c>
      <c r="O2771" s="87"/>
      <c r="P2771" s="89"/>
      <c r="Q2771" s="87"/>
      <c r="R2771" s="87"/>
      <c r="S2771" s="87"/>
      <c r="T2771" s="89"/>
      <c r="V2771" s="87"/>
      <c r="W2771" s="87"/>
    </row>
    <row r="2772" spans="1:23">
      <c r="A2772" s="98"/>
      <c r="B2772" s="94"/>
      <c r="C2772" s="99"/>
      <c r="D2772" s="86"/>
      <c r="E2772" s="87"/>
      <c r="G2772" s="89"/>
      <c r="H2772" s="87"/>
      <c r="I2772" s="87"/>
      <c r="J2772" s="88"/>
      <c r="K2772" s="87"/>
      <c r="L2772" s="90"/>
      <c r="M2772" s="90"/>
      <c r="N2772" s="87" t="str">
        <f t="shared" ca="1" si="43"/>
        <v/>
      </c>
      <c r="O2772" s="87"/>
      <c r="P2772" s="89"/>
      <c r="Q2772" s="87"/>
      <c r="R2772" s="87"/>
      <c r="S2772" s="87"/>
      <c r="T2772" s="89"/>
      <c r="V2772" s="87"/>
      <c r="W2772" s="87"/>
    </row>
    <row r="2773" spans="1:23">
      <c r="A2773" s="98"/>
      <c r="B2773" s="94"/>
      <c r="C2773" s="99"/>
      <c r="D2773" s="86"/>
      <c r="E2773" s="87"/>
      <c r="G2773" s="89"/>
      <c r="H2773" s="87"/>
      <c r="I2773" s="87"/>
      <c r="J2773" s="88"/>
      <c r="K2773" s="87"/>
      <c r="L2773" s="90"/>
      <c r="M2773" s="90"/>
      <c r="N2773" s="87" t="str">
        <f t="shared" ca="1" si="43"/>
        <v/>
      </c>
      <c r="O2773" s="87"/>
      <c r="P2773" s="89"/>
      <c r="Q2773" s="87"/>
      <c r="R2773" s="87"/>
      <c r="S2773" s="87"/>
      <c r="T2773" s="89"/>
      <c r="V2773" s="87"/>
      <c r="W2773" s="87"/>
    </row>
    <row r="2774" spans="1:23">
      <c r="A2774" s="98"/>
      <c r="B2774" s="94"/>
      <c r="C2774" s="99"/>
      <c r="D2774" s="86"/>
      <c r="E2774" s="87"/>
      <c r="G2774" s="89"/>
      <c r="H2774" s="87"/>
      <c r="I2774" s="87"/>
      <c r="J2774" s="88"/>
      <c r="K2774" s="87"/>
      <c r="L2774" s="90"/>
      <c r="M2774" s="90"/>
      <c r="N2774" s="87" t="str">
        <f t="shared" ca="1" si="43"/>
        <v/>
      </c>
      <c r="O2774" s="87"/>
      <c r="P2774" s="89"/>
      <c r="Q2774" s="87"/>
      <c r="R2774" s="87"/>
      <c r="S2774" s="87"/>
      <c r="T2774" s="89"/>
      <c r="V2774" s="87"/>
      <c r="W2774" s="87"/>
    </row>
    <row r="2775" spans="1:23">
      <c r="A2775" s="98"/>
      <c r="B2775" s="94"/>
      <c r="C2775" s="99"/>
      <c r="D2775" s="86"/>
      <c r="E2775" s="87"/>
      <c r="G2775" s="89"/>
      <c r="H2775" s="87"/>
      <c r="I2775" s="87"/>
      <c r="J2775" s="88"/>
      <c r="K2775" s="87"/>
      <c r="L2775" s="90"/>
      <c r="M2775" s="90"/>
      <c r="N2775" s="87" t="str">
        <f t="shared" ca="1" si="43"/>
        <v/>
      </c>
      <c r="O2775" s="87"/>
      <c r="P2775" s="89"/>
      <c r="Q2775" s="87"/>
      <c r="R2775" s="87"/>
      <c r="S2775" s="87"/>
      <c r="T2775" s="89"/>
      <c r="V2775" s="87"/>
      <c r="W2775" s="87"/>
    </row>
    <row r="2776" spans="1:23">
      <c r="A2776" s="98"/>
      <c r="B2776" s="94"/>
      <c r="C2776" s="99"/>
      <c r="D2776" s="86"/>
      <c r="E2776" s="87"/>
      <c r="G2776" s="89"/>
      <c r="H2776" s="87"/>
      <c r="I2776" s="87"/>
      <c r="J2776" s="88"/>
      <c r="K2776" s="87"/>
      <c r="L2776" s="90"/>
      <c r="M2776" s="90"/>
      <c r="N2776" s="87" t="str">
        <f t="shared" ca="1" si="43"/>
        <v/>
      </c>
      <c r="O2776" s="87"/>
      <c r="P2776" s="89"/>
      <c r="Q2776" s="87"/>
      <c r="R2776" s="87"/>
      <c r="S2776" s="87"/>
      <c r="T2776" s="89"/>
      <c r="V2776" s="87"/>
      <c r="W2776" s="87"/>
    </row>
    <row r="2777" spans="1:23">
      <c r="A2777" s="98"/>
      <c r="B2777" s="94"/>
      <c r="C2777" s="99"/>
      <c r="D2777" s="86"/>
      <c r="E2777" s="87"/>
      <c r="G2777" s="89"/>
      <c r="H2777" s="87"/>
      <c r="I2777" s="87"/>
      <c r="J2777" s="88"/>
      <c r="K2777" s="87"/>
      <c r="L2777" s="90"/>
      <c r="M2777" s="90"/>
      <c r="N2777" s="87" t="str">
        <f t="shared" ca="1" si="43"/>
        <v/>
      </c>
      <c r="O2777" s="87"/>
      <c r="P2777" s="89"/>
      <c r="Q2777" s="87"/>
      <c r="R2777" s="87"/>
      <c r="S2777" s="87"/>
      <c r="T2777" s="89"/>
      <c r="V2777" s="87"/>
      <c r="W2777" s="87"/>
    </row>
    <row r="2778" spans="1:23">
      <c r="A2778" s="98"/>
      <c r="B2778" s="94"/>
      <c r="C2778" s="99"/>
      <c r="D2778" s="86"/>
      <c r="E2778" s="87"/>
      <c r="G2778" s="89"/>
      <c r="H2778" s="87"/>
      <c r="I2778" s="87"/>
      <c r="J2778" s="88"/>
      <c r="K2778" s="87"/>
      <c r="L2778" s="90"/>
      <c r="M2778" s="90"/>
      <c r="N2778" s="87" t="str">
        <f t="shared" ca="1" si="43"/>
        <v/>
      </c>
      <c r="O2778" s="87"/>
      <c r="P2778" s="89"/>
      <c r="Q2778" s="87"/>
      <c r="R2778" s="87"/>
      <c r="S2778" s="87"/>
      <c r="T2778" s="89"/>
      <c r="V2778" s="87"/>
      <c r="W2778" s="87"/>
    </row>
    <row r="2779" spans="1:23">
      <c r="A2779" s="98"/>
      <c r="B2779" s="94"/>
      <c r="C2779" s="99"/>
      <c r="D2779" s="86"/>
      <c r="E2779" s="87"/>
      <c r="G2779" s="89"/>
      <c r="H2779" s="87"/>
      <c r="I2779" s="87"/>
      <c r="J2779" s="88"/>
      <c r="K2779" s="87"/>
      <c r="L2779" s="90"/>
      <c r="M2779" s="90"/>
      <c r="N2779" s="87" t="str">
        <f t="shared" ca="1" si="43"/>
        <v/>
      </c>
      <c r="O2779" s="87"/>
      <c r="P2779" s="89"/>
      <c r="Q2779" s="87"/>
      <c r="R2779" s="87"/>
      <c r="S2779" s="87"/>
      <c r="T2779" s="89"/>
      <c r="V2779" s="87"/>
      <c r="W2779" s="87"/>
    </row>
    <row r="2780" spans="1:23">
      <c r="A2780" s="98"/>
      <c r="B2780" s="94"/>
      <c r="C2780" s="99"/>
      <c r="D2780" s="86"/>
      <c r="E2780" s="87"/>
      <c r="G2780" s="89"/>
      <c r="H2780" s="87"/>
      <c r="I2780" s="87"/>
      <c r="J2780" s="88"/>
      <c r="K2780" s="87"/>
      <c r="L2780" s="90"/>
      <c r="M2780" s="90"/>
      <c r="N2780" s="87" t="str">
        <f t="shared" ca="1" si="43"/>
        <v/>
      </c>
      <c r="O2780" s="87"/>
      <c r="P2780" s="89"/>
      <c r="Q2780" s="87"/>
      <c r="R2780" s="87"/>
      <c r="S2780" s="87"/>
      <c r="T2780" s="89"/>
      <c r="V2780" s="87"/>
      <c r="W2780" s="87"/>
    </row>
    <row r="2781" spans="1:23">
      <c r="A2781" s="98"/>
      <c r="B2781" s="94"/>
      <c r="C2781" s="99"/>
      <c r="D2781" s="86"/>
      <c r="E2781" s="87"/>
      <c r="G2781" s="89"/>
      <c r="H2781" s="87"/>
      <c r="I2781" s="87"/>
      <c r="J2781" s="88"/>
      <c r="K2781" s="87"/>
      <c r="L2781" s="90"/>
      <c r="M2781" s="90"/>
      <c r="N2781" s="87" t="str">
        <f t="shared" ca="1" si="43"/>
        <v/>
      </c>
      <c r="O2781" s="87"/>
      <c r="P2781" s="89"/>
      <c r="Q2781" s="87"/>
      <c r="R2781" s="87"/>
      <c r="S2781" s="87"/>
      <c r="T2781" s="89"/>
      <c r="V2781" s="87"/>
      <c r="W2781" s="87"/>
    </row>
    <row r="2782" spans="1:23">
      <c r="A2782" s="98"/>
      <c r="B2782" s="94"/>
      <c r="C2782" s="99"/>
      <c r="D2782" s="86"/>
      <c r="E2782" s="87"/>
      <c r="G2782" s="89"/>
      <c r="H2782" s="87"/>
      <c r="I2782" s="87"/>
      <c r="J2782" s="88"/>
      <c r="K2782" s="87"/>
      <c r="L2782" s="90"/>
      <c r="M2782" s="90"/>
      <c r="N2782" s="87" t="str">
        <f t="shared" ca="1" si="43"/>
        <v/>
      </c>
      <c r="O2782" s="87"/>
      <c r="P2782" s="89"/>
      <c r="Q2782" s="87"/>
      <c r="R2782" s="87"/>
      <c r="S2782" s="87"/>
      <c r="T2782" s="89"/>
      <c r="V2782" s="87"/>
      <c r="W2782" s="87"/>
    </row>
    <row r="2783" spans="1:23">
      <c r="A2783" s="98"/>
      <c r="B2783" s="94"/>
      <c r="C2783" s="99"/>
      <c r="D2783" s="86"/>
      <c r="E2783" s="87"/>
      <c r="G2783" s="89"/>
      <c r="H2783" s="87"/>
      <c r="I2783" s="87"/>
      <c r="J2783" s="88"/>
      <c r="K2783" s="87"/>
      <c r="L2783" s="90"/>
      <c r="M2783" s="90"/>
      <c r="N2783" s="87" t="str">
        <f t="shared" ca="1" si="43"/>
        <v/>
      </c>
      <c r="O2783" s="87"/>
      <c r="P2783" s="89"/>
      <c r="Q2783" s="87"/>
      <c r="R2783" s="87"/>
      <c r="S2783" s="87"/>
      <c r="T2783" s="89"/>
      <c r="V2783" s="87"/>
      <c r="W2783" s="87"/>
    </row>
    <row r="2784" spans="1:23">
      <c r="A2784" s="98"/>
      <c r="B2784" s="94"/>
      <c r="C2784" s="99"/>
      <c r="D2784" s="86"/>
      <c r="E2784" s="87"/>
      <c r="G2784" s="89"/>
      <c r="H2784" s="87"/>
      <c r="I2784" s="87"/>
      <c r="J2784" s="88"/>
      <c r="K2784" s="87"/>
      <c r="L2784" s="90"/>
      <c r="M2784" s="90"/>
      <c r="N2784" s="87" t="str">
        <f t="shared" ca="1" si="43"/>
        <v/>
      </c>
      <c r="O2784" s="87"/>
      <c r="P2784" s="89"/>
      <c r="Q2784" s="87"/>
      <c r="R2784" s="87"/>
      <c r="S2784" s="87"/>
      <c r="T2784" s="89"/>
      <c r="V2784" s="87"/>
      <c r="W2784" s="87"/>
    </row>
    <row r="2785" spans="1:23">
      <c r="A2785" s="98"/>
      <c r="B2785" s="94"/>
      <c r="C2785" s="99"/>
      <c r="D2785" s="86"/>
      <c r="E2785" s="87"/>
      <c r="G2785" s="89"/>
      <c r="H2785" s="87"/>
      <c r="I2785" s="87"/>
      <c r="J2785" s="88"/>
      <c r="K2785" s="87"/>
      <c r="L2785" s="90"/>
      <c r="M2785" s="90"/>
      <c r="N2785" s="87" t="str">
        <f t="shared" ca="1" si="43"/>
        <v/>
      </c>
      <c r="O2785" s="87"/>
      <c r="P2785" s="89"/>
      <c r="Q2785" s="87"/>
      <c r="R2785" s="87"/>
      <c r="S2785" s="87"/>
      <c r="T2785" s="89"/>
      <c r="V2785" s="87"/>
      <c r="W2785" s="87"/>
    </row>
    <row r="2786" spans="1:23">
      <c r="A2786" s="98"/>
      <c r="B2786" s="94"/>
      <c r="C2786" s="99"/>
      <c r="D2786" s="86"/>
      <c r="E2786" s="87"/>
      <c r="G2786" s="89"/>
      <c r="H2786" s="87"/>
      <c r="I2786" s="87"/>
      <c r="J2786" s="88"/>
      <c r="K2786" s="87"/>
      <c r="L2786" s="90"/>
      <c r="M2786" s="90"/>
      <c r="N2786" s="87" t="str">
        <f t="shared" ca="1" si="43"/>
        <v/>
      </c>
      <c r="O2786" s="87"/>
      <c r="P2786" s="89"/>
      <c r="Q2786" s="87"/>
      <c r="R2786" s="87"/>
      <c r="S2786" s="87"/>
      <c r="T2786" s="89"/>
      <c r="V2786" s="87"/>
      <c r="W2786" s="87"/>
    </row>
    <row r="2787" spans="1:23">
      <c r="A2787" s="98"/>
      <c r="B2787" s="94"/>
      <c r="C2787" s="99"/>
      <c r="D2787" s="86"/>
      <c r="E2787" s="87"/>
      <c r="G2787" s="89"/>
      <c r="H2787" s="87"/>
      <c r="I2787" s="87"/>
      <c r="J2787" s="88"/>
      <c r="K2787" s="87"/>
      <c r="L2787" s="90"/>
      <c r="M2787" s="90"/>
      <c r="N2787" s="87" t="str">
        <f t="shared" ca="1" si="43"/>
        <v/>
      </c>
      <c r="O2787" s="87"/>
      <c r="P2787" s="89"/>
      <c r="Q2787" s="87"/>
      <c r="R2787" s="87"/>
      <c r="S2787" s="87"/>
      <c r="T2787" s="89"/>
      <c r="V2787" s="87"/>
      <c r="W2787" s="87"/>
    </row>
    <row r="2788" spans="1:23">
      <c r="A2788" s="98"/>
      <c r="B2788" s="94"/>
      <c r="C2788" s="99"/>
      <c r="D2788" s="86"/>
      <c r="E2788" s="87"/>
      <c r="G2788" s="89"/>
      <c r="H2788" s="87"/>
      <c r="I2788" s="87"/>
      <c r="J2788" s="88"/>
      <c r="K2788" s="87"/>
      <c r="L2788" s="90"/>
      <c r="M2788" s="90"/>
      <c r="N2788" s="87" t="str">
        <f t="shared" ca="1" si="43"/>
        <v/>
      </c>
      <c r="O2788" s="87"/>
      <c r="P2788" s="89"/>
      <c r="Q2788" s="87"/>
      <c r="R2788" s="87"/>
      <c r="S2788" s="87"/>
      <c r="T2788" s="89"/>
      <c r="V2788" s="87"/>
      <c r="W2788" s="87"/>
    </row>
    <row r="2789" spans="1:23">
      <c r="A2789" s="98"/>
      <c r="B2789" s="94"/>
      <c r="C2789" s="99"/>
      <c r="D2789" s="86"/>
      <c r="E2789" s="87"/>
      <c r="G2789" s="89"/>
      <c r="H2789" s="87"/>
      <c r="I2789" s="87"/>
      <c r="J2789" s="88"/>
      <c r="K2789" s="87"/>
      <c r="L2789" s="90"/>
      <c r="M2789" s="90"/>
      <c r="N2789" s="87" t="str">
        <f t="shared" ca="1" si="43"/>
        <v/>
      </c>
      <c r="O2789" s="87"/>
      <c r="P2789" s="89"/>
      <c r="Q2789" s="87"/>
      <c r="R2789" s="87"/>
      <c r="S2789" s="87"/>
      <c r="T2789" s="89"/>
      <c r="V2789" s="87"/>
      <c r="W2789" s="87"/>
    </row>
    <row r="2790" spans="1:23">
      <c r="A2790" s="98"/>
      <c r="B2790" s="94"/>
      <c r="C2790" s="99"/>
      <c r="D2790" s="86"/>
      <c r="E2790" s="87"/>
      <c r="G2790" s="89"/>
      <c r="H2790" s="87"/>
      <c r="I2790" s="87"/>
      <c r="J2790" s="88"/>
      <c r="K2790" s="87"/>
      <c r="L2790" s="90"/>
      <c r="M2790" s="90"/>
      <c r="N2790" s="87" t="str">
        <f t="shared" ca="1" si="43"/>
        <v/>
      </c>
      <c r="O2790" s="87"/>
      <c r="P2790" s="89"/>
      <c r="Q2790" s="87"/>
      <c r="R2790" s="87"/>
      <c r="S2790" s="87"/>
      <c r="T2790" s="89"/>
      <c r="V2790" s="87"/>
      <c r="W2790" s="87"/>
    </row>
    <row r="2791" spans="1:23">
      <c r="A2791" s="98"/>
      <c r="B2791" s="94"/>
      <c r="C2791" s="99"/>
      <c r="D2791" s="86"/>
      <c r="E2791" s="87"/>
      <c r="G2791" s="89"/>
      <c r="H2791" s="87"/>
      <c r="I2791" s="87"/>
      <c r="J2791" s="88"/>
      <c r="K2791" s="87"/>
      <c r="L2791" s="90"/>
      <c r="M2791" s="90"/>
      <c r="N2791" s="87" t="str">
        <f t="shared" ca="1" si="43"/>
        <v/>
      </c>
      <c r="O2791" s="87"/>
      <c r="P2791" s="89"/>
      <c r="Q2791" s="87"/>
      <c r="R2791" s="87"/>
      <c r="S2791" s="87"/>
      <c r="T2791" s="89"/>
      <c r="V2791" s="87"/>
      <c r="W2791" s="87"/>
    </row>
    <row r="2792" spans="1:23">
      <c r="A2792" s="98"/>
      <c r="B2792" s="94"/>
      <c r="C2792" s="99"/>
      <c r="D2792" s="86"/>
      <c r="E2792" s="87"/>
      <c r="G2792" s="89"/>
      <c r="H2792" s="87"/>
      <c r="I2792" s="87"/>
      <c r="J2792" s="88"/>
      <c r="K2792" s="87"/>
      <c r="L2792" s="90"/>
      <c r="M2792" s="90"/>
      <c r="N2792" s="87" t="str">
        <f t="shared" ca="1" si="43"/>
        <v/>
      </c>
      <c r="O2792" s="87"/>
      <c r="P2792" s="89"/>
      <c r="Q2792" s="87"/>
      <c r="R2792" s="87"/>
      <c r="S2792" s="87"/>
      <c r="T2792" s="89"/>
      <c r="V2792" s="87"/>
      <c r="W2792" s="87"/>
    </row>
    <row r="2793" spans="1:23">
      <c r="A2793" s="98"/>
      <c r="B2793" s="94"/>
      <c r="C2793" s="99"/>
      <c r="D2793" s="86"/>
      <c r="E2793" s="87"/>
      <c r="G2793" s="89"/>
      <c r="H2793" s="87"/>
      <c r="I2793" s="87"/>
      <c r="J2793" s="88"/>
      <c r="K2793" s="87"/>
      <c r="L2793" s="90"/>
      <c r="M2793" s="90"/>
      <c r="N2793" s="87" t="str">
        <f t="shared" ca="1" si="43"/>
        <v/>
      </c>
      <c r="O2793" s="87"/>
      <c r="P2793" s="89"/>
      <c r="Q2793" s="87"/>
      <c r="R2793" s="87"/>
      <c r="S2793" s="87"/>
      <c r="T2793" s="89"/>
      <c r="V2793" s="87"/>
      <c r="W2793" s="87"/>
    </row>
    <row r="2794" spans="1:23">
      <c r="A2794" s="98"/>
      <c r="B2794" s="94"/>
      <c r="C2794" s="99"/>
      <c r="D2794" s="86"/>
      <c r="E2794" s="87"/>
      <c r="G2794" s="89"/>
      <c r="H2794" s="87"/>
      <c r="I2794" s="87"/>
      <c r="J2794" s="88"/>
      <c r="K2794" s="87"/>
      <c r="L2794" s="90"/>
      <c r="M2794" s="90"/>
      <c r="N2794" s="87" t="str">
        <f t="shared" ca="1" si="43"/>
        <v/>
      </c>
      <c r="O2794" s="87"/>
      <c r="P2794" s="89"/>
      <c r="Q2794" s="87"/>
      <c r="R2794" s="87"/>
      <c r="S2794" s="87"/>
      <c r="T2794" s="89"/>
      <c r="V2794" s="87"/>
      <c r="W2794" s="87"/>
    </row>
    <row r="2795" spans="1:23">
      <c r="A2795" s="98"/>
      <c r="B2795" s="94"/>
      <c r="C2795" s="99"/>
      <c r="D2795" s="86"/>
      <c r="E2795" s="87"/>
      <c r="G2795" s="89"/>
      <c r="H2795" s="87"/>
      <c r="I2795" s="87"/>
      <c r="J2795" s="88"/>
      <c r="K2795" s="87"/>
      <c r="L2795" s="90"/>
      <c r="M2795" s="90"/>
      <c r="N2795" s="87" t="str">
        <f t="shared" ca="1" si="43"/>
        <v/>
      </c>
      <c r="O2795" s="87"/>
      <c r="P2795" s="89"/>
      <c r="Q2795" s="87"/>
      <c r="R2795" s="87"/>
      <c r="S2795" s="87"/>
      <c r="T2795" s="89"/>
      <c r="V2795" s="87"/>
      <c r="W2795" s="87"/>
    </row>
    <row r="2796" spans="1:23">
      <c r="A2796" s="98"/>
      <c r="B2796" s="94"/>
      <c r="C2796" s="99"/>
      <c r="D2796" s="86"/>
      <c r="E2796" s="87"/>
      <c r="G2796" s="89"/>
      <c r="H2796" s="87"/>
      <c r="I2796" s="87"/>
      <c r="J2796" s="88"/>
      <c r="K2796" s="87"/>
      <c r="L2796" s="90"/>
      <c r="M2796" s="90"/>
      <c r="N2796" s="87" t="str">
        <f t="shared" ca="1" si="43"/>
        <v/>
      </c>
      <c r="O2796" s="87"/>
      <c r="P2796" s="89"/>
      <c r="Q2796" s="87"/>
      <c r="R2796" s="87"/>
      <c r="S2796" s="87"/>
      <c r="T2796" s="89"/>
      <c r="V2796" s="87"/>
      <c r="W2796" s="87"/>
    </row>
    <row r="2797" spans="1:23">
      <c r="A2797" s="98"/>
      <c r="B2797" s="94"/>
      <c r="C2797" s="99"/>
      <c r="D2797" s="86"/>
      <c r="E2797" s="87"/>
      <c r="G2797" s="89"/>
      <c r="H2797" s="87"/>
      <c r="I2797" s="87"/>
      <c r="J2797" s="88"/>
      <c r="K2797" s="87"/>
      <c r="L2797" s="90"/>
      <c r="M2797" s="90"/>
      <c r="N2797" s="87" t="str">
        <f t="shared" ca="1" si="43"/>
        <v/>
      </c>
      <c r="O2797" s="87"/>
      <c r="P2797" s="89"/>
      <c r="Q2797" s="87"/>
      <c r="R2797" s="87"/>
      <c r="S2797" s="87"/>
      <c r="T2797" s="89"/>
      <c r="V2797" s="87"/>
      <c r="W2797" s="87"/>
    </row>
    <row r="2798" spans="1:23">
      <c r="A2798" s="98"/>
      <c r="B2798" s="94"/>
      <c r="C2798" s="99"/>
      <c r="D2798" s="86"/>
      <c r="E2798" s="87"/>
      <c r="G2798" s="89"/>
      <c r="H2798" s="87"/>
      <c r="I2798" s="87"/>
      <c r="J2798" s="88"/>
      <c r="K2798" s="87"/>
      <c r="L2798" s="90"/>
      <c r="M2798" s="90"/>
      <c r="N2798" s="87" t="str">
        <f t="shared" ca="1" si="43"/>
        <v/>
      </c>
      <c r="O2798" s="87"/>
      <c r="P2798" s="89"/>
      <c r="Q2798" s="87"/>
      <c r="R2798" s="87"/>
      <c r="S2798" s="87"/>
      <c r="T2798" s="89"/>
      <c r="V2798" s="87"/>
      <c r="W2798" s="87"/>
    </row>
    <row r="2799" spans="1:23">
      <c r="A2799" s="98"/>
      <c r="B2799" s="94"/>
      <c r="C2799" s="99"/>
      <c r="D2799" s="86"/>
      <c r="E2799" s="87"/>
      <c r="G2799" s="89"/>
      <c r="H2799" s="87"/>
      <c r="I2799" s="87"/>
      <c r="J2799" s="88"/>
      <c r="K2799" s="87"/>
      <c r="L2799" s="90"/>
      <c r="M2799" s="90"/>
      <c r="N2799" s="87" t="str">
        <f t="shared" ca="1" si="43"/>
        <v/>
      </c>
      <c r="O2799" s="87"/>
      <c r="P2799" s="89"/>
      <c r="Q2799" s="87"/>
      <c r="R2799" s="87"/>
      <c r="S2799" s="87"/>
      <c r="T2799" s="89"/>
      <c r="V2799" s="87"/>
      <c r="W2799" s="87"/>
    </row>
    <row r="2800" spans="1:23">
      <c r="A2800" s="98"/>
      <c r="B2800" s="94"/>
      <c r="C2800" s="99"/>
      <c r="D2800" s="86"/>
      <c r="E2800" s="87"/>
      <c r="G2800" s="89"/>
      <c r="H2800" s="87"/>
      <c r="I2800" s="87"/>
      <c r="J2800" s="88"/>
      <c r="K2800" s="87"/>
      <c r="L2800" s="90"/>
      <c r="M2800" s="90"/>
      <c r="N2800" s="87" t="str">
        <f t="shared" ca="1" si="43"/>
        <v/>
      </c>
      <c r="O2800" s="87"/>
      <c r="P2800" s="89"/>
      <c r="Q2800" s="87"/>
      <c r="R2800" s="87"/>
      <c r="S2800" s="87"/>
      <c r="T2800" s="89"/>
      <c r="V2800" s="87"/>
      <c r="W2800" s="87"/>
    </row>
    <row r="2801" spans="1:23">
      <c r="A2801" s="98"/>
      <c r="B2801" s="94"/>
      <c r="C2801" s="99"/>
      <c r="D2801" s="86"/>
      <c r="E2801" s="87"/>
      <c r="G2801" s="89"/>
      <c r="H2801" s="87"/>
      <c r="I2801" s="87"/>
      <c r="J2801" s="88"/>
      <c r="K2801" s="87"/>
      <c r="L2801" s="90"/>
      <c r="M2801" s="90"/>
      <c r="N2801" s="87" t="str">
        <f t="shared" ca="1" si="43"/>
        <v/>
      </c>
      <c r="O2801" s="87"/>
      <c r="P2801" s="89"/>
      <c r="Q2801" s="87"/>
      <c r="R2801" s="87"/>
      <c r="S2801" s="87"/>
      <c r="T2801" s="89"/>
      <c r="V2801" s="87"/>
      <c r="W2801" s="87"/>
    </row>
    <row r="2802" spans="1:23">
      <c r="A2802" s="98"/>
      <c r="B2802" s="94"/>
      <c r="C2802" s="99"/>
      <c r="D2802" s="86"/>
      <c r="E2802" s="87"/>
      <c r="G2802" s="89"/>
      <c r="H2802" s="87"/>
      <c r="I2802" s="87"/>
      <c r="J2802" s="88"/>
      <c r="K2802" s="87"/>
      <c r="L2802" s="90"/>
      <c r="M2802" s="90"/>
      <c r="N2802" s="87" t="str">
        <f t="shared" ca="1" si="43"/>
        <v/>
      </c>
      <c r="O2802" s="87"/>
      <c r="P2802" s="89"/>
      <c r="Q2802" s="87"/>
      <c r="R2802" s="87"/>
      <c r="S2802" s="87"/>
      <c r="T2802" s="89"/>
      <c r="V2802" s="87"/>
      <c r="W2802" s="87"/>
    </row>
    <row r="2803" spans="1:23">
      <c r="A2803" s="98"/>
      <c r="B2803" s="94"/>
      <c r="C2803" s="99"/>
      <c r="D2803" s="86"/>
      <c r="E2803" s="87"/>
      <c r="G2803" s="89"/>
      <c r="H2803" s="87"/>
      <c r="I2803" s="87"/>
      <c r="J2803" s="88"/>
      <c r="K2803" s="87"/>
      <c r="L2803" s="90"/>
      <c r="M2803" s="90"/>
      <c r="N2803" s="87" t="str">
        <f t="shared" ca="1" si="43"/>
        <v/>
      </c>
      <c r="O2803" s="87"/>
      <c r="P2803" s="89"/>
      <c r="Q2803" s="87"/>
      <c r="R2803" s="87"/>
      <c r="S2803" s="87"/>
      <c r="T2803" s="89"/>
      <c r="V2803" s="87"/>
      <c r="W2803" s="87"/>
    </row>
    <row r="2804" spans="1:23">
      <c r="A2804" s="98"/>
      <c r="B2804" s="94"/>
      <c r="C2804" s="99"/>
      <c r="D2804" s="86"/>
      <c r="E2804" s="87"/>
      <c r="G2804" s="89"/>
      <c r="H2804" s="87"/>
      <c r="I2804" s="87"/>
      <c r="J2804" s="88"/>
      <c r="K2804" s="87"/>
      <c r="L2804" s="90"/>
      <c r="M2804" s="90"/>
      <c r="N2804" s="87" t="str">
        <f t="shared" ca="1" si="43"/>
        <v/>
      </c>
      <c r="O2804" s="87"/>
      <c r="P2804" s="89"/>
      <c r="Q2804" s="87"/>
      <c r="R2804" s="87"/>
      <c r="S2804" s="87"/>
      <c r="T2804" s="89"/>
      <c r="V2804" s="87"/>
      <c r="W2804" s="87"/>
    </row>
    <row r="2805" spans="1:23">
      <c r="A2805" s="98"/>
      <c r="B2805" s="94"/>
      <c r="C2805" s="99"/>
      <c r="D2805" s="86"/>
      <c r="E2805" s="87"/>
      <c r="G2805" s="89"/>
      <c r="H2805" s="87"/>
      <c r="I2805" s="87"/>
      <c r="J2805" s="88"/>
      <c r="K2805" s="87"/>
      <c r="L2805" s="90"/>
      <c r="M2805" s="90"/>
      <c r="N2805" s="87" t="str">
        <f t="shared" ca="1" si="43"/>
        <v/>
      </c>
      <c r="O2805" s="87"/>
      <c r="P2805" s="89"/>
      <c r="Q2805" s="87"/>
      <c r="R2805" s="87"/>
      <c r="S2805" s="87"/>
      <c r="T2805" s="89"/>
      <c r="V2805" s="87"/>
      <c r="W2805" s="87"/>
    </row>
    <row r="2806" spans="1:23">
      <c r="A2806" s="98"/>
      <c r="B2806" s="94"/>
      <c r="C2806" s="99"/>
      <c r="D2806" s="86"/>
      <c r="E2806" s="87"/>
      <c r="G2806" s="89"/>
      <c r="H2806" s="87"/>
      <c r="I2806" s="87"/>
      <c r="J2806" s="88"/>
      <c r="K2806" s="87"/>
      <c r="L2806" s="90"/>
      <c r="M2806" s="90"/>
      <c r="N2806" s="87" t="str">
        <f t="shared" ca="1" si="43"/>
        <v/>
      </c>
      <c r="O2806" s="87"/>
      <c r="P2806" s="89"/>
      <c r="Q2806" s="87"/>
      <c r="R2806" s="87"/>
      <c r="S2806" s="87"/>
      <c r="T2806" s="89"/>
      <c r="V2806" s="87"/>
      <c r="W2806" s="87"/>
    </row>
    <row r="2807" spans="1:23">
      <c r="A2807" s="98"/>
      <c r="B2807" s="94"/>
      <c r="C2807" s="99"/>
      <c r="D2807" s="86"/>
      <c r="E2807" s="87"/>
      <c r="G2807" s="89"/>
      <c r="H2807" s="87"/>
      <c r="I2807" s="87"/>
      <c r="J2807" s="88"/>
      <c r="K2807" s="87"/>
      <c r="L2807" s="90"/>
      <c r="M2807" s="90"/>
      <c r="N2807" s="87" t="str">
        <f t="shared" ca="1" si="43"/>
        <v/>
      </c>
      <c r="O2807" s="87"/>
      <c r="P2807" s="89"/>
      <c r="Q2807" s="87"/>
      <c r="R2807" s="87"/>
      <c r="S2807" s="87"/>
      <c r="T2807" s="89"/>
      <c r="V2807" s="87"/>
      <c r="W2807" s="87"/>
    </row>
    <row r="2808" spans="1:23">
      <c r="A2808" s="98"/>
      <c r="B2808" s="94"/>
      <c r="C2808" s="99"/>
      <c r="D2808" s="86"/>
      <c r="E2808" s="87"/>
      <c r="G2808" s="89"/>
      <c r="H2808" s="87"/>
      <c r="I2808" s="87"/>
      <c r="J2808" s="88"/>
      <c r="K2808" s="87"/>
      <c r="L2808" s="90"/>
      <c r="M2808" s="90"/>
      <c r="N2808" s="87" t="str">
        <f t="shared" ca="1" si="43"/>
        <v/>
      </c>
      <c r="O2808" s="87"/>
      <c r="P2808" s="89"/>
      <c r="Q2808" s="87"/>
      <c r="R2808" s="87"/>
      <c r="S2808" s="87"/>
      <c r="T2808" s="89"/>
      <c r="V2808" s="87"/>
      <c r="W2808" s="87"/>
    </row>
    <row r="2809" spans="1:23">
      <c r="A2809" s="98"/>
      <c r="B2809" s="94"/>
      <c r="C2809" s="99"/>
      <c r="D2809" s="86"/>
      <c r="E2809" s="87"/>
      <c r="G2809" s="89"/>
      <c r="H2809" s="87"/>
      <c r="I2809" s="87"/>
      <c r="J2809" s="88"/>
      <c r="K2809" s="87"/>
      <c r="L2809" s="90"/>
      <c r="M2809" s="90"/>
      <c r="N2809" s="87" t="str">
        <f t="shared" ca="1" si="43"/>
        <v/>
      </c>
      <c r="O2809" s="87"/>
      <c r="P2809" s="89"/>
      <c r="Q2809" s="87"/>
      <c r="R2809" s="87"/>
      <c r="S2809" s="87"/>
      <c r="T2809" s="89"/>
      <c r="V2809" s="87"/>
      <c r="W2809" s="87"/>
    </row>
    <row r="2810" spans="1:23">
      <c r="A2810" s="98"/>
      <c r="B2810" s="94"/>
      <c r="C2810" s="99"/>
      <c r="D2810" s="86"/>
      <c r="E2810" s="87"/>
      <c r="G2810" s="89"/>
      <c r="H2810" s="87"/>
      <c r="I2810" s="87"/>
      <c r="J2810" s="88"/>
      <c r="K2810" s="87"/>
      <c r="L2810" s="90"/>
      <c r="M2810" s="90"/>
      <c r="N2810" s="87" t="str">
        <f t="shared" ca="1" si="43"/>
        <v/>
      </c>
      <c r="O2810" s="87"/>
      <c r="P2810" s="89"/>
      <c r="Q2810" s="87"/>
      <c r="R2810" s="87"/>
      <c r="S2810" s="87"/>
      <c r="T2810" s="89"/>
      <c r="V2810" s="87"/>
      <c r="W2810" s="87"/>
    </row>
    <row r="2811" spans="1:23">
      <c r="A2811" s="98"/>
      <c r="B2811" s="94"/>
      <c r="C2811" s="99"/>
      <c r="D2811" s="86"/>
      <c r="E2811" s="87"/>
      <c r="G2811" s="89"/>
      <c r="H2811" s="87"/>
      <c r="I2811" s="87"/>
      <c r="J2811" s="88"/>
      <c r="K2811" s="87"/>
      <c r="L2811" s="90"/>
      <c r="M2811" s="90"/>
      <c r="N2811" s="87" t="str">
        <f t="shared" ca="1" si="43"/>
        <v/>
      </c>
      <c r="O2811" s="87"/>
      <c r="P2811" s="89"/>
      <c r="Q2811" s="87"/>
      <c r="R2811" s="87"/>
      <c r="S2811" s="87"/>
      <c r="T2811" s="89"/>
      <c r="V2811" s="87"/>
      <c r="W2811" s="87"/>
    </row>
    <row r="2812" spans="1:23">
      <c r="A2812" s="98"/>
      <c r="B2812" s="94"/>
      <c r="C2812" s="99"/>
      <c r="D2812" s="86"/>
      <c r="E2812" s="87"/>
      <c r="G2812" s="89"/>
      <c r="H2812" s="87"/>
      <c r="I2812" s="87"/>
      <c r="J2812" s="88"/>
      <c r="K2812" s="87"/>
      <c r="L2812" s="90"/>
      <c r="M2812" s="90"/>
      <c r="N2812" s="87" t="str">
        <f t="shared" ca="1" si="43"/>
        <v/>
      </c>
      <c r="O2812" s="87"/>
      <c r="P2812" s="89"/>
      <c r="Q2812" s="87"/>
      <c r="R2812" s="87"/>
      <c r="S2812" s="87"/>
      <c r="T2812" s="89"/>
      <c r="V2812" s="87"/>
      <c r="W2812" s="87"/>
    </row>
    <row r="2813" spans="1:23">
      <c r="A2813" s="98"/>
      <c r="B2813" s="94"/>
      <c r="C2813" s="99"/>
      <c r="D2813" s="86"/>
      <c r="E2813" s="87"/>
      <c r="G2813" s="89"/>
      <c r="H2813" s="87"/>
      <c r="I2813" s="87"/>
      <c r="J2813" s="88"/>
      <c r="K2813" s="87"/>
      <c r="L2813" s="90"/>
      <c r="M2813" s="90"/>
      <c r="N2813" s="87" t="str">
        <f t="shared" ca="1" si="43"/>
        <v/>
      </c>
      <c r="O2813" s="87"/>
      <c r="P2813" s="89"/>
      <c r="Q2813" s="87"/>
      <c r="R2813" s="87"/>
      <c r="S2813" s="87"/>
      <c r="T2813" s="89"/>
      <c r="V2813" s="87"/>
      <c r="W2813" s="87"/>
    </row>
    <row r="2814" spans="1:23">
      <c r="A2814" s="98"/>
      <c r="B2814" s="94"/>
      <c r="C2814" s="99"/>
      <c r="D2814" s="86"/>
      <c r="E2814" s="87"/>
      <c r="G2814" s="89"/>
      <c r="H2814" s="87"/>
      <c r="I2814" s="87"/>
      <c r="J2814" s="88"/>
      <c r="K2814" s="87"/>
      <c r="L2814" s="90"/>
      <c r="M2814" s="90"/>
      <c r="N2814" s="87" t="str">
        <f t="shared" ca="1" si="43"/>
        <v/>
      </c>
      <c r="O2814" s="87"/>
      <c r="P2814" s="89"/>
      <c r="Q2814" s="87"/>
      <c r="R2814" s="87"/>
      <c r="S2814" s="87"/>
      <c r="T2814" s="89"/>
      <c r="V2814" s="87"/>
      <c r="W2814" s="87"/>
    </row>
    <row r="2815" spans="1:23">
      <c r="A2815" s="98"/>
      <c r="B2815" s="94"/>
      <c r="C2815" s="99"/>
      <c r="D2815" s="86"/>
      <c r="E2815" s="87"/>
      <c r="G2815" s="89"/>
      <c r="H2815" s="87"/>
      <c r="I2815" s="87"/>
      <c r="J2815" s="88"/>
      <c r="K2815" s="87"/>
      <c r="L2815" s="90"/>
      <c r="M2815" s="90"/>
      <c r="N2815" s="87" t="str">
        <f t="shared" ca="1" si="43"/>
        <v/>
      </c>
      <c r="O2815" s="87"/>
      <c r="P2815" s="89"/>
      <c r="Q2815" s="87"/>
      <c r="R2815" s="87"/>
      <c r="S2815" s="87"/>
      <c r="T2815" s="89"/>
      <c r="V2815" s="87"/>
      <c r="W2815" s="87"/>
    </row>
    <row r="2816" spans="1:23">
      <c r="A2816" s="98"/>
      <c r="B2816" s="94"/>
      <c r="C2816" s="99"/>
      <c r="D2816" s="86"/>
      <c r="E2816" s="87"/>
      <c r="G2816" s="89"/>
      <c r="H2816" s="87"/>
      <c r="I2816" s="87"/>
      <c r="J2816" s="88"/>
      <c r="K2816" s="87"/>
      <c r="L2816" s="90"/>
      <c r="M2816" s="90"/>
      <c r="N2816" s="87" t="str">
        <f t="shared" ca="1" si="43"/>
        <v/>
      </c>
      <c r="O2816" s="87"/>
      <c r="P2816" s="89"/>
      <c r="Q2816" s="87"/>
      <c r="R2816" s="87"/>
      <c r="S2816" s="87"/>
      <c r="T2816" s="89"/>
      <c r="V2816" s="87"/>
      <c r="W2816" s="87"/>
    </row>
    <row r="2817" spans="1:23">
      <c r="A2817" s="98"/>
      <c r="B2817" s="94"/>
      <c r="C2817" s="99"/>
      <c r="D2817" s="86"/>
      <c r="E2817" s="87"/>
      <c r="G2817" s="89"/>
      <c r="H2817" s="87"/>
      <c r="I2817" s="87"/>
      <c r="J2817" s="88"/>
      <c r="K2817" s="87"/>
      <c r="L2817" s="90"/>
      <c r="M2817" s="90"/>
      <c r="N2817" s="87" t="str">
        <f t="shared" ca="1" si="43"/>
        <v/>
      </c>
      <c r="O2817" s="87"/>
      <c r="P2817" s="89"/>
      <c r="Q2817" s="87"/>
      <c r="R2817" s="87"/>
      <c r="S2817" s="87"/>
      <c r="T2817" s="89"/>
      <c r="V2817" s="87"/>
      <c r="W2817" s="87"/>
    </row>
    <row r="2818" spans="1:23">
      <c r="A2818" s="98"/>
      <c r="B2818" s="94"/>
      <c r="C2818" s="99"/>
      <c r="D2818" s="86"/>
      <c r="E2818" s="87"/>
      <c r="G2818" s="89"/>
      <c r="H2818" s="87"/>
      <c r="I2818" s="87"/>
      <c r="J2818" s="88"/>
      <c r="K2818" s="87"/>
      <c r="L2818" s="90"/>
      <c r="M2818" s="90"/>
      <c r="N2818" s="87" t="str">
        <f t="shared" ca="1" si="43"/>
        <v/>
      </c>
      <c r="O2818" s="87"/>
      <c r="P2818" s="89"/>
      <c r="Q2818" s="87"/>
      <c r="R2818" s="87"/>
      <c r="S2818" s="87"/>
      <c r="T2818" s="89"/>
      <c r="V2818" s="87"/>
      <c r="W2818" s="87"/>
    </row>
    <row r="2819" spans="1:23">
      <c r="A2819" s="98"/>
      <c r="B2819" s="94"/>
      <c r="C2819" s="99"/>
      <c r="D2819" s="86"/>
      <c r="E2819" s="87"/>
      <c r="G2819" s="89"/>
      <c r="H2819" s="87"/>
      <c r="I2819" s="87"/>
      <c r="J2819" s="88"/>
      <c r="K2819" s="87"/>
      <c r="L2819" s="90"/>
      <c r="M2819" s="90"/>
      <c r="N2819" s="87" t="str">
        <f t="shared" ca="1" si="43"/>
        <v/>
      </c>
      <c r="O2819" s="87"/>
      <c r="P2819" s="89"/>
      <c r="Q2819" s="87"/>
      <c r="R2819" s="87"/>
      <c r="S2819" s="87"/>
      <c r="T2819" s="89"/>
      <c r="V2819" s="87"/>
      <c r="W2819" s="87"/>
    </row>
    <row r="2820" spans="1:23">
      <c r="A2820" s="98"/>
      <c r="B2820" s="94"/>
      <c r="C2820" s="99"/>
      <c r="D2820" s="86"/>
      <c r="E2820" s="87"/>
      <c r="G2820" s="89"/>
      <c r="H2820" s="87"/>
      <c r="I2820" s="87"/>
      <c r="J2820" s="88"/>
      <c r="K2820" s="87"/>
      <c r="L2820" s="90"/>
      <c r="M2820" s="90"/>
      <c r="N2820" s="87" t="str">
        <f t="shared" ca="1" si="43"/>
        <v/>
      </c>
      <c r="O2820" s="87"/>
      <c r="P2820" s="89"/>
      <c r="Q2820" s="87"/>
      <c r="R2820" s="87"/>
      <c r="S2820" s="87"/>
      <c r="T2820" s="89"/>
      <c r="V2820" s="87"/>
      <c r="W2820" s="87"/>
    </row>
    <row r="2821" spans="1:23">
      <c r="A2821" s="98"/>
      <c r="B2821" s="94"/>
      <c r="C2821" s="99"/>
      <c r="D2821" s="86"/>
      <c r="E2821" s="87"/>
      <c r="G2821" s="89"/>
      <c r="H2821" s="87"/>
      <c r="I2821" s="87"/>
      <c r="J2821" s="88"/>
      <c r="K2821" s="87"/>
      <c r="L2821" s="90"/>
      <c r="M2821" s="90"/>
      <c r="N2821" s="87" t="str">
        <f t="shared" ref="N2821:N2884" ca="1" si="44">+IFERROR(MATCH("X",OFFSET(STR,N2820,0),0)+N2820,"")</f>
        <v/>
      </c>
      <c r="O2821" s="87"/>
      <c r="P2821" s="89"/>
      <c r="Q2821" s="87"/>
      <c r="R2821" s="87"/>
      <c r="S2821" s="87"/>
      <c r="T2821" s="89"/>
      <c r="V2821" s="87"/>
      <c r="W2821" s="87"/>
    </row>
    <row r="2822" spans="1:23">
      <c r="A2822" s="98"/>
      <c r="B2822" s="94"/>
      <c r="C2822" s="99"/>
      <c r="D2822" s="86"/>
      <c r="E2822" s="87"/>
      <c r="G2822" s="89"/>
      <c r="H2822" s="87"/>
      <c r="I2822" s="87"/>
      <c r="J2822" s="88"/>
      <c r="K2822" s="87"/>
      <c r="L2822" s="90"/>
      <c r="M2822" s="90"/>
      <c r="N2822" s="87" t="str">
        <f t="shared" ca="1" si="44"/>
        <v/>
      </c>
      <c r="O2822" s="87"/>
      <c r="P2822" s="89"/>
      <c r="Q2822" s="87"/>
      <c r="R2822" s="87"/>
      <c r="S2822" s="87"/>
      <c r="T2822" s="89"/>
      <c r="V2822" s="87"/>
      <c r="W2822" s="87"/>
    </row>
    <row r="2823" spans="1:23">
      <c r="A2823" s="98"/>
      <c r="B2823" s="94"/>
      <c r="C2823" s="99"/>
      <c r="D2823" s="86"/>
      <c r="E2823" s="87"/>
      <c r="G2823" s="89"/>
      <c r="H2823" s="87"/>
      <c r="I2823" s="87"/>
      <c r="J2823" s="88"/>
      <c r="K2823" s="87"/>
      <c r="L2823" s="90"/>
      <c r="M2823" s="90"/>
      <c r="N2823" s="87" t="str">
        <f t="shared" ca="1" si="44"/>
        <v/>
      </c>
      <c r="O2823" s="87"/>
      <c r="P2823" s="89"/>
      <c r="Q2823" s="87"/>
      <c r="R2823" s="87"/>
      <c r="S2823" s="87"/>
      <c r="T2823" s="89"/>
      <c r="V2823" s="87"/>
      <c r="W2823" s="87"/>
    </row>
    <row r="2824" spans="1:23">
      <c r="A2824" s="98"/>
      <c r="B2824" s="94"/>
      <c r="C2824" s="99"/>
      <c r="D2824" s="86"/>
      <c r="E2824" s="87"/>
      <c r="G2824" s="89"/>
      <c r="H2824" s="87"/>
      <c r="I2824" s="87"/>
      <c r="J2824" s="88"/>
      <c r="K2824" s="87"/>
      <c r="L2824" s="90"/>
      <c r="M2824" s="90"/>
      <c r="N2824" s="87" t="str">
        <f t="shared" ca="1" si="44"/>
        <v/>
      </c>
      <c r="O2824" s="87"/>
      <c r="P2824" s="89"/>
      <c r="Q2824" s="87"/>
      <c r="R2824" s="87"/>
      <c r="S2824" s="87"/>
      <c r="T2824" s="89"/>
      <c r="V2824" s="87"/>
      <c r="W2824" s="87"/>
    </row>
    <row r="2825" spans="1:23">
      <c r="A2825" s="98"/>
      <c r="B2825" s="94"/>
      <c r="C2825" s="99"/>
      <c r="D2825" s="86"/>
      <c r="E2825" s="87"/>
      <c r="G2825" s="89"/>
      <c r="H2825" s="87"/>
      <c r="I2825" s="87"/>
      <c r="J2825" s="88"/>
      <c r="K2825" s="87"/>
      <c r="L2825" s="90"/>
      <c r="M2825" s="90"/>
      <c r="N2825" s="87" t="str">
        <f t="shared" ca="1" si="44"/>
        <v/>
      </c>
      <c r="O2825" s="87"/>
      <c r="P2825" s="89"/>
      <c r="Q2825" s="87"/>
      <c r="R2825" s="87"/>
      <c r="S2825" s="87"/>
      <c r="T2825" s="89"/>
      <c r="V2825" s="87"/>
      <c r="W2825" s="87"/>
    </row>
    <row r="2826" spans="1:23">
      <c r="A2826" s="98"/>
      <c r="B2826" s="94"/>
      <c r="C2826" s="99"/>
      <c r="D2826" s="86"/>
      <c r="E2826" s="87"/>
      <c r="G2826" s="89"/>
      <c r="H2826" s="87"/>
      <c r="I2826" s="87"/>
      <c r="J2826" s="88"/>
      <c r="K2826" s="87"/>
      <c r="L2826" s="90"/>
      <c r="M2826" s="90"/>
      <c r="N2826" s="87" t="str">
        <f t="shared" ca="1" si="44"/>
        <v/>
      </c>
      <c r="O2826" s="87"/>
      <c r="P2826" s="89"/>
      <c r="Q2826" s="87"/>
      <c r="R2826" s="87"/>
      <c r="S2826" s="87"/>
      <c r="T2826" s="89"/>
      <c r="V2826" s="87"/>
      <c r="W2826" s="87"/>
    </row>
    <row r="2827" spans="1:23">
      <c r="A2827" s="98"/>
      <c r="B2827" s="94"/>
      <c r="C2827" s="99"/>
      <c r="D2827" s="86"/>
      <c r="E2827" s="87"/>
      <c r="G2827" s="89"/>
      <c r="H2827" s="87"/>
      <c r="I2827" s="87"/>
      <c r="J2827" s="88"/>
      <c r="K2827" s="87"/>
      <c r="L2827" s="90"/>
      <c r="M2827" s="90"/>
      <c r="N2827" s="87" t="str">
        <f t="shared" ca="1" si="44"/>
        <v/>
      </c>
      <c r="O2827" s="87"/>
      <c r="P2827" s="89"/>
      <c r="Q2827" s="87"/>
      <c r="R2827" s="87"/>
      <c r="S2827" s="87"/>
      <c r="T2827" s="89"/>
      <c r="V2827" s="87"/>
      <c r="W2827" s="87"/>
    </row>
    <row r="2828" spans="1:23">
      <c r="A2828" s="98"/>
      <c r="B2828" s="94"/>
      <c r="C2828" s="99"/>
      <c r="D2828" s="86"/>
      <c r="E2828" s="87"/>
      <c r="G2828" s="89"/>
      <c r="H2828" s="87"/>
      <c r="I2828" s="87"/>
      <c r="J2828" s="88"/>
      <c r="K2828" s="87"/>
      <c r="L2828" s="90"/>
      <c r="M2828" s="90"/>
      <c r="N2828" s="87" t="str">
        <f t="shared" ca="1" si="44"/>
        <v/>
      </c>
      <c r="O2828" s="87"/>
      <c r="P2828" s="89"/>
      <c r="Q2828" s="87"/>
      <c r="R2828" s="87"/>
      <c r="S2828" s="87"/>
      <c r="T2828" s="89"/>
      <c r="V2828" s="87"/>
      <c r="W2828" s="87"/>
    </row>
    <row r="2829" spans="1:23">
      <c r="A2829" s="98"/>
      <c r="B2829" s="94"/>
      <c r="C2829" s="99"/>
      <c r="D2829" s="86"/>
      <c r="E2829" s="87"/>
      <c r="G2829" s="89"/>
      <c r="H2829" s="87"/>
      <c r="I2829" s="87"/>
      <c r="J2829" s="88"/>
      <c r="K2829" s="87"/>
      <c r="L2829" s="90"/>
      <c r="M2829" s="90"/>
      <c r="N2829" s="87" t="str">
        <f t="shared" ca="1" si="44"/>
        <v/>
      </c>
      <c r="O2829" s="87"/>
      <c r="P2829" s="89"/>
      <c r="Q2829" s="87"/>
      <c r="R2829" s="87"/>
      <c r="S2829" s="87"/>
      <c r="T2829" s="89"/>
      <c r="V2829" s="87"/>
      <c r="W2829" s="87"/>
    </row>
    <row r="2830" spans="1:23">
      <c r="A2830" s="98"/>
      <c r="B2830" s="94"/>
      <c r="C2830" s="99"/>
      <c r="D2830" s="86"/>
      <c r="E2830" s="87"/>
      <c r="G2830" s="89"/>
      <c r="H2830" s="87"/>
      <c r="I2830" s="87"/>
      <c r="J2830" s="88"/>
      <c r="K2830" s="87"/>
      <c r="L2830" s="90"/>
      <c r="M2830" s="90"/>
      <c r="N2830" s="87" t="str">
        <f t="shared" ca="1" si="44"/>
        <v/>
      </c>
      <c r="O2830" s="87"/>
      <c r="P2830" s="89"/>
      <c r="Q2830" s="87"/>
      <c r="R2830" s="87"/>
      <c r="S2830" s="87"/>
      <c r="T2830" s="89"/>
      <c r="V2830" s="87"/>
      <c r="W2830" s="87"/>
    </row>
    <row r="2831" spans="1:23">
      <c r="A2831" s="98"/>
      <c r="B2831" s="94"/>
      <c r="C2831" s="99"/>
      <c r="D2831" s="86"/>
      <c r="E2831" s="87"/>
      <c r="G2831" s="89"/>
      <c r="H2831" s="87"/>
      <c r="I2831" s="87"/>
      <c r="J2831" s="88"/>
      <c r="K2831" s="87"/>
      <c r="L2831" s="90"/>
      <c r="M2831" s="90"/>
      <c r="N2831" s="87" t="str">
        <f t="shared" ca="1" si="44"/>
        <v/>
      </c>
      <c r="O2831" s="87"/>
      <c r="P2831" s="89"/>
      <c r="Q2831" s="87"/>
      <c r="R2831" s="87"/>
      <c r="S2831" s="87"/>
      <c r="T2831" s="89"/>
      <c r="V2831" s="87"/>
      <c r="W2831" s="87"/>
    </row>
    <row r="2832" spans="1:23">
      <c r="A2832" s="98"/>
      <c r="B2832" s="94"/>
      <c r="C2832" s="99"/>
      <c r="D2832" s="86"/>
      <c r="E2832" s="87"/>
      <c r="G2832" s="89"/>
      <c r="H2832" s="87"/>
      <c r="I2832" s="87"/>
      <c r="J2832" s="88"/>
      <c r="K2832" s="87"/>
      <c r="L2832" s="90"/>
      <c r="M2832" s="90"/>
      <c r="N2832" s="87" t="str">
        <f t="shared" ca="1" si="44"/>
        <v/>
      </c>
      <c r="O2832" s="87"/>
      <c r="P2832" s="89"/>
      <c r="Q2832" s="87"/>
      <c r="R2832" s="87"/>
      <c r="S2832" s="87"/>
      <c r="T2832" s="89"/>
      <c r="V2832" s="87"/>
      <c r="W2832" s="87"/>
    </row>
    <row r="2833" spans="1:23">
      <c r="A2833" s="98"/>
      <c r="B2833" s="94"/>
      <c r="C2833" s="99"/>
      <c r="D2833" s="86"/>
      <c r="E2833" s="87"/>
      <c r="G2833" s="89"/>
      <c r="H2833" s="87"/>
      <c r="I2833" s="87"/>
      <c r="J2833" s="88"/>
      <c r="K2833" s="87"/>
      <c r="L2833" s="90"/>
      <c r="M2833" s="90"/>
      <c r="N2833" s="87" t="str">
        <f t="shared" ca="1" si="44"/>
        <v/>
      </c>
      <c r="O2833" s="87"/>
      <c r="P2833" s="89"/>
      <c r="Q2833" s="87"/>
      <c r="R2833" s="87"/>
      <c r="S2833" s="87"/>
      <c r="T2833" s="89"/>
      <c r="V2833" s="87"/>
      <c r="W2833" s="87"/>
    </row>
    <row r="2834" spans="1:23">
      <c r="A2834" s="98"/>
      <c r="B2834" s="94"/>
      <c r="C2834" s="99"/>
      <c r="D2834" s="86"/>
      <c r="E2834" s="87"/>
      <c r="G2834" s="89"/>
      <c r="H2834" s="87"/>
      <c r="I2834" s="87"/>
      <c r="J2834" s="88"/>
      <c r="K2834" s="87"/>
      <c r="L2834" s="90"/>
      <c r="M2834" s="90"/>
      <c r="N2834" s="87" t="str">
        <f t="shared" ca="1" si="44"/>
        <v/>
      </c>
      <c r="O2834" s="87"/>
      <c r="P2834" s="89"/>
      <c r="Q2834" s="87"/>
      <c r="R2834" s="87"/>
      <c r="S2834" s="87"/>
      <c r="T2834" s="89"/>
      <c r="V2834" s="87"/>
      <c r="W2834" s="87"/>
    </row>
    <row r="2835" spans="1:23">
      <c r="A2835" s="98"/>
      <c r="B2835" s="94"/>
      <c r="C2835" s="99"/>
      <c r="D2835" s="86"/>
      <c r="E2835" s="87"/>
      <c r="G2835" s="89"/>
      <c r="H2835" s="87"/>
      <c r="I2835" s="87"/>
      <c r="J2835" s="88"/>
      <c r="K2835" s="87"/>
      <c r="L2835" s="90"/>
      <c r="M2835" s="90"/>
      <c r="N2835" s="87" t="str">
        <f t="shared" ca="1" si="44"/>
        <v/>
      </c>
      <c r="O2835" s="87"/>
      <c r="P2835" s="89"/>
      <c r="Q2835" s="87"/>
      <c r="R2835" s="87"/>
      <c r="S2835" s="87"/>
      <c r="T2835" s="89"/>
      <c r="V2835" s="87"/>
      <c r="W2835" s="87"/>
    </row>
    <row r="2836" spans="1:23">
      <c r="A2836" s="98"/>
      <c r="B2836" s="94"/>
      <c r="C2836" s="99"/>
      <c r="D2836" s="86"/>
      <c r="E2836" s="87"/>
      <c r="G2836" s="89"/>
      <c r="H2836" s="87"/>
      <c r="I2836" s="87"/>
      <c r="J2836" s="88"/>
      <c r="K2836" s="87"/>
      <c r="L2836" s="90"/>
      <c r="M2836" s="90"/>
      <c r="N2836" s="87" t="str">
        <f t="shared" ca="1" si="44"/>
        <v/>
      </c>
      <c r="O2836" s="87"/>
      <c r="P2836" s="89"/>
      <c r="Q2836" s="87"/>
      <c r="R2836" s="87"/>
      <c r="S2836" s="87"/>
      <c r="T2836" s="89"/>
      <c r="V2836" s="87"/>
      <c r="W2836" s="87"/>
    </row>
    <row r="2837" spans="1:23">
      <c r="A2837" s="98"/>
      <c r="B2837" s="94"/>
      <c r="C2837" s="99"/>
      <c r="D2837" s="86"/>
      <c r="E2837" s="87"/>
      <c r="G2837" s="89"/>
      <c r="H2837" s="87"/>
      <c r="I2837" s="87"/>
      <c r="J2837" s="88"/>
      <c r="K2837" s="87"/>
      <c r="L2837" s="90"/>
      <c r="M2837" s="90"/>
      <c r="N2837" s="87" t="str">
        <f t="shared" ca="1" si="44"/>
        <v/>
      </c>
      <c r="O2837" s="87"/>
      <c r="P2837" s="89"/>
      <c r="Q2837" s="87"/>
      <c r="R2837" s="87"/>
      <c r="S2837" s="87"/>
      <c r="T2837" s="89"/>
      <c r="V2837" s="87"/>
      <c r="W2837" s="87"/>
    </row>
    <row r="2838" spans="1:23">
      <c r="A2838" s="98"/>
      <c r="B2838" s="94"/>
      <c r="C2838" s="99"/>
      <c r="D2838" s="86"/>
      <c r="E2838" s="87"/>
      <c r="G2838" s="89"/>
      <c r="H2838" s="87"/>
      <c r="I2838" s="87"/>
      <c r="J2838" s="88"/>
      <c r="K2838" s="87"/>
      <c r="L2838" s="90"/>
      <c r="M2838" s="90"/>
      <c r="N2838" s="87" t="str">
        <f t="shared" ca="1" si="44"/>
        <v/>
      </c>
      <c r="O2838" s="87"/>
      <c r="P2838" s="89"/>
      <c r="Q2838" s="87"/>
      <c r="R2838" s="87"/>
      <c r="S2838" s="87"/>
      <c r="T2838" s="89"/>
      <c r="V2838" s="87"/>
      <c r="W2838" s="87"/>
    </row>
    <row r="2839" spans="1:23">
      <c r="A2839" s="98"/>
      <c r="B2839" s="94"/>
      <c r="C2839" s="99"/>
      <c r="D2839" s="86"/>
      <c r="E2839" s="87"/>
      <c r="G2839" s="89"/>
      <c r="H2839" s="87"/>
      <c r="I2839" s="87"/>
      <c r="J2839" s="88"/>
      <c r="K2839" s="87"/>
      <c r="L2839" s="90"/>
      <c r="M2839" s="90"/>
      <c r="N2839" s="87" t="str">
        <f t="shared" ca="1" si="44"/>
        <v/>
      </c>
      <c r="O2839" s="87"/>
      <c r="P2839" s="89"/>
      <c r="Q2839" s="87"/>
      <c r="R2839" s="87"/>
      <c r="S2839" s="87"/>
      <c r="T2839" s="89"/>
      <c r="V2839" s="87"/>
      <c r="W2839" s="87"/>
    </row>
    <row r="2840" spans="1:23">
      <c r="A2840" s="98"/>
      <c r="B2840" s="94"/>
      <c r="C2840" s="99"/>
      <c r="D2840" s="86"/>
      <c r="E2840" s="87"/>
      <c r="G2840" s="89"/>
      <c r="H2840" s="87"/>
      <c r="I2840" s="87"/>
      <c r="J2840" s="88"/>
      <c r="K2840" s="87"/>
      <c r="L2840" s="90"/>
      <c r="M2840" s="90"/>
      <c r="N2840" s="87" t="str">
        <f t="shared" ca="1" si="44"/>
        <v/>
      </c>
      <c r="O2840" s="87"/>
      <c r="P2840" s="89"/>
      <c r="Q2840" s="87"/>
      <c r="R2840" s="87"/>
      <c r="S2840" s="87"/>
      <c r="T2840" s="89"/>
      <c r="V2840" s="87"/>
      <c r="W2840" s="87"/>
    </row>
    <row r="2841" spans="1:23">
      <c r="A2841" s="98"/>
      <c r="B2841" s="94"/>
      <c r="C2841" s="99"/>
      <c r="D2841" s="86"/>
      <c r="E2841" s="87"/>
      <c r="G2841" s="89"/>
      <c r="H2841" s="87"/>
      <c r="I2841" s="87"/>
      <c r="J2841" s="88"/>
      <c r="K2841" s="87"/>
      <c r="L2841" s="90"/>
      <c r="M2841" s="90"/>
      <c r="N2841" s="87" t="str">
        <f t="shared" ca="1" si="44"/>
        <v/>
      </c>
      <c r="O2841" s="87"/>
      <c r="P2841" s="89"/>
      <c r="Q2841" s="87"/>
      <c r="R2841" s="87"/>
      <c r="S2841" s="87"/>
      <c r="T2841" s="89"/>
      <c r="V2841" s="87"/>
      <c r="W2841" s="87"/>
    </row>
    <row r="2842" spans="1:23">
      <c r="A2842" s="98"/>
      <c r="B2842" s="94"/>
      <c r="C2842" s="99"/>
      <c r="D2842" s="86"/>
      <c r="E2842" s="87"/>
      <c r="G2842" s="89"/>
      <c r="H2842" s="87"/>
      <c r="I2842" s="87"/>
      <c r="J2842" s="88"/>
      <c r="K2842" s="87"/>
      <c r="L2842" s="90"/>
      <c r="M2842" s="90"/>
      <c r="N2842" s="87" t="str">
        <f t="shared" ca="1" si="44"/>
        <v/>
      </c>
      <c r="O2842" s="87"/>
      <c r="P2842" s="89"/>
      <c r="Q2842" s="87"/>
      <c r="R2842" s="87"/>
      <c r="S2842" s="87"/>
      <c r="T2842" s="89"/>
      <c r="V2842" s="87"/>
      <c r="W2842" s="87"/>
    </row>
    <row r="2843" spans="1:23">
      <c r="A2843" s="98"/>
      <c r="B2843" s="94"/>
      <c r="C2843" s="99"/>
      <c r="D2843" s="86"/>
      <c r="E2843" s="87"/>
      <c r="G2843" s="89"/>
      <c r="H2843" s="87"/>
      <c r="I2843" s="87"/>
      <c r="J2843" s="88"/>
      <c r="K2843" s="87"/>
      <c r="L2843" s="90"/>
      <c r="M2843" s="90"/>
      <c r="N2843" s="87" t="str">
        <f t="shared" ca="1" si="44"/>
        <v/>
      </c>
      <c r="O2843" s="87"/>
      <c r="P2843" s="89"/>
      <c r="Q2843" s="87"/>
      <c r="R2843" s="87"/>
      <c r="S2843" s="87"/>
      <c r="T2843" s="89"/>
      <c r="V2843" s="87"/>
      <c r="W2843" s="87"/>
    </row>
    <row r="2844" spans="1:23">
      <c r="A2844" s="98"/>
      <c r="B2844" s="94"/>
      <c r="C2844" s="99"/>
      <c r="D2844" s="86"/>
      <c r="E2844" s="87"/>
      <c r="G2844" s="89"/>
      <c r="H2844" s="87"/>
      <c r="I2844" s="87"/>
      <c r="J2844" s="88"/>
      <c r="K2844" s="87"/>
      <c r="L2844" s="90"/>
      <c r="M2844" s="90"/>
      <c r="N2844" s="87" t="str">
        <f t="shared" ca="1" si="44"/>
        <v/>
      </c>
      <c r="O2844" s="87"/>
      <c r="P2844" s="89"/>
      <c r="Q2844" s="87"/>
      <c r="R2844" s="87"/>
      <c r="S2844" s="87"/>
      <c r="T2844" s="89"/>
      <c r="V2844" s="87"/>
      <c r="W2844" s="87"/>
    </row>
    <row r="2845" spans="1:23">
      <c r="A2845" s="98"/>
      <c r="B2845" s="94"/>
      <c r="C2845" s="99"/>
      <c r="D2845" s="86"/>
      <c r="E2845" s="87"/>
      <c r="G2845" s="89"/>
      <c r="H2845" s="87"/>
      <c r="I2845" s="87"/>
      <c r="J2845" s="88"/>
      <c r="K2845" s="87"/>
      <c r="L2845" s="90"/>
      <c r="M2845" s="90"/>
      <c r="N2845" s="87" t="str">
        <f t="shared" ca="1" si="44"/>
        <v/>
      </c>
      <c r="O2845" s="87"/>
      <c r="P2845" s="89"/>
      <c r="Q2845" s="87"/>
      <c r="R2845" s="87"/>
      <c r="S2845" s="87"/>
      <c r="T2845" s="89"/>
      <c r="V2845" s="87"/>
      <c r="W2845" s="87"/>
    </row>
    <row r="2846" spans="1:23">
      <c r="A2846" s="98"/>
      <c r="B2846" s="94"/>
      <c r="C2846" s="99"/>
      <c r="D2846" s="86"/>
      <c r="E2846" s="87"/>
      <c r="G2846" s="89"/>
      <c r="H2846" s="87"/>
      <c r="I2846" s="87"/>
      <c r="J2846" s="88"/>
      <c r="K2846" s="87"/>
      <c r="L2846" s="90"/>
      <c r="M2846" s="90"/>
      <c r="N2846" s="87" t="str">
        <f t="shared" ca="1" si="44"/>
        <v/>
      </c>
      <c r="O2846" s="87"/>
      <c r="P2846" s="89"/>
      <c r="Q2846" s="87"/>
      <c r="R2846" s="87"/>
      <c r="S2846" s="87"/>
      <c r="T2846" s="89"/>
      <c r="V2846" s="87"/>
      <c r="W2846" s="87"/>
    </row>
    <row r="2847" spans="1:23">
      <c r="A2847" s="98"/>
      <c r="B2847" s="94"/>
      <c r="C2847" s="99"/>
      <c r="D2847" s="86"/>
      <c r="E2847" s="87"/>
      <c r="G2847" s="89"/>
      <c r="H2847" s="87"/>
      <c r="I2847" s="87"/>
      <c r="J2847" s="88"/>
      <c r="K2847" s="87"/>
      <c r="L2847" s="90"/>
      <c r="M2847" s="90"/>
      <c r="N2847" s="87" t="str">
        <f t="shared" ca="1" si="44"/>
        <v/>
      </c>
      <c r="O2847" s="87"/>
      <c r="P2847" s="89"/>
      <c r="Q2847" s="87"/>
      <c r="R2847" s="87"/>
      <c r="S2847" s="87"/>
      <c r="T2847" s="89"/>
      <c r="V2847" s="87"/>
      <c r="W2847" s="87"/>
    </row>
    <row r="2848" spans="1:23">
      <c r="A2848" s="98"/>
      <c r="B2848" s="94"/>
      <c r="C2848" s="99"/>
      <c r="D2848" s="86"/>
      <c r="E2848" s="87"/>
      <c r="G2848" s="89"/>
      <c r="H2848" s="87"/>
      <c r="I2848" s="87"/>
      <c r="J2848" s="88"/>
      <c r="K2848" s="87"/>
      <c r="L2848" s="90"/>
      <c r="M2848" s="90"/>
      <c r="N2848" s="87" t="str">
        <f t="shared" ca="1" si="44"/>
        <v/>
      </c>
      <c r="O2848" s="87"/>
      <c r="P2848" s="89"/>
      <c r="Q2848" s="87"/>
      <c r="R2848" s="87"/>
      <c r="S2848" s="87"/>
      <c r="T2848" s="89"/>
      <c r="V2848" s="87"/>
      <c r="W2848" s="87"/>
    </row>
    <row r="2849" spans="1:23">
      <c r="A2849" s="98"/>
      <c r="B2849" s="94"/>
      <c r="C2849" s="99"/>
      <c r="D2849" s="86"/>
      <c r="E2849" s="87"/>
      <c r="G2849" s="89"/>
      <c r="H2849" s="87"/>
      <c r="I2849" s="87"/>
      <c r="J2849" s="88"/>
      <c r="K2849" s="87"/>
      <c r="L2849" s="90"/>
      <c r="M2849" s="90"/>
      <c r="N2849" s="87" t="str">
        <f t="shared" ca="1" si="44"/>
        <v/>
      </c>
      <c r="O2849" s="87"/>
      <c r="P2849" s="89"/>
      <c r="Q2849" s="87"/>
      <c r="R2849" s="87"/>
      <c r="S2849" s="87"/>
      <c r="T2849" s="89"/>
      <c r="V2849" s="87"/>
      <c r="W2849" s="87"/>
    </row>
    <row r="2850" spans="1:23">
      <c r="A2850" s="98"/>
      <c r="B2850" s="94"/>
      <c r="C2850" s="99"/>
      <c r="D2850" s="86"/>
      <c r="E2850" s="87"/>
      <c r="G2850" s="89"/>
      <c r="H2850" s="87"/>
      <c r="I2850" s="87"/>
      <c r="J2850" s="88"/>
      <c r="K2850" s="87"/>
      <c r="L2850" s="90"/>
      <c r="M2850" s="90"/>
      <c r="N2850" s="87" t="str">
        <f t="shared" ca="1" si="44"/>
        <v/>
      </c>
      <c r="O2850" s="87"/>
      <c r="P2850" s="89"/>
      <c r="Q2850" s="87"/>
      <c r="R2850" s="87"/>
      <c r="S2850" s="87"/>
      <c r="T2850" s="89"/>
      <c r="V2850" s="87"/>
      <c r="W2850" s="87"/>
    </row>
    <row r="2851" spans="1:23">
      <c r="A2851" s="98"/>
      <c r="B2851" s="94"/>
      <c r="C2851" s="99"/>
      <c r="D2851" s="86"/>
      <c r="E2851" s="87"/>
      <c r="G2851" s="89"/>
      <c r="H2851" s="87"/>
      <c r="I2851" s="87"/>
      <c r="J2851" s="88"/>
      <c r="K2851" s="87"/>
      <c r="L2851" s="90"/>
      <c r="M2851" s="90"/>
      <c r="N2851" s="87" t="str">
        <f t="shared" ca="1" si="44"/>
        <v/>
      </c>
      <c r="O2851" s="87"/>
      <c r="P2851" s="89"/>
      <c r="Q2851" s="87"/>
      <c r="R2851" s="87"/>
      <c r="S2851" s="87"/>
      <c r="T2851" s="89"/>
      <c r="V2851" s="87"/>
      <c r="W2851" s="87"/>
    </row>
    <row r="2852" spans="1:23">
      <c r="A2852" s="98"/>
      <c r="B2852" s="94"/>
      <c r="C2852" s="99"/>
      <c r="D2852" s="86"/>
      <c r="E2852" s="87"/>
      <c r="G2852" s="89"/>
      <c r="H2852" s="87"/>
      <c r="I2852" s="87"/>
      <c r="J2852" s="88"/>
      <c r="K2852" s="87"/>
      <c r="L2852" s="90"/>
      <c r="M2852" s="90"/>
      <c r="N2852" s="87" t="str">
        <f t="shared" ca="1" si="44"/>
        <v/>
      </c>
      <c r="O2852" s="87"/>
      <c r="P2852" s="89"/>
      <c r="Q2852" s="87"/>
      <c r="R2852" s="87"/>
      <c r="S2852" s="87"/>
      <c r="T2852" s="89"/>
      <c r="V2852" s="87"/>
      <c r="W2852" s="87"/>
    </row>
    <row r="2853" spans="1:23">
      <c r="A2853" s="98"/>
      <c r="B2853" s="94"/>
      <c r="C2853" s="99"/>
      <c r="D2853" s="86"/>
      <c r="E2853" s="87"/>
      <c r="G2853" s="89"/>
      <c r="H2853" s="87"/>
      <c r="I2853" s="87"/>
      <c r="J2853" s="88"/>
      <c r="K2853" s="87"/>
      <c r="L2853" s="90"/>
      <c r="M2853" s="90"/>
      <c r="N2853" s="87" t="str">
        <f t="shared" ca="1" si="44"/>
        <v/>
      </c>
      <c r="O2853" s="87"/>
      <c r="P2853" s="89"/>
      <c r="Q2853" s="87"/>
      <c r="R2853" s="87"/>
      <c r="S2853" s="87"/>
      <c r="T2853" s="89"/>
      <c r="V2853" s="87"/>
      <c r="W2853" s="87"/>
    </row>
    <row r="2854" spans="1:23">
      <c r="A2854" s="98"/>
      <c r="B2854" s="94"/>
      <c r="C2854" s="99"/>
      <c r="D2854" s="86"/>
      <c r="E2854" s="87"/>
      <c r="G2854" s="89"/>
      <c r="H2854" s="87"/>
      <c r="I2854" s="87"/>
      <c r="J2854" s="88"/>
      <c r="K2854" s="87"/>
      <c r="L2854" s="90"/>
      <c r="M2854" s="90"/>
      <c r="N2854" s="87" t="str">
        <f t="shared" ca="1" si="44"/>
        <v/>
      </c>
      <c r="O2854" s="87"/>
      <c r="P2854" s="89"/>
      <c r="Q2854" s="87"/>
      <c r="R2854" s="87"/>
      <c r="S2854" s="87"/>
      <c r="T2854" s="89"/>
      <c r="V2854" s="87"/>
      <c r="W2854" s="87"/>
    </row>
    <row r="2855" spans="1:23">
      <c r="A2855" s="98"/>
      <c r="B2855" s="94"/>
      <c r="C2855" s="99"/>
      <c r="D2855" s="86"/>
      <c r="E2855" s="87"/>
      <c r="G2855" s="89"/>
      <c r="H2855" s="87"/>
      <c r="I2855" s="87"/>
      <c r="J2855" s="88"/>
      <c r="K2855" s="87"/>
      <c r="L2855" s="90"/>
      <c r="M2855" s="90"/>
      <c r="N2855" s="87" t="str">
        <f t="shared" ca="1" si="44"/>
        <v/>
      </c>
      <c r="O2855" s="87"/>
      <c r="P2855" s="89"/>
      <c r="Q2855" s="87"/>
      <c r="R2855" s="87"/>
      <c r="S2855" s="87"/>
      <c r="T2855" s="89"/>
      <c r="V2855" s="87"/>
      <c r="W2855" s="87"/>
    </row>
    <row r="2856" spans="1:23">
      <c r="A2856" s="98"/>
      <c r="B2856" s="94"/>
      <c r="C2856" s="99"/>
      <c r="D2856" s="86"/>
      <c r="E2856" s="87"/>
      <c r="G2856" s="89"/>
      <c r="H2856" s="87"/>
      <c r="I2856" s="87"/>
      <c r="J2856" s="88"/>
      <c r="K2856" s="87"/>
      <c r="L2856" s="90"/>
      <c r="M2856" s="90"/>
      <c r="N2856" s="87" t="str">
        <f t="shared" ca="1" si="44"/>
        <v/>
      </c>
      <c r="O2856" s="87"/>
      <c r="P2856" s="89"/>
      <c r="Q2856" s="87"/>
      <c r="R2856" s="87"/>
      <c r="S2856" s="87"/>
      <c r="T2856" s="89"/>
      <c r="V2856" s="87"/>
      <c r="W2856" s="87"/>
    </row>
    <row r="2857" spans="1:23">
      <c r="A2857" s="98"/>
      <c r="B2857" s="94"/>
      <c r="C2857" s="99"/>
      <c r="D2857" s="86"/>
      <c r="E2857" s="87"/>
      <c r="G2857" s="89"/>
      <c r="H2857" s="87"/>
      <c r="I2857" s="87"/>
      <c r="J2857" s="88"/>
      <c r="K2857" s="87"/>
      <c r="L2857" s="90"/>
      <c r="M2857" s="90"/>
      <c r="N2857" s="87" t="str">
        <f t="shared" ca="1" si="44"/>
        <v/>
      </c>
      <c r="O2857" s="87"/>
      <c r="P2857" s="89"/>
      <c r="Q2857" s="87"/>
      <c r="R2857" s="87"/>
      <c r="S2857" s="87"/>
      <c r="T2857" s="89"/>
      <c r="V2857" s="87"/>
      <c r="W2857" s="87"/>
    </row>
    <row r="2858" spans="1:23">
      <c r="A2858" s="98"/>
      <c r="B2858" s="94"/>
      <c r="C2858" s="99"/>
      <c r="D2858" s="86"/>
      <c r="E2858" s="87"/>
      <c r="G2858" s="89"/>
      <c r="H2858" s="87"/>
      <c r="I2858" s="87"/>
      <c r="J2858" s="88"/>
      <c r="K2858" s="87"/>
      <c r="L2858" s="90"/>
      <c r="M2858" s="90"/>
      <c r="N2858" s="87" t="str">
        <f t="shared" ca="1" si="44"/>
        <v/>
      </c>
      <c r="O2858" s="87"/>
      <c r="P2858" s="89"/>
      <c r="Q2858" s="87"/>
      <c r="R2858" s="87"/>
      <c r="S2858" s="87"/>
      <c r="T2858" s="89"/>
      <c r="V2858" s="87"/>
      <c r="W2858" s="87"/>
    </row>
    <row r="2859" spans="1:23">
      <c r="A2859" s="98"/>
      <c r="B2859" s="94"/>
      <c r="C2859" s="99"/>
      <c r="D2859" s="86"/>
      <c r="E2859" s="87"/>
      <c r="G2859" s="89"/>
      <c r="H2859" s="87"/>
      <c r="I2859" s="87"/>
      <c r="J2859" s="88"/>
      <c r="K2859" s="87"/>
      <c r="L2859" s="90"/>
      <c r="M2859" s="90"/>
      <c r="N2859" s="87" t="str">
        <f t="shared" ca="1" si="44"/>
        <v/>
      </c>
      <c r="O2859" s="87"/>
      <c r="P2859" s="89"/>
      <c r="Q2859" s="87"/>
      <c r="R2859" s="87"/>
      <c r="S2859" s="87"/>
      <c r="T2859" s="89"/>
      <c r="V2859" s="87"/>
      <c r="W2859" s="87"/>
    </row>
    <row r="2860" spans="1:23">
      <c r="A2860" s="98"/>
      <c r="B2860" s="94"/>
      <c r="C2860" s="99"/>
      <c r="D2860" s="86"/>
      <c r="E2860" s="87"/>
      <c r="G2860" s="89"/>
      <c r="H2860" s="87"/>
      <c r="I2860" s="87"/>
      <c r="J2860" s="88"/>
      <c r="K2860" s="87"/>
      <c r="L2860" s="90"/>
      <c r="M2860" s="90"/>
      <c r="N2860" s="87" t="str">
        <f t="shared" ca="1" si="44"/>
        <v/>
      </c>
      <c r="O2860" s="87"/>
      <c r="P2860" s="89"/>
      <c r="Q2860" s="87"/>
      <c r="R2860" s="87"/>
      <c r="S2860" s="87"/>
      <c r="T2860" s="89"/>
      <c r="V2860" s="87"/>
      <c r="W2860" s="87"/>
    </row>
    <row r="2861" spans="1:23">
      <c r="A2861" s="98"/>
      <c r="B2861" s="94"/>
      <c r="C2861" s="99"/>
      <c r="D2861" s="86"/>
      <c r="E2861" s="87"/>
      <c r="G2861" s="89"/>
      <c r="H2861" s="87"/>
      <c r="I2861" s="87"/>
      <c r="J2861" s="88"/>
      <c r="K2861" s="87"/>
      <c r="L2861" s="90"/>
      <c r="M2861" s="90"/>
      <c r="N2861" s="87" t="str">
        <f t="shared" ca="1" si="44"/>
        <v/>
      </c>
      <c r="O2861" s="87"/>
      <c r="P2861" s="89"/>
      <c r="Q2861" s="87"/>
      <c r="R2861" s="87"/>
      <c r="S2861" s="87"/>
      <c r="T2861" s="89"/>
      <c r="V2861" s="87"/>
      <c r="W2861" s="87"/>
    </row>
    <row r="2862" spans="1:23">
      <c r="A2862" s="98"/>
      <c r="B2862" s="94"/>
      <c r="C2862" s="99"/>
      <c r="D2862" s="86"/>
      <c r="E2862" s="87"/>
      <c r="G2862" s="89"/>
      <c r="H2862" s="87"/>
      <c r="I2862" s="87"/>
      <c r="J2862" s="88"/>
      <c r="K2862" s="87"/>
      <c r="L2862" s="90"/>
      <c r="M2862" s="90"/>
      <c r="N2862" s="87" t="str">
        <f t="shared" ca="1" si="44"/>
        <v/>
      </c>
      <c r="O2862" s="87"/>
      <c r="P2862" s="89"/>
      <c r="Q2862" s="87"/>
      <c r="R2862" s="87"/>
      <c r="S2862" s="87"/>
      <c r="T2862" s="89"/>
      <c r="V2862" s="87"/>
      <c r="W2862" s="87"/>
    </row>
    <row r="2863" spans="1:23">
      <c r="A2863" s="98"/>
      <c r="B2863" s="94"/>
      <c r="C2863" s="99"/>
      <c r="D2863" s="86"/>
      <c r="E2863" s="87"/>
      <c r="G2863" s="89"/>
      <c r="H2863" s="87"/>
      <c r="I2863" s="87"/>
      <c r="J2863" s="88"/>
      <c r="K2863" s="87"/>
      <c r="L2863" s="90"/>
      <c r="M2863" s="90"/>
      <c r="N2863" s="87" t="str">
        <f t="shared" ca="1" si="44"/>
        <v/>
      </c>
      <c r="O2863" s="87"/>
      <c r="P2863" s="89"/>
      <c r="Q2863" s="87"/>
      <c r="R2863" s="87"/>
      <c r="S2863" s="87"/>
      <c r="T2863" s="89"/>
      <c r="V2863" s="87"/>
      <c r="W2863" s="87"/>
    </row>
    <row r="2864" spans="1:23">
      <c r="A2864" s="98"/>
      <c r="B2864" s="94"/>
      <c r="C2864" s="99"/>
      <c r="D2864" s="86"/>
      <c r="E2864" s="87"/>
      <c r="G2864" s="89"/>
      <c r="H2864" s="87"/>
      <c r="I2864" s="87"/>
      <c r="J2864" s="88"/>
      <c r="K2864" s="87"/>
      <c r="L2864" s="90"/>
      <c r="M2864" s="90"/>
      <c r="N2864" s="87" t="str">
        <f t="shared" ca="1" si="44"/>
        <v/>
      </c>
      <c r="O2864" s="87"/>
      <c r="P2864" s="89"/>
      <c r="Q2864" s="87"/>
      <c r="R2864" s="87"/>
      <c r="S2864" s="87"/>
      <c r="T2864" s="89"/>
      <c r="V2864" s="87"/>
      <c r="W2864" s="87"/>
    </row>
    <row r="2865" spans="1:23">
      <c r="A2865" s="98"/>
      <c r="B2865" s="94"/>
      <c r="C2865" s="99"/>
      <c r="D2865" s="86"/>
      <c r="E2865" s="87"/>
      <c r="G2865" s="89"/>
      <c r="H2865" s="87"/>
      <c r="I2865" s="87"/>
      <c r="J2865" s="88"/>
      <c r="K2865" s="87"/>
      <c r="L2865" s="90"/>
      <c r="M2865" s="90"/>
      <c r="N2865" s="87" t="str">
        <f t="shared" ca="1" si="44"/>
        <v/>
      </c>
      <c r="O2865" s="87"/>
      <c r="P2865" s="89"/>
      <c r="Q2865" s="87"/>
      <c r="R2865" s="87"/>
      <c r="S2865" s="87"/>
      <c r="T2865" s="89"/>
      <c r="V2865" s="87"/>
      <c r="W2865" s="87"/>
    </row>
    <row r="2866" spans="1:23">
      <c r="A2866" s="98"/>
      <c r="B2866" s="94"/>
      <c r="C2866" s="99"/>
      <c r="D2866" s="86"/>
      <c r="E2866" s="87"/>
      <c r="G2866" s="89"/>
      <c r="H2866" s="87"/>
      <c r="I2866" s="87"/>
      <c r="J2866" s="88"/>
      <c r="K2866" s="87"/>
      <c r="L2866" s="90"/>
      <c r="M2866" s="90"/>
      <c r="N2866" s="87" t="str">
        <f t="shared" ca="1" si="44"/>
        <v/>
      </c>
      <c r="O2866" s="87"/>
      <c r="P2866" s="89"/>
      <c r="Q2866" s="87"/>
      <c r="R2866" s="87"/>
      <c r="S2866" s="87"/>
      <c r="T2866" s="89"/>
      <c r="V2866" s="87"/>
      <c r="W2866" s="87"/>
    </row>
    <row r="2867" spans="1:23">
      <c r="A2867" s="98"/>
      <c r="B2867" s="94"/>
      <c r="C2867" s="99"/>
      <c r="D2867" s="86"/>
      <c r="E2867" s="87"/>
      <c r="G2867" s="89"/>
      <c r="H2867" s="87"/>
      <c r="I2867" s="87"/>
      <c r="J2867" s="88"/>
      <c r="K2867" s="87"/>
      <c r="L2867" s="90"/>
      <c r="M2867" s="90"/>
      <c r="N2867" s="87" t="str">
        <f t="shared" ca="1" si="44"/>
        <v/>
      </c>
      <c r="O2867" s="87"/>
      <c r="P2867" s="89"/>
      <c r="Q2867" s="87"/>
      <c r="R2867" s="87"/>
      <c r="S2867" s="87"/>
      <c r="T2867" s="89"/>
      <c r="V2867" s="87"/>
      <c r="W2867" s="87"/>
    </row>
    <row r="2868" spans="1:23">
      <c r="A2868" s="98"/>
      <c r="B2868" s="94"/>
      <c r="C2868" s="99"/>
      <c r="D2868" s="86"/>
      <c r="E2868" s="87"/>
      <c r="G2868" s="89"/>
      <c r="H2868" s="87"/>
      <c r="I2868" s="87"/>
      <c r="J2868" s="88"/>
      <c r="K2868" s="87"/>
      <c r="L2868" s="90"/>
      <c r="M2868" s="90"/>
      <c r="N2868" s="87" t="str">
        <f t="shared" ca="1" si="44"/>
        <v/>
      </c>
      <c r="O2868" s="87"/>
      <c r="P2868" s="89"/>
      <c r="Q2868" s="87"/>
      <c r="R2868" s="87"/>
      <c r="S2868" s="87"/>
      <c r="T2868" s="89"/>
      <c r="V2868" s="87"/>
      <c r="W2868" s="87"/>
    </row>
    <row r="2869" spans="1:23">
      <c r="A2869" s="98"/>
      <c r="B2869" s="94"/>
      <c r="C2869" s="99"/>
      <c r="D2869" s="86"/>
      <c r="E2869" s="87"/>
      <c r="G2869" s="89"/>
      <c r="H2869" s="87"/>
      <c r="I2869" s="87"/>
      <c r="J2869" s="88"/>
      <c r="K2869" s="87"/>
      <c r="L2869" s="90"/>
      <c r="M2869" s="90"/>
      <c r="N2869" s="87" t="str">
        <f t="shared" ca="1" si="44"/>
        <v/>
      </c>
      <c r="O2869" s="87"/>
      <c r="P2869" s="89"/>
      <c r="Q2869" s="87"/>
      <c r="R2869" s="87"/>
      <c r="S2869" s="87"/>
      <c r="T2869" s="89"/>
      <c r="V2869" s="87"/>
      <c r="W2869" s="87"/>
    </row>
    <row r="2870" spans="1:23">
      <c r="A2870" s="98"/>
      <c r="B2870" s="94"/>
      <c r="C2870" s="99"/>
      <c r="D2870" s="86"/>
      <c r="E2870" s="87"/>
      <c r="G2870" s="89"/>
      <c r="H2870" s="87"/>
      <c r="I2870" s="87"/>
      <c r="J2870" s="88"/>
      <c r="K2870" s="87"/>
      <c r="L2870" s="90"/>
      <c r="M2870" s="90"/>
      <c r="N2870" s="87" t="str">
        <f t="shared" ca="1" si="44"/>
        <v/>
      </c>
      <c r="O2870" s="87"/>
      <c r="P2870" s="89"/>
      <c r="Q2870" s="87"/>
      <c r="R2870" s="87"/>
      <c r="S2870" s="87"/>
      <c r="T2870" s="89"/>
      <c r="V2870" s="87"/>
      <c r="W2870" s="87"/>
    </row>
    <row r="2871" spans="1:23">
      <c r="A2871" s="98"/>
      <c r="B2871" s="94"/>
      <c r="C2871" s="99"/>
      <c r="D2871" s="86"/>
      <c r="E2871" s="87"/>
      <c r="G2871" s="89"/>
      <c r="H2871" s="87"/>
      <c r="I2871" s="87"/>
      <c r="J2871" s="88"/>
      <c r="K2871" s="87"/>
      <c r="L2871" s="90"/>
      <c r="M2871" s="90"/>
      <c r="N2871" s="87" t="str">
        <f t="shared" ca="1" si="44"/>
        <v/>
      </c>
      <c r="O2871" s="87"/>
      <c r="P2871" s="89"/>
      <c r="Q2871" s="87"/>
      <c r="R2871" s="87"/>
      <c r="S2871" s="87"/>
      <c r="T2871" s="89"/>
      <c r="V2871" s="87"/>
      <c r="W2871" s="87"/>
    </row>
    <row r="2872" spans="1:23">
      <c r="A2872" s="98"/>
      <c r="B2872" s="94"/>
      <c r="C2872" s="99"/>
      <c r="D2872" s="86"/>
      <c r="E2872" s="87"/>
      <c r="G2872" s="89"/>
      <c r="H2872" s="87"/>
      <c r="I2872" s="87"/>
      <c r="J2872" s="88"/>
      <c r="K2872" s="87"/>
      <c r="L2872" s="90"/>
      <c r="M2872" s="90"/>
      <c r="N2872" s="87" t="str">
        <f t="shared" ca="1" si="44"/>
        <v/>
      </c>
      <c r="O2872" s="87"/>
      <c r="P2872" s="89"/>
      <c r="Q2872" s="87"/>
      <c r="R2872" s="87"/>
      <c r="S2872" s="87"/>
      <c r="T2872" s="89"/>
      <c r="V2872" s="87"/>
      <c r="W2872" s="87"/>
    </row>
    <row r="2873" spans="1:23">
      <c r="A2873" s="98"/>
      <c r="B2873" s="94"/>
      <c r="C2873" s="99"/>
      <c r="D2873" s="86"/>
      <c r="E2873" s="87"/>
      <c r="G2873" s="89"/>
      <c r="H2873" s="87"/>
      <c r="I2873" s="87"/>
      <c r="J2873" s="88"/>
      <c r="K2873" s="87"/>
      <c r="L2873" s="90"/>
      <c r="M2873" s="90"/>
      <c r="N2873" s="87" t="str">
        <f t="shared" ca="1" si="44"/>
        <v/>
      </c>
      <c r="O2873" s="87"/>
      <c r="P2873" s="89"/>
      <c r="Q2873" s="87"/>
      <c r="R2873" s="87"/>
      <c r="S2873" s="87"/>
      <c r="T2873" s="89"/>
      <c r="V2873" s="87"/>
      <c r="W2873" s="87"/>
    </row>
    <row r="2874" spans="1:23">
      <c r="A2874" s="98"/>
      <c r="B2874" s="94"/>
      <c r="C2874" s="99"/>
      <c r="D2874" s="86"/>
      <c r="E2874" s="87"/>
      <c r="G2874" s="89"/>
      <c r="H2874" s="87"/>
      <c r="I2874" s="87"/>
      <c r="J2874" s="88"/>
      <c r="K2874" s="87"/>
      <c r="L2874" s="90"/>
      <c r="M2874" s="90"/>
      <c r="N2874" s="87" t="str">
        <f t="shared" ca="1" si="44"/>
        <v/>
      </c>
      <c r="O2874" s="87"/>
      <c r="P2874" s="89"/>
      <c r="Q2874" s="87"/>
      <c r="R2874" s="87"/>
      <c r="S2874" s="87"/>
      <c r="T2874" s="89"/>
      <c r="V2874" s="87"/>
      <c r="W2874" s="87"/>
    </row>
    <row r="2875" spans="1:23">
      <c r="A2875" s="98"/>
      <c r="B2875" s="94"/>
      <c r="C2875" s="99"/>
      <c r="D2875" s="86"/>
      <c r="E2875" s="87"/>
      <c r="G2875" s="89"/>
      <c r="H2875" s="87"/>
      <c r="I2875" s="87"/>
      <c r="J2875" s="88"/>
      <c r="K2875" s="87"/>
      <c r="L2875" s="90"/>
      <c r="M2875" s="90"/>
      <c r="N2875" s="87" t="str">
        <f t="shared" ca="1" si="44"/>
        <v/>
      </c>
      <c r="O2875" s="87"/>
      <c r="P2875" s="89"/>
      <c r="Q2875" s="87"/>
      <c r="R2875" s="87"/>
      <c r="S2875" s="87"/>
      <c r="T2875" s="89"/>
      <c r="V2875" s="87"/>
      <c r="W2875" s="87"/>
    </row>
    <row r="2876" spans="1:23">
      <c r="A2876" s="98"/>
      <c r="B2876" s="94"/>
      <c r="C2876" s="99"/>
      <c r="D2876" s="86"/>
      <c r="E2876" s="87"/>
      <c r="G2876" s="89"/>
      <c r="H2876" s="87"/>
      <c r="I2876" s="87"/>
      <c r="J2876" s="88"/>
      <c r="K2876" s="87"/>
      <c r="L2876" s="90"/>
      <c r="M2876" s="90"/>
      <c r="N2876" s="87" t="str">
        <f t="shared" ca="1" si="44"/>
        <v/>
      </c>
      <c r="O2876" s="87"/>
      <c r="P2876" s="89"/>
      <c r="Q2876" s="87"/>
      <c r="R2876" s="87"/>
      <c r="S2876" s="87"/>
      <c r="T2876" s="89"/>
      <c r="V2876" s="87"/>
      <c r="W2876" s="87"/>
    </row>
    <row r="2877" spans="1:23">
      <c r="A2877" s="98"/>
      <c r="B2877" s="94"/>
      <c r="C2877" s="99"/>
      <c r="D2877" s="86"/>
      <c r="E2877" s="87"/>
      <c r="G2877" s="89"/>
      <c r="H2877" s="87"/>
      <c r="I2877" s="87"/>
      <c r="J2877" s="88"/>
      <c r="K2877" s="87"/>
      <c r="L2877" s="90"/>
      <c r="M2877" s="90"/>
      <c r="N2877" s="87" t="str">
        <f t="shared" ca="1" si="44"/>
        <v/>
      </c>
      <c r="O2877" s="87"/>
      <c r="P2877" s="89"/>
      <c r="Q2877" s="87"/>
      <c r="R2877" s="87"/>
      <c r="S2877" s="87"/>
      <c r="T2877" s="89"/>
      <c r="V2877" s="87"/>
      <c r="W2877" s="87"/>
    </row>
    <row r="2878" spans="1:23">
      <c r="A2878" s="98"/>
      <c r="B2878" s="94"/>
      <c r="C2878" s="99"/>
      <c r="D2878" s="86"/>
      <c r="E2878" s="87"/>
      <c r="G2878" s="89"/>
      <c r="H2878" s="87"/>
      <c r="I2878" s="87"/>
      <c r="J2878" s="88"/>
      <c r="K2878" s="87"/>
      <c r="L2878" s="90"/>
      <c r="M2878" s="90"/>
      <c r="N2878" s="87" t="str">
        <f t="shared" ca="1" si="44"/>
        <v/>
      </c>
      <c r="O2878" s="87"/>
      <c r="P2878" s="89"/>
      <c r="Q2878" s="87"/>
      <c r="R2878" s="87"/>
      <c r="S2878" s="87"/>
      <c r="T2878" s="89"/>
      <c r="V2878" s="87"/>
      <c r="W2878" s="87"/>
    </row>
    <row r="2879" spans="1:23">
      <c r="A2879" s="98"/>
      <c r="B2879" s="94"/>
      <c r="C2879" s="99"/>
      <c r="D2879" s="86"/>
      <c r="E2879" s="87"/>
      <c r="G2879" s="89"/>
      <c r="H2879" s="87"/>
      <c r="I2879" s="87"/>
      <c r="J2879" s="88"/>
      <c r="K2879" s="87"/>
      <c r="L2879" s="90"/>
      <c r="M2879" s="90"/>
      <c r="N2879" s="87" t="str">
        <f t="shared" ca="1" si="44"/>
        <v/>
      </c>
      <c r="O2879" s="87"/>
      <c r="P2879" s="89"/>
      <c r="Q2879" s="87"/>
      <c r="R2879" s="87"/>
      <c r="S2879" s="87"/>
      <c r="T2879" s="89"/>
      <c r="V2879" s="87"/>
      <c r="W2879" s="87"/>
    </row>
    <row r="2880" spans="1:23">
      <c r="A2880" s="98"/>
      <c r="B2880" s="94"/>
      <c r="C2880" s="99"/>
      <c r="D2880" s="86"/>
      <c r="E2880" s="87"/>
      <c r="G2880" s="89"/>
      <c r="H2880" s="87"/>
      <c r="I2880" s="87"/>
      <c r="J2880" s="88"/>
      <c r="K2880" s="87"/>
      <c r="L2880" s="90"/>
      <c r="M2880" s="90"/>
      <c r="N2880" s="87" t="str">
        <f t="shared" ca="1" si="44"/>
        <v/>
      </c>
      <c r="O2880" s="87"/>
      <c r="P2880" s="89"/>
      <c r="Q2880" s="87"/>
      <c r="R2880" s="87"/>
      <c r="S2880" s="87"/>
      <c r="T2880" s="89"/>
      <c r="V2880" s="87"/>
      <c r="W2880" s="87"/>
    </row>
    <row r="2881" spans="1:23">
      <c r="A2881" s="98"/>
      <c r="B2881" s="94"/>
      <c r="C2881" s="99"/>
      <c r="D2881" s="86"/>
      <c r="E2881" s="87"/>
      <c r="G2881" s="89"/>
      <c r="H2881" s="87"/>
      <c r="I2881" s="87"/>
      <c r="J2881" s="88"/>
      <c r="K2881" s="87"/>
      <c r="L2881" s="90"/>
      <c r="M2881" s="90"/>
      <c r="N2881" s="87" t="str">
        <f t="shared" ca="1" si="44"/>
        <v/>
      </c>
      <c r="O2881" s="87"/>
      <c r="P2881" s="89"/>
      <c r="Q2881" s="87"/>
      <c r="R2881" s="87"/>
      <c r="S2881" s="87"/>
      <c r="T2881" s="89"/>
      <c r="V2881" s="87"/>
      <c r="W2881" s="87"/>
    </row>
    <row r="2882" spans="1:23">
      <c r="A2882" s="98"/>
      <c r="B2882" s="94"/>
      <c r="C2882" s="99"/>
      <c r="D2882" s="86"/>
      <c r="E2882" s="87"/>
      <c r="G2882" s="89"/>
      <c r="H2882" s="87"/>
      <c r="I2882" s="87"/>
      <c r="J2882" s="88"/>
      <c r="K2882" s="87"/>
      <c r="L2882" s="90"/>
      <c r="M2882" s="90"/>
      <c r="N2882" s="87" t="str">
        <f t="shared" ca="1" si="44"/>
        <v/>
      </c>
      <c r="O2882" s="87"/>
      <c r="P2882" s="89"/>
      <c r="Q2882" s="87"/>
      <c r="R2882" s="87"/>
      <c r="S2882" s="87"/>
      <c r="T2882" s="89"/>
      <c r="V2882" s="87"/>
      <c r="W2882" s="87"/>
    </row>
    <row r="2883" spans="1:23">
      <c r="A2883" s="98"/>
      <c r="B2883" s="94"/>
      <c r="C2883" s="99"/>
      <c r="D2883" s="86"/>
      <c r="E2883" s="87"/>
      <c r="G2883" s="89"/>
      <c r="H2883" s="87"/>
      <c r="I2883" s="87"/>
      <c r="J2883" s="88"/>
      <c r="K2883" s="87"/>
      <c r="L2883" s="90"/>
      <c r="M2883" s="90"/>
      <c r="N2883" s="87" t="str">
        <f t="shared" ca="1" si="44"/>
        <v/>
      </c>
      <c r="O2883" s="87"/>
      <c r="P2883" s="89"/>
      <c r="Q2883" s="87"/>
      <c r="R2883" s="87"/>
      <c r="S2883" s="87"/>
      <c r="T2883" s="89"/>
      <c r="V2883" s="87"/>
      <c r="W2883" s="87"/>
    </row>
    <row r="2884" spans="1:23">
      <c r="A2884" s="98"/>
      <c r="B2884" s="94"/>
      <c r="C2884" s="99"/>
      <c r="D2884" s="86"/>
      <c r="E2884" s="87"/>
      <c r="G2884" s="89"/>
      <c r="H2884" s="87"/>
      <c r="I2884" s="87"/>
      <c r="J2884" s="88"/>
      <c r="K2884" s="87"/>
      <c r="L2884" s="90"/>
      <c r="M2884" s="90"/>
      <c r="N2884" s="87" t="str">
        <f t="shared" ca="1" si="44"/>
        <v/>
      </c>
      <c r="O2884" s="87"/>
      <c r="P2884" s="89"/>
      <c r="Q2884" s="87"/>
      <c r="R2884" s="87"/>
      <c r="S2884" s="87"/>
      <c r="T2884" s="89"/>
      <c r="V2884" s="87"/>
      <c r="W2884" s="87"/>
    </row>
    <row r="2885" spans="1:23">
      <c r="A2885" s="98"/>
      <c r="B2885" s="94"/>
      <c r="C2885" s="99"/>
      <c r="D2885" s="86"/>
      <c r="E2885" s="87"/>
      <c r="G2885" s="89"/>
      <c r="H2885" s="87"/>
      <c r="I2885" s="87"/>
      <c r="J2885" s="88"/>
      <c r="K2885" s="87"/>
      <c r="L2885" s="90"/>
      <c r="M2885" s="90"/>
      <c r="N2885" s="87" t="str">
        <f t="shared" ref="N2885:N2948" ca="1" si="45">+IFERROR(MATCH("X",OFFSET(STR,N2884,0),0)+N2884,"")</f>
        <v/>
      </c>
      <c r="O2885" s="87"/>
      <c r="P2885" s="89"/>
      <c r="Q2885" s="87"/>
      <c r="R2885" s="87"/>
      <c r="S2885" s="87"/>
      <c r="T2885" s="89"/>
      <c r="V2885" s="87"/>
      <c r="W2885" s="87"/>
    </row>
    <row r="2886" spans="1:23">
      <c r="A2886" s="98"/>
      <c r="B2886" s="94"/>
      <c r="C2886" s="99"/>
      <c r="D2886" s="86"/>
      <c r="E2886" s="87"/>
      <c r="G2886" s="89"/>
      <c r="H2886" s="87"/>
      <c r="I2886" s="87"/>
      <c r="J2886" s="88"/>
      <c r="K2886" s="87"/>
      <c r="L2886" s="90"/>
      <c r="M2886" s="90"/>
      <c r="N2886" s="87" t="str">
        <f t="shared" ca="1" si="45"/>
        <v/>
      </c>
      <c r="O2886" s="87"/>
      <c r="P2886" s="89"/>
      <c r="Q2886" s="87"/>
      <c r="R2886" s="87"/>
      <c r="S2886" s="87"/>
      <c r="T2886" s="89"/>
      <c r="V2886" s="87"/>
      <c r="W2886" s="87"/>
    </row>
    <row r="2887" spans="1:23">
      <c r="A2887" s="98"/>
      <c r="B2887" s="94"/>
      <c r="C2887" s="99"/>
      <c r="D2887" s="86"/>
      <c r="E2887" s="87"/>
      <c r="G2887" s="89"/>
      <c r="H2887" s="87"/>
      <c r="I2887" s="87"/>
      <c r="J2887" s="88"/>
      <c r="K2887" s="87"/>
      <c r="L2887" s="90"/>
      <c r="M2887" s="90"/>
      <c r="N2887" s="87" t="str">
        <f t="shared" ca="1" si="45"/>
        <v/>
      </c>
      <c r="O2887" s="87"/>
      <c r="P2887" s="89"/>
      <c r="Q2887" s="87"/>
      <c r="R2887" s="87"/>
      <c r="S2887" s="87"/>
      <c r="T2887" s="89"/>
      <c r="V2887" s="87"/>
      <c r="W2887" s="87"/>
    </row>
    <row r="2888" spans="1:23">
      <c r="A2888" s="98"/>
      <c r="B2888" s="94"/>
      <c r="C2888" s="99"/>
      <c r="D2888" s="86"/>
      <c r="E2888" s="87"/>
      <c r="G2888" s="89"/>
      <c r="H2888" s="87"/>
      <c r="I2888" s="87"/>
      <c r="J2888" s="88"/>
      <c r="K2888" s="87"/>
      <c r="L2888" s="90"/>
      <c r="M2888" s="90"/>
      <c r="N2888" s="87" t="str">
        <f t="shared" ca="1" si="45"/>
        <v/>
      </c>
      <c r="O2888" s="87"/>
      <c r="P2888" s="89"/>
      <c r="Q2888" s="87"/>
      <c r="R2888" s="87"/>
      <c r="S2888" s="87"/>
      <c r="T2888" s="89"/>
      <c r="V2888" s="87"/>
      <c r="W2888" s="87"/>
    </row>
    <row r="2889" spans="1:23">
      <c r="A2889" s="98"/>
      <c r="B2889" s="94"/>
      <c r="C2889" s="99"/>
      <c r="D2889" s="86"/>
      <c r="E2889" s="87"/>
      <c r="G2889" s="89"/>
      <c r="H2889" s="87"/>
      <c r="I2889" s="87"/>
      <c r="J2889" s="88"/>
      <c r="K2889" s="87"/>
      <c r="L2889" s="90"/>
      <c r="M2889" s="90"/>
      <c r="N2889" s="87" t="str">
        <f t="shared" ca="1" si="45"/>
        <v/>
      </c>
      <c r="O2889" s="87"/>
      <c r="P2889" s="89"/>
      <c r="Q2889" s="87"/>
      <c r="R2889" s="87"/>
      <c r="S2889" s="87"/>
      <c r="T2889" s="89"/>
      <c r="V2889" s="87"/>
      <c r="W2889" s="87"/>
    </row>
    <row r="2890" spans="1:23">
      <c r="A2890" s="98"/>
      <c r="B2890" s="94"/>
      <c r="C2890" s="99"/>
      <c r="D2890" s="86"/>
      <c r="E2890" s="87"/>
      <c r="G2890" s="89"/>
      <c r="H2890" s="87"/>
      <c r="I2890" s="87"/>
      <c r="J2890" s="88"/>
      <c r="K2890" s="87"/>
      <c r="L2890" s="90"/>
      <c r="M2890" s="90"/>
      <c r="N2890" s="87" t="str">
        <f t="shared" ca="1" si="45"/>
        <v/>
      </c>
      <c r="O2890" s="87"/>
      <c r="P2890" s="89"/>
      <c r="Q2890" s="87"/>
      <c r="R2890" s="87"/>
      <c r="S2890" s="87"/>
      <c r="T2890" s="89"/>
      <c r="V2890" s="87"/>
      <c r="W2890" s="87"/>
    </row>
    <row r="2891" spans="1:23">
      <c r="A2891" s="98"/>
      <c r="B2891" s="94"/>
      <c r="C2891" s="99"/>
      <c r="D2891" s="86"/>
      <c r="E2891" s="87"/>
      <c r="G2891" s="89"/>
      <c r="H2891" s="87"/>
      <c r="I2891" s="87"/>
      <c r="J2891" s="88"/>
      <c r="K2891" s="87"/>
      <c r="L2891" s="90"/>
      <c r="M2891" s="90"/>
      <c r="N2891" s="87" t="str">
        <f t="shared" ca="1" si="45"/>
        <v/>
      </c>
      <c r="O2891" s="87"/>
      <c r="P2891" s="89"/>
      <c r="Q2891" s="87"/>
      <c r="R2891" s="87"/>
      <c r="S2891" s="87"/>
      <c r="T2891" s="89"/>
      <c r="V2891" s="87"/>
      <c r="W2891" s="87"/>
    </row>
    <row r="2892" spans="1:23">
      <c r="A2892" s="98"/>
      <c r="B2892" s="94"/>
      <c r="C2892" s="99"/>
      <c r="D2892" s="86"/>
      <c r="E2892" s="87"/>
      <c r="G2892" s="89"/>
      <c r="H2892" s="87"/>
      <c r="I2892" s="87"/>
      <c r="J2892" s="88"/>
      <c r="K2892" s="87"/>
      <c r="L2892" s="90"/>
      <c r="M2892" s="90"/>
      <c r="N2892" s="87" t="str">
        <f t="shared" ca="1" si="45"/>
        <v/>
      </c>
      <c r="O2892" s="87"/>
      <c r="P2892" s="89"/>
      <c r="Q2892" s="87"/>
      <c r="R2892" s="87"/>
      <c r="S2892" s="87"/>
      <c r="T2892" s="89"/>
      <c r="V2892" s="87"/>
      <c r="W2892" s="87"/>
    </row>
    <row r="2893" spans="1:23">
      <c r="A2893" s="98"/>
      <c r="B2893" s="94"/>
      <c r="C2893" s="99"/>
      <c r="D2893" s="86"/>
      <c r="E2893" s="87"/>
      <c r="G2893" s="89"/>
      <c r="H2893" s="87"/>
      <c r="I2893" s="87"/>
      <c r="J2893" s="88"/>
      <c r="K2893" s="87"/>
      <c r="L2893" s="90"/>
      <c r="M2893" s="90"/>
      <c r="N2893" s="87" t="str">
        <f t="shared" ca="1" si="45"/>
        <v/>
      </c>
      <c r="O2893" s="87"/>
      <c r="P2893" s="89"/>
      <c r="Q2893" s="87"/>
      <c r="R2893" s="87"/>
      <c r="S2893" s="87"/>
      <c r="T2893" s="89"/>
      <c r="V2893" s="87"/>
      <c r="W2893" s="87"/>
    </row>
    <row r="2894" spans="1:23">
      <c r="A2894" s="98"/>
      <c r="B2894" s="94"/>
      <c r="C2894" s="99"/>
      <c r="D2894" s="86"/>
      <c r="E2894" s="87"/>
      <c r="G2894" s="89"/>
      <c r="H2894" s="87"/>
      <c r="I2894" s="87"/>
      <c r="J2894" s="88"/>
      <c r="K2894" s="87"/>
      <c r="L2894" s="90"/>
      <c r="M2894" s="90"/>
      <c r="N2894" s="87" t="str">
        <f t="shared" ca="1" si="45"/>
        <v/>
      </c>
      <c r="O2894" s="87"/>
      <c r="P2894" s="89"/>
      <c r="Q2894" s="87"/>
      <c r="R2894" s="87"/>
      <c r="S2894" s="87"/>
      <c r="T2894" s="89"/>
      <c r="V2894" s="87"/>
      <c r="W2894" s="87"/>
    </row>
    <row r="2895" spans="1:23">
      <c r="A2895" s="98"/>
      <c r="B2895" s="94"/>
      <c r="C2895" s="99"/>
      <c r="D2895" s="86"/>
      <c r="E2895" s="87"/>
      <c r="G2895" s="89"/>
      <c r="H2895" s="87"/>
      <c r="I2895" s="87"/>
      <c r="J2895" s="88"/>
      <c r="K2895" s="87"/>
      <c r="L2895" s="90"/>
      <c r="M2895" s="90"/>
      <c r="N2895" s="87" t="str">
        <f t="shared" ca="1" si="45"/>
        <v/>
      </c>
      <c r="O2895" s="87"/>
      <c r="P2895" s="89"/>
      <c r="Q2895" s="87"/>
      <c r="R2895" s="87"/>
      <c r="S2895" s="87"/>
      <c r="T2895" s="89"/>
      <c r="V2895" s="87"/>
      <c r="W2895" s="87"/>
    </row>
    <row r="2896" spans="1:23">
      <c r="A2896" s="98"/>
      <c r="B2896" s="94"/>
      <c r="C2896" s="99"/>
      <c r="D2896" s="86"/>
      <c r="E2896" s="87"/>
      <c r="G2896" s="89"/>
      <c r="H2896" s="87"/>
      <c r="I2896" s="87"/>
      <c r="J2896" s="88"/>
      <c r="K2896" s="87"/>
      <c r="L2896" s="90"/>
      <c r="M2896" s="90"/>
      <c r="N2896" s="87" t="str">
        <f t="shared" ca="1" si="45"/>
        <v/>
      </c>
      <c r="O2896" s="87"/>
      <c r="P2896" s="89"/>
      <c r="Q2896" s="87"/>
      <c r="R2896" s="87"/>
      <c r="S2896" s="87"/>
      <c r="T2896" s="89"/>
      <c r="V2896" s="87"/>
      <c r="W2896" s="87"/>
    </row>
    <row r="2897" spans="1:23">
      <c r="A2897" s="98"/>
      <c r="B2897" s="94"/>
      <c r="C2897" s="99"/>
      <c r="D2897" s="86"/>
      <c r="E2897" s="87"/>
      <c r="G2897" s="89"/>
      <c r="H2897" s="87"/>
      <c r="I2897" s="87"/>
      <c r="J2897" s="88"/>
      <c r="K2897" s="87"/>
      <c r="L2897" s="90"/>
      <c r="M2897" s="90"/>
      <c r="N2897" s="87" t="str">
        <f t="shared" ca="1" si="45"/>
        <v/>
      </c>
      <c r="O2897" s="87"/>
      <c r="P2897" s="89"/>
      <c r="Q2897" s="87"/>
      <c r="R2897" s="87"/>
      <c r="S2897" s="87"/>
      <c r="T2897" s="89"/>
      <c r="V2897" s="87"/>
      <c r="W2897" s="87"/>
    </row>
    <row r="2898" spans="1:23">
      <c r="A2898" s="98"/>
      <c r="B2898" s="94"/>
      <c r="C2898" s="99"/>
      <c r="D2898" s="86"/>
      <c r="E2898" s="87"/>
      <c r="G2898" s="89"/>
      <c r="H2898" s="87"/>
      <c r="I2898" s="87"/>
      <c r="J2898" s="88"/>
      <c r="K2898" s="87"/>
      <c r="L2898" s="90"/>
      <c r="M2898" s="90"/>
      <c r="N2898" s="87" t="str">
        <f t="shared" ca="1" si="45"/>
        <v/>
      </c>
      <c r="O2898" s="87"/>
      <c r="P2898" s="89"/>
      <c r="Q2898" s="87"/>
      <c r="R2898" s="87"/>
      <c r="S2898" s="87"/>
      <c r="T2898" s="89"/>
      <c r="V2898" s="87"/>
      <c r="W2898" s="87"/>
    </row>
    <row r="2899" spans="1:23">
      <c r="A2899" s="98"/>
      <c r="B2899" s="94"/>
      <c r="C2899" s="99"/>
      <c r="D2899" s="86"/>
      <c r="E2899" s="87"/>
      <c r="G2899" s="89"/>
      <c r="H2899" s="87"/>
      <c r="I2899" s="87"/>
      <c r="J2899" s="88"/>
      <c r="K2899" s="87"/>
      <c r="L2899" s="90"/>
      <c r="M2899" s="90"/>
      <c r="N2899" s="87" t="str">
        <f t="shared" ca="1" si="45"/>
        <v/>
      </c>
      <c r="O2899" s="87"/>
      <c r="P2899" s="89"/>
      <c r="Q2899" s="87"/>
      <c r="R2899" s="87"/>
      <c r="S2899" s="87"/>
      <c r="T2899" s="89"/>
      <c r="V2899" s="87"/>
      <c r="W2899" s="87"/>
    </row>
    <row r="2900" spans="1:23">
      <c r="A2900" s="98"/>
      <c r="B2900" s="94"/>
      <c r="C2900" s="99"/>
      <c r="D2900" s="86"/>
      <c r="E2900" s="87"/>
      <c r="G2900" s="89"/>
      <c r="H2900" s="87"/>
      <c r="I2900" s="87"/>
      <c r="J2900" s="88"/>
      <c r="K2900" s="87"/>
      <c r="L2900" s="90"/>
      <c r="M2900" s="90"/>
      <c r="N2900" s="87" t="str">
        <f t="shared" ca="1" si="45"/>
        <v/>
      </c>
      <c r="O2900" s="87"/>
      <c r="P2900" s="89"/>
      <c r="Q2900" s="87"/>
      <c r="R2900" s="87"/>
      <c r="S2900" s="87"/>
      <c r="T2900" s="89"/>
      <c r="V2900" s="87"/>
      <c r="W2900" s="87"/>
    </row>
    <row r="2901" spans="1:23">
      <c r="A2901" s="98"/>
      <c r="B2901" s="94"/>
      <c r="C2901" s="99"/>
      <c r="D2901" s="86"/>
      <c r="E2901" s="87"/>
      <c r="G2901" s="89"/>
      <c r="H2901" s="87"/>
      <c r="I2901" s="87"/>
      <c r="J2901" s="88"/>
      <c r="K2901" s="87"/>
      <c r="L2901" s="90"/>
      <c r="M2901" s="90"/>
      <c r="N2901" s="87" t="str">
        <f t="shared" ca="1" si="45"/>
        <v/>
      </c>
      <c r="O2901" s="87"/>
      <c r="P2901" s="89"/>
      <c r="Q2901" s="87"/>
      <c r="R2901" s="87"/>
      <c r="S2901" s="87"/>
      <c r="T2901" s="89"/>
      <c r="V2901" s="87"/>
      <c r="W2901" s="87"/>
    </row>
    <row r="2902" spans="1:23">
      <c r="A2902" s="98"/>
      <c r="B2902" s="94"/>
      <c r="C2902" s="99"/>
      <c r="D2902" s="86"/>
      <c r="E2902" s="87"/>
      <c r="G2902" s="89"/>
      <c r="H2902" s="87"/>
      <c r="I2902" s="87"/>
      <c r="J2902" s="88"/>
      <c r="K2902" s="87"/>
      <c r="L2902" s="90"/>
      <c r="M2902" s="90"/>
      <c r="N2902" s="87" t="str">
        <f t="shared" ca="1" si="45"/>
        <v/>
      </c>
      <c r="O2902" s="87"/>
      <c r="P2902" s="89"/>
      <c r="Q2902" s="87"/>
      <c r="R2902" s="87"/>
      <c r="S2902" s="87"/>
      <c r="T2902" s="89"/>
      <c r="V2902" s="87"/>
      <c r="W2902" s="87"/>
    </row>
    <row r="2903" spans="1:23">
      <c r="A2903" s="98"/>
      <c r="B2903" s="94"/>
      <c r="C2903" s="99"/>
      <c r="D2903" s="86"/>
      <c r="E2903" s="87"/>
      <c r="G2903" s="89"/>
      <c r="H2903" s="87"/>
      <c r="I2903" s="87"/>
      <c r="J2903" s="88"/>
      <c r="K2903" s="87"/>
      <c r="L2903" s="90"/>
      <c r="M2903" s="90"/>
      <c r="N2903" s="87" t="str">
        <f t="shared" ca="1" si="45"/>
        <v/>
      </c>
      <c r="O2903" s="87"/>
      <c r="P2903" s="89"/>
      <c r="Q2903" s="87"/>
      <c r="R2903" s="87"/>
      <c r="S2903" s="87"/>
      <c r="T2903" s="89"/>
      <c r="V2903" s="87"/>
      <c r="W2903" s="87"/>
    </row>
    <row r="2904" spans="1:23">
      <c r="A2904" s="98"/>
      <c r="B2904" s="94"/>
      <c r="C2904" s="99"/>
      <c r="D2904" s="86"/>
      <c r="E2904" s="87"/>
      <c r="G2904" s="89"/>
      <c r="H2904" s="87"/>
      <c r="I2904" s="87"/>
      <c r="J2904" s="88"/>
      <c r="K2904" s="87"/>
      <c r="L2904" s="90"/>
      <c r="M2904" s="90"/>
      <c r="N2904" s="87" t="str">
        <f t="shared" ca="1" si="45"/>
        <v/>
      </c>
      <c r="O2904" s="87"/>
      <c r="P2904" s="89"/>
      <c r="Q2904" s="87"/>
      <c r="R2904" s="87"/>
      <c r="S2904" s="87"/>
      <c r="T2904" s="89"/>
      <c r="V2904" s="87"/>
      <c r="W2904" s="87"/>
    </row>
    <row r="2905" spans="1:23">
      <c r="A2905" s="98"/>
      <c r="B2905" s="94"/>
      <c r="C2905" s="99"/>
      <c r="D2905" s="86"/>
      <c r="E2905" s="87"/>
      <c r="G2905" s="89"/>
      <c r="H2905" s="87"/>
      <c r="I2905" s="87"/>
      <c r="J2905" s="88"/>
      <c r="K2905" s="87"/>
      <c r="L2905" s="90"/>
      <c r="M2905" s="90"/>
      <c r="N2905" s="87" t="str">
        <f t="shared" ca="1" si="45"/>
        <v/>
      </c>
      <c r="O2905" s="87"/>
      <c r="P2905" s="89"/>
      <c r="Q2905" s="87"/>
      <c r="R2905" s="87"/>
      <c r="S2905" s="87"/>
      <c r="T2905" s="89"/>
      <c r="V2905" s="87"/>
      <c r="W2905" s="87"/>
    </row>
    <row r="2906" spans="1:23">
      <c r="A2906" s="98"/>
      <c r="B2906" s="94"/>
      <c r="C2906" s="99"/>
      <c r="D2906" s="86"/>
      <c r="E2906" s="87"/>
      <c r="G2906" s="89"/>
      <c r="H2906" s="87"/>
      <c r="I2906" s="87"/>
      <c r="J2906" s="88"/>
      <c r="K2906" s="87"/>
      <c r="L2906" s="90"/>
      <c r="M2906" s="90"/>
      <c r="N2906" s="87" t="str">
        <f t="shared" ca="1" si="45"/>
        <v/>
      </c>
      <c r="O2906" s="87"/>
      <c r="P2906" s="89"/>
      <c r="Q2906" s="87"/>
      <c r="R2906" s="87"/>
      <c r="S2906" s="87"/>
      <c r="T2906" s="89"/>
      <c r="V2906" s="87"/>
      <c r="W2906" s="87"/>
    </row>
    <row r="2907" spans="1:23">
      <c r="A2907" s="98"/>
      <c r="B2907" s="94"/>
      <c r="C2907" s="99"/>
      <c r="D2907" s="86"/>
      <c r="E2907" s="87"/>
      <c r="G2907" s="89"/>
      <c r="H2907" s="87"/>
      <c r="I2907" s="87"/>
      <c r="J2907" s="88"/>
      <c r="K2907" s="87"/>
      <c r="L2907" s="90"/>
      <c r="M2907" s="90"/>
      <c r="N2907" s="87" t="str">
        <f t="shared" ca="1" si="45"/>
        <v/>
      </c>
      <c r="O2907" s="87"/>
      <c r="P2907" s="89"/>
      <c r="Q2907" s="87"/>
      <c r="R2907" s="87"/>
      <c r="S2907" s="87"/>
      <c r="T2907" s="89"/>
      <c r="V2907" s="87"/>
      <c r="W2907" s="87"/>
    </row>
    <row r="2908" spans="1:23">
      <c r="A2908" s="98"/>
      <c r="B2908" s="94"/>
      <c r="C2908" s="99"/>
      <c r="D2908" s="86"/>
      <c r="E2908" s="87"/>
      <c r="G2908" s="89"/>
      <c r="H2908" s="87"/>
      <c r="I2908" s="87"/>
      <c r="J2908" s="88"/>
      <c r="K2908" s="87"/>
      <c r="L2908" s="90"/>
      <c r="M2908" s="90"/>
      <c r="N2908" s="87" t="str">
        <f t="shared" ca="1" si="45"/>
        <v/>
      </c>
      <c r="O2908" s="87"/>
      <c r="P2908" s="89"/>
      <c r="Q2908" s="87"/>
      <c r="R2908" s="87"/>
      <c r="S2908" s="87"/>
      <c r="T2908" s="89"/>
      <c r="V2908" s="87"/>
      <c r="W2908" s="87"/>
    </row>
    <row r="2909" spans="1:23">
      <c r="A2909" s="98"/>
      <c r="B2909" s="94"/>
      <c r="C2909" s="99"/>
      <c r="D2909" s="86"/>
      <c r="E2909" s="87"/>
      <c r="G2909" s="89"/>
      <c r="H2909" s="87"/>
      <c r="I2909" s="87"/>
      <c r="J2909" s="88"/>
      <c r="K2909" s="87"/>
      <c r="L2909" s="90"/>
      <c r="M2909" s="90"/>
      <c r="N2909" s="87" t="str">
        <f t="shared" ca="1" si="45"/>
        <v/>
      </c>
      <c r="O2909" s="87"/>
      <c r="P2909" s="89"/>
      <c r="Q2909" s="87"/>
      <c r="R2909" s="87"/>
      <c r="S2909" s="87"/>
      <c r="T2909" s="89"/>
      <c r="V2909" s="87"/>
      <c r="W2909" s="87"/>
    </row>
    <row r="2910" spans="1:23">
      <c r="A2910" s="98"/>
      <c r="B2910" s="94"/>
      <c r="C2910" s="99"/>
      <c r="D2910" s="86"/>
      <c r="E2910" s="87"/>
      <c r="G2910" s="89"/>
      <c r="H2910" s="87"/>
      <c r="I2910" s="87"/>
      <c r="J2910" s="88"/>
      <c r="K2910" s="87"/>
      <c r="L2910" s="90"/>
      <c r="M2910" s="90"/>
      <c r="N2910" s="87" t="str">
        <f t="shared" ca="1" si="45"/>
        <v/>
      </c>
      <c r="O2910" s="87"/>
      <c r="P2910" s="89"/>
      <c r="Q2910" s="87"/>
      <c r="R2910" s="87"/>
      <c r="S2910" s="87"/>
      <c r="T2910" s="89"/>
      <c r="V2910" s="87"/>
      <c r="W2910" s="87"/>
    </row>
    <row r="2911" spans="1:23">
      <c r="A2911" s="98"/>
      <c r="B2911" s="94"/>
      <c r="C2911" s="99"/>
      <c r="D2911" s="86"/>
      <c r="E2911" s="87"/>
      <c r="G2911" s="89"/>
      <c r="H2911" s="87"/>
      <c r="I2911" s="87"/>
      <c r="J2911" s="88"/>
      <c r="K2911" s="87"/>
      <c r="L2911" s="90"/>
      <c r="M2911" s="90"/>
      <c r="N2911" s="87" t="str">
        <f t="shared" ca="1" si="45"/>
        <v/>
      </c>
      <c r="O2911" s="87"/>
      <c r="P2911" s="89"/>
      <c r="Q2911" s="87"/>
      <c r="R2911" s="87"/>
      <c r="S2911" s="87"/>
      <c r="T2911" s="89"/>
      <c r="V2911" s="87"/>
      <c r="W2911" s="87"/>
    </row>
    <row r="2912" spans="1:23">
      <c r="A2912" s="98"/>
      <c r="B2912" s="94"/>
      <c r="C2912" s="99"/>
      <c r="D2912" s="86"/>
      <c r="E2912" s="87"/>
      <c r="G2912" s="89"/>
      <c r="H2912" s="87"/>
      <c r="I2912" s="87"/>
      <c r="J2912" s="88"/>
      <c r="K2912" s="87"/>
      <c r="L2912" s="90"/>
      <c r="M2912" s="90"/>
      <c r="N2912" s="87" t="str">
        <f t="shared" ca="1" si="45"/>
        <v/>
      </c>
      <c r="O2912" s="87"/>
      <c r="P2912" s="89"/>
      <c r="Q2912" s="87"/>
      <c r="R2912" s="87"/>
      <c r="S2912" s="87"/>
      <c r="T2912" s="89"/>
      <c r="V2912" s="87"/>
      <c r="W2912" s="87"/>
    </row>
    <row r="2913" spans="1:23">
      <c r="A2913" s="98"/>
      <c r="B2913" s="94"/>
      <c r="C2913" s="99"/>
      <c r="D2913" s="86"/>
      <c r="E2913" s="87"/>
      <c r="G2913" s="89"/>
      <c r="H2913" s="87"/>
      <c r="I2913" s="87"/>
      <c r="J2913" s="88"/>
      <c r="K2913" s="87"/>
      <c r="L2913" s="90"/>
      <c r="M2913" s="90"/>
      <c r="N2913" s="87" t="str">
        <f t="shared" ca="1" si="45"/>
        <v/>
      </c>
      <c r="O2913" s="87"/>
      <c r="P2913" s="89"/>
      <c r="Q2913" s="87"/>
      <c r="R2913" s="87"/>
      <c r="S2913" s="87"/>
      <c r="T2913" s="89"/>
      <c r="V2913" s="87"/>
      <c r="W2913" s="87"/>
    </row>
    <row r="2914" spans="1:23">
      <c r="A2914" s="98"/>
      <c r="B2914" s="94"/>
      <c r="C2914" s="99"/>
      <c r="D2914" s="86"/>
      <c r="E2914" s="87"/>
      <c r="G2914" s="89"/>
      <c r="H2914" s="87"/>
      <c r="I2914" s="87"/>
      <c r="J2914" s="88"/>
      <c r="K2914" s="87"/>
      <c r="L2914" s="90"/>
      <c r="M2914" s="90"/>
      <c r="N2914" s="87" t="str">
        <f t="shared" ca="1" si="45"/>
        <v/>
      </c>
      <c r="O2914" s="87"/>
      <c r="P2914" s="89"/>
      <c r="Q2914" s="87"/>
      <c r="R2914" s="87"/>
      <c r="S2914" s="87"/>
      <c r="T2914" s="89"/>
      <c r="V2914" s="87"/>
      <c r="W2914" s="87"/>
    </row>
    <row r="2915" spans="1:23">
      <c r="A2915" s="98"/>
      <c r="B2915" s="94"/>
      <c r="C2915" s="99"/>
      <c r="D2915" s="86"/>
      <c r="E2915" s="87"/>
      <c r="G2915" s="89"/>
      <c r="H2915" s="87"/>
      <c r="I2915" s="87"/>
      <c r="J2915" s="88"/>
      <c r="K2915" s="87"/>
      <c r="L2915" s="90"/>
      <c r="M2915" s="90"/>
      <c r="N2915" s="87" t="str">
        <f t="shared" ca="1" si="45"/>
        <v/>
      </c>
      <c r="O2915" s="87"/>
      <c r="P2915" s="89"/>
      <c r="Q2915" s="87"/>
      <c r="R2915" s="87"/>
      <c r="S2915" s="87"/>
      <c r="T2915" s="89"/>
      <c r="V2915" s="87"/>
      <c r="W2915" s="87"/>
    </row>
    <row r="2916" spans="1:23">
      <c r="A2916" s="98"/>
      <c r="B2916" s="94"/>
      <c r="C2916" s="99"/>
      <c r="D2916" s="86"/>
      <c r="E2916" s="87"/>
      <c r="G2916" s="89"/>
      <c r="H2916" s="87"/>
      <c r="I2916" s="87"/>
      <c r="J2916" s="88"/>
      <c r="K2916" s="87"/>
      <c r="L2916" s="90"/>
      <c r="M2916" s="90"/>
      <c r="N2916" s="87" t="str">
        <f t="shared" ca="1" si="45"/>
        <v/>
      </c>
      <c r="O2916" s="87"/>
      <c r="P2916" s="89"/>
      <c r="Q2916" s="87"/>
      <c r="R2916" s="87"/>
      <c r="S2916" s="87"/>
      <c r="T2916" s="89"/>
      <c r="V2916" s="87"/>
      <c r="W2916" s="87"/>
    </row>
    <row r="2917" spans="1:23">
      <c r="A2917" s="98"/>
      <c r="B2917" s="94"/>
      <c r="C2917" s="99"/>
      <c r="D2917" s="86"/>
      <c r="E2917" s="87"/>
      <c r="G2917" s="89"/>
      <c r="H2917" s="87"/>
      <c r="I2917" s="87"/>
      <c r="J2917" s="88"/>
      <c r="K2917" s="87"/>
      <c r="L2917" s="90"/>
      <c r="M2917" s="90"/>
      <c r="N2917" s="87" t="str">
        <f t="shared" ca="1" si="45"/>
        <v/>
      </c>
      <c r="O2917" s="87"/>
      <c r="P2917" s="89"/>
      <c r="Q2917" s="87"/>
      <c r="R2917" s="87"/>
      <c r="S2917" s="87"/>
      <c r="T2917" s="89"/>
      <c r="V2917" s="87"/>
      <c r="W2917" s="87"/>
    </row>
    <row r="2918" spans="1:23">
      <c r="A2918" s="98"/>
      <c r="B2918" s="94"/>
      <c r="C2918" s="99"/>
      <c r="D2918" s="86"/>
      <c r="E2918" s="87"/>
      <c r="G2918" s="89"/>
      <c r="H2918" s="87"/>
      <c r="I2918" s="87"/>
      <c r="J2918" s="88"/>
      <c r="K2918" s="87"/>
      <c r="L2918" s="90"/>
      <c r="M2918" s="90"/>
      <c r="N2918" s="87" t="str">
        <f t="shared" ca="1" si="45"/>
        <v/>
      </c>
      <c r="O2918" s="87"/>
      <c r="P2918" s="89"/>
      <c r="Q2918" s="87"/>
      <c r="R2918" s="87"/>
      <c r="S2918" s="87"/>
      <c r="T2918" s="89"/>
      <c r="V2918" s="87"/>
      <c r="W2918" s="87"/>
    </row>
    <row r="2919" spans="1:23">
      <c r="A2919" s="98"/>
      <c r="B2919" s="94"/>
      <c r="C2919" s="99"/>
      <c r="D2919" s="86"/>
      <c r="E2919" s="87"/>
      <c r="G2919" s="89"/>
      <c r="H2919" s="87"/>
      <c r="I2919" s="87"/>
      <c r="J2919" s="88"/>
      <c r="K2919" s="87"/>
      <c r="L2919" s="90"/>
      <c r="M2919" s="90"/>
      <c r="N2919" s="87" t="str">
        <f t="shared" ca="1" si="45"/>
        <v/>
      </c>
      <c r="O2919" s="87"/>
      <c r="P2919" s="89"/>
      <c r="Q2919" s="87"/>
      <c r="R2919" s="87"/>
      <c r="S2919" s="87"/>
      <c r="T2919" s="89"/>
      <c r="V2919" s="87"/>
      <c r="W2919" s="87"/>
    </row>
    <row r="2920" spans="1:23">
      <c r="A2920" s="98"/>
      <c r="B2920" s="94"/>
      <c r="C2920" s="99"/>
      <c r="D2920" s="86"/>
      <c r="E2920" s="87"/>
      <c r="G2920" s="89"/>
      <c r="H2920" s="87"/>
      <c r="I2920" s="87"/>
      <c r="J2920" s="88"/>
      <c r="K2920" s="87"/>
      <c r="L2920" s="90"/>
      <c r="M2920" s="90"/>
      <c r="N2920" s="87" t="str">
        <f t="shared" ca="1" si="45"/>
        <v/>
      </c>
      <c r="O2920" s="87"/>
      <c r="P2920" s="89"/>
      <c r="Q2920" s="87"/>
      <c r="R2920" s="87"/>
      <c r="S2920" s="87"/>
      <c r="T2920" s="89"/>
      <c r="V2920" s="87"/>
      <c r="W2920" s="87"/>
    </row>
    <row r="2921" spans="1:23">
      <c r="A2921" s="98"/>
      <c r="B2921" s="94"/>
      <c r="C2921" s="99"/>
      <c r="D2921" s="86"/>
      <c r="E2921" s="87"/>
      <c r="G2921" s="89"/>
      <c r="H2921" s="87"/>
      <c r="I2921" s="87"/>
      <c r="J2921" s="88"/>
      <c r="K2921" s="87"/>
      <c r="L2921" s="90"/>
      <c r="M2921" s="90"/>
      <c r="N2921" s="87" t="str">
        <f t="shared" ca="1" si="45"/>
        <v/>
      </c>
      <c r="O2921" s="87"/>
      <c r="P2921" s="89"/>
      <c r="Q2921" s="87"/>
      <c r="R2921" s="87"/>
      <c r="S2921" s="87"/>
      <c r="T2921" s="89"/>
      <c r="V2921" s="87"/>
      <c r="W2921" s="87"/>
    </row>
    <row r="2922" spans="1:23">
      <c r="A2922" s="98"/>
      <c r="B2922" s="94"/>
      <c r="C2922" s="99"/>
      <c r="D2922" s="86"/>
      <c r="E2922" s="87"/>
      <c r="G2922" s="89"/>
      <c r="H2922" s="87"/>
      <c r="I2922" s="87"/>
      <c r="J2922" s="88"/>
      <c r="K2922" s="87"/>
      <c r="L2922" s="90"/>
      <c r="M2922" s="90"/>
      <c r="N2922" s="87" t="str">
        <f t="shared" ca="1" si="45"/>
        <v/>
      </c>
      <c r="O2922" s="87"/>
      <c r="P2922" s="89"/>
      <c r="Q2922" s="87"/>
      <c r="R2922" s="87"/>
      <c r="S2922" s="87"/>
      <c r="T2922" s="89"/>
      <c r="V2922" s="87"/>
      <c r="W2922" s="87"/>
    </row>
    <row r="2923" spans="1:23">
      <c r="A2923" s="98"/>
      <c r="B2923" s="94"/>
      <c r="C2923" s="99"/>
      <c r="D2923" s="86"/>
      <c r="E2923" s="87"/>
      <c r="G2923" s="89"/>
      <c r="H2923" s="87"/>
      <c r="I2923" s="87"/>
      <c r="J2923" s="88"/>
      <c r="K2923" s="87"/>
      <c r="L2923" s="90"/>
      <c r="M2923" s="90"/>
      <c r="N2923" s="87" t="str">
        <f t="shared" ca="1" si="45"/>
        <v/>
      </c>
      <c r="O2923" s="87"/>
      <c r="P2923" s="89"/>
      <c r="Q2923" s="87"/>
      <c r="R2923" s="87"/>
      <c r="S2923" s="87"/>
      <c r="T2923" s="89"/>
      <c r="V2923" s="87"/>
      <c r="W2923" s="87"/>
    </row>
    <row r="2924" spans="1:23">
      <c r="A2924" s="98"/>
      <c r="B2924" s="94"/>
      <c r="C2924" s="99"/>
      <c r="D2924" s="86"/>
      <c r="E2924" s="87"/>
      <c r="G2924" s="89"/>
      <c r="H2924" s="87"/>
      <c r="I2924" s="87"/>
      <c r="J2924" s="88"/>
      <c r="K2924" s="87"/>
      <c r="L2924" s="90"/>
      <c r="M2924" s="90"/>
      <c r="N2924" s="87" t="str">
        <f t="shared" ca="1" si="45"/>
        <v/>
      </c>
      <c r="O2924" s="87"/>
      <c r="P2924" s="89"/>
      <c r="Q2924" s="87"/>
      <c r="R2924" s="87"/>
      <c r="S2924" s="87"/>
      <c r="T2924" s="89"/>
      <c r="V2924" s="87"/>
      <c r="W2924" s="87"/>
    </row>
    <row r="2925" spans="1:23">
      <c r="A2925" s="98"/>
      <c r="B2925" s="94"/>
      <c r="C2925" s="99"/>
      <c r="D2925" s="86"/>
      <c r="E2925" s="87"/>
      <c r="G2925" s="89"/>
      <c r="H2925" s="87"/>
      <c r="I2925" s="87"/>
      <c r="J2925" s="88"/>
      <c r="K2925" s="87"/>
      <c r="L2925" s="90"/>
      <c r="M2925" s="90"/>
      <c r="N2925" s="87" t="str">
        <f t="shared" ca="1" si="45"/>
        <v/>
      </c>
      <c r="O2925" s="87"/>
      <c r="P2925" s="89"/>
      <c r="Q2925" s="87"/>
      <c r="R2925" s="87"/>
      <c r="S2925" s="87"/>
      <c r="T2925" s="89"/>
      <c r="V2925" s="87"/>
      <c r="W2925" s="87"/>
    </row>
    <row r="2926" spans="1:23">
      <c r="A2926" s="98"/>
      <c r="B2926" s="94"/>
      <c r="C2926" s="99"/>
      <c r="D2926" s="86"/>
      <c r="E2926" s="87"/>
      <c r="G2926" s="89"/>
      <c r="H2926" s="87"/>
      <c r="I2926" s="87"/>
      <c r="J2926" s="88"/>
      <c r="K2926" s="87"/>
      <c r="L2926" s="90"/>
      <c r="M2926" s="90"/>
      <c r="N2926" s="87" t="str">
        <f t="shared" ca="1" si="45"/>
        <v/>
      </c>
      <c r="O2926" s="87"/>
      <c r="P2926" s="89"/>
      <c r="Q2926" s="87"/>
      <c r="R2926" s="87"/>
      <c r="S2926" s="87"/>
      <c r="T2926" s="89"/>
      <c r="V2926" s="87"/>
      <c r="W2926" s="87"/>
    </row>
    <row r="2927" spans="1:23">
      <c r="A2927" s="98"/>
      <c r="B2927" s="94"/>
      <c r="C2927" s="99"/>
      <c r="D2927" s="86"/>
      <c r="E2927" s="87"/>
      <c r="G2927" s="89"/>
      <c r="H2927" s="87"/>
      <c r="I2927" s="87"/>
      <c r="J2927" s="88"/>
      <c r="K2927" s="87"/>
      <c r="L2927" s="90"/>
      <c r="M2927" s="90"/>
      <c r="N2927" s="87" t="str">
        <f t="shared" ca="1" si="45"/>
        <v/>
      </c>
      <c r="O2927" s="87"/>
      <c r="P2927" s="89"/>
      <c r="Q2927" s="87"/>
      <c r="R2927" s="87"/>
      <c r="S2927" s="87"/>
      <c r="T2927" s="89"/>
      <c r="V2927" s="87"/>
      <c r="W2927" s="87"/>
    </row>
    <row r="2928" spans="1:23">
      <c r="A2928" s="98"/>
      <c r="B2928" s="94"/>
      <c r="C2928" s="99"/>
      <c r="D2928" s="86"/>
      <c r="E2928" s="87"/>
      <c r="G2928" s="89"/>
      <c r="H2928" s="87"/>
      <c r="I2928" s="87"/>
      <c r="J2928" s="88"/>
      <c r="K2928" s="87"/>
      <c r="L2928" s="90"/>
      <c r="M2928" s="90"/>
      <c r="N2928" s="87" t="str">
        <f t="shared" ca="1" si="45"/>
        <v/>
      </c>
      <c r="O2928" s="87"/>
      <c r="P2928" s="89"/>
      <c r="Q2928" s="87"/>
      <c r="R2928" s="87"/>
      <c r="S2928" s="87"/>
      <c r="T2928" s="89"/>
      <c r="V2928" s="87"/>
      <c r="W2928" s="87"/>
    </row>
    <row r="2929" spans="1:23">
      <c r="A2929" s="98"/>
      <c r="B2929" s="94"/>
      <c r="C2929" s="99"/>
      <c r="D2929" s="86"/>
      <c r="E2929" s="87"/>
      <c r="G2929" s="89"/>
      <c r="H2929" s="87"/>
      <c r="I2929" s="87"/>
      <c r="J2929" s="88"/>
      <c r="K2929" s="87"/>
      <c r="L2929" s="90"/>
      <c r="M2929" s="90"/>
      <c r="N2929" s="87" t="str">
        <f t="shared" ca="1" si="45"/>
        <v/>
      </c>
      <c r="O2929" s="87"/>
      <c r="P2929" s="89"/>
      <c r="Q2929" s="87"/>
      <c r="R2929" s="87"/>
      <c r="S2929" s="87"/>
      <c r="T2929" s="89"/>
      <c r="V2929" s="87"/>
      <c r="W2929" s="87"/>
    </row>
    <row r="2930" spans="1:23">
      <c r="A2930" s="98"/>
      <c r="B2930" s="94"/>
      <c r="C2930" s="99"/>
      <c r="D2930" s="86"/>
      <c r="E2930" s="87"/>
      <c r="G2930" s="89"/>
      <c r="H2930" s="87"/>
      <c r="I2930" s="87"/>
      <c r="J2930" s="88"/>
      <c r="K2930" s="87"/>
      <c r="L2930" s="90"/>
      <c r="M2930" s="90"/>
      <c r="N2930" s="87" t="str">
        <f t="shared" ca="1" si="45"/>
        <v/>
      </c>
      <c r="O2930" s="87"/>
      <c r="P2930" s="89"/>
      <c r="Q2930" s="87"/>
      <c r="R2930" s="87"/>
      <c r="S2930" s="87"/>
      <c r="T2930" s="89"/>
      <c r="V2930" s="87"/>
      <c r="W2930" s="87"/>
    </row>
    <row r="2931" spans="1:23">
      <c r="A2931" s="98"/>
      <c r="B2931" s="94"/>
      <c r="C2931" s="99"/>
      <c r="D2931" s="86"/>
      <c r="E2931" s="87"/>
      <c r="G2931" s="89"/>
      <c r="H2931" s="87"/>
      <c r="I2931" s="87"/>
      <c r="J2931" s="88"/>
      <c r="K2931" s="87"/>
      <c r="L2931" s="90"/>
      <c r="M2931" s="90"/>
      <c r="N2931" s="87" t="str">
        <f t="shared" ca="1" si="45"/>
        <v/>
      </c>
      <c r="O2931" s="87"/>
      <c r="P2931" s="89"/>
      <c r="Q2931" s="87"/>
      <c r="R2931" s="87"/>
      <c r="S2931" s="87"/>
      <c r="T2931" s="89"/>
      <c r="V2931" s="87"/>
      <c r="W2931" s="87"/>
    </row>
    <row r="2932" spans="1:23">
      <c r="A2932" s="98"/>
      <c r="B2932" s="94"/>
      <c r="C2932" s="99"/>
      <c r="D2932" s="86"/>
      <c r="E2932" s="87"/>
      <c r="G2932" s="89"/>
      <c r="H2932" s="87"/>
      <c r="I2932" s="87"/>
      <c r="J2932" s="88"/>
      <c r="K2932" s="87"/>
      <c r="L2932" s="90"/>
      <c r="M2932" s="90"/>
      <c r="N2932" s="87" t="str">
        <f t="shared" ca="1" si="45"/>
        <v/>
      </c>
      <c r="O2932" s="87"/>
      <c r="P2932" s="89"/>
      <c r="Q2932" s="87"/>
      <c r="R2932" s="87"/>
      <c r="S2932" s="87"/>
      <c r="T2932" s="89"/>
      <c r="V2932" s="87"/>
      <c r="W2932" s="87"/>
    </row>
    <row r="2933" spans="1:23">
      <c r="A2933" s="98"/>
      <c r="B2933" s="94"/>
      <c r="C2933" s="99"/>
      <c r="D2933" s="86"/>
      <c r="E2933" s="87"/>
      <c r="G2933" s="89"/>
      <c r="H2933" s="87"/>
      <c r="I2933" s="87"/>
      <c r="J2933" s="88"/>
      <c r="K2933" s="87"/>
      <c r="L2933" s="90"/>
      <c r="M2933" s="90"/>
      <c r="N2933" s="87" t="str">
        <f t="shared" ca="1" si="45"/>
        <v/>
      </c>
      <c r="O2933" s="87"/>
      <c r="P2933" s="89"/>
      <c r="Q2933" s="87"/>
      <c r="R2933" s="87"/>
      <c r="S2933" s="87"/>
      <c r="T2933" s="89"/>
      <c r="V2933" s="87"/>
      <c r="W2933" s="87"/>
    </row>
    <row r="2934" spans="1:23">
      <c r="A2934" s="98"/>
      <c r="B2934" s="94"/>
      <c r="C2934" s="99"/>
      <c r="D2934" s="86"/>
      <c r="E2934" s="87"/>
      <c r="G2934" s="89"/>
      <c r="H2934" s="87"/>
      <c r="I2934" s="87"/>
      <c r="J2934" s="88"/>
      <c r="K2934" s="87"/>
      <c r="L2934" s="90"/>
      <c r="M2934" s="90"/>
      <c r="N2934" s="87" t="str">
        <f t="shared" ca="1" si="45"/>
        <v/>
      </c>
      <c r="O2934" s="87"/>
      <c r="P2934" s="89"/>
      <c r="Q2934" s="87"/>
      <c r="R2934" s="87"/>
      <c r="S2934" s="87"/>
      <c r="T2934" s="89"/>
      <c r="V2934" s="87"/>
      <c r="W2934" s="87"/>
    </row>
    <row r="2935" spans="1:23">
      <c r="A2935" s="98"/>
      <c r="B2935" s="94"/>
      <c r="C2935" s="99"/>
      <c r="D2935" s="86"/>
      <c r="E2935" s="87"/>
      <c r="G2935" s="89"/>
      <c r="H2935" s="87"/>
      <c r="I2935" s="87"/>
      <c r="J2935" s="88"/>
      <c r="K2935" s="87"/>
      <c r="L2935" s="90"/>
      <c r="M2935" s="90"/>
      <c r="N2935" s="87" t="str">
        <f t="shared" ca="1" si="45"/>
        <v/>
      </c>
      <c r="O2935" s="87"/>
      <c r="P2935" s="89"/>
      <c r="Q2935" s="87"/>
      <c r="R2935" s="87"/>
      <c r="S2935" s="87"/>
      <c r="T2935" s="89"/>
      <c r="V2935" s="87"/>
      <c r="W2935" s="87"/>
    </row>
    <row r="2936" spans="1:23">
      <c r="A2936" s="98"/>
      <c r="B2936" s="94"/>
      <c r="C2936" s="99"/>
      <c r="D2936" s="86"/>
      <c r="E2936" s="87"/>
      <c r="G2936" s="89"/>
      <c r="H2936" s="87"/>
      <c r="I2936" s="87"/>
      <c r="J2936" s="88"/>
      <c r="K2936" s="87"/>
      <c r="L2936" s="90"/>
      <c r="M2936" s="90"/>
      <c r="N2936" s="87" t="str">
        <f t="shared" ca="1" si="45"/>
        <v/>
      </c>
      <c r="O2936" s="87"/>
      <c r="P2936" s="89"/>
      <c r="Q2936" s="87"/>
      <c r="R2936" s="87"/>
      <c r="S2936" s="87"/>
      <c r="T2936" s="89"/>
      <c r="V2936" s="87"/>
      <c r="W2936" s="87"/>
    </row>
    <row r="2937" spans="1:23">
      <c r="A2937" s="98"/>
      <c r="B2937" s="94"/>
      <c r="C2937" s="99"/>
      <c r="D2937" s="86"/>
      <c r="E2937" s="87"/>
      <c r="G2937" s="89"/>
      <c r="H2937" s="87"/>
      <c r="I2937" s="87"/>
      <c r="J2937" s="88"/>
      <c r="K2937" s="87"/>
      <c r="L2937" s="90"/>
      <c r="M2937" s="90"/>
      <c r="N2937" s="87" t="str">
        <f t="shared" ca="1" si="45"/>
        <v/>
      </c>
      <c r="O2937" s="87"/>
      <c r="P2937" s="89"/>
      <c r="Q2937" s="87"/>
      <c r="R2937" s="87"/>
      <c r="S2937" s="87"/>
      <c r="T2937" s="89"/>
      <c r="V2937" s="87"/>
      <c r="W2937" s="87"/>
    </row>
    <row r="2938" spans="1:23">
      <c r="A2938" s="98"/>
      <c r="B2938" s="94"/>
      <c r="C2938" s="99"/>
      <c r="D2938" s="86"/>
      <c r="E2938" s="87"/>
      <c r="G2938" s="89"/>
      <c r="H2938" s="87"/>
      <c r="I2938" s="87"/>
      <c r="J2938" s="88"/>
      <c r="K2938" s="87"/>
      <c r="L2938" s="90"/>
      <c r="M2938" s="90"/>
      <c r="N2938" s="87" t="str">
        <f t="shared" ca="1" si="45"/>
        <v/>
      </c>
      <c r="O2938" s="87"/>
      <c r="P2938" s="89"/>
      <c r="Q2938" s="87"/>
      <c r="R2938" s="87"/>
      <c r="S2938" s="87"/>
      <c r="T2938" s="89"/>
      <c r="V2938" s="87"/>
      <c r="W2938" s="87"/>
    </row>
    <row r="2939" spans="1:23">
      <c r="A2939" s="98"/>
      <c r="B2939" s="94"/>
      <c r="C2939" s="99"/>
      <c r="D2939" s="86"/>
      <c r="E2939" s="87"/>
      <c r="G2939" s="89"/>
      <c r="H2939" s="87"/>
      <c r="I2939" s="87"/>
      <c r="J2939" s="88"/>
      <c r="K2939" s="87"/>
      <c r="L2939" s="90"/>
      <c r="M2939" s="90"/>
      <c r="N2939" s="87" t="str">
        <f t="shared" ca="1" si="45"/>
        <v/>
      </c>
      <c r="O2939" s="87"/>
      <c r="P2939" s="89"/>
      <c r="Q2939" s="87"/>
      <c r="R2939" s="87"/>
      <c r="S2939" s="87"/>
      <c r="T2939" s="89"/>
      <c r="V2939" s="87"/>
      <c r="W2939" s="87"/>
    </row>
    <row r="2940" spans="1:23">
      <c r="A2940" s="98"/>
      <c r="B2940" s="94"/>
      <c r="C2940" s="99"/>
      <c r="D2940" s="86"/>
      <c r="E2940" s="87"/>
      <c r="G2940" s="89"/>
      <c r="H2940" s="87"/>
      <c r="I2940" s="87"/>
      <c r="J2940" s="88"/>
      <c r="K2940" s="87"/>
      <c r="L2940" s="90"/>
      <c r="M2940" s="90"/>
      <c r="N2940" s="87" t="str">
        <f t="shared" ca="1" si="45"/>
        <v/>
      </c>
      <c r="O2940" s="87"/>
      <c r="P2940" s="89"/>
      <c r="Q2940" s="87"/>
      <c r="R2940" s="87"/>
      <c r="S2940" s="87"/>
      <c r="T2940" s="89"/>
      <c r="V2940" s="87"/>
      <c r="W2940" s="87"/>
    </row>
    <row r="2941" spans="1:23">
      <c r="A2941" s="98"/>
      <c r="B2941" s="94"/>
      <c r="C2941" s="99"/>
      <c r="D2941" s="86"/>
      <c r="E2941" s="87"/>
      <c r="G2941" s="89"/>
      <c r="H2941" s="87"/>
      <c r="I2941" s="87"/>
      <c r="J2941" s="88"/>
      <c r="K2941" s="87"/>
      <c r="L2941" s="90"/>
      <c r="M2941" s="90"/>
      <c r="N2941" s="87" t="str">
        <f t="shared" ca="1" si="45"/>
        <v/>
      </c>
      <c r="O2941" s="87"/>
      <c r="P2941" s="89"/>
      <c r="Q2941" s="87"/>
      <c r="R2941" s="87"/>
      <c r="S2941" s="87"/>
      <c r="T2941" s="89"/>
      <c r="V2941" s="87"/>
      <c r="W2941" s="87"/>
    </row>
    <row r="2942" spans="1:23">
      <c r="A2942" s="98"/>
      <c r="B2942" s="94"/>
      <c r="C2942" s="99"/>
      <c r="D2942" s="86"/>
      <c r="E2942" s="87"/>
      <c r="G2942" s="89"/>
      <c r="H2942" s="87"/>
      <c r="I2942" s="87"/>
      <c r="J2942" s="88"/>
      <c r="K2942" s="87"/>
      <c r="L2942" s="90"/>
      <c r="M2942" s="90"/>
      <c r="N2942" s="87" t="str">
        <f t="shared" ca="1" si="45"/>
        <v/>
      </c>
      <c r="O2942" s="87"/>
      <c r="P2942" s="89"/>
      <c r="Q2942" s="87"/>
      <c r="R2942" s="87"/>
      <c r="S2942" s="87"/>
      <c r="T2942" s="89"/>
      <c r="V2942" s="87"/>
      <c r="W2942" s="87"/>
    </row>
    <row r="2943" spans="1:23">
      <c r="A2943" s="98"/>
      <c r="B2943" s="94"/>
      <c r="C2943" s="99"/>
      <c r="D2943" s="86"/>
      <c r="E2943" s="87"/>
      <c r="G2943" s="89"/>
      <c r="H2943" s="87"/>
      <c r="I2943" s="87"/>
      <c r="J2943" s="88"/>
      <c r="K2943" s="87"/>
      <c r="L2943" s="90"/>
      <c r="M2943" s="90"/>
      <c r="N2943" s="87" t="str">
        <f t="shared" ca="1" si="45"/>
        <v/>
      </c>
      <c r="O2943" s="87"/>
      <c r="P2943" s="89"/>
      <c r="Q2943" s="87"/>
      <c r="R2943" s="87"/>
      <c r="S2943" s="87"/>
      <c r="T2943" s="89"/>
      <c r="V2943" s="87"/>
      <c r="W2943" s="87"/>
    </row>
    <row r="2944" spans="1:23">
      <c r="A2944" s="98"/>
      <c r="B2944" s="94"/>
      <c r="C2944" s="99"/>
      <c r="D2944" s="86"/>
      <c r="E2944" s="87"/>
      <c r="G2944" s="89"/>
      <c r="H2944" s="87"/>
      <c r="I2944" s="87"/>
      <c r="J2944" s="88"/>
      <c r="K2944" s="87"/>
      <c r="L2944" s="90"/>
      <c r="M2944" s="90"/>
      <c r="N2944" s="87" t="str">
        <f t="shared" ca="1" si="45"/>
        <v/>
      </c>
      <c r="O2944" s="87"/>
      <c r="P2944" s="89"/>
      <c r="Q2944" s="87"/>
      <c r="R2944" s="87"/>
      <c r="S2944" s="87"/>
      <c r="T2944" s="89"/>
      <c r="V2944" s="87"/>
      <c r="W2944" s="87"/>
    </row>
    <row r="2945" spans="1:23">
      <c r="A2945" s="98"/>
      <c r="B2945" s="94"/>
      <c r="C2945" s="99"/>
      <c r="D2945" s="86"/>
      <c r="E2945" s="87"/>
      <c r="G2945" s="89"/>
      <c r="H2945" s="87"/>
      <c r="I2945" s="87"/>
      <c r="J2945" s="88"/>
      <c r="K2945" s="87"/>
      <c r="L2945" s="90"/>
      <c r="M2945" s="90"/>
      <c r="N2945" s="87" t="str">
        <f t="shared" ca="1" si="45"/>
        <v/>
      </c>
      <c r="O2945" s="87"/>
      <c r="P2945" s="89"/>
      <c r="Q2945" s="87"/>
      <c r="R2945" s="87"/>
      <c r="S2945" s="87"/>
      <c r="T2945" s="89"/>
      <c r="V2945" s="87"/>
      <c r="W2945" s="87"/>
    </row>
    <row r="2946" spans="1:23">
      <c r="A2946" s="98"/>
      <c r="B2946" s="94"/>
      <c r="C2946" s="99"/>
      <c r="D2946" s="86"/>
      <c r="E2946" s="87"/>
      <c r="G2946" s="89"/>
      <c r="H2946" s="87"/>
      <c r="I2946" s="87"/>
      <c r="J2946" s="88"/>
      <c r="K2946" s="87"/>
      <c r="L2946" s="90"/>
      <c r="M2946" s="90"/>
      <c r="N2946" s="87" t="str">
        <f t="shared" ca="1" si="45"/>
        <v/>
      </c>
      <c r="O2946" s="87"/>
      <c r="P2946" s="89"/>
      <c r="Q2946" s="87"/>
      <c r="R2946" s="87"/>
      <c r="S2946" s="87"/>
      <c r="T2946" s="89"/>
      <c r="V2946" s="87"/>
      <c r="W2946" s="87"/>
    </row>
    <row r="2947" spans="1:23">
      <c r="A2947" s="98"/>
      <c r="B2947" s="94"/>
      <c r="C2947" s="99"/>
      <c r="D2947" s="86"/>
      <c r="E2947" s="87"/>
      <c r="G2947" s="89"/>
      <c r="H2947" s="87"/>
      <c r="I2947" s="87"/>
      <c r="J2947" s="88"/>
      <c r="K2947" s="87"/>
      <c r="L2947" s="90"/>
      <c r="M2947" s="90"/>
      <c r="N2947" s="87" t="str">
        <f t="shared" ca="1" si="45"/>
        <v/>
      </c>
      <c r="O2947" s="87"/>
      <c r="P2947" s="89"/>
      <c r="Q2947" s="87"/>
      <c r="R2947" s="87"/>
      <c r="S2947" s="87"/>
      <c r="T2947" s="89"/>
      <c r="V2947" s="87"/>
      <c r="W2947" s="87"/>
    </row>
    <row r="2948" spans="1:23">
      <c r="A2948" s="98"/>
      <c r="B2948" s="94"/>
      <c r="C2948" s="99"/>
      <c r="D2948" s="86"/>
      <c r="E2948" s="87"/>
      <c r="G2948" s="89"/>
      <c r="H2948" s="87"/>
      <c r="I2948" s="87"/>
      <c r="J2948" s="88"/>
      <c r="K2948" s="87"/>
      <c r="L2948" s="90"/>
      <c r="M2948" s="90"/>
      <c r="N2948" s="87" t="str">
        <f t="shared" ca="1" si="45"/>
        <v/>
      </c>
      <c r="O2948" s="87"/>
      <c r="P2948" s="89"/>
      <c r="Q2948" s="87"/>
      <c r="R2948" s="87"/>
      <c r="S2948" s="87"/>
      <c r="T2948" s="89"/>
      <c r="V2948" s="87"/>
      <c r="W2948" s="87"/>
    </row>
    <row r="2949" spans="1:23">
      <c r="A2949" s="98"/>
      <c r="B2949" s="94"/>
      <c r="C2949" s="99"/>
      <c r="D2949" s="86"/>
      <c r="E2949" s="87"/>
      <c r="G2949" s="89"/>
      <c r="H2949" s="87"/>
      <c r="I2949" s="87"/>
      <c r="J2949" s="88"/>
      <c r="K2949" s="87"/>
      <c r="L2949" s="90"/>
      <c r="M2949" s="90"/>
      <c r="N2949" s="87" t="str">
        <f t="shared" ref="N2949:N2999" ca="1" si="46">+IFERROR(MATCH("X",OFFSET(STR,N2948,0),0)+N2948,"")</f>
        <v/>
      </c>
      <c r="O2949" s="87"/>
      <c r="P2949" s="89"/>
      <c r="Q2949" s="87"/>
      <c r="R2949" s="87"/>
      <c r="S2949" s="87"/>
      <c r="T2949" s="89"/>
      <c r="V2949" s="87"/>
      <c r="W2949" s="87"/>
    </row>
    <row r="2950" spans="1:23">
      <c r="A2950" s="98"/>
      <c r="B2950" s="94"/>
      <c r="C2950" s="99"/>
      <c r="D2950" s="86"/>
      <c r="E2950" s="87"/>
      <c r="G2950" s="89"/>
      <c r="H2950" s="87"/>
      <c r="I2950" s="87"/>
      <c r="J2950" s="88"/>
      <c r="K2950" s="87"/>
      <c r="L2950" s="90"/>
      <c r="M2950" s="90"/>
      <c r="N2950" s="87" t="str">
        <f t="shared" ca="1" si="46"/>
        <v/>
      </c>
      <c r="O2950" s="87"/>
      <c r="P2950" s="89"/>
      <c r="Q2950" s="87"/>
      <c r="R2950" s="87"/>
      <c r="S2950" s="87"/>
      <c r="T2950" s="89"/>
      <c r="V2950" s="87"/>
      <c r="W2950" s="87"/>
    </row>
    <row r="2951" spans="1:23">
      <c r="A2951" s="98"/>
      <c r="B2951" s="94"/>
      <c r="C2951" s="99"/>
      <c r="D2951" s="86"/>
      <c r="E2951" s="87"/>
      <c r="G2951" s="89"/>
      <c r="H2951" s="87"/>
      <c r="I2951" s="87"/>
      <c r="J2951" s="88"/>
      <c r="K2951" s="87"/>
      <c r="L2951" s="90"/>
      <c r="M2951" s="90"/>
      <c r="N2951" s="87" t="str">
        <f t="shared" ca="1" si="46"/>
        <v/>
      </c>
      <c r="O2951" s="87"/>
      <c r="P2951" s="89"/>
      <c r="Q2951" s="87"/>
      <c r="R2951" s="87"/>
      <c r="S2951" s="87"/>
      <c r="T2951" s="89"/>
      <c r="V2951" s="87"/>
      <c r="W2951" s="87"/>
    </row>
    <row r="2952" spans="1:23">
      <c r="A2952" s="98"/>
      <c r="B2952" s="94"/>
      <c r="C2952" s="99"/>
      <c r="D2952" s="86"/>
      <c r="E2952" s="87"/>
      <c r="G2952" s="89"/>
      <c r="H2952" s="87"/>
      <c r="I2952" s="87"/>
      <c r="J2952" s="88"/>
      <c r="K2952" s="87"/>
      <c r="L2952" s="90"/>
      <c r="M2952" s="90"/>
      <c r="N2952" s="87" t="str">
        <f t="shared" ca="1" si="46"/>
        <v/>
      </c>
      <c r="O2952" s="87"/>
      <c r="P2952" s="89"/>
      <c r="Q2952" s="87"/>
      <c r="R2952" s="87"/>
      <c r="S2952" s="87"/>
      <c r="T2952" s="89"/>
      <c r="V2952" s="87"/>
      <c r="W2952" s="87"/>
    </row>
    <row r="2953" spans="1:23">
      <c r="A2953" s="98"/>
      <c r="B2953" s="94"/>
      <c r="C2953" s="99"/>
      <c r="D2953" s="86"/>
      <c r="E2953" s="87"/>
      <c r="G2953" s="89"/>
      <c r="H2953" s="87"/>
      <c r="I2953" s="87"/>
      <c r="J2953" s="88"/>
      <c r="K2953" s="87"/>
      <c r="L2953" s="90"/>
      <c r="M2953" s="90"/>
      <c r="N2953" s="87" t="str">
        <f t="shared" ca="1" si="46"/>
        <v/>
      </c>
      <c r="O2953" s="87"/>
      <c r="P2953" s="89"/>
      <c r="Q2953" s="87"/>
      <c r="R2953" s="87"/>
      <c r="S2953" s="87"/>
      <c r="T2953" s="89"/>
      <c r="V2953" s="87"/>
      <c r="W2953" s="87"/>
    </row>
    <row r="2954" spans="1:23">
      <c r="A2954" s="98"/>
      <c r="B2954" s="94"/>
      <c r="C2954" s="99"/>
      <c r="D2954" s="86"/>
      <c r="E2954" s="87"/>
      <c r="G2954" s="89"/>
      <c r="H2954" s="87"/>
      <c r="I2954" s="87"/>
      <c r="J2954" s="88"/>
      <c r="K2954" s="87"/>
      <c r="L2954" s="90"/>
      <c r="M2954" s="90"/>
      <c r="N2954" s="87" t="str">
        <f t="shared" ca="1" si="46"/>
        <v/>
      </c>
      <c r="O2954" s="87"/>
      <c r="P2954" s="89"/>
      <c r="Q2954" s="87"/>
      <c r="R2954" s="87"/>
      <c r="S2954" s="87"/>
      <c r="T2954" s="89"/>
      <c r="V2954" s="87"/>
      <c r="W2954" s="87"/>
    </row>
    <row r="2955" spans="1:23">
      <c r="A2955" s="98"/>
      <c r="B2955" s="94"/>
      <c r="C2955" s="99"/>
      <c r="D2955" s="86"/>
      <c r="E2955" s="87"/>
      <c r="G2955" s="89"/>
      <c r="H2955" s="87"/>
      <c r="I2955" s="87"/>
      <c r="J2955" s="88"/>
      <c r="K2955" s="87"/>
      <c r="L2955" s="90"/>
      <c r="M2955" s="90"/>
      <c r="N2955" s="87" t="str">
        <f t="shared" ca="1" si="46"/>
        <v/>
      </c>
      <c r="O2955" s="87"/>
      <c r="P2955" s="89"/>
      <c r="Q2955" s="87"/>
      <c r="R2955" s="87"/>
      <c r="S2955" s="87"/>
      <c r="T2955" s="89"/>
      <c r="V2955" s="87"/>
      <c r="W2955" s="87"/>
    </row>
    <row r="2956" spans="1:23">
      <c r="A2956" s="98"/>
      <c r="B2956" s="94"/>
      <c r="C2956" s="99"/>
      <c r="D2956" s="86"/>
      <c r="E2956" s="87"/>
      <c r="G2956" s="89"/>
      <c r="H2956" s="87"/>
      <c r="I2956" s="87"/>
      <c r="J2956" s="88"/>
      <c r="K2956" s="87"/>
      <c r="L2956" s="90"/>
      <c r="M2956" s="90"/>
      <c r="N2956" s="87" t="str">
        <f t="shared" ca="1" si="46"/>
        <v/>
      </c>
      <c r="O2956" s="87"/>
      <c r="P2956" s="89"/>
      <c r="Q2956" s="87"/>
      <c r="R2956" s="87"/>
      <c r="S2956" s="87"/>
      <c r="T2956" s="89"/>
      <c r="V2956" s="87"/>
      <c r="W2956" s="87"/>
    </row>
    <row r="2957" spans="1:23">
      <c r="A2957" s="98"/>
      <c r="B2957" s="94"/>
      <c r="C2957" s="99"/>
      <c r="D2957" s="86"/>
      <c r="E2957" s="87"/>
      <c r="G2957" s="89"/>
      <c r="H2957" s="87"/>
      <c r="I2957" s="87"/>
      <c r="J2957" s="88"/>
      <c r="K2957" s="87"/>
      <c r="L2957" s="90"/>
      <c r="M2957" s="90"/>
      <c r="N2957" s="87" t="str">
        <f t="shared" ca="1" si="46"/>
        <v/>
      </c>
      <c r="O2957" s="87"/>
      <c r="P2957" s="89"/>
      <c r="Q2957" s="87"/>
      <c r="R2957" s="87"/>
      <c r="S2957" s="87"/>
      <c r="T2957" s="89"/>
      <c r="V2957" s="87"/>
      <c r="W2957" s="87"/>
    </row>
    <row r="2958" spans="1:23">
      <c r="A2958" s="98"/>
      <c r="B2958" s="94"/>
      <c r="C2958" s="99"/>
      <c r="D2958" s="86"/>
      <c r="E2958" s="87"/>
      <c r="G2958" s="89"/>
      <c r="H2958" s="87"/>
      <c r="I2958" s="87"/>
      <c r="J2958" s="88"/>
      <c r="K2958" s="87"/>
      <c r="L2958" s="90"/>
      <c r="M2958" s="90"/>
      <c r="N2958" s="87" t="str">
        <f t="shared" ca="1" si="46"/>
        <v/>
      </c>
      <c r="O2958" s="87"/>
      <c r="P2958" s="89"/>
      <c r="Q2958" s="87"/>
      <c r="R2958" s="87"/>
      <c r="S2958" s="87"/>
      <c r="T2958" s="89"/>
      <c r="V2958" s="87"/>
      <c r="W2958" s="87"/>
    </row>
    <row r="2959" spans="1:23">
      <c r="A2959" s="98"/>
      <c r="B2959" s="94"/>
      <c r="C2959" s="99"/>
      <c r="D2959" s="86"/>
      <c r="E2959" s="87"/>
      <c r="G2959" s="89"/>
      <c r="H2959" s="87"/>
      <c r="I2959" s="87"/>
      <c r="J2959" s="88"/>
      <c r="K2959" s="87"/>
      <c r="L2959" s="90"/>
      <c r="M2959" s="90"/>
      <c r="N2959" s="87" t="str">
        <f t="shared" ca="1" si="46"/>
        <v/>
      </c>
      <c r="O2959" s="87"/>
      <c r="P2959" s="89"/>
      <c r="Q2959" s="87"/>
      <c r="R2959" s="87"/>
      <c r="S2959" s="87"/>
      <c r="T2959" s="89"/>
      <c r="V2959" s="87"/>
      <c r="W2959" s="87"/>
    </row>
    <row r="2960" spans="1:23">
      <c r="A2960" s="98"/>
      <c r="B2960" s="94"/>
      <c r="C2960" s="99"/>
      <c r="D2960" s="86"/>
      <c r="E2960" s="87"/>
      <c r="G2960" s="89"/>
      <c r="H2960" s="87"/>
      <c r="I2960" s="87"/>
      <c r="J2960" s="88"/>
      <c r="K2960" s="87"/>
      <c r="L2960" s="90"/>
      <c r="M2960" s="90"/>
      <c r="N2960" s="87" t="str">
        <f t="shared" ca="1" si="46"/>
        <v/>
      </c>
      <c r="O2960" s="87"/>
      <c r="P2960" s="89"/>
      <c r="Q2960" s="87"/>
      <c r="R2960" s="87"/>
      <c r="S2960" s="87"/>
      <c r="T2960" s="89"/>
      <c r="V2960" s="87"/>
      <c r="W2960" s="87"/>
    </row>
    <row r="2961" spans="1:23">
      <c r="A2961" s="98"/>
      <c r="B2961" s="94"/>
      <c r="C2961" s="99"/>
      <c r="D2961" s="86"/>
      <c r="E2961" s="87"/>
      <c r="G2961" s="89"/>
      <c r="H2961" s="87"/>
      <c r="I2961" s="87"/>
      <c r="J2961" s="88"/>
      <c r="K2961" s="87"/>
      <c r="L2961" s="90"/>
      <c r="M2961" s="90"/>
      <c r="N2961" s="87" t="str">
        <f t="shared" ca="1" si="46"/>
        <v/>
      </c>
      <c r="O2961" s="87"/>
      <c r="P2961" s="89"/>
      <c r="Q2961" s="87"/>
      <c r="R2961" s="87"/>
      <c r="S2961" s="87"/>
      <c r="T2961" s="89"/>
      <c r="V2961" s="87"/>
      <c r="W2961" s="87"/>
    </row>
    <row r="2962" spans="1:23">
      <c r="A2962" s="98"/>
      <c r="B2962" s="94"/>
      <c r="C2962" s="99"/>
      <c r="D2962" s="86"/>
      <c r="E2962" s="87"/>
      <c r="G2962" s="89"/>
      <c r="H2962" s="87"/>
      <c r="I2962" s="87"/>
      <c r="J2962" s="88"/>
      <c r="K2962" s="87"/>
      <c r="L2962" s="90"/>
      <c r="M2962" s="90"/>
      <c r="N2962" s="87" t="str">
        <f t="shared" ca="1" si="46"/>
        <v/>
      </c>
      <c r="O2962" s="87"/>
      <c r="P2962" s="89"/>
      <c r="Q2962" s="87"/>
      <c r="R2962" s="87"/>
      <c r="S2962" s="87"/>
      <c r="T2962" s="89"/>
      <c r="V2962" s="87"/>
      <c r="W2962" s="87"/>
    </row>
    <row r="2963" spans="1:23">
      <c r="A2963" s="98"/>
      <c r="B2963" s="94"/>
      <c r="C2963" s="99"/>
      <c r="D2963" s="86"/>
      <c r="E2963" s="87"/>
      <c r="G2963" s="89"/>
      <c r="H2963" s="87"/>
      <c r="I2963" s="87"/>
      <c r="J2963" s="88"/>
      <c r="K2963" s="87"/>
      <c r="L2963" s="90"/>
      <c r="M2963" s="90"/>
      <c r="N2963" s="87" t="str">
        <f t="shared" ca="1" si="46"/>
        <v/>
      </c>
      <c r="O2963" s="87"/>
      <c r="P2963" s="89"/>
      <c r="Q2963" s="87"/>
      <c r="R2963" s="87"/>
      <c r="S2963" s="87"/>
      <c r="T2963" s="89"/>
      <c r="V2963" s="87"/>
      <c r="W2963" s="87"/>
    </row>
    <row r="2964" spans="1:23">
      <c r="A2964" s="98"/>
      <c r="B2964" s="94"/>
      <c r="C2964" s="99"/>
      <c r="D2964" s="86"/>
      <c r="E2964" s="87"/>
      <c r="G2964" s="89"/>
      <c r="H2964" s="87"/>
      <c r="I2964" s="87"/>
      <c r="J2964" s="88"/>
      <c r="K2964" s="87"/>
      <c r="L2964" s="90"/>
      <c r="M2964" s="90"/>
      <c r="N2964" s="87" t="str">
        <f t="shared" ca="1" si="46"/>
        <v/>
      </c>
      <c r="O2964" s="87"/>
      <c r="P2964" s="89"/>
      <c r="Q2964" s="87"/>
      <c r="R2964" s="87"/>
      <c r="S2964" s="87"/>
      <c r="T2964" s="89"/>
      <c r="V2964" s="87"/>
      <c r="W2964" s="87"/>
    </row>
    <row r="2965" spans="1:23">
      <c r="A2965" s="98"/>
      <c r="B2965" s="94"/>
      <c r="C2965" s="99"/>
      <c r="D2965" s="86"/>
      <c r="E2965" s="87"/>
      <c r="G2965" s="89"/>
      <c r="H2965" s="87"/>
      <c r="I2965" s="87"/>
      <c r="J2965" s="88"/>
      <c r="K2965" s="87"/>
      <c r="L2965" s="90"/>
      <c r="M2965" s="90"/>
      <c r="N2965" s="87" t="str">
        <f t="shared" ca="1" si="46"/>
        <v/>
      </c>
      <c r="O2965" s="87"/>
      <c r="P2965" s="89"/>
      <c r="Q2965" s="87"/>
      <c r="R2965" s="87"/>
      <c r="S2965" s="87"/>
      <c r="T2965" s="89"/>
      <c r="V2965" s="87"/>
      <c r="W2965" s="87"/>
    </row>
    <row r="2966" spans="1:23">
      <c r="A2966" s="98"/>
      <c r="B2966" s="94"/>
      <c r="C2966" s="99"/>
      <c r="D2966" s="86"/>
      <c r="E2966" s="87"/>
      <c r="G2966" s="89"/>
      <c r="H2966" s="87"/>
      <c r="I2966" s="87"/>
      <c r="J2966" s="88"/>
      <c r="K2966" s="87"/>
      <c r="L2966" s="90"/>
      <c r="M2966" s="90"/>
      <c r="N2966" s="87" t="str">
        <f t="shared" ca="1" si="46"/>
        <v/>
      </c>
      <c r="O2966" s="87"/>
      <c r="P2966" s="89"/>
      <c r="Q2966" s="87"/>
      <c r="R2966" s="87"/>
      <c r="S2966" s="87"/>
      <c r="T2966" s="89"/>
      <c r="V2966" s="87"/>
      <c r="W2966" s="87"/>
    </row>
    <row r="2967" spans="1:23">
      <c r="A2967" s="98"/>
      <c r="B2967" s="94"/>
      <c r="C2967" s="99"/>
      <c r="D2967" s="86"/>
      <c r="E2967" s="87"/>
      <c r="G2967" s="89"/>
      <c r="H2967" s="87"/>
      <c r="I2967" s="87"/>
      <c r="J2967" s="88"/>
      <c r="K2967" s="87"/>
      <c r="L2967" s="90"/>
      <c r="M2967" s="90"/>
      <c r="N2967" s="87" t="str">
        <f t="shared" ca="1" si="46"/>
        <v/>
      </c>
      <c r="O2967" s="87"/>
      <c r="P2967" s="89"/>
      <c r="Q2967" s="87"/>
      <c r="R2967" s="87"/>
      <c r="S2967" s="87"/>
      <c r="T2967" s="89"/>
      <c r="V2967" s="87"/>
      <c r="W2967" s="87"/>
    </row>
    <row r="2968" spans="1:23">
      <c r="A2968" s="98"/>
      <c r="B2968" s="94"/>
      <c r="C2968" s="99"/>
      <c r="D2968" s="86"/>
      <c r="E2968" s="87"/>
      <c r="G2968" s="89"/>
      <c r="H2968" s="87"/>
      <c r="I2968" s="87"/>
      <c r="J2968" s="88"/>
      <c r="K2968" s="87"/>
      <c r="L2968" s="90"/>
      <c r="M2968" s="90"/>
      <c r="N2968" s="87" t="str">
        <f t="shared" ca="1" si="46"/>
        <v/>
      </c>
      <c r="O2968" s="87"/>
      <c r="P2968" s="89"/>
      <c r="Q2968" s="87"/>
      <c r="R2968" s="87"/>
      <c r="S2968" s="87"/>
      <c r="T2968" s="89"/>
      <c r="V2968" s="87"/>
      <c r="W2968" s="87"/>
    </row>
    <row r="2969" spans="1:23">
      <c r="A2969" s="98"/>
      <c r="B2969" s="94"/>
      <c r="C2969" s="99"/>
      <c r="D2969" s="86"/>
      <c r="E2969" s="87"/>
      <c r="G2969" s="89"/>
      <c r="H2969" s="87"/>
      <c r="I2969" s="87"/>
      <c r="J2969" s="88"/>
      <c r="K2969" s="87"/>
      <c r="L2969" s="90"/>
      <c r="M2969" s="90"/>
      <c r="N2969" s="87" t="str">
        <f t="shared" ca="1" si="46"/>
        <v/>
      </c>
      <c r="O2969" s="87"/>
      <c r="P2969" s="89"/>
      <c r="Q2969" s="87"/>
      <c r="R2969" s="87"/>
      <c r="S2969" s="87"/>
      <c r="T2969" s="89"/>
      <c r="V2969" s="87"/>
      <c r="W2969" s="87"/>
    </row>
    <row r="2970" spans="1:23">
      <c r="A2970" s="98"/>
      <c r="B2970" s="94"/>
      <c r="C2970" s="99"/>
      <c r="D2970" s="86"/>
      <c r="E2970" s="87"/>
      <c r="G2970" s="89"/>
      <c r="H2970" s="87"/>
      <c r="I2970" s="87"/>
      <c r="J2970" s="88"/>
      <c r="K2970" s="87"/>
      <c r="L2970" s="90"/>
      <c r="M2970" s="90"/>
      <c r="N2970" s="87" t="str">
        <f t="shared" ca="1" si="46"/>
        <v/>
      </c>
      <c r="O2970" s="87"/>
      <c r="P2970" s="89"/>
      <c r="Q2970" s="87"/>
      <c r="R2970" s="87"/>
      <c r="S2970" s="87"/>
      <c r="T2970" s="89"/>
      <c r="V2970" s="87"/>
      <c r="W2970" s="87"/>
    </row>
    <row r="2971" spans="1:23">
      <c r="A2971" s="98"/>
      <c r="B2971" s="94"/>
      <c r="C2971" s="99"/>
      <c r="D2971" s="86"/>
      <c r="E2971" s="87"/>
      <c r="G2971" s="89"/>
      <c r="H2971" s="87"/>
      <c r="I2971" s="87"/>
      <c r="J2971" s="88"/>
      <c r="K2971" s="87"/>
      <c r="L2971" s="90"/>
      <c r="M2971" s="90"/>
      <c r="N2971" s="87" t="str">
        <f t="shared" ca="1" si="46"/>
        <v/>
      </c>
      <c r="O2971" s="87"/>
      <c r="P2971" s="89"/>
      <c r="Q2971" s="87"/>
      <c r="R2971" s="87"/>
      <c r="S2971" s="87"/>
      <c r="T2971" s="89"/>
      <c r="V2971" s="87"/>
      <c r="W2971" s="87"/>
    </row>
    <row r="2972" spans="1:23">
      <c r="A2972" s="98"/>
      <c r="B2972" s="94"/>
      <c r="C2972" s="99"/>
      <c r="D2972" s="86"/>
      <c r="E2972" s="87"/>
      <c r="G2972" s="89"/>
      <c r="H2972" s="87"/>
      <c r="I2972" s="87"/>
      <c r="J2972" s="88"/>
      <c r="K2972" s="87"/>
      <c r="L2972" s="90"/>
      <c r="M2972" s="90"/>
      <c r="N2972" s="87" t="str">
        <f t="shared" ca="1" si="46"/>
        <v/>
      </c>
      <c r="O2972" s="87"/>
      <c r="P2972" s="89"/>
      <c r="Q2972" s="87"/>
      <c r="R2972" s="87"/>
      <c r="S2972" s="87"/>
      <c r="T2972" s="89"/>
      <c r="V2972" s="87"/>
      <c r="W2972" s="87"/>
    </row>
    <row r="2973" spans="1:23">
      <c r="A2973" s="98"/>
      <c r="B2973" s="94"/>
      <c r="C2973" s="99"/>
      <c r="D2973" s="86"/>
      <c r="E2973" s="87"/>
      <c r="G2973" s="89"/>
      <c r="H2973" s="87"/>
      <c r="I2973" s="87"/>
      <c r="J2973" s="88"/>
      <c r="K2973" s="87"/>
      <c r="L2973" s="90"/>
      <c r="M2973" s="90"/>
      <c r="N2973" s="87" t="str">
        <f t="shared" ca="1" si="46"/>
        <v/>
      </c>
      <c r="O2973" s="87"/>
      <c r="P2973" s="89"/>
      <c r="Q2973" s="87"/>
      <c r="R2973" s="87"/>
      <c r="S2973" s="87"/>
      <c r="T2973" s="89"/>
      <c r="V2973" s="87"/>
      <c r="W2973" s="87"/>
    </row>
    <row r="2974" spans="1:23">
      <c r="A2974" s="98"/>
      <c r="B2974" s="94"/>
      <c r="C2974" s="99"/>
      <c r="D2974" s="86"/>
      <c r="E2974" s="87"/>
      <c r="G2974" s="89"/>
      <c r="H2974" s="87"/>
      <c r="I2974" s="87"/>
      <c r="J2974" s="88"/>
      <c r="K2974" s="87"/>
      <c r="L2974" s="90"/>
      <c r="M2974" s="90"/>
      <c r="N2974" s="87" t="str">
        <f t="shared" ca="1" si="46"/>
        <v/>
      </c>
      <c r="O2974" s="87"/>
      <c r="P2974" s="89"/>
      <c r="Q2974" s="87"/>
      <c r="R2974" s="87"/>
      <c r="S2974" s="87"/>
      <c r="T2974" s="89"/>
      <c r="V2974" s="87"/>
      <c r="W2974" s="87"/>
    </row>
    <row r="2975" spans="1:23">
      <c r="A2975" s="98"/>
      <c r="B2975" s="94"/>
      <c r="C2975" s="99"/>
      <c r="D2975" s="86"/>
      <c r="E2975" s="87"/>
      <c r="G2975" s="89"/>
      <c r="H2975" s="87"/>
      <c r="I2975" s="87"/>
      <c r="J2975" s="88"/>
      <c r="K2975" s="87"/>
      <c r="L2975" s="90"/>
      <c r="M2975" s="90"/>
      <c r="N2975" s="87" t="str">
        <f t="shared" ca="1" si="46"/>
        <v/>
      </c>
      <c r="O2975" s="87"/>
      <c r="P2975" s="89"/>
      <c r="Q2975" s="87"/>
      <c r="R2975" s="87"/>
      <c r="S2975" s="87"/>
      <c r="T2975" s="89"/>
      <c r="V2975" s="87"/>
      <c r="W2975" s="87"/>
    </row>
    <row r="2976" spans="1:23">
      <c r="A2976" s="98"/>
      <c r="B2976" s="94"/>
      <c r="C2976" s="99"/>
      <c r="D2976" s="86"/>
      <c r="E2976" s="87"/>
      <c r="G2976" s="89"/>
      <c r="H2976" s="87"/>
      <c r="I2976" s="87"/>
      <c r="J2976" s="88"/>
      <c r="K2976" s="87"/>
      <c r="L2976" s="90"/>
      <c r="M2976" s="90"/>
      <c r="N2976" s="87" t="str">
        <f t="shared" ca="1" si="46"/>
        <v/>
      </c>
      <c r="O2976" s="87"/>
      <c r="P2976" s="89"/>
      <c r="Q2976" s="87"/>
      <c r="R2976" s="87"/>
      <c r="S2976" s="87"/>
      <c r="T2976" s="89"/>
      <c r="V2976" s="87"/>
      <c r="W2976" s="87"/>
    </row>
    <row r="2977" spans="1:23">
      <c r="A2977" s="98"/>
      <c r="B2977" s="94"/>
      <c r="C2977" s="99"/>
      <c r="D2977" s="86"/>
      <c r="E2977" s="87"/>
      <c r="G2977" s="89"/>
      <c r="H2977" s="87"/>
      <c r="I2977" s="87"/>
      <c r="J2977" s="88"/>
      <c r="K2977" s="87"/>
      <c r="L2977" s="90"/>
      <c r="M2977" s="90"/>
      <c r="N2977" s="87" t="str">
        <f t="shared" ca="1" si="46"/>
        <v/>
      </c>
      <c r="O2977" s="87"/>
      <c r="P2977" s="89"/>
      <c r="Q2977" s="87"/>
      <c r="R2977" s="87"/>
      <c r="S2977" s="87"/>
      <c r="T2977" s="89"/>
      <c r="V2977" s="87"/>
      <c r="W2977" s="87"/>
    </row>
    <row r="2978" spans="1:23">
      <c r="A2978" s="98"/>
      <c r="B2978" s="94"/>
      <c r="C2978" s="99"/>
      <c r="D2978" s="86"/>
      <c r="E2978" s="87"/>
      <c r="G2978" s="89"/>
      <c r="H2978" s="87"/>
      <c r="I2978" s="87"/>
      <c r="J2978" s="88"/>
      <c r="K2978" s="87"/>
      <c r="L2978" s="90"/>
      <c r="M2978" s="90"/>
      <c r="N2978" s="87" t="str">
        <f t="shared" ca="1" si="46"/>
        <v/>
      </c>
      <c r="O2978" s="87"/>
      <c r="P2978" s="89"/>
      <c r="Q2978" s="87"/>
      <c r="R2978" s="87"/>
      <c r="S2978" s="87"/>
      <c r="T2978" s="89"/>
      <c r="V2978" s="87"/>
      <c r="W2978" s="87"/>
    </row>
    <row r="2979" spans="1:23">
      <c r="A2979" s="98"/>
      <c r="B2979" s="94"/>
      <c r="C2979" s="99"/>
      <c r="D2979" s="86"/>
      <c r="E2979" s="87"/>
      <c r="G2979" s="89"/>
      <c r="H2979" s="87"/>
      <c r="I2979" s="87"/>
      <c r="J2979" s="88"/>
      <c r="K2979" s="87"/>
      <c r="L2979" s="90"/>
      <c r="M2979" s="90"/>
      <c r="N2979" s="87" t="str">
        <f t="shared" ca="1" si="46"/>
        <v/>
      </c>
      <c r="O2979" s="87"/>
      <c r="P2979" s="89"/>
      <c r="Q2979" s="87"/>
      <c r="R2979" s="87"/>
      <c r="S2979" s="87"/>
      <c r="T2979" s="89"/>
      <c r="V2979" s="87"/>
      <c r="W2979" s="87"/>
    </row>
    <row r="2980" spans="1:23">
      <c r="A2980" s="98"/>
      <c r="B2980" s="94"/>
      <c r="C2980" s="99"/>
      <c r="D2980" s="86"/>
      <c r="E2980" s="87"/>
      <c r="G2980" s="89"/>
      <c r="H2980" s="87"/>
      <c r="I2980" s="87"/>
      <c r="J2980" s="88"/>
      <c r="K2980" s="87"/>
      <c r="L2980" s="90"/>
      <c r="M2980" s="90"/>
      <c r="N2980" s="87" t="str">
        <f t="shared" ca="1" si="46"/>
        <v/>
      </c>
      <c r="O2980" s="87"/>
      <c r="P2980" s="89"/>
      <c r="Q2980" s="87"/>
      <c r="R2980" s="87"/>
      <c r="S2980" s="87"/>
      <c r="T2980" s="89"/>
      <c r="V2980" s="87"/>
      <c r="W2980" s="87"/>
    </row>
    <row r="2981" spans="1:23">
      <c r="A2981" s="98"/>
      <c r="B2981" s="94"/>
      <c r="C2981" s="99"/>
      <c r="D2981" s="86"/>
      <c r="E2981" s="87"/>
      <c r="G2981" s="89"/>
      <c r="H2981" s="87"/>
      <c r="I2981" s="87"/>
      <c r="J2981" s="88"/>
      <c r="K2981" s="87"/>
      <c r="L2981" s="90"/>
      <c r="M2981" s="90"/>
      <c r="N2981" s="87" t="str">
        <f t="shared" ca="1" si="46"/>
        <v/>
      </c>
      <c r="O2981" s="87"/>
      <c r="P2981" s="89"/>
      <c r="Q2981" s="87"/>
      <c r="R2981" s="87"/>
      <c r="S2981" s="87"/>
      <c r="T2981" s="89"/>
      <c r="V2981" s="87"/>
      <c r="W2981" s="87"/>
    </row>
    <row r="2982" spans="1:23">
      <c r="A2982" s="98"/>
      <c r="B2982" s="94"/>
      <c r="C2982" s="99"/>
      <c r="D2982" s="86"/>
      <c r="E2982" s="87"/>
      <c r="G2982" s="89"/>
      <c r="H2982" s="87"/>
      <c r="I2982" s="87"/>
      <c r="J2982" s="88"/>
      <c r="K2982" s="87"/>
      <c r="L2982" s="90"/>
      <c r="M2982" s="90"/>
      <c r="N2982" s="87" t="str">
        <f t="shared" ca="1" si="46"/>
        <v/>
      </c>
      <c r="O2982" s="87"/>
      <c r="P2982" s="89"/>
      <c r="Q2982" s="87"/>
      <c r="R2982" s="87"/>
      <c r="S2982" s="87"/>
      <c r="T2982" s="89"/>
      <c r="V2982" s="87"/>
      <c r="W2982" s="87"/>
    </row>
    <row r="2983" spans="1:23">
      <c r="A2983" s="98"/>
      <c r="B2983" s="94"/>
      <c r="C2983" s="99"/>
      <c r="D2983" s="86"/>
      <c r="E2983" s="87"/>
      <c r="G2983" s="89"/>
      <c r="H2983" s="87"/>
      <c r="I2983" s="87"/>
      <c r="J2983" s="88"/>
      <c r="K2983" s="87"/>
      <c r="L2983" s="90"/>
      <c r="M2983" s="90"/>
      <c r="N2983" s="87" t="str">
        <f t="shared" ca="1" si="46"/>
        <v/>
      </c>
      <c r="O2983" s="87"/>
      <c r="P2983" s="89"/>
      <c r="Q2983" s="87"/>
      <c r="R2983" s="87"/>
      <c r="S2983" s="87"/>
      <c r="T2983" s="89"/>
      <c r="V2983" s="87"/>
      <c r="W2983" s="87"/>
    </row>
    <row r="2984" spans="1:23">
      <c r="A2984" s="98"/>
      <c r="B2984" s="94"/>
      <c r="C2984" s="99"/>
      <c r="D2984" s="86"/>
      <c r="E2984" s="87"/>
      <c r="G2984" s="89"/>
      <c r="H2984" s="87"/>
      <c r="I2984" s="87"/>
      <c r="J2984" s="88"/>
      <c r="K2984" s="87"/>
      <c r="L2984" s="90"/>
      <c r="M2984" s="90"/>
      <c r="N2984" s="87" t="str">
        <f t="shared" ca="1" si="46"/>
        <v/>
      </c>
      <c r="O2984" s="87"/>
      <c r="P2984" s="89"/>
      <c r="Q2984" s="87"/>
      <c r="R2984" s="87"/>
      <c r="S2984" s="87"/>
      <c r="T2984" s="89"/>
      <c r="V2984" s="87"/>
      <c r="W2984" s="87"/>
    </row>
    <row r="2985" spans="1:23">
      <c r="A2985" s="98"/>
      <c r="B2985" s="94"/>
      <c r="C2985" s="99"/>
      <c r="D2985" s="86"/>
      <c r="E2985" s="87"/>
      <c r="G2985" s="89"/>
      <c r="H2985" s="87"/>
      <c r="I2985" s="87"/>
      <c r="J2985" s="88"/>
      <c r="K2985" s="87"/>
      <c r="L2985" s="90"/>
      <c r="M2985" s="90"/>
      <c r="N2985" s="87" t="str">
        <f t="shared" ca="1" si="46"/>
        <v/>
      </c>
      <c r="O2985" s="87"/>
      <c r="P2985" s="89"/>
      <c r="Q2985" s="87"/>
      <c r="R2985" s="87"/>
      <c r="S2985" s="87"/>
      <c r="T2985" s="89"/>
      <c r="V2985" s="87"/>
      <c r="W2985" s="87"/>
    </row>
    <row r="2986" spans="1:23">
      <c r="A2986" s="98"/>
      <c r="B2986" s="94"/>
      <c r="C2986" s="99"/>
      <c r="D2986" s="86"/>
      <c r="E2986" s="87"/>
      <c r="G2986" s="89"/>
      <c r="H2986" s="87"/>
      <c r="I2986" s="87"/>
      <c r="J2986" s="88"/>
      <c r="K2986" s="87"/>
      <c r="L2986" s="90"/>
      <c r="M2986" s="90"/>
      <c r="N2986" s="87" t="str">
        <f t="shared" ca="1" si="46"/>
        <v/>
      </c>
      <c r="O2986" s="87"/>
      <c r="P2986" s="89"/>
      <c r="Q2986" s="87"/>
      <c r="R2986" s="87"/>
      <c r="S2986" s="87"/>
      <c r="T2986" s="89"/>
      <c r="V2986" s="87"/>
      <c r="W2986" s="87"/>
    </row>
    <row r="2987" spans="1:23">
      <c r="A2987" s="98"/>
      <c r="B2987" s="94"/>
      <c r="C2987" s="99"/>
      <c r="D2987" s="86"/>
      <c r="E2987" s="87"/>
      <c r="G2987" s="89"/>
      <c r="H2987" s="87"/>
      <c r="I2987" s="87"/>
      <c r="J2987" s="88"/>
      <c r="K2987" s="87"/>
      <c r="L2987" s="90"/>
      <c r="M2987" s="90"/>
      <c r="N2987" s="87" t="str">
        <f t="shared" ca="1" si="46"/>
        <v/>
      </c>
      <c r="O2987" s="87"/>
      <c r="P2987" s="89"/>
      <c r="Q2987" s="87"/>
      <c r="R2987" s="87"/>
      <c r="S2987" s="87"/>
      <c r="T2987" s="89"/>
      <c r="V2987" s="87"/>
      <c r="W2987" s="87"/>
    </row>
    <row r="2988" spans="1:23">
      <c r="A2988" s="98"/>
      <c r="B2988" s="94"/>
      <c r="C2988" s="99"/>
      <c r="D2988" s="86"/>
      <c r="E2988" s="87"/>
      <c r="G2988" s="89"/>
      <c r="H2988" s="87"/>
      <c r="I2988" s="87"/>
      <c r="J2988" s="88"/>
      <c r="K2988" s="87"/>
      <c r="L2988" s="90"/>
      <c r="M2988" s="90"/>
      <c r="N2988" s="87" t="str">
        <f t="shared" ca="1" si="46"/>
        <v/>
      </c>
      <c r="O2988" s="87"/>
      <c r="P2988" s="89"/>
      <c r="Q2988" s="87"/>
      <c r="R2988" s="87"/>
      <c r="S2988" s="87"/>
      <c r="T2988" s="89"/>
      <c r="V2988" s="87"/>
      <c r="W2988" s="87"/>
    </row>
    <row r="2989" spans="1:23">
      <c r="A2989" s="98"/>
      <c r="B2989" s="94"/>
      <c r="C2989" s="99"/>
      <c r="D2989" s="86"/>
      <c r="E2989" s="87"/>
      <c r="G2989" s="89"/>
      <c r="H2989" s="87"/>
      <c r="I2989" s="87"/>
      <c r="J2989" s="88"/>
      <c r="K2989" s="87"/>
      <c r="L2989" s="90"/>
      <c r="M2989" s="90"/>
      <c r="N2989" s="87" t="str">
        <f t="shared" ca="1" si="46"/>
        <v/>
      </c>
      <c r="O2989" s="87"/>
      <c r="P2989" s="89"/>
      <c r="Q2989" s="87"/>
      <c r="R2989" s="87"/>
      <c r="S2989" s="87"/>
      <c r="T2989" s="89"/>
      <c r="V2989" s="87"/>
      <c r="W2989" s="87"/>
    </row>
    <row r="2990" spans="1:23">
      <c r="A2990" s="98"/>
      <c r="B2990" s="94"/>
      <c r="C2990" s="99"/>
      <c r="D2990" s="86"/>
      <c r="E2990" s="87"/>
      <c r="G2990" s="89"/>
      <c r="H2990" s="87"/>
      <c r="I2990" s="87"/>
      <c r="J2990" s="88"/>
      <c r="K2990" s="87"/>
      <c r="L2990" s="90"/>
      <c r="M2990" s="90"/>
      <c r="N2990" s="87" t="str">
        <f t="shared" ca="1" si="46"/>
        <v/>
      </c>
      <c r="O2990" s="87"/>
      <c r="P2990" s="89"/>
      <c r="Q2990" s="87"/>
      <c r="R2990" s="87"/>
      <c r="S2990" s="87"/>
      <c r="T2990" s="89"/>
      <c r="V2990" s="87"/>
      <c r="W2990" s="87"/>
    </row>
    <row r="2991" spans="1:23">
      <c r="A2991" s="98"/>
      <c r="B2991" s="94"/>
      <c r="C2991" s="99"/>
      <c r="D2991" s="86"/>
      <c r="E2991" s="87"/>
      <c r="G2991" s="89"/>
      <c r="H2991" s="87"/>
      <c r="I2991" s="87"/>
      <c r="J2991" s="88"/>
      <c r="K2991" s="87"/>
      <c r="L2991" s="90"/>
      <c r="M2991" s="90"/>
      <c r="N2991" s="87" t="str">
        <f t="shared" ca="1" si="46"/>
        <v/>
      </c>
      <c r="O2991" s="87"/>
      <c r="P2991" s="89"/>
      <c r="Q2991" s="87"/>
      <c r="R2991" s="87"/>
      <c r="S2991" s="87"/>
      <c r="T2991" s="89"/>
      <c r="V2991" s="87"/>
      <c r="W2991" s="87"/>
    </row>
    <row r="2992" spans="1:23">
      <c r="A2992" s="98"/>
      <c r="B2992" s="94"/>
      <c r="C2992" s="99"/>
      <c r="D2992" s="86"/>
      <c r="E2992" s="87"/>
      <c r="G2992" s="89"/>
      <c r="H2992" s="87"/>
      <c r="I2992" s="87"/>
      <c r="J2992" s="88"/>
      <c r="K2992" s="87"/>
      <c r="L2992" s="90"/>
      <c r="M2992" s="90"/>
      <c r="N2992" s="87" t="str">
        <f t="shared" ca="1" si="46"/>
        <v/>
      </c>
      <c r="O2992" s="87"/>
      <c r="P2992" s="89"/>
      <c r="Q2992" s="87"/>
      <c r="R2992" s="87"/>
      <c r="S2992" s="87"/>
      <c r="T2992" s="89"/>
      <c r="V2992" s="87"/>
      <c r="W2992" s="87"/>
    </row>
    <row r="2993" spans="1:23">
      <c r="A2993" s="98"/>
      <c r="B2993" s="94"/>
      <c r="C2993" s="99"/>
      <c r="D2993" s="86"/>
      <c r="E2993" s="87"/>
      <c r="G2993" s="89"/>
      <c r="H2993" s="87"/>
      <c r="I2993" s="87"/>
      <c r="J2993" s="88"/>
      <c r="K2993" s="87"/>
      <c r="L2993" s="90"/>
      <c r="M2993" s="90"/>
      <c r="N2993" s="87" t="str">
        <f t="shared" ca="1" si="46"/>
        <v/>
      </c>
      <c r="O2993" s="87"/>
      <c r="P2993" s="89"/>
      <c r="Q2993" s="87"/>
      <c r="R2993" s="87"/>
      <c r="S2993" s="87"/>
      <c r="T2993" s="89"/>
      <c r="V2993" s="87"/>
      <c r="W2993" s="87"/>
    </row>
    <row r="2994" spans="1:23">
      <c r="A2994" s="98"/>
      <c r="B2994" s="94"/>
      <c r="C2994" s="99"/>
      <c r="D2994" s="86"/>
      <c r="E2994" s="87"/>
      <c r="G2994" s="89"/>
      <c r="H2994" s="87"/>
      <c r="I2994" s="87"/>
      <c r="J2994" s="88"/>
      <c r="K2994" s="87"/>
      <c r="L2994" s="90"/>
      <c r="M2994" s="90"/>
      <c r="N2994" s="87" t="str">
        <f t="shared" ca="1" si="46"/>
        <v/>
      </c>
      <c r="O2994" s="87"/>
      <c r="P2994" s="89"/>
      <c r="Q2994" s="87"/>
      <c r="R2994" s="87"/>
      <c r="S2994" s="87"/>
      <c r="T2994" s="89"/>
      <c r="V2994" s="87"/>
      <c r="W2994" s="87"/>
    </row>
    <row r="2995" spans="1:23">
      <c r="A2995" s="98"/>
      <c r="B2995" s="94"/>
      <c r="C2995" s="99"/>
      <c r="D2995" s="86"/>
      <c r="E2995" s="87"/>
      <c r="G2995" s="89"/>
      <c r="H2995" s="87"/>
      <c r="I2995" s="87"/>
      <c r="J2995" s="88"/>
      <c r="K2995" s="87"/>
      <c r="L2995" s="90"/>
      <c r="M2995" s="90"/>
      <c r="N2995" s="87" t="str">
        <f t="shared" ca="1" si="46"/>
        <v/>
      </c>
      <c r="O2995" s="87"/>
      <c r="P2995" s="89"/>
      <c r="Q2995" s="87"/>
      <c r="R2995" s="87"/>
      <c r="S2995" s="87"/>
      <c r="T2995" s="89"/>
      <c r="V2995" s="87"/>
      <c r="W2995" s="87"/>
    </row>
    <row r="2996" spans="1:23">
      <c r="A2996" s="98"/>
      <c r="B2996" s="94"/>
      <c r="C2996" s="99"/>
      <c r="D2996" s="86"/>
      <c r="E2996" s="87"/>
      <c r="G2996" s="89"/>
      <c r="H2996" s="87"/>
      <c r="I2996" s="87"/>
      <c r="J2996" s="88"/>
      <c r="K2996" s="87"/>
      <c r="L2996" s="90"/>
      <c r="M2996" s="90"/>
      <c r="N2996" s="87" t="str">
        <f t="shared" ca="1" si="46"/>
        <v/>
      </c>
      <c r="O2996" s="87"/>
      <c r="P2996" s="89"/>
      <c r="Q2996" s="87"/>
      <c r="R2996" s="87"/>
      <c r="S2996" s="87"/>
      <c r="T2996" s="89"/>
      <c r="V2996" s="87"/>
      <c r="W2996" s="87"/>
    </row>
    <row r="2997" spans="1:23">
      <c r="A2997" s="98"/>
      <c r="B2997" s="94"/>
      <c r="C2997" s="99"/>
      <c r="D2997" s="86"/>
      <c r="E2997" s="87"/>
      <c r="G2997" s="89"/>
      <c r="H2997" s="87"/>
      <c r="I2997" s="87"/>
      <c r="J2997" s="88"/>
      <c r="K2997" s="87"/>
      <c r="L2997" s="90"/>
      <c r="M2997" s="90"/>
      <c r="N2997" s="87" t="str">
        <f t="shared" ca="1" si="46"/>
        <v/>
      </c>
      <c r="O2997" s="87"/>
      <c r="P2997" s="89"/>
      <c r="Q2997" s="87"/>
      <c r="R2997" s="87"/>
      <c r="S2997" s="87"/>
      <c r="T2997" s="89"/>
      <c r="V2997" s="87"/>
      <c r="W2997" s="87"/>
    </row>
    <row r="2998" spans="1:23">
      <c r="A2998" s="98"/>
      <c r="B2998" s="94"/>
      <c r="C2998" s="99"/>
      <c r="D2998" s="86"/>
      <c r="E2998" s="87"/>
      <c r="G2998" s="89"/>
      <c r="H2998" s="87"/>
      <c r="I2998" s="87"/>
      <c r="J2998" s="88"/>
      <c r="K2998" s="87"/>
      <c r="L2998" s="90"/>
      <c r="M2998" s="90"/>
      <c r="N2998" s="87" t="str">
        <f t="shared" ca="1" si="46"/>
        <v/>
      </c>
      <c r="O2998" s="87"/>
      <c r="P2998" s="89"/>
      <c r="Q2998" s="87"/>
      <c r="R2998" s="87"/>
      <c r="S2998" s="87"/>
      <c r="T2998" s="89"/>
      <c r="V2998" s="87"/>
      <c r="W2998" s="87"/>
    </row>
    <row r="2999" spans="1:23">
      <c r="A2999" s="98"/>
      <c r="B2999" s="94"/>
      <c r="C2999" s="99"/>
      <c r="D2999" s="86"/>
      <c r="E2999" s="87"/>
      <c r="G2999" s="89"/>
      <c r="H2999" s="87"/>
      <c r="I2999" s="87"/>
      <c r="J2999" s="88"/>
      <c r="K2999" s="87"/>
      <c r="L2999" s="90"/>
      <c r="M2999" s="90"/>
      <c r="N2999" s="87" t="str">
        <f t="shared" ca="1" si="46"/>
        <v/>
      </c>
      <c r="O2999" s="87"/>
      <c r="P2999" s="89"/>
      <c r="Q2999" s="87"/>
      <c r="R2999" s="87"/>
      <c r="S2999" s="87"/>
      <c r="T2999" s="89"/>
      <c r="V2999" s="87"/>
      <c r="W2999" s="87"/>
    </row>
    <row r="7309" spans="13:13">
      <c r="M7309" s="95" t="s">
        <v>49</v>
      </c>
    </row>
  </sheetData>
  <sheetProtection formatCells="0" formatColumns="0" formatRows="0" insertColumns="0" insertRows="0" insertHyperlinks="0" deleteColumns="0" deleteRows="0" sort="0" autoFilter="0" pivotTables="0"/>
  <protectedRanges>
    <protectedRange sqref="B518:B549 B6:B516" name="DatiStorici_2_2"/>
    <protectedRange sqref="B5" name="DatiStorici_2_3"/>
  </protectedRanges>
  <dataConsolidate/>
  <conditionalFormatting sqref="B5:B690">
    <cfRule type="cellIs" dxfId="208" priority="1" stopIfTrue="1" operator="equal">
      <formula>$D$1</formula>
    </cfRule>
    <cfRule type="cellIs" dxfId="207" priority="2" stopIfTrue="1" operator="equal">
      <formula>$D$2</formula>
    </cfRule>
    <cfRule type="cellIs" dxfId="206" priority="3" stopIfTrue="1" operator="equal">
      <formula>"Voce di Bilancio"</formula>
    </cfRule>
  </conditionalFormatting>
  <conditionalFormatting sqref="B1365:B2999">
    <cfRule type="cellIs" dxfId="205" priority="49" stopIfTrue="1" operator="equal">
      <formula>$D$1</formula>
    </cfRule>
    <cfRule type="cellIs" dxfId="204" priority="50" stopIfTrue="1" operator="equal">
      <formula>$D$2</formula>
    </cfRule>
    <cfRule type="cellIs" dxfId="203" priority="51" stopIfTrue="1" operator="equal">
      <formula>"Voce di Bilancio"</formula>
    </cfRule>
  </conditionalFormatting>
  <conditionalFormatting sqref="C5:C228 C229:D255">
    <cfRule type="expression" dxfId="202" priority="7">
      <formula>$A5&gt;0</formula>
    </cfRule>
  </conditionalFormatting>
  <conditionalFormatting sqref="C5:C228 D5:D690">
    <cfRule type="expression" dxfId="201" priority="8">
      <formula>$A4&gt;0</formula>
    </cfRule>
  </conditionalFormatting>
  <conditionalFormatting sqref="C256:C517 C518:D690">
    <cfRule type="expression" dxfId="200" priority="15">
      <formula>$A256&gt;0</formula>
    </cfRule>
  </conditionalFormatting>
  <conditionalFormatting sqref="C256:C517">
    <cfRule type="expression" dxfId="199" priority="16">
      <formula>$A255&gt;0</formula>
    </cfRule>
  </conditionalFormatting>
  <conditionalFormatting sqref="D1365:D2999">
    <cfRule type="expression" dxfId="198" priority="57">
      <formula>$A1364&gt;0</formula>
    </cfRule>
  </conditionalFormatting>
  <conditionalFormatting sqref="E1:E3">
    <cfRule type="expression" dxfId="197" priority="173">
      <formula>D1="x"</formula>
    </cfRule>
  </conditionalFormatting>
  <conditionalFormatting sqref="E4 K4">
    <cfRule type="containsBlanks" dxfId="196" priority="178">
      <formula>LEN(TRIM(E4))=0</formula>
    </cfRule>
  </conditionalFormatting>
  <conditionalFormatting sqref="E5:K2999 C1365:K2999 F3000:F1048576 R5">
    <cfRule type="expression" dxfId="195" priority="170">
      <formula>$A5&gt;0</formula>
    </cfRule>
  </conditionalFormatting>
  <conditionalFormatting sqref="F4">
    <cfRule type="containsBlanks" dxfId="194" priority="136">
      <formula>LEN(TRIM(F4))=0</formula>
    </cfRule>
  </conditionalFormatting>
  <conditionalFormatting sqref="F5:F1048576">
    <cfRule type="expression" dxfId="193" priority="148">
      <formula>$E5="x"</formula>
    </cfRule>
  </conditionalFormatting>
  <conditionalFormatting sqref="G4">
    <cfRule type="containsBlanks" dxfId="192" priority="147">
      <formula>LEN(TRIM(G4))=0</formula>
    </cfRule>
  </conditionalFormatting>
  <conditionalFormatting sqref="I1:I2">
    <cfRule type="expression" dxfId="191" priority="172">
      <formula>E3="x"</formula>
    </cfRule>
  </conditionalFormatting>
  <conditionalFormatting sqref="I3">
    <cfRule type="expression" dxfId="190" priority="182">
      <formula>E4="x"</formula>
    </cfRule>
  </conditionalFormatting>
  <conditionalFormatting sqref="I4">
    <cfRule type="containsBlanks" dxfId="189" priority="141">
      <formula>LEN(TRIM(I4))=0</formula>
    </cfRule>
  </conditionalFormatting>
  <conditionalFormatting sqref="J4">
    <cfRule type="containsBlanks" dxfId="188" priority="90">
      <formula>LEN(TRIM(J4))=0</formula>
    </cfRule>
  </conditionalFormatting>
  <conditionalFormatting sqref="J5:K2999">
    <cfRule type="expression" dxfId="187" priority="134">
      <formula>$F5&gt;250</formula>
    </cfRule>
  </conditionalFormatting>
  <conditionalFormatting sqref="O5:Q2999 S5:T2999">
    <cfRule type="expression" dxfId="186" priority="152">
      <formula>ISERROR($N5+1)=FALSE</formula>
    </cfRule>
  </conditionalFormatting>
  <conditionalFormatting sqref="R1:R3">
    <cfRule type="expression" dxfId="185" priority="162">
      <formula>Q1="x"</formula>
    </cfRule>
  </conditionalFormatting>
  <conditionalFormatting sqref="R6:R2999">
    <cfRule type="expression" dxfId="184" priority="531">
      <formula>#REF!&gt;0</formula>
    </cfRule>
  </conditionalFormatting>
  <conditionalFormatting sqref="S1:S2">
    <cfRule type="expression" dxfId="183" priority="161">
      <formula>R3="x"</formula>
    </cfRule>
  </conditionalFormatting>
  <conditionalFormatting sqref="S3">
    <cfRule type="expression" dxfId="182" priority="164">
      <formula>R4="x"</formula>
    </cfRule>
  </conditionalFormatting>
  <conditionalFormatting sqref="U5:U627">
    <cfRule type="expression" dxfId="181" priority="101">
      <formula>ISERROR($N5+1)=FALSE</formula>
    </cfRule>
  </conditionalFormatting>
  <conditionalFormatting sqref="V5:V2999">
    <cfRule type="expression" dxfId="180" priority="100">
      <formula>ISERROR($N5+1)=FALSE</formula>
    </cfRule>
  </conditionalFormatting>
  <conditionalFormatting sqref="W5:W2999">
    <cfRule type="expression" dxfId="179" priority="99">
      <formula>ISERROR($N5+1)=FALSE</formula>
    </cfRule>
  </conditionalFormatting>
  <dataValidations count="3">
    <dataValidation type="list" allowBlank="1" showInputMessage="1" showErrorMessage="1" sqref="F4" xr:uid="{00000000-0002-0000-0300-000000000000}">
      <formula1>CB</formula1>
    </dataValidation>
    <dataValidation type="list" showInputMessage="1" showErrorMessage="1" errorTitle="Codice non valido" error="Attenzione la colonna accetta solo i valori riportati dalla cella A6 alla cella A77 del foglio &quot;Bilancio Riclassificato&quot;." sqref="F5:F2999" xr:uid="{00000000-0002-0000-0300-000001000000}">
      <formula1>CODCEE</formula1>
    </dataValidation>
    <dataValidation type="list" showInputMessage="1" showErrorMessage="1" errorTitle="Codice non valido" error="Attenzione la colonna accetta solo i valori riportati dalla cella A110 alla cella A130 del foglio &quot;Bilancio Riclassificato&quot;." sqref="J5:J2999" xr:uid="{00000000-0002-0000-0300-000002000000}">
      <formula1>CBG</formula1>
    </dataValidation>
  </dataValidations>
  <pageMargins left="0.7" right="0.7" top="0.75" bottom="0.75" header="0.3" footer="0.3"/>
  <pageSetup paperSize="9"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oglio12">
    <tabColor rgb="FFFF0000"/>
  </sheetPr>
  <dimension ref="A1:AE153"/>
  <sheetViews>
    <sheetView showGridLines="0" showZeros="0" topLeftCell="B1" zoomScale="115" zoomScaleNormal="115" workbookViewId="0">
      <pane ySplit="4" topLeftCell="A5" activePane="bottomLeft" state="frozen"/>
      <selection activeCell="G33" sqref="G33"/>
      <selection pane="bottomLeft" activeCell="B3" sqref="B3:AE4"/>
    </sheetView>
  </sheetViews>
  <sheetFormatPr defaultColWidth="9.140625" defaultRowHeight="14.25" outlineLevelRow="1" outlineLevelCol="1"/>
  <cols>
    <col min="1" max="1" width="3.7109375" style="72" hidden="1" customWidth="1" outlineLevel="1"/>
    <col min="2" max="2" width="31.5703125" style="72" customWidth="1" collapsed="1"/>
    <col min="3" max="3" width="0.85546875" style="91" customWidth="1"/>
    <col min="4" max="4" width="16.7109375" style="91" customWidth="1"/>
    <col min="5" max="5" width="0.85546875" style="91" customWidth="1"/>
    <col min="6" max="6" width="8.7109375" style="91" customWidth="1"/>
    <col min="7" max="7" width="0.85546875" style="91" customWidth="1"/>
    <col min="8" max="8" width="5.7109375" style="91" customWidth="1"/>
    <col min="9" max="9" width="0.85546875" style="91" customWidth="1"/>
    <col min="10" max="10" width="9.5703125" style="91" bestFit="1" customWidth="1"/>
    <col min="11" max="11" width="0.85546875" style="91" customWidth="1"/>
    <col min="12" max="12" width="14.140625" style="91" customWidth="1"/>
    <col min="13" max="13" width="0.85546875" style="91" customWidth="1"/>
    <col min="14" max="14" width="9.85546875" style="91" bestFit="1" customWidth="1"/>
    <col min="15" max="15" width="0.85546875" style="91" customWidth="1"/>
    <col min="16" max="16" width="10.7109375" style="91" bestFit="1" customWidth="1"/>
    <col min="17" max="17" width="1.5703125" style="91" customWidth="1"/>
    <col min="18" max="18" width="8.7109375" style="91" customWidth="1"/>
    <col min="19" max="19" width="0.85546875" style="91" customWidth="1"/>
    <col min="20" max="20" width="5.7109375" style="91" customWidth="1"/>
    <col min="21" max="21" width="0.85546875" style="91" customWidth="1"/>
    <col min="22" max="22" width="9.85546875" style="91" bestFit="1" customWidth="1"/>
    <col min="23" max="23" width="0.85546875" style="91" customWidth="1"/>
    <col min="24" max="24" width="13.140625" style="91" bestFit="1" customWidth="1"/>
    <col min="25" max="25" width="0.85546875" style="91" customWidth="1"/>
    <col min="26" max="16384" width="9.140625" style="91"/>
  </cols>
  <sheetData>
    <row r="1" spans="1:31" s="49" customFormat="1" ht="30">
      <c r="A1" s="151"/>
      <c r="B1" s="283">
        <f>+Menu!B2</f>
        <v>0</v>
      </c>
      <c r="C1" s="145"/>
      <c r="D1" s="145"/>
      <c r="E1" s="145"/>
      <c r="F1" s="146"/>
      <c r="G1" s="145"/>
      <c r="H1" s="144"/>
      <c r="I1" s="145"/>
      <c r="J1" s="146"/>
      <c r="K1" s="145"/>
      <c r="L1" s="146"/>
      <c r="M1" s="145"/>
      <c r="N1" s="306">
        <f>+R134-R129</f>
        <v>-56008.000000000095</v>
      </c>
      <c r="O1" s="152"/>
      <c r="P1" s="152"/>
      <c r="Q1" s="152"/>
      <c r="R1" s="152"/>
      <c r="S1" s="152"/>
      <c r="T1" s="152"/>
      <c r="U1" s="145"/>
      <c r="V1" s="146"/>
      <c r="W1" s="145"/>
      <c r="X1" s="145"/>
      <c r="Y1" s="145"/>
      <c r="Z1" s="153"/>
      <c r="AA1" s="145"/>
      <c r="AB1" s="145"/>
      <c r="AC1" s="145"/>
      <c r="AD1" s="145"/>
      <c r="AE1" s="145"/>
    </row>
    <row r="2" spans="1:31" s="72" customFormat="1" ht="15" thickBot="1">
      <c r="A2" s="154"/>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row>
    <row r="3" spans="1:31" s="49" customFormat="1" ht="24" thickTop="1">
      <c r="A3" s="151"/>
      <c r="B3" s="284" t="str">
        <f>+s</f>
        <v>ALFA SPA</v>
      </c>
      <c r="C3" s="145"/>
      <c r="D3" s="147"/>
      <c r="E3" s="145"/>
      <c r="F3" s="148"/>
      <c r="G3" s="145"/>
      <c r="H3" s="144"/>
      <c r="I3" s="145"/>
      <c r="J3" s="148"/>
      <c r="K3" s="145"/>
      <c r="L3" s="148"/>
      <c r="M3" s="145"/>
      <c r="N3" s="144"/>
      <c r="O3" s="145"/>
      <c r="P3" s="148"/>
      <c r="Q3" s="145"/>
      <c r="R3" s="148"/>
      <c r="S3" s="145"/>
      <c r="T3" s="144"/>
      <c r="U3" s="145"/>
      <c r="V3" s="148"/>
      <c r="W3" s="145"/>
      <c r="X3" s="145"/>
      <c r="Y3" s="145"/>
      <c r="Z3" s="145"/>
      <c r="AA3" s="145"/>
      <c r="AB3" s="145"/>
      <c r="AC3" s="145"/>
      <c r="AD3" s="145"/>
      <c r="AE3" s="145"/>
    </row>
    <row r="4" spans="1:31" s="49" customFormat="1" ht="20.25" thickBot="1">
      <c r="A4" s="155"/>
      <c r="B4" s="107" t="s">
        <v>372</v>
      </c>
      <c r="C4" s="108"/>
      <c r="D4" s="107"/>
      <c r="E4" s="108"/>
      <c r="F4" s="725" t="s">
        <v>378</v>
      </c>
      <c r="G4" s="725"/>
      <c r="H4" s="725"/>
      <c r="I4" s="725"/>
      <c r="J4" s="725"/>
      <c r="K4" s="108"/>
      <c r="L4" s="725" t="s">
        <v>377</v>
      </c>
      <c r="M4" s="725"/>
      <c r="N4" s="725"/>
      <c r="O4" s="725"/>
      <c r="P4" s="725"/>
      <c r="Q4" s="108"/>
      <c r="R4" s="725" t="s">
        <v>376</v>
      </c>
      <c r="S4" s="725"/>
      <c r="T4" s="725"/>
      <c r="U4" s="725"/>
      <c r="V4" s="725"/>
      <c r="W4" s="108"/>
      <c r="X4" s="303" t="s">
        <v>306</v>
      </c>
      <c r="Y4" s="108"/>
      <c r="Z4" s="728" t="s">
        <v>555</v>
      </c>
      <c r="AA4" s="728"/>
      <c r="AB4" s="728"/>
      <c r="AC4" s="728"/>
      <c r="AD4" s="728"/>
      <c r="AE4" s="728"/>
    </row>
    <row r="5" spans="1:31" ht="5.0999999999999996" customHeight="1" thickTop="1" thickBot="1">
      <c r="A5" s="150"/>
      <c r="B5" s="156"/>
      <c r="C5" s="157"/>
      <c r="D5" s="158"/>
      <c r="E5" s="157"/>
      <c r="F5" s="159"/>
      <c r="G5" s="160"/>
      <c r="H5" s="159"/>
      <c r="I5" s="160"/>
      <c r="J5" s="160"/>
      <c r="K5" s="157"/>
      <c r="L5" s="159"/>
      <c r="M5" s="160"/>
      <c r="N5" s="159"/>
      <c r="O5" s="160"/>
      <c r="P5" s="160"/>
      <c r="Q5" s="157"/>
      <c r="R5" s="160"/>
      <c r="S5" s="160"/>
      <c r="T5" s="160"/>
      <c r="U5" s="160"/>
      <c r="V5" s="160"/>
      <c r="W5" s="157"/>
      <c r="X5" s="33"/>
      <c r="Y5" s="33"/>
      <c r="Z5" s="660"/>
      <c r="AA5" s="660"/>
      <c r="AB5" s="660"/>
      <c r="AC5" s="660"/>
      <c r="AD5" s="660"/>
      <c r="AE5" s="660"/>
    </row>
    <row r="6" spans="1:31" s="112" customFormat="1" ht="17.25" thickTop="1" thickBot="1">
      <c r="A6" s="161"/>
      <c r="B6" s="162" t="s">
        <v>411</v>
      </c>
      <c r="C6" s="163"/>
      <c r="D6" s="307">
        <f>+BR!H4</f>
        <v>45657</v>
      </c>
      <c r="E6" s="164"/>
      <c r="F6" s="668">
        <f>SUM(J10:J20)</f>
        <v>0</v>
      </c>
      <c r="G6" s="669"/>
      <c r="H6" s="669"/>
      <c r="I6" s="669"/>
      <c r="J6" s="670"/>
      <c r="K6" s="165"/>
      <c r="L6" s="668">
        <f>+SUM(P10:P18)</f>
        <v>0</v>
      </c>
      <c r="M6" s="669"/>
      <c r="N6" s="669"/>
      <c r="O6" s="669"/>
      <c r="P6" s="670"/>
      <c r="Q6" s="165"/>
      <c r="R6" s="668">
        <f>SUM(V10:V18)</f>
        <v>0</v>
      </c>
      <c r="S6" s="669"/>
      <c r="T6" s="669"/>
      <c r="U6" s="669"/>
      <c r="V6" s="670"/>
      <c r="W6" s="166"/>
      <c r="X6" s="308" t="e">
        <f>+R6/F6-1</f>
        <v>#DIV/0!</v>
      </c>
      <c r="Y6" s="167"/>
      <c r="Z6" s="661"/>
      <c r="AA6" s="661"/>
      <c r="AB6" s="661"/>
      <c r="AC6" s="661"/>
      <c r="AD6" s="661"/>
      <c r="AE6" s="661"/>
    </row>
    <row r="7" spans="1:31" ht="5.0999999999999996" customHeight="1" thickTop="1">
      <c r="A7" s="150"/>
      <c r="B7" s="168"/>
      <c r="C7" s="33"/>
      <c r="D7" s="169"/>
      <c r="E7" s="33"/>
      <c r="F7" s="169"/>
      <c r="G7" s="33"/>
      <c r="H7" s="169"/>
      <c r="I7" s="33"/>
      <c r="J7" s="169"/>
      <c r="K7" s="33"/>
      <c r="L7" s="169"/>
      <c r="M7" s="33"/>
      <c r="N7" s="169"/>
      <c r="O7" s="33"/>
      <c r="P7" s="169"/>
      <c r="Q7" s="33"/>
      <c r="R7" s="169"/>
      <c r="S7" s="33"/>
      <c r="T7" s="169"/>
      <c r="U7" s="33"/>
      <c r="V7" s="169"/>
      <c r="W7" s="33"/>
      <c r="X7" s="170"/>
      <c r="Y7" s="33"/>
      <c r="Z7" s="662"/>
      <c r="AA7" s="662"/>
      <c r="AB7" s="662"/>
      <c r="AC7" s="662"/>
      <c r="AD7" s="662"/>
      <c r="AE7" s="662"/>
    </row>
    <row r="8" spans="1:31" ht="27" customHeight="1" outlineLevel="1">
      <c r="A8" s="150"/>
      <c r="B8" s="168" t="s">
        <v>373</v>
      </c>
      <c r="C8" s="160"/>
      <c r="D8" s="171">
        <v>1</v>
      </c>
      <c r="E8" s="160"/>
      <c r="F8" s="172" t="s">
        <v>374</v>
      </c>
      <c r="G8" s="173"/>
      <c r="H8" s="174" t="s">
        <v>375</v>
      </c>
      <c r="I8" s="173"/>
      <c r="J8" s="172" t="s">
        <v>345</v>
      </c>
      <c r="K8" s="175"/>
      <c r="L8" s="172" t="s">
        <v>374</v>
      </c>
      <c r="M8" s="173"/>
      <c r="N8" s="172" t="s">
        <v>375</v>
      </c>
      <c r="O8" s="173"/>
      <c r="P8" s="172" t="s">
        <v>345</v>
      </c>
      <c r="Q8" s="175"/>
      <c r="R8" s="172" t="s">
        <v>374</v>
      </c>
      <c r="S8" s="173"/>
      <c r="T8" s="174" t="s">
        <v>375</v>
      </c>
      <c r="U8" s="173"/>
      <c r="V8" s="172" t="s">
        <v>345</v>
      </c>
      <c r="W8" s="160"/>
      <c r="X8" s="170"/>
      <c r="Y8" s="33"/>
      <c r="Z8" s="664"/>
      <c r="AA8" s="664"/>
      <c r="AB8" s="664"/>
      <c r="AC8" s="664"/>
      <c r="AD8" s="664"/>
      <c r="AE8" s="664"/>
    </row>
    <row r="9" spans="1:31" ht="5.0999999999999996" customHeight="1" outlineLevel="1">
      <c r="A9" s="150"/>
      <c r="B9" s="168"/>
      <c r="C9" s="160"/>
      <c r="D9" s="159"/>
      <c r="E9" s="160"/>
      <c r="F9" s="159"/>
      <c r="G9" s="160"/>
      <c r="H9" s="159"/>
      <c r="I9" s="160"/>
      <c r="J9" s="159"/>
      <c r="K9" s="160"/>
      <c r="L9" s="159"/>
      <c r="M9" s="160"/>
      <c r="N9" s="159"/>
      <c r="O9" s="160"/>
      <c r="P9" s="159"/>
      <c r="Q9" s="160"/>
      <c r="R9" s="159"/>
      <c r="S9" s="160"/>
      <c r="T9" s="159"/>
      <c r="U9" s="160"/>
      <c r="V9" s="159"/>
      <c r="W9" s="160"/>
      <c r="X9" s="170"/>
      <c r="Y9" s="33"/>
      <c r="Z9" s="663"/>
      <c r="AA9" s="663"/>
      <c r="AB9" s="663"/>
      <c r="AC9" s="663"/>
      <c r="AD9" s="663"/>
      <c r="AE9" s="663"/>
    </row>
    <row r="10" spans="1:31" outlineLevel="1">
      <c r="A10" s="150"/>
      <c r="B10" s="309" t="str">
        <f>+IF($D$8&gt;0,"Linea 1","")</f>
        <v>Linea 1</v>
      </c>
      <c r="C10" s="160"/>
      <c r="D10" s="176"/>
      <c r="E10" s="160"/>
      <c r="F10" s="176"/>
      <c r="G10" s="160"/>
      <c r="H10" s="177">
        <v>1</v>
      </c>
      <c r="I10" s="160"/>
      <c r="J10" s="310">
        <f>+F10*H10</f>
        <v>0</v>
      </c>
      <c r="K10" s="160"/>
      <c r="L10" s="179"/>
      <c r="M10" s="160"/>
      <c r="N10" s="180"/>
      <c r="O10" s="160"/>
      <c r="P10" s="310">
        <f>+L10*(H10+N10)+N10*F10</f>
        <v>0</v>
      </c>
      <c r="Q10" s="160"/>
      <c r="R10" s="310">
        <f>+F10+L10</f>
        <v>0</v>
      </c>
      <c r="S10" s="311">
        <f t="shared" ref="S10:U10" si="0">+O10*Q10</f>
        <v>0</v>
      </c>
      <c r="T10" s="310">
        <f>+H10+N10</f>
        <v>1</v>
      </c>
      <c r="U10" s="311">
        <f t="shared" si="0"/>
        <v>0</v>
      </c>
      <c r="V10" s="310">
        <f>+R10*T10</f>
        <v>0</v>
      </c>
      <c r="W10" s="160"/>
      <c r="X10" s="170"/>
      <c r="Y10" s="33"/>
      <c r="Z10" s="661"/>
      <c r="AA10" s="661"/>
      <c r="AB10" s="661"/>
      <c r="AC10" s="661"/>
      <c r="AD10" s="661"/>
      <c r="AE10" s="661"/>
    </row>
    <row r="11" spans="1:31" ht="5.0999999999999996" customHeight="1" outlineLevel="1">
      <c r="A11" s="150"/>
      <c r="B11" s="168"/>
      <c r="C11" s="160"/>
      <c r="D11" s="159"/>
      <c r="E11" s="160"/>
      <c r="F11" s="159"/>
      <c r="G11" s="160"/>
      <c r="H11" s="159"/>
      <c r="I11" s="160"/>
      <c r="J11" s="160"/>
      <c r="K11" s="160"/>
      <c r="L11" s="159"/>
      <c r="M11" s="160"/>
      <c r="N11" s="159"/>
      <c r="O11" s="160"/>
      <c r="P11" s="160"/>
      <c r="Q11" s="160"/>
      <c r="R11" s="311">
        <f t="shared" ref="R11:R17" si="1">+N11*P11</f>
        <v>0</v>
      </c>
      <c r="S11" s="311">
        <f t="shared" ref="S11:S19" si="2">+O11*Q11</f>
        <v>0</v>
      </c>
      <c r="T11" s="311">
        <f t="shared" ref="T11:T17" si="3">+P11*R11</f>
        <v>0</v>
      </c>
      <c r="U11" s="311">
        <f t="shared" ref="U11:U19" si="4">+Q11*S11</f>
        <v>0</v>
      </c>
      <c r="V11" s="311">
        <f t="shared" ref="V11:V17" si="5">+R11*T11</f>
        <v>0</v>
      </c>
      <c r="W11" s="160"/>
      <c r="X11" s="170"/>
      <c r="Y11" s="33"/>
      <c r="Z11" s="662"/>
      <c r="AA11" s="662"/>
      <c r="AB11" s="662"/>
      <c r="AC11" s="662"/>
      <c r="AD11" s="662"/>
      <c r="AE11" s="662"/>
    </row>
    <row r="12" spans="1:31" outlineLevel="1">
      <c r="A12" s="150"/>
      <c r="B12" s="309" t="str">
        <f>+IF($D$8&gt;1,"Linea 2","")</f>
        <v/>
      </c>
      <c r="C12" s="160"/>
      <c r="D12" s="176"/>
      <c r="E12" s="160"/>
      <c r="F12" s="176"/>
      <c r="G12" s="160"/>
      <c r="H12" s="177"/>
      <c r="I12" s="160"/>
      <c r="J12" s="310">
        <f>+F12*H12</f>
        <v>0</v>
      </c>
      <c r="K12" s="160"/>
      <c r="L12" s="179"/>
      <c r="M12" s="160"/>
      <c r="N12" s="180"/>
      <c r="O12" s="160"/>
      <c r="P12" s="310">
        <f>+L12*(H12+N12)+N12*F12</f>
        <v>0</v>
      </c>
      <c r="Q12" s="160"/>
      <c r="R12" s="310">
        <f>+F12+L12</f>
        <v>0</v>
      </c>
      <c r="S12" s="311">
        <f t="shared" si="2"/>
        <v>0</v>
      </c>
      <c r="T12" s="310">
        <f>+H12+N12</f>
        <v>0</v>
      </c>
      <c r="U12" s="311">
        <f t="shared" si="4"/>
        <v>0</v>
      </c>
      <c r="V12" s="310">
        <f>+R12*T12</f>
        <v>0</v>
      </c>
      <c r="W12" s="160"/>
      <c r="X12" s="170"/>
      <c r="Y12" s="33"/>
      <c r="Z12" s="663"/>
      <c r="AA12" s="663"/>
      <c r="AB12" s="663"/>
      <c r="AC12" s="663"/>
      <c r="AD12" s="663"/>
      <c r="AE12" s="663"/>
    </row>
    <row r="13" spans="1:31" ht="5.0999999999999996" customHeight="1" outlineLevel="1">
      <c r="A13" s="150"/>
      <c r="B13" s="168"/>
      <c r="C13" s="160"/>
      <c r="D13" s="159"/>
      <c r="E13" s="160"/>
      <c r="F13" s="159"/>
      <c r="G13" s="160"/>
      <c r="H13" s="159"/>
      <c r="I13" s="160"/>
      <c r="J13" s="160"/>
      <c r="K13" s="160"/>
      <c r="L13" s="159"/>
      <c r="M13" s="160"/>
      <c r="N13" s="159"/>
      <c r="O13" s="160"/>
      <c r="P13" s="160"/>
      <c r="Q13" s="160"/>
      <c r="R13" s="311">
        <f t="shared" si="1"/>
        <v>0</v>
      </c>
      <c r="S13" s="311">
        <f t="shared" si="2"/>
        <v>0</v>
      </c>
      <c r="T13" s="311">
        <f t="shared" si="3"/>
        <v>0</v>
      </c>
      <c r="U13" s="311">
        <f t="shared" si="4"/>
        <v>0</v>
      </c>
      <c r="V13" s="311">
        <f t="shared" si="5"/>
        <v>0</v>
      </c>
      <c r="W13" s="160"/>
      <c r="X13" s="170"/>
      <c r="Y13" s="33"/>
      <c r="Z13" s="662"/>
      <c r="AA13" s="662"/>
      <c r="AB13" s="662"/>
      <c r="AC13" s="662"/>
      <c r="AD13" s="662"/>
      <c r="AE13" s="662"/>
    </row>
    <row r="14" spans="1:31" outlineLevel="1">
      <c r="A14" s="150"/>
      <c r="B14" s="309" t="str">
        <f>+IF($D$8&gt;=3,"Linea 3","")</f>
        <v/>
      </c>
      <c r="C14" s="160"/>
      <c r="D14" s="181"/>
      <c r="E14" s="160"/>
      <c r="F14" s="181"/>
      <c r="G14" s="160"/>
      <c r="H14" s="181"/>
      <c r="I14" s="160"/>
      <c r="J14" s="310">
        <f>+F14*H14</f>
        <v>0</v>
      </c>
      <c r="K14" s="160"/>
      <c r="L14" s="181"/>
      <c r="M14" s="160"/>
      <c r="N14" s="180"/>
      <c r="O14" s="160"/>
      <c r="P14" s="310">
        <f>+L14*(H14+N14)+N14*F14</f>
        <v>0</v>
      </c>
      <c r="Q14" s="160"/>
      <c r="R14" s="310">
        <f>+F14+L14</f>
        <v>0</v>
      </c>
      <c r="S14" s="311">
        <f t="shared" si="2"/>
        <v>0</v>
      </c>
      <c r="T14" s="310">
        <f>+H14+N14</f>
        <v>0</v>
      </c>
      <c r="U14" s="311">
        <f t="shared" si="4"/>
        <v>0</v>
      </c>
      <c r="V14" s="310">
        <f>+R14*T14</f>
        <v>0</v>
      </c>
      <c r="W14" s="160"/>
      <c r="X14" s="170"/>
      <c r="Y14" s="33"/>
      <c r="Z14" s="663"/>
      <c r="AA14" s="663"/>
      <c r="AB14" s="663"/>
      <c r="AC14" s="663"/>
      <c r="AD14" s="663"/>
      <c r="AE14" s="663"/>
    </row>
    <row r="15" spans="1:31" ht="5.0999999999999996" customHeight="1" outlineLevel="1">
      <c r="A15" s="150"/>
      <c r="B15" s="168"/>
      <c r="C15" s="160"/>
      <c r="D15" s="159"/>
      <c r="E15" s="160"/>
      <c r="F15" s="159"/>
      <c r="G15" s="160"/>
      <c r="H15" s="159"/>
      <c r="I15" s="160"/>
      <c r="J15" s="160"/>
      <c r="K15" s="160"/>
      <c r="L15" s="159"/>
      <c r="M15" s="160"/>
      <c r="N15" s="159"/>
      <c r="O15" s="160"/>
      <c r="P15" s="160"/>
      <c r="Q15" s="160"/>
      <c r="R15" s="311">
        <f t="shared" si="1"/>
        <v>0</v>
      </c>
      <c r="S15" s="311">
        <f t="shared" si="2"/>
        <v>0</v>
      </c>
      <c r="T15" s="311">
        <f t="shared" si="3"/>
        <v>0</v>
      </c>
      <c r="U15" s="311">
        <f t="shared" si="4"/>
        <v>0</v>
      </c>
      <c r="V15" s="311">
        <f t="shared" si="5"/>
        <v>0</v>
      </c>
      <c r="W15" s="160"/>
      <c r="X15" s="170"/>
      <c r="Y15" s="33"/>
      <c r="Z15" s="662"/>
      <c r="AA15" s="662"/>
      <c r="AB15" s="662"/>
      <c r="AC15" s="662"/>
      <c r="AD15" s="662"/>
      <c r="AE15" s="662"/>
    </row>
    <row r="16" spans="1:31" outlineLevel="1">
      <c r="A16" s="150"/>
      <c r="B16" s="309" t="str">
        <f>+IF($D$8&gt;3,"Linea 4","")</f>
        <v/>
      </c>
      <c r="C16" s="160"/>
      <c r="D16" s="181"/>
      <c r="E16" s="160"/>
      <c r="F16" s="181"/>
      <c r="G16" s="160"/>
      <c r="H16" s="181"/>
      <c r="I16" s="160"/>
      <c r="J16" s="310">
        <f>+F16*H16</f>
        <v>0</v>
      </c>
      <c r="K16" s="160"/>
      <c r="L16" s="181"/>
      <c r="M16" s="160"/>
      <c r="N16" s="180"/>
      <c r="O16" s="160"/>
      <c r="P16" s="310">
        <f>+L16*(H16+N16)+N16*F16</f>
        <v>0</v>
      </c>
      <c r="Q16" s="160"/>
      <c r="R16" s="310">
        <f>+F16+L16</f>
        <v>0</v>
      </c>
      <c r="S16" s="311">
        <f t="shared" si="2"/>
        <v>0</v>
      </c>
      <c r="T16" s="310">
        <f>+H16+N16</f>
        <v>0</v>
      </c>
      <c r="U16" s="311">
        <f t="shared" si="4"/>
        <v>0</v>
      </c>
      <c r="V16" s="310">
        <f>+R16*T16</f>
        <v>0</v>
      </c>
      <c r="W16" s="160"/>
      <c r="X16" s="170"/>
      <c r="Y16" s="33"/>
      <c r="Z16" s="658"/>
      <c r="AA16" s="658"/>
      <c r="AB16" s="658"/>
      <c r="AC16" s="658"/>
      <c r="AD16" s="658"/>
      <c r="AE16" s="658"/>
    </row>
    <row r="17" spans="1:31" ht="5.0999999999999996" customHeight="1" outlineLevel="1">
      <c r="A17" s="150"/>
      <c r="B17" s="168"/>
      <c r="C17" s="160"/>
      <c r="D17" s="159"/>
      <c r="E17" s="160"/>
      <c r="F17" s="159"/>
      <c r="G17" s="160"/>
      <c r="H17" s="159"/>
      <c r="I17" s="160"/>
      <c r="J17" s="160"/>
      <c r="K17" s="160"/>
      <c r="L17" s="159"/>
      <c r="M17" s="160"/>
      <c r="N17" s="159"/>
      <c r="O17" s="160"/>
      <c r="P17" s="160"/>
      <c r="Q17" s="160"/>
      <c r="R17" s="311">
        <f t="shared" si="1"/>
        <v>0</v>
      </c>
      <c r="S17" s="311">
        <f t="shared" si="2"/>
        <v>0</v>
      </c>
      <c r="T17" s="311">
        <f t="shared" si="3"/>
        <v>0</v>
      </c>
      <c r="U17" s="311">
        <f t="shared" si="4"/>
        <v>0</v>
      </c>
      <c r="V17" s="311">
        <f t="shared" si="5"/>
        <v>0</v>
      </c>
      <c r="W17" s="160"/>
      <c r="X17" s="170"/>
      <c r="Y17" s="33"/>
      <c r="Z17" s="659"/>
      <c r="AA17" s="659"/>
      <c r="AB17" s="659"/>
      <c r="AC17" s="659"/>
      <c r="AD17" s="659"/>
      <c r="AE17" s="659"/>
    </row>
    <row r="18" spans="1:31" outlineLevel="1">
      <c r="A18" s="150"/>
      <c r="B18" s="309" t="str">
        <f>+IF($D$8&gt;4,"Linea 5","")</f>
        <v/>
      </c>
      <c r="C18" s="160"/>
      <c r="D18" s="181"/>
      <c r="E18" s="160"/>
      <c r="F18" s="181"/>
      <c r="G18" s="160"/>
      <c r="H18" s="181"/>
      <c r="I18" s="160"/>
      <c r="J18" s="310">
        <f>+F18*H18</f>
        <v>0</v>
      </c>
      <c r="K18" s="160"/>
      <c r="L18" s="181"/>
      <c r="M18" s="160"/>
      <c r="N18" s="180"/>
      <c r="O18" s="160"/>
      <c r="P18" s="310">
        <f>+L18*(H18+N18)+N18*F18</f>
        <v>0</v>
      </c>
      <c r="Q18" s="160"/>
      <c r="R18" s="310">
        <f>+F18+L18</f>
        <v>0</v>
      </c>
      <c r="S18" s="311">
        <f t="shared" si="2"/>
        <v>0</v>
      </c>
      <c r="T18" s="310">
        <f>+H18+N18</f>
        <v>0</v>
      </c>
      <c r="U18" s="311">
        <f t="shared" si="4"/>
        <v>0</v>
      </c>
      <c r="V18" s="310">
        <f>+R18*T18</f>
        <v>0</v>
      </c>
      <c r="W18" s="160"/>
      <c r="X18" s="170"/>
      <c r="Y18" s="33"/>
      <c r="Z18" s="658"/>
      <c r="AA18" s="658"/>
      <c r="AB18" s="658"/>
      <c r="AC18" s="658"/>
      <c r="AD18" s="658"/>
      <c r="AE18" s="658"/>
    </row>
    <row r="19" spans="1:31" ht="5.0999999999999996" customHeight="1" outlineLevel="1">
      <c r="A19" s="150"/>
      <c r="B19" s="168"/>
      <c r="C19" s="160"/>
      <c r="D19" s="159"/>
      <c r="E19" s="160"/>
      <c r="F19" s="159"/>
      <c r="G19" s="160"/>
      <c r="H19" s="159"/>
      <c r="I19" s="160"/>
      <c r="J19" s="160"/>
      <c r="K19" s="160"/>
      <c r="L19" s="159"/>
      <c r="M19" s="160"/>
      <c r="N19" s="159"/>
      <c r="O19" s="160"/>
      <c r="P19" s="160"/>
      <c r="Q19" s="160"/>
      <c r="R19" s="311">
        <f t="shared" ref="R19" si="6">+N19*P19</f>
        <v>0</v>
      </c>
      <c r="S19" s="311">
        <f t="shared" si="2"/>
        <v>0</v>
      </c>
      <c r="T19" s="311">
        <f t="shared" ref="T19" si="7">+P19*R19</f>
        <v>0</v>
      </c>
      <c r="U19" s="311">
        <f t="shared" si="4"/>
        <v>0</v>
      </c>
      <c r="V19" s="159"/>
      <c r="W19" s="160"/>
      <c r="X19" s="170"/>
      <c r="Y19" s="33"/>
      <c r="Z19" s="659"/>
      <c r="AA19" s="659"/>
      <c r="AB19" s="659"/>
      <c r="AC19" s="659"/>
      <c r="AD19" s="659"/>
      <c r="AE19" s="659"/>
    </row>
    <row r="20" spans="1:31">
      <c r="A20" s="150"/>
      <c r="B20" s="168" t="s">
        <v>616</v>
      </c>
      <c r="C20" s="160"/>
      <c r="D20" s="182"/>
      <c r="E20" s="160"/>
      <c r="F20" s="312">
        <f>+D24+J30+J32+J34+J36+J38</f>
        <v>0</v>
      </c>
      <c r="G20" s="160"/>
      <c r="H20" s="178"/>
      <c r="I20" s="183"/>
      <c r="J20" s="310">
        <f>+F20</f>
        <v>0</v>
      </c>
      <c r="K20" s="184"/>
      <c r="L20" s="184"/>
      <c r="M20" s="184"/>
      <c r="N20" s="184"/>
      <c r="O20" s="184"/>
      <c r="P20" s="184"/>
      <c r="Q20" s="184"/>
      <c r="R20" s="185"/>
      <c r="S20" s="184"/>
      <c r="T20" s="310">
        <f>+H20+N20</f>
        <v>0</v>
      </c>
      <c r="U20" s="184"/>
      <c r="V20" s="310">
        <f>+R20*T20</f>
        <v>0</v>
      </c>
      <c r="W20" s="160"/>
      <c r="X20" s="170"/>
      <c r="Y20" s="33"/>
      <c r="Z20" s="658"/>
      <c r="AA20" s="658"/>
      <c r="AB20" s="658"/>
      <c r="AC20" s="658"/>
      <c r="AD20" s="658"/>
      <c r="AE20" s="658"/>
    </row>
    <row r="21" spans="1:31" ht="5.0999999999999996" customHeight="1">
      <c r="A21" s="150"/>
      <c r="B21" s="168"/>
      <c r="C21" s="33"/>
      <c r="D21" s="169"/>
      <c r="E21" s="33"/>
      <c r="F21" s="169"/>
      <c r="G21" s="33"/>
      <c r="H21" s="169"/>
      <c r="I21" s="33"/>
      <c r="J21" s="169"/>
      <c r="K21" s="33"/>
      <c r="L21" s="169"/>
      <c r="M21" s="33"/>
      <c r="N21" s="169"/>
      <c r="O21" s="33"/>
      <c r="P21" s="169"/>
      <c r="Q21" s="33"/>
      <c r="R21" s="169"/>
      <c r="S21" s="33"/>
      <c r="T21" s="169"/>
      <c r="U21" s="33"/>
      <c r="V21" s="169"/>
      <c r="W21" s="33"/>
      <c r="X21" s="170"/>
      <c r="Y21" s="33"/>
      <c r="Z21" s="659"/>
      <c r="AA21" s="659"/>
      <c r="AB21" s="659"/>
      <c r="AC21" s="659"/>
      <c r="AD21" s="659"/>
      <c r="AE21" s="659"/>
    </row>
    <row r="22" spans="1:31">
      <c r="A22" s="150"/>
      <c r="B22" s="168" t="s">
        <v>385</v>
      </c>
      <c r="C22" s="160"/>
      <c r="D22" s="186">
        <f>+BR!H110</f>
        <v>0</v>
      </c>
      <c r="E22" s="160"/>
      <c r="F22" s="708" t="str">
        <f>+IF(ABS(D22-F6)&gt;1,"Se il dettaglio delle vendite è diverso dal bilancio non sarà possibile quadrare il rendiconto finanziario!","")</f>
        <v/>
      </c>
      <c r="G22" s="708"/>
      <c r="H22" s="708"/>
      <c r="I22" s="708"/>
      <c r="J22" s="708"/>
      <c r="K22" s="708"/>
      <c r="L22" s="708"/>
      <c r="M22" s="708"/>
      <c r="N22" s="708"/>
      <c r="O22" s="708"/>
      <c r="P22" s="708"/>
      <c r="Q22" s="708"/>
      <c r="R22" s="708"/>
      <c r="S22" s="708"/>
      <c r="T22" s="708"/>
      <c r="U22" s="708"/>
      <c r="V22" s="708"/>
      <c r="W22" s="187"/>
      <c r="X22" s="188"/>
      <c r="Y22" s="33"/>
      <c r="Z22" s="658"/>
      <c r="AA22" s="658"/>
      <c r="AB22" s="658"/>
      <c r="AC22" s="658"/>
      <c r="AD22" s="658"/>
      <c r="AE22" s="658"/>
    </row>
    <row r="23" spans="1:31" ht="5.0999999999999996" customHeight="1" thickBot="1">
      <c r="A23" s="150"/>
      <c r="B23" s="168"/>
      <c r="C23" s="33"/>
      <c r="D23" s="169"/>
      <c r="E23" s="33"/>
      <c r="F23" s="169"/>
      <c r="G23" s="33"/>
      <c r="H23" s="169"/>
      <c r="I23" s="33"/>
      <c r="J23" s="169"/>
      <c r="K23" s="33"/>
      <c r="L23" s="169"/>
      <c r="M23" s="33"/>
      <c r="N23" s="169"/>
      <c r="O23" s="33"/>
      <c r="P23" s="169"/>
      <c r="Q23" s="33"/>
      <c r="R23" s="169"/>
      <c r="S23" s="33"/>
      <c r="T23" s="169"/>
      <c r="U23" s="33"/>
      <c r="V23" s="169"/>
      <c r="W23" s="33"/>
      <c r="X23" s="170"/>
      <c r="Y23" s="33"/>
      <c r="Z23" s="659"/>
      <c r="AA23" s="659"/>
      <c r="AB23" s="659"/>
      <c r="AC23" s="659"/>
      <c r="AD23" s="659"/>
      <c r="AE23" s="659"/>
    </row>
    <row r="24" spans="1:31" s="112" customFormat="1" ht="17.25" thickTop="1" thickBot="1">
      <c r="A24" s="161"/>
      <c r="B24" s="162" t="s">
        <v>379</v>
      </c>
      <c r="C24" s="163"/>
      <c r="D24" s="186">
        <f>+BR!H111+BR!H112+BR!H114+BR!H113</f>
        <v>0</v>
      </c>
      <c r="E24" s="163"/>
      <c r="F24" s="668">
        <f>SUM(J30:J38)</f>
        <v>0</v>
      </c>
      <c r="G24" s="669"/>
      <c r="H24" s="669"/>
      <c r="I24" s="669"/>
      <c r="J24" s="670"/>
      <c r="K24" s="163"/>
      <c r="L24" s="668">
        <f>SUM(P30:P38)</f>
        <v>0</v>
      </c>
      <c r="M24" s="669"/>
      <c r="N24" s="669"/>
      <c r="O24" s="669"/>
      <c r="P24" s="670"/>
      <c r="Q24" s="163"/>
      <c r="R24" s="668">
        <f>SUM(V30:V38)</f>
        <v>0</v>
      </c>
      <c r="S24" s="669"/>
      <c r="T24" s="669"/>
      <c r="U24" s="669"/>
      <c r="V24" s="670"/>
      <c r="W24" s="163"/>
      <c r="X24" s="308" t="e">
        <f>+R24/F24-1</f>
        <v>#DIV/0!</v>
      </c>
      <c r="Y24" s="167"/>
      <c r="Z24" s="341"/>
      <c r="AA24" s="341"/>
      <c r="AB24" s="341"/>
      <c r="AC24" s="341"/>
      <c r="AD24" s="341"/>
      <c r="AE24" s="341"/>
    </row>
    <row r="25" spans="1:31" ht="5.0999999999999996" customHeight="1" thickTop="1" thickBot="1">
      <c r="A25" s="150"/>
      <c r="B25" s="168"/>
      <c r="C25" s="160"/>
      <c r="D25" s="159"/>
      <c r="E25" s="160"/>
      <c r="F25" s="159"/>
      <c r="G25" s="160"/>
      <c r="H25" s="159"/>
      <c r="I25" s="160"/>
      <c r="J25" s="159"/>
      <c r="K25" s="160"/>
      <c r="L25" s="159"/>
      <c r="M25" s="160"/>
      <c r="N25" s="159"/>
      <c r="O25" s="160"/>
      <c r="P25" s="159"/>
      <c r="Q25" s="160"/>
      <c r="R25" s="159"/>
      <c r="S25" s="160"/>
      <c r="T25" s="159"/>
      <c r="U25" s="160"/>
      <c r="V25" s="159"/>
      <c r="W25" s="160"/>
      <c r="X25" s="170"/>
      <c r="Y25" s="33"/>
      <c r="Z25" s="342"/>
      <c r="AA25" s="342"/>
      <c r="AB25" s="342"/>
      <c r="AC25" s="342"/>
      <c r="AD25" s="342"/>
      <c r="AE25" s="342"/>
    </row>
    <row r="26" spans="1:31" s="112" customFormat="1" ht="17.25" outlineLevel="1" thickTop="1" thickBot="1">
      <c r="A26" s="161"/>
      <c r="B26" s="162" t="s">
        <v>388</v>
      </c>
      <c r="C26" s="163"/>
      <c r="D26" s="189"/>
      <c r="E26" s="163"/>
      <c r="F26" s="668">
        <f>-BR!H114</f>
        <v>0</v>
      </c>
      <c r="G26" s="669"/>
      <c r="H26" s="669"/>
      <c r="I26" s="669"/>
      <c r="J26" s="670"/>
      <c r="K26" s="163"/>
      <c r="L26" s="668">
        <f>+T88-F88+L24</f>
        <v>0</v>
      </c>
      <c r="M26" s="669"/>
      <c r="N26" s="669"/>
      <c r="O26" s="669"/>
      <c r="P26" s="670"/>
      <c r="Q26" s="163"/>
      <c r="R26" s="668">
        <f>+L26+F26</f>
        <v>0</v>
      </c>
      <c r="S26" s="669"/>
      <c r="T26" s="669"/>
      <c r="U26" s="669"/>
      <c r="V26" s="670"/>
      <c r="W26" s="163"/>
      <c r="X26" s="308" t="e">
        <f>+R26/F26-1</f>
        <v>#DIV/0!</v>
      </c>
      <c r="Y26" s="167"/>
      <c r="Z26" s="341"/>
      <c r="AA26" s="341"/>
      <c r="AB26" s="341"/>
      <c r="AC26" s="341"/>
      <c r="AD26" s="341"/>
      <c r="AE26" s="341"/>
    </row>
    <row r="27" spans="1:31" ht="5.0999999999999996" customHeight="1" outlineLevel="1" thickTop="1">
      <c r="A27" s="150"/>
      <c r="B27" s="168"/>
      <c r="C27" s="160"/>
      <c r="D27" s="159"/>
      <c r="E27" s="160"/>
      <c r="F27" s="159"/>
      <c r="G27" s="160"/>
      <c r="H27" s="160"/>
      <c r="I27" s="160"/>
      <c r="J27" s="160"/>
      <c r="K27" s="160"/>
      <c r="L27" s="159"/>
      <c r="M27" s="160"/>
      <c r="N27" s="160"/>
      <c r="O27" s="160"/>
      <c r="P27" s="160"/>
      <c r="Q27" s="160"/>
      <c r="R27" s="311">
        <f t="shared" ref="R27" si="8">+N27*P27</f>
        <v>0</v>
      </c>
      <c r="S27" s="311">
        <f t="shared" ref="S27" si="9">+O27*Q27</f>
        <v>0</v>
      </c>
      <c r="T27" s="311">
        <f t="shared" ref="T27" si="10">+P27*R27</f>
        <v>0</v>
      </c>
      <c r="U27" s="311">
        <f t="shared" ref="U27" si="11">+Q27*S27</f>
        <v>0</v>
      </c>
      <c r="V27" s="311">
        <f t="shared" ref="V27" si="12">+R27*T27</f>
        <v>0</v>
      </c>
      <c r="W27" s="160"/>
      <c r="X27" s="170"/>
      <c r="Y27" s="33"/>
      <c r="Z27" s="342"/>
      <c r="AA27" s="342"/>
      <c r="AB27" s="342"/>
      <c r="AC27" s="342"/>
      <c r="AD27" s="342"/>
      <c r="AE27" s="342"/>
    </row>
    <row r="28" spans="1:31" ht="27" customHeight="1" outlineLevel="1">
      <c r="A28" s="150"/>
      <c r="B28" s="168" t="s">
        <v>380</v>
      </c>
      <c r="C28" s="190"/>
      <c r="D28" s="190"/>
      <c r="E28" s="190"/>
      <c r="F28" s="172" t="s">
        <v>381</v>
      </c>
      <c r="G28" s="173"/>
      <c r="H28" s="172" t="s">
        <v>382</v>
      </c>
      <c r="I28" s="173"/>
      <c r="J28" s="172" t="s">
        <v>379</v>
      </c>
      <c r="K28" s="175"/>
      <c r="L28" s="172" t="s">
        <v>383</v>
      </c>
      <c r="M28" s="173"/>
      <c r="N28" s="172" t="s">
        <v>679</v>
      </c>
      <c r="O28" s="173"/>
      <c r="P28" s="172" t="s">
        <v>384</v>
      </c>
      <c r="Q28" s="175"/>
      <c r="R28" s="172" t="s">
        <v>381</v>
      </c>
      <c r="S28" s="173"/>
      <c r="T28" s="172" t="s">
        <v>382</v>
      </c>
      <c r="U28" s="173"/>
      <c r="V28" s="172" t="s">
        <v>379</v>
      </c>
      <c r="W28" s="160"/>
      <c r="X28" s="191"/>
      <c r="Y28" s="33"/>
      <c r="Z28" s="341"/>
      <c r="AA28" s="341"/>
      <c r="AB28" s="341"/>
      <c r="AC28" s="341"/>
      <c r="AD28" s="341"/>
      <c r="AE28" s="341"/>
    </row>
    <row r="29" spans="1:31" ht="5.0999999999999996" customHeight="1" outlineLevel="1">
      <c r="A29" s="150"/>
      <c r="B29" s="168"/>
      <c r="C29" s="160"/>
      <c r="D29" s="159"/>
      <c r="E29" s="160"/>
      <c r="F29" s="159"/>
      <c r="G29" s="160"/>
      <c r="H29" s="159"/>
      <c r="I29" s="160"/>
      <c r="J29" s="159"/>
      <c r="K29" s="160"/>
      <c r="L29" s="159"/>
      <c r="M29" s="160"/>
      <c r="N29" s="159"/>
      <c r="O29" s="160"/>
      <c r="P29" s="159"/>
      <c r="Q29" s="160"/>
      <c r="R29" s="159"/>
      <c r="S29" s="160"/>
      <c r="T29" s="159"/>
      <c r="U29" s="311">
        <f t="shared" ref="U29:U39" si="13">+Q29*S29</f>
        <v>0</v>
      </c>
      <c r="V29" s="159"/>
      <c r="W29" s="160"/>
      <c r="X29" s="170"/>
      <c r="Y29" s="33"/>
      <c r="Z29" s="342"/>
      <c r="AA29" s="342"/>
      <c r="AB29" s="342"/>
      <c r="AC29" s="342"/>
      <c r="AD29" s="342"/>
      <c r="AE29" s="342"/>
    </row>
    <row r="30" spans="1:31" outlineLevel="1">
      <c r="A30" s="150"/>
      <c r="B30" s="309" t="str">
        <f>+IF($D$8&gt;0,"Linea 1","")</f>
        <v>Linea 1</v>
      </c>
      <c r="C30" s="160"/>
      <c r="D30" s="186">
        <f>+D10</f>
        <v>0</v>
      </c>
      <c r="E30" s="160"/>
      <c r="F30" s="192"/>
      <c r="G30" s="160"/>
      <c r="H30" s="313" t="str">
        <f>+IF(F30&gt;0,1-F30,"")</f>
        <v/>
      </c>
      <c r="I30" s="160"/>
      <c r="J30" s="310">
        <f>+J10*F30</f>
        <v>0</v>
      </c>
      <c r="K30" s="160"/>
      <c r="L30" s="192"/>
      <c r="M30" s="160"/>
      <c r="N30" s="193"/>
      <c r="O30" s="160"/>
      <c r="P30" s="310">
        <f>+J10*L30+P10*(F30+L30)</f>
        <v>0</v>
      </c>
      <c r="Q30" s="160"/>
      <c r="R30" s="313">
        <f>+F30+L30</f>
        <v>0</v>
      </c>
      <c r="S30" s="311">
        <f t="shared" ref="S30:S39" si="14">+O30*Q30</f>
        <v>0</v>
      </c>
      <c r="T30" s="313" t="str">
        <f>+IF(R30&gt;0,1-R30,"")</f>
        <v/>
      </c>
      <c r="U30" s="311">
        <f t="shared" si="13"/>
        <v>0</v>
      </c>
      <c r="V30" s="310">
        <f>+R30*V10</f>
        <v>0</v>
      </c>
      <c r="W30" s="160"/>
      <c r="X30" s="188"/>
      <c r="Y30" s="33"/>
      <c r="Z30" s="658"/>
      <c r="AA30" s="658"/>
      <c r="AB30" s="658"/>
      <c r="AC30" s="658"/>
      <c r="AD30" s="658"/>
      <c r="AE30" s="658"/>
    </row>
    <row r="31" spans="1:31" ht="5.0999999999999996" customHeight="1" outlineLevel="1">
      <c r="A31" s="150"/>
      <c r="B31" s="168"/>
      <c r="C31" s="160"/>
      <c r="D31" s="159"/>
      <c r="E31" s="160"/>
      <c r="F31" s="159"/>
      <c r="G31" s="160"/>
      <c r="H31" s="160"/>
      <c r="I31" s="160"/>
      <c r="J31" s="160"/>
      <c r="K31" s="160"/>
      <c r="L31" s="159"/>
      <c r="M31" s="160"/>
      <c r="N31" s="160"/>
      <c r="O31" s="160"/>
      <c r="P31" s="194"/>
      <c r="Q31" s="194"/>
      <c r="R31" s="314">
        <f t="shared" ref="R31" si="15">+N31*P31</f>
        <v>0</v>
      </c>
      <c r="S31" s="311">
        <f t="shared" si="14"/>
        <v>0</v>
      </c>
      <c r="T31" s="314">
        <f t="shared" ref="T31" si="16">+P31*R31</f>
        <v>0</v>
      </c>
      <c r="U31" s="311">
        <f t="shared" si="13"/>
        <v>0</v>
      </c>
      <c r="V31" s="314">
        <f t="shared" ref="V31" si="17">+R31*T31</f>
        <v>0</v>
      </c>
      <c r="W31" s="160"/>
      <c r="X31" s="170"/>
      <c r="Y31" s="33"/>
      <c r="Z31" s="659"/>
      <c r="AA31" s="659"/>
      <c r="AB31" s="659"/>
      <c r="AC31" s="659"/>
      <c r="AD31" s="659"/>
      <c r="AE31" s="659"/>
    </row>
    <row r="32" spans="1:31" outlineLevel="1">
      <c r="A32" s="150"/>
      <c r="B32" s="309" t="str">
        <f>+IF($D$8&gt;1,"Linea 2","")</f>
        <v/>
      </c>
      <c r="C32" s="160"/>
      <c r="D32" s="186">
        <f>+D12</f>
        <v>0</v>
      </c>
      <c r="E32" s="160"/>
      <c r="F32" s="192"/>
      <c r="G32" s="160"/>
      <c r="H32" s="313" t="str">
        <f>+IF(F32&gt;0,1-F32,"")</f>
        <v/>
      </c>
      <c r="I32" s="160"/>
      <c r="J32" s="310">
        <f>+J12*F32</f>
        <v>0</v>
      </c>
      <c r="K32" s="160"/>
      <c r="L32" s="192"/>
      <c r="M32" s="160"/>
      <c r="N32" s="313">
        <f>-L32</f>
        <v>0</v>
      </c>
      <c r="O32" s="160"/>
      <c r="P32" s="310">
        <f>+J12*L32+P12*(F32+L32)</f>
        <v>0</v>
      </c>
      <c r="Q32" s="160"/>
      <c r="R32" s="313">
        <f>+F32+L32</f>
        <v>0</v>
      </c>
      <c r="S32" s="311">
        <f t="shared" si="14"/>
        <v>0</v>
      </c>
      <c r="T32" s="313" t="str">
        <f>+IF(R32&gt;0,1-R32,"")</f>
        <v/>
      </c>
      <c r="U32" s="311">
        <f t="shared" si="13"/>
        <v>0</v>
      </c>
      <c r="V32" s="310">
        <f>+R32*V12</f>
        <v>0</v>
      </c>
      <c r="W32" s="160"/>
      <c r="X32" s="188"/>
      <c r="Y32" s="33"/>
      <c r="Z32" s="658"/>
      <c r="AA32" s="658"/>
      <c r="AB32" s="658"/>
      <c r="AC32" s="658"/>
      <c r="AD32" s="658"/>
      <c r="AE32" s="658"/>
    </row>
    <row r="33" spans="1:31" ht="5.0999999999999996" customHeight="1" outlineLevel="1">
      <c r="A33" s="150"/>
      <c r="B33" s="168"/>
      <c r="C33" s="160"/>
      <c r="D33" s="159"/>
      <c r="E33" s="160"/>
      <c r="F33" s="159"/>
      <c r="G33" s="160"/>
      <c r="H33" s="160"/>
      <c r="I33" s="160"/>
      <c r="J33" s="160"/>
      <c r="K33" s="160"/>
      <c r="L33" s="159"/>
      <c r="M33" s="160"/>
      <c r="N33" s="160"/>
      <c r="O33" s="160"/>
      <c r="P33" s="160"/>
      <c r="Q33" s="160"/>
      <c r="R33" s="311">
        <f t="shared" ref="R33" si="18">+N33*P33</f>
        <v>0</v>
      </c>
      <c r="S33" s="311">
        <f t="shared" si="14"/>
        <v>0</v>
      </c>
      <c r="T33" s="311">
        <f t="shared" ref="T33" si="19">+P33*R33</f>
        <v>0</v>
      </c>
      <c r="U33" s="311">
        <f t="shared" si="13"/>
        <v>0</v>
      </c>
      <c r="V33" s="314">
        <f t="shared" ref="V33" si="20">+R33*T33</f>
        <v>0</v>
      </c>
      <c r="W33" s="160"/>
      <c r="X33" s="170"/>
      <c r="Y33" s="33"/>
      <c r="Z33" s="659"/>
      <c r="AA33" s="659"/>
      <c r="AB33" s="659"/>
      <c r="AC33" s="659"/>
      <c r="AD33" s="659"/>
      <c r="AE33" s="659"/>
    </row>
    <row r="34" spans="1:31" outlineLevel="1">
      <c r="A34" s="150"/>
      <c r="B34" s="309" t="str">
        <f>+IF($D$8&gt;3,"Linea 3","")</f>
        <v/>
      </c>
      <c r="C34" s="160"/>
      <c r="D34" s="186">
        <f>+D14</f>
        <v>0</v>
      </c>
      <c r="E34" s="160"/>
      <c r="F34" s="192"/>
      <c r="G34" s="160"/>
      <c r="H34" s="313" t="str">
        <f>+IF(F34&gt;0,1-F34,"")</f>
        <v/>
      </c>
      <c r="I34" s="160"/>
      <c r="J34" s="310">
        <f>+J14*F34</f>
        <v>0</v>
      </c>
      <c r="K34" s="160"/>
      <c r="L34" s="192"/>
      <c r="M34" s="160"/>
      <c r="N34" s="313">
        <f>-L34</f>
        <v>0</v>
      </c>
      <c r="O34" s="160"/>
      <c r="P34" s="310">
        <f>+J14*L34+P14*(F34+L34)</f>
        <v>0</v>
      </c>
      <c r="Q34" s="160"/>
      <c r="R34" s="313">
        <f>+F34+L34</f>
        <v>0</v>
      </c>
      <c r="S34" s="311">
        <f t="shared" si="14"/>
        <v>0</v>
      </c>
      <c r="T34" s="313" t="str">
        <f>+IF(R34&gt;0,1-R34,"")</f>
        <v/>
      </c>
      <c r="U34" s="311">
        <f t="shared" si="13"/>
        <v>0</v>
      </c>
      <c r="V34" s="310">
        <f>+R34*V14</f>
        <v>0</v>
      </c>
      <c r="W34" s="160"/>
      <c r="X34" s="188"/>
      <c r="Y34" s="33"/>
      <c r="Z34" s="658"/>
      <c r="AA34" s="658"/>
      <c r="AB34" s="658"/>
      <c r="AC34" s="658"/>
      <c r="AD34" s="658"/>
      <c r="AE34" s="658"/>
    </row>
    <row r="35" spans="1:31" ht="5.0999999999999996" customHeight="1" outlineLevel="1">
      <c r="A35" s="150"/>
      <c r="B35" s="168"/>
      <c r="C35" s="160"/>
      <c r="D35" s="159"/>
      <c r="E35" s="160"/>
      <c r="F35" s="159"/>
      <c r="G35" s="160"/>
      <c r="H35" s="160"/>
      <c r="I35" s="160"/>
      <c r="J35" s="160"/>
      <c r="K35" s="160"/>
      <c r="L35" s="159"/>
      <c r="M35" s="160"/>
      <c r="N35" s="160"/>
      <c r="O35" s="160"/>
      <c r="P35" s="160"/>
      <c r="Q35" s="160"/>
      <c r="R35" s="311">
        <f t="shared" ref="R35" si="21">+N35*P35</f>
        <v>0</v>
      </c>
      <c r="S35" s="311">
        <f t="shared" si="14"/>
        <v>0</v>
      </c>
      <c r="T35" s="311">
        <f t="shared" ref="T35" si="22">+P35*R35</f>
        <v>0</v>
      </c>
      <c r="U35" s="311">
        <f t="shared" si="13"/>
        <v>0</v>
      </c>
      <c r="V35" s="311">
        <f t="shared" ref="V35" si="23">+R35*T35</f>
        <v>0</v>
      </c>
      <c r="W35" s="160"/>
      <c r="X35" s="170"/>
      <c r="Y35" s="33"/>
      <c r="Z35" s="659"/>
      <c r="AA35" s="659"/>
      <c r="AB35" s="659"/>
      <c r="AC35" s="659"/>
      <c r="AD35" s="659"/>
      <c r="AE35" s="659"/>
    </row>
    <row r="36" spans="1:31" outlineLevel="1">
      <c r="A36" s="150"/>
      <c r="B36" s="309" t="str">
        <f>+IF($D$8&gt;3,"Linea 4","")</f>
        <v/>
      </c>
      <c r="C36" s="160"/>
      <c r="D36" s="186">
        <f>+D16</f>
        <v>0</v>
      </c>
      <c r="E36" s="160"/>
      <c r="F36" s="192"/>
      <c r="G36" s="160"/>
      <c r="H36" s="313" t="str">
        <f>+IF(F36&gt;0,1-F36,"")</f>
        <v/>
      </c>
      <c r="I36" s="160"/>
      <c r="J36" s="310">
        <f>+J16*F36</f>
        <v>0</v>
      </c>
      <c r="K36" s="160"/>
      <c r="L36" s="192"/>
      <c r="M36" s="160"/>
      <c r="N36" s="313">
        <f>-L36</f>
        <v>0</v>
      </c>
      <c r="O36" s="160"/>
      <c r="P36" s="310">
        <f>+J16*L36+P16*(F36+L36)</f>
        <v>0</v>
      </c>
      <c r="Q36" s="160"/>
      <c r="R36" s="313">
        <f>+F36+L36</f>
        <v>0</v>
      </c>
      <c r="S36" s="311">
        <f t="shared" si="14"/>
        <v>0</v>
      </c>
      <c r="T36" s="313" t="str">
        <f>+IF(R36&gt;0,1-R36,"")</f>
        <v/>
      </c>
      <c r="U36" s="311">
        <f t="shared" si="13"/>
        <v>0</v>
      </c>
      <c r="V36" s="310">
        <f>+R36*V16</f>
        <v>0</v>
      </c>
      <c r="W36" s="160"/>
      <c r="X36" s="188"/>
      <c r="Y36" s="33"/>
      <c r="Z36" s="658"/>
      <c r="AA36" s="658"/>
      <c r="AB36" s="658"/>
      <c r="AC36" s="658"/>
      <c r="AD36" s="658"/>
      <c r="AE36" s="658"/>
    </row>
    <row r="37" spans="1:31" ht="5.0999999999999996" customHeight="1" outlineLevel="1">
      <c r="A37" s="150"/>
      <c r="B37" s="168"/>
      <c r="C37" s="160"/>
      <c r="D37" s="159"/>
      <c r="E37" s="160"/>
      <c r="F37" s="159"/>
      <c r="G37" s="160"/>
      <c r="H37" s="160"/>
      <c r="I37" s="160"/>
      <c r="J37" s="160"/>
      <c r="K37" s="160"/>
      <c r="L37" s="159"/>
      <c r="M37" s="160"/>
      <c r="N37" s="160"/>
      <c r="O37" s="160"/>
      <c r="P37" s="160"/>
      <c r="Q37" s="160"/>
      <c r="R37" s="311">
        <f t="shared" ref="R37" si="24">+N37*P37</f>
        <v>0</v>
      </c>
      <c r="S37" s="311">
        <f t="shared" si="14"/>
        <v>0</v>
      </c>
      <c r="T37" s="311">
        <f t="shared" ref="T37" si="25">+P37*R37</f>
        <v>0</v>
      </c>
      <c r="U37" s="311">
        <f t="shared" si="13"/>
        <v>0</v>
      </c>
      <c r="V37" s="311">
        <f t="shared" ref="V37" si="26">+R37*T37</f>
        <v>0</v>
      </c>
      <c r="W37" s="160"/>
      <c r="X37" s="170"/>
      <c r="Y37" s="33"/>
      <c r="Z37" s="659"/>
      <c r="AA37" s="659"/>
      <c r="AB37" s="659"/>
      <c r="AC37" s="659"/>
      <c r="AD37" s="659"/>
      <c r="AE37" s="659"/>
    </row>
    <row r="38" spans="1:31" outlineLevel="1">
      <c r="A38" s="150"/>
      <c r="B38" s="309" t="str">
        <f>+IF($D$8&gt;4,"Linea 5","")</f>
        <v/>
      </c>
      <c r="C38" s="160"/>
      <c r="D38" s="186">
        <f>+D18</f>
        <v>0</v>
      </c>
      <c r="E38" s="160"/>
      <c r="F38" s="192"/>
      <c r="G38" s="160"/>
      <c r="H38" s="313" t="str">
        <f>+IF(F38&gt;0,1-F38,"")</f>
        <v/>
      </c>
      <c r="I38" s="160"/>
      <c r="J38" s="310">
        <f>+J18*F38</f>
        <v>0</v>
      </c>
      <c r="K38" s="160"/>
      <c r="L38" s="192"/>
      <c r="M38" s="160"/>
      <c r="N38" s="313">
        <f>-L38</f>
        <v>0</v>
      </c>
      <c r="O38" s="160"/>
      <c r="P38" s="310">
        <f>+J18*L38+P18*(F38+L38)</f>
        <v>0</v>
      </c>
      <c r="Q38" s="160"/>
      <c r="R38" s="313">
        <f>+F38+L38</f>
        <v>0</v>
      </c>
      <c r="S38" s="311">
        <f t="shared" si="14"/>
        <v>0</v>
      </c>
      <c r="T38" s="313" t="str">
        <f>+IF(R38&gt;0,1-R38,"")</f>
        <v/>
      </c>
      <c r="U38" s="311">
        <f t="shared" si="13"/>
        <v>0</v>
      </c>
      <c r="V38" s="310">
        <f>+R38*V18</f>
        <v>0</v>
      </c>
      <c r="W38" s="160"/>
      <c r="X38" s="188"/>
      <c r="Y38" s="33"/>
      <c r="Z38" s="658"/>
      <c r="AA38" s="658"/>
      <c r="AB38" s="658"/>
      <c r="AC38" s="658"/>
      <c r="AD38" s="658"/>
      <c r="AE38" s="658"/>
    </row>
    <row r="39" spans="1:31" ht="5.0999999999999996" customHeight="1" outlineLevel="1" thickBot="1">
      <c r="A39" s="150"/>
      <c r="B39" s="168"/>
      <c r="C39" s="160"/>
      <c r="D39" s="159"/>
      <c r="E39" s="160"/>
      <c r="F39" s="159"/>
      <c r="G39" s="160"/>
      <c r="H39" s="159"/>
      <c r="I39" s="160"/>
      <c r="J39" s="160"/>
      <c r="K39" s="160"/>
      <c r="L39" s="159"/>
      <c r="M39" s="160"/>
      <c r="N39" s="159"/>
      <c r="O39" s="160"/>
      <c r="P39" s="160"/>
      <c r="Q39" s="160"/>
      <c r="R39" s="311">
        <f t="shared" ref="R39" si="27">+N39*P39</f>
        <v>0</v>
      </c>
      <c r="S39" s="311">
        <f t="shared" si="14"/>
        <v>0</v>
      </c>
      <c r="T39" s="311">
        <f t="shared" ref="T39" si="28">+P39*R39</f>
        <v>0</v>
      </c>
      <c r="U39" s="311">
        <f t="shared" si="13"/>
        <v>0</v>
      </c>
      <c r="V39" s="311">
        <f t="shared" ref="V39" si="29">+R39*T39</f>
        <v>0</v>
      </c>
      <c r="W39" s="160"/>
      <c r="X39" s="170"/>
      <c r="Y39" s="33"/>
      <c r="Z39" s="659"/>
      <c r="AA39" s="659"/>
      <c r="AB39" s="659"/>
      <c r="AC39" s="659"/>
      <c r="AD39" s="659"/>
      <c r="AE39" s="659"/>
    </row>
    <row r="40" spans="1:31" s="112" customFormat="1" ht="17.25" thickTop="1" thickBot="1">
      <c r="A40" s="161"/>
      <c r="B40" s="162" t="s">
        <v>389</v>
      </c>
      <c r="C40" s="163"/>
      <c r="D40" s="195"/>
      <c r="E40" s="163"/>
      <c r="F40" s="668">
        <f>+F6-F24</f>
        <v>0</v>
      </c>
      <c r="G40" s="669"/>
      <c r="H40" s="669"/>
      <c r="I40" s="669"/>
      <c r="J40" s="670"/>
      <c r="K40" s="163"/>
      <c r="L40" s="668">
        <f>+R40-F40</f>
        <v>0</v>
      </c>
      <c r="M40" s="669"/>
      <c r="N40" s="669"/>
      <c r="O40" s="669"/>
      <c r="P40" s="670"/>
      <c r="Q40" s="163"/>
      <c r="R40" s="668">
        <f>+R6-R24</f>
        <v>0</v>
      </c>
      <c r="S40" s="669"/>
      <c r="T40" s="669"/>
      <c r="U40" s="669"/>
      <c r="V40" s="670"/>
      <c r="W40" s="163"/>
      <c r="X40" s="308" t="e">
        <f>+R40/F40-1</f>
        <v>#DIV/0!</v>
      </c>
      <c r="Y40" s="167"/>
      <c r="Z40" s="658"/>
      <c r="AA40" s="658"/>
      <c r="AB40" s="658"/>
      <c r="AC40" s="658"/>
      <c r="AD40" s="658"/>
      <c r="AE40" s="658"/>
    </row>
    <row r="41" spans="1:31" ht="5.0999999999999996" customHeight="1" thickTop="1" thickBot="1">
      <c r="A41" s="150"/>
      <c r="B41" s="168"/>
      <c r="C41" s="160"/>
      <c r="D41" s="159"/>
      <c r="E41" s="160"/>
      <c r="F41" s="159"/>
      <c r="G41" s="160"/>
      <c r="H41" s="159"/>
      <c r="I41" s="160"/>
      <c r="J41" s="160"/>
      <c r="K41" s="160"/>
      <c r="L41" s="159"/>
      <c r="M41" s="160"/>
      <c r="N41" s="159"/>
      <c r="O41" s="160"/>
      <c r="P41" s="160"/>
      <c r="Q41" s="160"/>
      <c r="R41" s="311">
        <f t="shared" ref="R41" si="30">+N41*P41</f>
        <v>0</v>
      </c>
      <c r="S41" s="311">
        <f t="shared" ref="S41" si="31">+O41*Q41</f>
        <v>0</v>
      </c>
      <c r="T41" s="311">
        <f t="shared" ref="T41" si="32">+P41*R41</f>
        <v>0</v>
      </c>
      <c r="U41" s="311">
        <f t="shared" ref="U41" si="33">+Q41*S41</f>
        <v>0</v>
      </c>
      <c r="V41" s="311">
        <f t="shared" ref="V41" si="34">+R41*T41</f>
        <v>0</v>
      </c>
      <c r="W41" s="160"/>
      <c r="X41" s="33"/>
      <c r="Y41" s="33"/>
      <c r="Z41" s="659"/>
      <c r="AA41" s="659"/>
      <c r="AB41" s="659"/>
      <c r="AC41" s="659"/>
      <c r="AD41" s="659"/>
      <c r="AE41" s="659"/>
    </row>
    <row r="42" spans="1:31" ht="17.25" thickTop="1" thickBot="1">
      <c r="A42" s="150"/>
      <c r="B42" s="162" t="s">
        <v>450</v>
      </c>
      <c r="C42" s="160"/>
      <c r="D42" s="196" t="s">
        <v>621</v>
      </c>
      <c r="E42" s="160"/>
      <c r="F42" s="668">
        <f>-BR!H115-BR!H122</f>
        <v>0</v>
      </c>
      <c r="G42" s="669"/>
      <c r="H42" s="669"/>
      <c r="I42" s="669"/>
      <c r="J42" s="670"/>
      <c r="K42" s="160"/>
      <c r="L42" s="668">
        <f>SUM(R44:V52)</f>
        <v>0</v>
      </c>
      <c r="M42" s="669"/>
      <c r="N42" s="669"/>
      <c r="O42" s="669"/>
      <c r="P42" s="670"/>
      <c r="Q42" s="160"/>
      <c r="R42" s="668">
        <f>+L42+F42</f>
        <v>0</v>
      </c>
      <c r="S42" s="669"/>
      <c r="T42" s="669"/>
      <c r="U42" s="669"/>
      <c r="V42" s="670"/>
      <c r="W42" s="160"/>
      <c r="X42" s="308" t="e">
        <f>+R42/F42-1</f>
        <v>#DIV/0!</v>
      </c>
      <c r="Y42" s="33"/>
      <c r="Z42" s="658"/>
      <c r="AA42" s="658"/>
      <c r="AB42" s="658"/>
      <c r="AC42" s="658"/>
      <c r="AD42" s="658"/>
      <c r="AE42" s="658"/>
    </row>
    <row r="43" spans="1:31" ht="5.0999999999999996" customHeight="1" thickTop="1">
      <c r="A43" s="150"/>
      <c r="B43" s="168"/>
      <c r="C43" s="160"/>
      <c r="D43" s="159"/>
      <c r="E43" s="160"/>
      <c r="F43" s="159"/>
      <c r="G43" s="160"/>
      <c r="H43" s="159"/>
      <c r="I43" s="160"/>
      <c r="J43" s="160"/>
      <c r="K43" s="160"/>
      <c r="L43" s="159"/>
      <c r="M43" s="160"/>
      <c r="N43" s="159"/>
      <c r="O43" s="160"/>
      <c r="P43" s="160"/>
      <c r="Q43" s="160"/>
      <c r="R43" s="315">
        <f t="shared" ref="R43" si="35">+N43*P43</f>
        <v>0</v>
      </c>
      <c r="S43" s="311">
        <f t="shared" ref="S43" si="36">+O43*Q43</f>
        <v>0</v>
      </c>
      <c r="T43" s="311">
        <f t="shared" ref="T43" si="37">+P43*R43</f>
        <v>0</v>
      </c>
      <c r="U43" s="311">
        <f t="shared" ref="U43" si="38">+Q43*S43</f>
        <v>0</v>
      </c>
      <c r="V43" s="311">
        <f t="shared" ref="V43" si="39">+R43*T43</f>
        <v>0</v>
      </c>
      <c r="W43" s="160"/>
      <c r="X43" s="33"/>
      <c r="Y43" s="33"/>
      <c r="Z43" s="659"/>
      <c r="AA43" s="659"/>
      <c r="AB43" s="659"/>
      <c r="AC43" s="659"/>
      <c r="AD43" s="659"/>
      <c r="AE43" s="659"/>
    </row>
    <row r="44" spans="1:31" ht="15.75" customHeight="1" outlineLevel="1">
      <c r="A44" s="150"/>
      <c r="B44" s="168" t="s">
        <v>390</v>
      </c>
      <c r="C44" s="160"/>
      <c r="D44" s="198"/>
      <c r="E44" s="160"/>
      <c r="F44" s="683" t="s">
        <v>476</v>
      </c>
      <c r="G44" s="683"/>
      <c r="H44" s="683"/>
      <c r="I44" s="683"/>
      <c r="J44" s="683"/>
      <c r="K44" s="160"/>
      <c r="L44" s="192"/>
      <c r="M44" s="160"/>
      <c r="N44" s="712" t="s">
        <v>477</v>
      </c>
      <c r="O44" s="712"/>
      <c r="P44" s="712"/>
      <c r="Q44" s="160"/>
      <c r="R44" s="316">
        <f>+L44*D44</f>
        <v>0</v>
      </c>
      <c r="S44" s="183"/>
      <c r="T44" s="183"/>
      <c r="U44" s="183"/>
      <c r="V44" s="183"/>
      <c r="W44" s="160"/>
      <c r="X44" s="33"/>
      <c r="Y44" s="33"/>
      <c r="Z44" s="658"/>
      <c r="AA44" s="658"/>
      <c r="AB44" s="658"/>
      <c r="AC44" s="658"/>
      <c r="AD44" s="658"/>
      <c r="AE44" s="658"/>
    </row>
    <row r="45" spans="1:31" ht="5.0999999999999996" customHeight="1" outlineLevel="1">
      <c r="A45" s="150"/>
      <c r="B45" s="168"/>
      <c r="C45" s="160"/>
      <c r="D45" s="159"/>
      <c r="E45" s="160"/>
      <c r="F45" s="199"/>
      <c r="G45" s="197"/>
      <c r="H45" s="199"/>
      <c r="I45" s="197"/>
      <c r="J45" s="197"/>
      <c r="K45" s="160"/>
      <c r="L45" s="159"/>
      <c r="M45" s="160"/>
      <c r="N45" s="731"/>
      <c r="O45" s="731"/>
      <c r="P45" s="731"/>
      <c r="Q45" s="160"/>
      <c r="R45" s="200"/>
      <c r="S45" s="183"/>
      <c r="T45" s="183"/>
      <c r="U45" s="183"/>
      <c r="V45" s="183"/>
      <c r="W45" s="160"/>
      <c r="X45" s="33"/>
      <c r="Y45" s="33"/>
      <c r="Z45" s="659"/>
      <c r="AA45" s="659"/>
      <c r="AB45" s="659"/>
      <c r="AC45" s="659"/>
      <c r="AD45" s="659"/>
      <c r="AE45" s="659"/>
    </row>
    <row r="46" spans="1:31" ht="15.75" customHeight="1" outlineLevel="1">
      <c r="A46" s="150"/>
      <c r="B46" s="168" t="s">
        <v>391</v>
      </c>
      <c r="C46" s="160"/>
      <c r="D46" s="198"/>
      <c r="E46" s="160"/>
      <c r="F46" s="683" t="s">
        <v>476</v>
      </c>
      <c r="G46" s="683"/>
      <c r="H46" s="683"/>
      <c r="I46" s="683"/>
      <c r="J46" s="683"/>
      <c r="K46" s="160"/>
      <c r="L46" s="192"/>
      <c r="M46" s="160"/>
      <c r="N46" s="712" t="s">
        <v>477</v>
      </c>
      <c r="O46" s="712"/>
      <c r="P46" s="712"/>
      <c r="Q46" s="160"/>
      <c r="R46" s="316">
        <f>+L46*D46</f>
        <v>0</v>
      </c>
      <c r="S46" s="183"/>
      <c r="T46" s="183"/>
      <c r="U46" s="183"/>
      <c r="V46" s="183"/>
      <c r="W46" s="160"/>
      <c r="X46" s="33"/>
      <c r="Y46" s="33"/>
      <c r="Z46" s="658"/>
      <c r="AA46" s="658"/>
      <c r="AB46" s="658"/>
      <c r="AC46" s="658"/>
      <c r="AD46" s="658"/>
      <c r="AE46" s="658"/>
    </row>
    <row r="47" spans="1:31" ht="4.5" customHeight="1" outlineLevel="1">
      <c r="A47" s="150"/>
      <c r="B47" s="168"/>
      <c r="C47" s="160"/>
      <c r="D47" s="159"/>
      <c r="E47" s="160"/>
      <c r="F47" s="199"/>
      <c r="G47" s="197"/>
      <c r="H47" s="199"/>
      <c r="I47" s="197"/>
      <c r="J47" s="197"/>
      <c r="K47" s="160"/>
      <c r="L47" s="159"/>
      <c r="M47" s="160"/>
      <c r="N47" s="731"/>
      <c r="O47" s="731"/>
      <c r="P47" s="731"/>
      <c r="Q47" s="160"/>
      <c r="R47" s="200"/>
      <c r="S47" s="183"/>
      <c r="T47" s="183"/>
      <c r="U47" s="183"/>
      <c r="V47" s="183"/>
      <c r="W47" s="160"/>
      <c r="X47" s="33"/>
      <c r="Y47" s="33"/>
      <c r="Z47" s="659"/>
      <c r="AA47" s="659"/>
      <c r="AB47" s="659"/>
      <c r="AC47" s="659"/>
      <c r="AD47" s="659"/>
      <c r="AE47" s="659"/>
    </row>
    <row r="48" spans="1:31" ht="15.75" customHeight="1" outlineLevel="1">
      <c r="A48" s="150"/>
      <c r="B48" s="168" t="s">
        <v>398</v>
      </c>
      <c r="C48" s="160"/>
      <c r="D48" s="198"/>
      <c r="E48" s="160"/>
      <c r="F48" s="683" t="s">
        <v>476</v>
      </c>
      <c r="G48" s="683"/>
      <c r="H48" s="683"/>
      <c r="I48" s="683"/>
      <c r="J48" s="683"/>
      <c r="K48" s="160"/>
      <c r="L48" s="192"/>
      <c r="M48" s="160"/>
      <c r="N48" s="712" t="s">
        <v>477</v>
      </c>
      <c r="O48" s="712"/>
      <c r="P48" s="712"/>
      <c r="Q48" s="160"/>
      <c r="R48" s="316">
        <f>+L48*D48</f>
        <v>0</v>
      </c>
      <c r="S48" s="183"/>
      <c r="T48" s="183"/>
      <c r="U48" s="183"/>
      <c r="V48" s="183"/>
      <c r="W48" s="160"/>
      <c r="X48" s="33"/>
      <c r="Y48" s="33"/>
      <c r="Z48" s="658"/>
      <c r="AA48" s="658"/>
      <c r="AB48" s="658"/>
      <c r="AC48" s="658"/>
      <c r="AD48" s="658"/>
      <c r="AE48" s="658"/>
    </row>
    <row r="49" spans="1:31" ht="5.0999999999999996" customHeight="1" outlineLevel="1">
      <c r="A49" s="150"/>
      <c r="B49" s="168"/>
      <c r="C49" s="160"/>
      <c r="D49" s="159"/>
      <c r="E49" s="160"/>
      <c r="F49" s="199"/>
      <c r="G49" s="197"/>
      <c r="H49" s="199"/>
      <c r="I49" s="197"/>
      <c r="J49" s="197"/>
      <c r="K49" s="160"/>
      <c r="L49" s="159"/>
      <c r="M49" s="160"/>
      <c r="N49" s="731"/>
      <c r="O49" s="731"/>
      <c r="P49" s="731"/>
      <c r="Q49" s="160"/>
      <c r="R49" s="200"/>
      <c r="S49" s="183"/>
      <c r="T49" s="183"/>
      <c r="U49" s="183"/>
      <c r="V49" s="183"/>
      <c r="W49" s="160"/>
      <c r="X49" s="33"/>
      <c r="Y49" s="33"/>
      <c r="Z49" s="659"/>
      <c r="AA49" s="659"/>
      <c r="AB49" s="659"/>
      <c r="AC49" s="659"/>
      <c r="AD49" s="659"/>
      <c r="AE49" s="659"/>
    </row>
    <row r="50" spans="1:31" outlineLevel="1">
      <c r="A50" s="150"/>
      <c r="B50" s="168" t="s">
        <v>424</v>
      </c>
      <c r="C50" s="160"/>
      <c r="D50" s="198"/>
      <c r="E50" s="160"/>
      <c r="F50" s="683" t="s">
        <v>476</v>
      </c>
      <c r="G50" s="683"/>
      <c r="H50" s="683"/>
      <c r="I50" s="683"/>
      <c r="J50" s="683"/>
      <c r="K50" s="160"/>
      <c r="L50" s="192"/>
      <c r="M50" s="160"/>
      <c r="N50" s="712" t="s">
        <v>477</v>
      </c>
      <c r="O50" s="712"/>
      <c r="P50" s="712"/>
      <c r="Q50" s="160"/>
      <c r="R50" s="316">
        <f>+L50*D50</f>
        <v>0</v>
      </c>
      <c r="S50" s="183"/>
      <c r="T50" s="183"/>
      <c r="U50" s="183"/>
      <c r="V50" s="183"/>
      <c r="W50" s="160"/>
      <c r="X50" s="33"/>
      <c r="Y50" s="33"/>
      <c r="Z50" s="658"/>
      <c r="AA50" s="658"/>
      <c r="AB50" s="658"/>
      <c r="AC50" s="658"/>
      <c r="AD50" s="658"/>
      <c r="AE50" s="658"/>
    </row>
    <row r="51" spans="1:31" ht="5.0999999999999996" customHeight="1" outlineLevel="1">
      <c r="A51" s="150"/>
      <c r="B51" s="168"/>
      <c r="C51" s="160"/>
      <c r="D51" s="159"/>
      <c r="E51" s="160"/>
      <c r="F51" s="199"/>
      <c r="G51" s="197"/>
      <c r="H51" s="199"/>
      <c r="I51" s="197"/>
      <c r="J51" s="197"/>
      <c r="K51" s="160"/>
      <c r="L51" s="159"/>
      <c r="M51" s="160"/>
      <c r="N51" s="731"/>
      <c r="O51" s="731"/>
      <c r="P51" s="731"/>
      <c r="Q51" s="160"/>
      <c r="R51" s="197"/>
      <c r="S51" s="160"/>
      <c r="T51" s="160"/>
      <c r="U51" s="160"/>
      <c r="V51" s="160"/>
      <c r="W51" s="160"/>
      <c r="X51" s="33"/>
      <c r="Y51" s="33"/>
      <c r="Z51" s="659"/>
      <c r="AA51" s="659"/>
      <c r="AB51" s="659"/>
      <c r="AC51" s="659"/>
      <c r="AD51" s="659"/>
      <c r="AE51" s="659"/>
    </row>
    <row r="52" spans="1:31" outlineLevel="1">
      <c r="A52" s="150"/>
      <c r="B52" s="168" t="s">
        <v>425</v>
      </c>
      <c r="C52" s="160"/>
      <c r="D52" s="198"/>
      <c r="E52" s="160"/>
      <c r="F52" s="683" t="s">
        <v>476</v>
      </c>
      <c r="G52" s="683"/>
      <c r="H52" s="683"/>
      <c r="I52" s="683"/>
      <c r="J52" s="683"/>
      <c r="K52" s="160"/>
      <c r="L52" s="192"/>
      <c r="M52" s="160"/>
      <c r="N52" s="712" t="s">
        <v>477</v>
      </c>
      <c r="O52" s="712"/>
      <c r="P52" s="712"/>
      <c r="Q52" s="160"/>
      <c r="R52" s="316">
        <f>+L52*D52</f>
        <v>0</v>
      </c>
      <c r="S52" s="183"/>
      <c r="T52" s="183"/>
      <c r="U52" s="183"/>
      <c r="V52" s="183"/>
      <c r="W52" s="160"/>
      <c r="X52" s="33"/>
      <c r="Y52" s="33"/>
      <c r="Z52" s="658"/>
      <c r="AA52" s="658"/>
      <c r="AB52" s="658"/>
      <c r="AC52" s="658"/>
      <c r="AD52" s="658"/>
      <c r="AE52" s="658"/>
    </row>
    <row r="53" spans="1:31" ht="5.0999999999999996" customHeight="1" outlineLevel="1" thickBot="1">
      <c r="A53" s="150"/>
      <c r="B53" s="168"/>
      <c r="C53" s="160"/>
      <c r="D53" s="159"/>
      <c r="E53" s="160"/>
      <c r="F53" s="159"/>
      <c r="G53" s="160"/>
      <c r="H53" s="159"/>
      <c r="I53" s="160"/>
      <c r="J53" s="160"/>
      <c r="K53" s="160"/>
      <c r="L53" s="159"/>
      <c r="M53" s="160"/>
      <c r="N53" s="159"/>
      <c r="O53" s="160"/>
      <c r="P53" s="160"/>
      <c r="Q53" s="160"/>
      <c r="R53" s="315">
        <f t="shared" ref="R53" si="40">+N53*P53</f>
        <v>0</v>
      </c>
      <c r="S53" s="311">
        <f t="shared" ref="S53" si="41">+O53*Q53</f>
        <v>0</v>
      </c>
      <c r="T53" s="311">
        <f t="shared" ref="T53" si="42">+P53*R53</f>
        <v>0</v>
      </c>
      <c r="U53" s="311">
        <f t="shared" ref="U53" si="43">+Q53*S53</f>
        <v>0</v>
      </c>
      <c r="V53" s="311">
        <f t="shared" ref="V53" si="44">+R53*T53</f>
        <v>0</v>
      </c>
      <c r="W53" s="160"/>
      <c r="X53" s="33"/>
      <c r="Y53" s="33"/>
      <c r="Z53" s="659"/>
      <c r="AA53" s="659"/>
      <c r="AB53" s="659"/>
      <c r="AC53" s="659"/>
      <c r="AD53" s="659"/>
      <c r="AE53" s="659"/>
    </row>
    <row r="54" spans="1:31" ht="17.25" thickTop="1" thickBot="1">
      <c r="A54" s="150"/>
      <c r="B54" s="162" t="s">
        <v>451</v>
      </c>
      <c r="C54" s="160"/>
      <c r="D54" s="182"/>
      <c r="E54" s="160"/>
      <c r="F54" s="668">
        <f>-BR!H116-BR!H118-BR!H119-BR!H123-BR!H124</f>
        <v>0</v>
      </c>
      <c r="G54" s="669"/>
      <c r="H54" s="669"/>
      <c r="I54" s="669"/>
      <c r="J54" s="670"/>
      <c r="K54" s="160"/>
      <c r="L54" s="668">
        <f>+F58*H58+F60*H60+F64*H64+P66+SUM(R58:T64)+SUM(V58:X64)+F62*H62</f>
        <v>0</v>
      </c>
      <c r="M54" s="669"/>
      <c r="N54" s="669"/>
      <c r="O54" s="669"/>
      <c r="P54" s="670"/>
      <c r="Q54" s="160"/>
      <c r="R54" s="668">
        <f>+L54+F54</f>
        <v>0</v>
      </c>
      <c r="S54" s="669"/>
      <c r="T54" s="669"/>
      <c r="U54" s="669"/>
      <c r="V54" s="670"/>
      <c r="W54" s="160"/>
      <c r="X54" s="308" t="e">
        <f>+R54/F54-1</f>
        <v>#DIV/0!</v>
      </c>
      <c r="Y54" s="33"/>
      <c r="Z54" s="658"/>
      <c r="AA54" s="658"/>
      <c r="AB54" s="658"/>
      <c r="AC54" s="658"/>
      <c r="AD54" s="658"/>
      <c r="AE54" s="658"/>
    </row>
    <row r="55" spans="1:31" ht="5.0999999999999996" customHeight="1" thickTop="1">
      <c r="A55" s="150"/>
      <c r="B55" s="168"/>
      <c r="C55" s="160"/>
      <c r="D55" s="159"/>
      <c r="E55" s="160"/>
      <c r="F55" s="159"/>
      <c r="G55" s="160"/>
      <c r="H55" s="159"/>
      <c r="I55" s="160"/>
      <c r="J55" s="160"/>
      <c r="K55" s="160"/>
      <c r="L55" s="159"/>
      <c r="M55" s="160"/>
      <c r="N55" s="159"/>
      <c r="O55" s="160"/>
      <c r="P55" s="160"/>
      <c r="Q55" s="160"/>
      <c r="R55" s="311">
        <f t="shared" ref="R55" si="45">+N55*P55</f>
        <v>0</v>
      </c>
      <c r="S55" s="311">
        <f t="shared" ref="S55" si="46">+O55*Q55</f>
        <v>0</v>
      </c>
      <c r="T55" s="311">
        <f t="shared" ref="T55" si="47">+P55*R55</f>
        <v>0</v>
      </c>
      <c r="U55" s="311">
        <f t="shared" ref="U55" si="48">+Q55*S55</f>
        <v>0</v>
      </c>
      <c r="V55" s="311">
        <f t="shared" ref="V55" si="49">+R55*T55</f>
        <v>0</v>
      </c>
      <c r="W55" s="160"/>
      <c r="X55" s="33"/>
      <c r="Y55" s="33"/>
      <c r="Z55" s="659"/>
      <c r="AA55" s="659"/>
      <c r="AB55" s="659"/>
      <c r="AC55" s="659"/>
      <c r="AD55" s="659"/>
      <c r="AE55" s="659"/>
    </row>
    <row r="56" spans="1:31" ht="32.25" customHeight="1" outlineLevel="1">
      <c r="A56" s="150"/>
      <c r="B56" s="168"/>
      <c r="C56" s="201"/>
      <c r="D56" s="202" t="s">
        <v>346</v>
      </c>
      <c r="E56" s="203"/>
      <c r="F56" s="204" t="s">
        <v>680</v>
      </c>
      <c r="G56" s="205"/>
      <c r="H56" s="677" t="s">
        <v>393</v>
      </c>
      <c r="I56" s="678"/>
      <c r="J56" s="679"/>
      <c r="K56" s="203"/>
      <c r="L56" s="206" t="s">
        <v>394</v>
      </c>
      <c r="M56" s="203"/>
      <c r="N56" s="677" t="s">
        <v>395</v>
      </c>
      <c r="O56" s="679"/>
      <c r="P56" s="207" t="s">
        <v>396</v>
      </c>
      <c r="Q56" s="203"/>
      <c r="R56" s="677" t="s">
        <v>400</v>
      </c>
      <c r="S56" s="678"/>
      <c r="T56" s="679"/>
      <c r="U56" s="203"/>
      <c r="V56" s="677" t="s">
        <v>397</v>
      </c>
      <c r="W56" s="678"/>
      <c r="X56" s="679"/>
      <c r="Y56" s="208"/>
      <c r="Z56" s="658"/>
      <c r="AA56" s="658"/>
      <c r="AB56" s="658"/>
      <c r="AC56" s="658"/>
      <c r="AD56" s="658"/>
      <c r="AE56" s="658"/>
    </row>
    <row r="57" spans="1:31" ht="5.0999999999999996" customHeight="1" outlineLevel="1">
      <c r="A57" s="150"/>
      <c r="B57" s="168"/>
      <c r="C57" s="160"/>
      <c r="D57" s="159"/>
      <c r="E57" s="160"/>
      <c r="F57" s="159"/>
      <c r="G57" s="160"/>
      <c r="H57" s="159"/>
      <c r="I57" s="160"/>
      <c r="J57" s="160"/>
      <c r="K57" s="160"/>
      <c r="L57" s="159"/>
      <c r="M57" s="160"/>
      <c r="N57" s="159"/>
      <c r="O57" s="160"/>
      <c r="P57" s="159"/>
      <c r="Q57" s="160"/>
      <c r="R57" s="159"/>
      <c r="S57" s="311">
        <f t="shared" ref="S57" si="50">+O57*Q57</f>
        <v>0</v>
      </c>
      <c r="T57" s="311">
        <f t="shared" ref="T57" si="51">+P57*R57</f>
        <v>0</v>
      </c>
      <c r="U57" s="311">
        <f t="shared" ref="U57" si="52">+Q57*S57</f>
        <v>0</v>
      </c>
      <c r="V57" s="159"/>
      <c r="W57" s="311">
        <f t="shared" ref="W57" si="53">+S57*U57</f>
        <v>0</v>
      </c>
      <c r="X57" s="311">
        <f t="shared" ref="X57" si="54">+T57*V57</f>
        <v>0</v>
      </c>
      <c r="Y57" s="33"/>
      <c r="Z57" s="659"/>
      <c r="AA57" s="659"/>
      <c r="AB57" s="659"/>
      <c r="AC57" s="659"/>
      <c r="AD57" s="659"/>
      <c r="AE57" s="659"/>
    </row>
    <row r="58" spans="1:31" ht="15.75" customHeight="1" outlineLevel="1">
      <c r="A58" s="150"/>
      <c r="B58" s="168" t="s">
        <v>426</v>
      </c>
      <c r="C58" s="160"/>
      <c r="D58" s="186">
        <f>-BR!H123</f>
        <v>0</v>
      </c>
      <c r="E58" s="160"/>
      <c r="F58" s="181"/>
      <c r="G58" s="209"/>
      <c r="H58" s="691"/>
      <c r="I58" s="692"/>
      <c r="J58" s="692"/>
      <c r="K58" s="160"/>
      <c r="L58" s="181"/>
      <c r="M58" s="33"/>
      <c r="N58" s="192"/>
      <c r="O58" s="33"/>
      <c r="P58" s="317">
        <f>+L58*N58</f>
        <v>0</v>
      </c>
      <c r="Q58" s="33"/>
      <c r="R58" s="691"/>
      <c r="S58" s="692"/>
      <c r="T58" s="692"/>
      <c r="U58" s="33"/>
      <c r="V58" s="691"/>
      <c r="W58" s="692"/>
      <c r="X58" s="692"/>
      <c r="Y58" s="33"/>
      <c r="Z58" s="658"/>
      <c r="AA58" s="658"/>
      <c r="AB58" s="658"/>
      <c r="AC58" s="658"/>
      <c r="AD58" s="658"/>
      <c r="AE58" s="658"/>
    </row>
    <row r="59" spans="1:31" ht="5.0999999999999996" customHeight="1" outlineLevel="1">
      <c r="A59" s="150"/>
      <c r="B59" s="168"/>
      <c r="C59" s="160"/>
      <c r="D59" s="159"/>
      <c r="E59" s="160"/>
      <c r="F59" s="159"/>
      <c r="G59" s="160"/>
      <c r="H59" s="159"/>
      <c r="I59" s="160"/>
      <c r="J59" s="160"/>
      <c r="K59" s="160"/>
      <c r="L59" s="159"/>
      <c r="M59" s="210"/>
      <c r="N59" s="210"/>
      <c r="O59" s="318">
        <f t="shared" ref="O59" si="55">+K59*M59</f>
        <v>0</v>
      </c>
      <c r="P59" s="159"/>
      <c r="Q59" s="160"/>
      <c r="R59" s="159"/>
      <c r="S59" s="33"/>
      <c r="T59" s="33"/>
      <c r="U59" s="33"/>
      <c r="V59" s="159"/>
      <c r="W59" s="33"/>
      <c r="X59" s="33"/>
      <c r="Y59" s="33"/>
      <c r="Z59" s="659"/>
      <c r="AA59" s="659"/>
      <c r="AB59" s="659"/>
      <c r="AC59" s="659"/>
      <c r="AD59" s="659"/>
      <c r="AE59" s="659"/>
    </row>
    <row r="60" spans="1:31" ht="15.75" customHeight="1" outlineLevel="1">
      <c r="A60" s="150"/>
      <c r="B60" s="168" t="s">
        <v>392</v>
      </c>
      <c r="C60" s="160"/>
      <c r="D60" s="186">
        <f>-BR!H116-BR!H118-BR!H120</f>
        <v>0</v>
      </c>
      <c r="E60" s="160"/>
      <c r="F60" s="181"/>
      <c r="G60" s="209"/>
      <c r="H60" s="691"/>
      <c r="I60" s="692"/>
      <c r="J60" s="692"/>
      <c r="K60" s="160"/>
      <c r="L60" s="179"/>
      <c r="M60" s="33"/>
      <c r="N60" s="192"/>
      <c r="O60" s="33"/>
      <c r="P60" s="317">
        <f>+L60*N60</f>
        <v>0</v>
      </c>
      <c r="Q60" s="33"/>
      <c r="R60" s="691"/>
      <c r="S60" s="692"/>
      <c r="T60" s="692"/>
      <c r="U60" s="33"/>
      <c r="V60" s="691"/>
      <c r="W60" s="692"/>
      <c r="X60" s="692"/>
      <c r="Y60" s="33"/>
      <c r="Z60" s="658"/>
      <c r="AA60" s="658"/>
      <c r="AB60" s="658"/>
      <c r="AC60" s="658"/>
      <c r="AD60" s="658"/>
      <c r="AE60" s="658"/>
    </row>
    <row r="61" spans="1:31" ht="5.0999999999999996" customHeight="1" outlineLevel="1">
      <c r="A61" s="150"/>
      <c r="B61" s="168"/>
      <c r="C61" s="160"/>
      <c r="D61" s="159"/>
      <c r="E61" s="160"/>
      <c r="F61" s="159"/>
      <c r="G61" s="160"/>
      <c r="H61" s="159"/>
      <c r="I61" s="160"/>
      <c r="J61" s="160"/>
      <c r="K61" s="160"/>
      <c r="L61" s="159"/>
      <c r="M61" s="210"/>
      <c r="N61" s="210"/>
      <c r="O61" s="318">
        <f t="shared" ref="O61" si="56">+K61*M61</f>
        <v>0</v>
      </c>
      <c r="P61" s="159"/>
      <c r="Q61" s="160"/>
      <c r="R61" s="159"/>
      <c r="S61" s="33"/>
      <c r="T61" s="33"/>
      <c r="U61" s="33"/>
      <c r="V61" s="159"/>
      <c r="W61" s="33"/>
      <c r="X61" s="33"/>
      <c r="Y61" s="33"/>
      <c r="Z61" s="659"/>
      <c r="AA61" s="659"/>
      <c r="AB61" s="659"/>
      <c r="AC61" s="659"/>
      <c r="AD61" s="659"/>
      <c r="AE61" s="659"/>
    </row>
    <row r="62" spans="1:31" ht="15.75" customHeight="1" outlineLevel="1">
      <c r="A62" s="150"/>
      <c r="B62" s="168" t="s">
        <v>427</v>
      </c>
      <c r="C62" s="160"/>
      <c r="D62" s="186">
        <f>-BR!H119</f>
        <v>0</v>
      </c>
      <c r="E62" s="160"/>
      <c r="F62" s="211"/>
      <c r="G62" s="209"/>
      <c r="H62" s="713"/>
      <c r="I62" s="714"/>
      <c r="J62" s="714"/>
      <c r="K62" s="160"/>
      <c r="L62" s="212"/>
      <c r="M62" s="33"/>
      <c r="N62" s="33"/>
      <c r="O62" s="33"/>
      <c r="P62" s="33"/>
      <c r="Q62" s="33"/>
      <c r="R62" s="33"/>
      <c r="S62" s="33"/>
      <c r="T62" s="33"/>
      <c r="U62" s="33"/>
      <c r="V62" s="33"/>
      <c r="W62" s="33"/>
      <c r="X62" s="33"/>
      <c r="Y62" s="33"/>
      <c r="Z62" s="658"/>
      <c r="AA62" s="658"/>
      <c r="AB62" s="658"/>
      <c r="AC62" s="658"/>
      <c r="AD62" s="658"/>
      <c r="AE62" s="658"/>
    </row>
    <row r="63" spans="1:31" ht="5.0999999999999996" customHeight="1" outlineLevel="1">
      <c r="A63" s="150"/>
      <c r="B63" s="168"/>
      <c r="C63" s="160"/>
      <c r="D63" s="159"/>
      <c r="E63" s="160"/>
      <c r="F63" s="159"/>
      <c r="G63" s="160"/>
      <c r="H63" s="159"/>
      <c r="I63" s="160"/>
      <c r="J63" s="160"/>
      <c r="K63" s="160"/>
      <c r="L63" s="159"/>
      <c r="M63" s="210"/>
      <c r="N63" s="210"/>
      <c r="O63" s="318">
        <f t="shared" ref="O63" si="57">+K63*M63</f>
        <v>0</v>
      </c>
      <c r="P63" s="159"/>
      <c r="Q63" s="160"/>
      <c r="R63" s="159"/>
      <c r="S63" s="33"/>
      <c r="T63" s="33"/>
      <c r="U63" s="33"/>
      <c r="V63" s="159"/>
      <c r="W63" s="33"/>
      <c r="X63" s="33"/>
      <c r="Y63" s="33"/>
      <c r="Z63" s="659"/>
      <c r="AA63" s="659"/>
      <c r="AB63" s="659"/>
      <c r="AC63" s="659"/>
      <c r="AD63" s="659"/>
      <c r="AE63" s="659"/>
    </row>
    <row r="64" spans="1:31" ht="15.75" customHeight="1" outlineLevel="1">
      <c r="A64" s="150"/>
      <c r="B64" s="168" t="s">
        <v>399</v>
      </c>
      <c r="C64" s="160"/>
      <c r="D64" s="186">
        <f>-BR!H124</f>
        <v>0</v>
      </c>
      <c r="E64" s="160"/>
      <c r="F64" s="181"/>
      <c r="G64" s="209"/>
      <c r="H64" s="691"/>
      <c r="I64" s="692"/>
      <c r="J64" s="692"/>
      <c r="K64" s="160"/>
      <c r="L64" s="181"/>
      <c r="M64" s="33"/>
      <c r="N64" s="192"/>
      <c r="O64" s="33"/>
      <c r="P64" s="310">
        <f>+L64*N64</f>
        <v>0</v>
      </c>
      <c r="Q64" s="33"/>
      <c r="R64" s="691"/>
      <c r="S64" s="692"/>
      <c r="T64" s="692"/>
      <c r="U64" s="33"/>
      <c r="V64" s="691"/>
      <c r="W64" s="692"/>
      <c r="X64" s="692"/>
      <c r="Y64" s="33"/>
      <c r="Z64" s="658"/>
      <c r="AA64" s="658"/>
      <c r="AB64" s="658"/>
      <c r="AC64" s="658"/>
      <c r="AD64" s="658"/>
      <c r="AE64" s="658"/>
    </row>
    <row r="65" spans="1:31" ht="5.0999999999999996" customHeight="1" outlineLevel="1" thickBot="1">
      <c r="A65" s="150"/>
      <c r="B65" s="168"/>
      <c r="C65" s="160"/>
      <c r="D65" s="159"/>
      <c r="E65" s="160"/>
      <c r="F65" s="159"/>
      <c r="G65" s="160"/>
      <c r="H65" s="159"/>
      <c r="I65" s="160"/>
      <c r="J65" s="160"/>
      <c r="K65" s="160"/>
      <c r="L65" s="159"/>
      <c r="M65" s="160"/>
      <c r="N65" s="159"/>
      <c r="O65" s="160"/>
      <c r="P65" s="160"/>
      <c r="Q65" s="160"/>
      <c r="R65" s="159"/>
      <c r="S65" s="311">
        <f t="shared" ref="S65" si="58">+O65*Q65</f>
        <v>0</v>
      </c>
      <c r="T65" s="311">
        <f t="shared" ref="T65" si="59">+P65*R65</f>
        <v>0</v>
      </c>
      <c r="U65" s="311">
        <f t="shared" ref="U65" si="60">+Q65*S65</f>
        <v>0</v>
      </c>
      <c r="V65" s="311">
        <f t="shared" ref="V65" si="61">+R65*T65</f>
        <v>0</v>
      </c>
      <c r="W65" s="160"/>
      <c r="X65" s="33"/>
      <c r="Y65" s="33"/>
      <c r="Z65" s="659"/>
      <c r="AA65" s="659"/>
      <c r="AB65" s="659"/>
      <c r="AC65" s="659"/>
      <c r="AD65" s="659"/>
      <c r="AE65" s="659"/>
    </row>
    <row r="66" spans="1:31" ht="15.75" outlineLevel="1" thickTop="1" thickBot="1">
      <c r="A66" s="150"/>
      <c r="B66" s="168"/>
      <c r="C66" s="160"/>
      <c r="D66" s="319">
        <f>SUM(D58:D64)</f>
        <v>0</v>
      </c>
      <c r="E66" s="160"/>
      <c r="F66" s="709">
        <f>+F58*H58+F60*H60+F62*H62+F64*H64</f>
        <v>0</v>
      </c>
      <c r="G66" s="710"/>
      <c r="H66" s="710"/>
      <c r="I66" s="710"/>
      <c r="J66" s="711"/>
      <c r="K66" s="160"/>
      <c r="L66" s="319">
        <f>SUM(L58:L64)</f>
        <v>0</v>
      </c>
      <c r="M66" s="159"/>
      <c r="N66" s="159"/>
      <c r="O66" s="159"/>
      <c r="P66" s="319">
        <f>SUM(P58:P64)</f>
        <v>0</v>
      </c>
      <c r="Q66" s="159"/>
      <c r="R66" s="693">
        <f>+R58+R60+R64</f>
        <v>0</v>
      </c>
      <c r="S66" s="694"/>
      <c r="T66" s="695"/>
      <c r="U66" s="160"/>
      <c r="V66" s="693">
        <f>+V58+V60+V64</f>
        <v>0</v>
      </c>
      <c r="W66" s="694"/>
      <c r="X66" s="695"/>
      <c r="Y66" s="33"/>
      <c r="Z66" s="658"/>
      <c r="AA66" s="658"/>
      <c r="AB66" s="658"/>
      <c r="AC66" s="658"/>
      <c r="AD66" s="658"/>
      <c r="AE66" s="658"/>
    </row>
    <row r="67" spans="1:31" ht="5.0999999999999996" customHeight="1" outlineLevel="1" thickTop="1">
      <c r="A67" s="150"/>
      <c r="B67" s="168"/>
      <c r="C67" s="160"/>
      <c r="D67" s="159"/>
      <c r="E67" s="160"/>
      <c r="F67" s="159"/>
      <c r="G67" s="160"/>
      <c r="H67" s="159"/>
      <c r="I67" s="160"/>
      <c r="J67" s="160"/>
      <c r="K67" s="160"/>
      <c r="L67" s="159"/>
      <c r="M67" s="160"/>
      <c r="N67" s="159"/>
      <c r="O67" s="160"/>
      <c r="P67" s="160"/>
      <c r="Q67" s="160"/>
      <c r="R67" s="311">
        <f t="shared" ref="R67" si="62">+N67*P67</f>
        <v>0</v>
      </c>
      <c r="S67" s="311">
        <f t="shared" ref="S67" si="63">+O67*Q67</f>
        <v>0</v>
      </c>
      <c r="T67" s="311">
        <f t="shared" ref="T67" si="64">+P67*R67</f>
        <v>0</v>
      </c>
      <c r="U67" s="311">
        <f t="shared" ref="U67" si="65">+Q67*S67</f>
        <v>0</v>
      </c>
      <c r="V67" s="311">
        <f t="shared" ref="V67" si="66">+R67*T67</f>
        <v>0</v>
      </c>
      <c r="W67" s="160"/>
      <c r="X67" s="33"/>
      <c r="Y67" s="33"/>
      <c r="Z67" s="659"/>
      <c r="AA67" s="659"/>
      <c r="AB67" s="659"/>
      <c r="AC67" s="659"/>
      <c r="AD67" s="659"/>
      <c r="AE67" s="659"/>
    </row>
    <row r="68" spans="1:31" ht="24" outlineLevel="1">
      <c r="A68" s="150"/>
      <c r="B68" s="168"/>
      <c r="C68" s="160"/>
      <c r="D68" s="213"/>
      <c r="E68" s="214"/>
      <c r="F68" s="215" t="s">
        <v>434</v>
      </c>
      <c r="G68" s="216"/>
      <c r="H68" s="726" t="s">
        <v>435</v>
      </c>
      <c r="I68" s="726"/>
      <c r="J68" s="726"/>
      <c r="K68" s="217"/>
      <c r="L68" s="218" t="s">
        <v>560</v>
      </c>
      <c r="M68" s="217"/>
      <c r="N68" s="717" t="s">
        <v>557</v>
      </c>
      <c r="O68" s="717"/>
      <c r="P68" s="717"/>
      <c r="Q68" s="217"/>
      <c r="R68" s="726" t="s">
        <v>436</v>
      </c>
      <c r="S68" s="726"/>
      <c r="T68" s="726"/>
      <c r="U68" s="217"/>
      <c r="V68" s="727" t="s">
        <v>442</v>
      </c>
      <c r="W68" s="727"/>
      <c r="X68" s="727"/>
      <c r="Y68" s="33"/>
      <c r="Z68" s="658"/>
      <c r="AA68" s="658"/>
      <c r="AB68" s="658"/>
      <c r="AC68" s="658"/>
      <c r="AD68" s="658"/>
      <c r="AE68" s="658"/>
    </row>
    <row r="69" spans="1:31" ht="5.0999999999999996" customHeight="1" outlineLevel="1">
      <c r="A69" s="150"/>
      <c r="B69" s="168"/>
      <c r="C69" s="160"/>
      <c r="D69" s="159"/>
      <c r="E69" s="160"/>
      <c r="F69" s="159"/>
      <c r="G69" s="160"/>
      <c r="H69" s="159"/>
      <c r="I69" s="160"/>
      <c r="J69" s="160"/>
      <c r="K69" s="160"/>
      <c r="L69" s="159"/>
      <c r="M69" s="160"/>
      <c r="N69" s="159"/>
      <c r="O69" s="160"/>
      <c r="P69" s="160"/>
      <c r="Q69" s="160"/>
      <c r="R69" s="311">
        <f t="shared" ref="R69" si="67">+N69*P69</f>
        <v>0</v>
      </c>
      <c r="S69" s="311">
        <f t="shared" ref="S69" si="68">+O69*Q69</f>
        <v>0</v>
      </c>
      <c r="T69" s="311">
        <f t="shared" ref="T69" si="69">+P69*R69</f>
        <v>0</v>
      </c>
      <c r="U69" s="311">
        <f t="shared" ref="U69" si="70">+Q69*S69</f>
        <v>0</v>
      </c>
      <c r="V69" s="311">
        <f t="shared" ref="V69" si="71">+R69*T69</f>
        <v>0</v>
      </c>
      <c r="W69" s="160"/>
      <c r="X69" s="33"/>
      <c r="Y69" s="33"/>
      <c r="Z69" s="659"/>
      <c r="AA69" s="659"/>
      <c r="AB69" s="659"/>
      <c r="AC69" s="659"/>
      <c r="AD69" s="659"/>
      <c r="AE69" s="659"/>
    </row>
    <row r="70" spans="1:31" ht="15.75" customHeight="1" outlineLevel="1">
      <c r="A70" s="150"/>
      <c r="B70" s="168" t="s">
        <v>432</v>
      </c>
      <c r="C70" s="160"/>
      <c r="D70" s="186">
        <f>-BR!H64</f>
        <v>103424.81999999998</v>
      </c>
      <c r="E70" s="160"/>
      <c r="F70" s="219">
        <f>+D72/D70</f>
        <v>2.2440648192571189E-2</v>
      </c>
      <c r="G70" s="209"/>
      <c r="H70" s="666">
        <f>+F58*H58+F60*H60+F62*H62+F64*H64</f>
        <v>0</v>
      </c>
      <c r="I70" s="666"/>
      <c r="J70" s="666"/>
      <c r="K70" s="160"/>
      <c r="L70" s="220"/>
      <c r="M70" s="33"/>
      <c r="N70" s="715">
        <f>+BR!H34</f>
        <v>1530.97</v>
      </c>
      <c r="O70" s="716"/>
      <c r="P70" s="716"/>
      <c r="Q70" s="33"/>
      <c r="R70" s="723"/>
      <c r="S70" s="724"/>
      <c r="T70" s="724"/>
      <c r="U70" s="33"/>
      <c r="V70" s="666">
        <f>+N70+L72-R70</f>
        <v>1530.97</v>
      </c>
      <c r="W70" s="666"/>
      <c r="X70" s="666"/>
      <c r="Y70" s="33"/>
      <c r="Z70" s="658"/>
      <c r="AA70" s="658"/>
      <c r="AB70" s="658"/>
      <c r="AC70" s="658"/>
      <c r="AD70" s="658"/>
      <c r="AE70" s="658"/>
    </row>
    <row r="71" spans="1:31" ht="5.0999999999999996" customHeight="1" outlineLevel="1">
      <c r="A71" s="150"/>
      <c r="B71" s="168"/>
      <c r="C71" s="160"/>
      <c r="D71" s="159"/>
      <c r="E71" s="160"/>
      <c r="F71" s="159"/>
      <c r="G71" s="160"/>
      <c r="H71" s="159"/>
      <c r="I71" s="160"/>
      <c r="J71" s="160"/>
      <c r="K71" s="160"/>
      <c r="L71" s="159"/>
      <c r="M71" s="160"/>
      <c r="N71" s="159"/>
      <c r="O71" s="160"/>
      <c r="P71" s="160"/>
      <c r="Q71" s="160"/>
      <c r="R71" s="159"/>
      <c r="S71" s="311">
        <f t="shared" ref="S71" si="72">+O71*Q71</f>
        <v>0</v>
      </c>
      <c r="T71" s="311">
        <f t="shared" ref="T71" si="73">+P71*R71</f>
        <v>0</v>
      </c>
      <c r="U71" s="311">
        <f t="shared" ref="U71" si="74">+Q71*S71</f>
        <v>0</v>
      </c>
      <c r="V71" s="311">
        <f t="shared" ref="V71" si="75">+R71*T71</f>
        <v>0</v>
      </c>
      <c r="W71" s="160"/>
      <c r="X71" s="33"/>
      <c r="Y71" s="33"/>
      <c r="Z71" s="659"/>
      <c r="AA71" s="659"/>
      <c r="AB71" s="659"/>
      <c r="AC71" s="659"/>
      <c r="AD71" s="659"/>
      <c r="AE71" s="659"/>
    </row>
    <row r="72" spans="1:31" ht="15.75" customHeight="1" outlineLevel="1">
      <c r="A72" s="150"/>
      <c r="B72" s="168" t="s">
        <v>433</v>
      </c>
      <c r="C72" s="160"/>
      <c r="D72" s="186">
        <f>-BR!H65</f>
        <v>2320.92</v>
      </c>
      <c r="E72" s="160"/>
      <c r="F72" s="221"/>
      <c r="G72" s="209"/>
      <c r="H72" s="667"/>
      <c r="I72" s="667"/>
      <c r="J72" s="667"/>
      <c r="K72" s="160"/>
      <c r="L72" s="213">
        <f>-(+H70/(1+L70)-H70)</f>
        <v>0</v>
      </c>
      <c r="M72" s="221"/>
      <c r="N72" s="221"/>
      <c r="O72" s="33"/>
      <c r="P72" s="310">
        <f>+L72*N72</f>
        <v>0</v>
      </c>
      <c r="Q72" s="33"/>
      <c r="R72" s="718" t="s">
        <v>436</v>
      </c>
      <c r="S72" s="719"/>
      <c r="T72" s="720"/>
      <c r="U72" s="33"/>
      <c r="V72" s="667"/>
      <c r="W72" s="667"/>
      <c r="X72" s="667"/>
      <c r="Y72" s="33"/>
      <c r="Z72" s="658"/>
      <c r="AA72" s="658"/>
      <c r="AB72" s="658"/>
      <c r="AC72" s="658"/>
      <c r="AD72" s="658"/>
      <c r="AE72" s="658"/>
    </row>
    <row r="73" spans="1:31" ht="5.0999999999999996" customHeight="1" outlineLevel="1">
      <c r="A73" s="150"/>
      <c r="B73" s="168"/>
      <c r="C73" s="160"/>
      <c r="D73" s="159"/>
      <c r="E73" s="160"/>
      <c r="F73" s="159"/>
      <c r="G73" s="160"/>
      <c r="H73" s="159"/>
      <c r="I73" s="160"/>
      <c r="J73" s="160"/>
      <c r="K73" s="160"/>
      <c r="L73" s="159"/>
      <c r="M73" s="160"/>
      <c r="N73" s="159"/>
      <c r="O73" s="160"/>
      <c r="P73" s="160"/>
      <c r="Q73" s="160"/>
      <c r="R73" s="159"/>
      <c r="S73" s="311">
        <f t="shared" ref="S73" si="76">+O73*Q73</f>
        <v>0</v>
      </c>
      <c r="T73" s="311">
        <f t="shared" ref="T73" si="77">+P73*R73</f>
        <v>0</v>
      </c>
      <c r="U73" s="311">
        <f t="shared" ref="U73" si="78">+Q73*S73</f>
        <v>0</v>
      </c>
      <c r="V73" s="311">
        <f t="shared" ref="V73" si="79">+R73*T73</f>
        <v>0</v>
      </c>
      <c r="W73" s="160"/>
      <c r="X73" s="33"/>
      <c r="Y73" s="33"/>
      <c r="Z73" s="659"/>
      <c r="AA73" s="659"/>
      <c r="AB73" s="659"/>
      <c r="AC73" s="659"/>
      <c r="AD73" s="659"/>
      <c r="AE73" s="659"/>
    </row>
    <row r="74" spans="1:31" ht="15.75" customHeight="1" outlineLevel="1">
      <c r="A74" s="150"/>
      <c r="B74" s="168" t="s">
        <v>431</v>
      </c>
      <c r="C74" s="160"/>
      <c r="D74" s="186">
        <f>-BR!H125</f>
        <v>0</v>
      </c>
      <c r="E74" s="160"/>
      <c r="F74" s="219" t="s">
        <v>441</v>
      </c>
      <c r="G74" s="209"/>
      <c r="H74" s="715">
        <f>-BR!H93-N70</f>
        <v>0</v>
      </c>
      <c r="I74" s="716"/>
      <c r="J74" s="716"/>
      <c r="K74" s="160"/>
      <c r="L74" s="222" t="s">
        <v>443</v>
      </c>
      <c r="M74" s="33"/>
      <c r="N74" s="721"/>
      <c r="O74" s="722"/>
      <c r="P74" s="722"/>
      <c r="Q74" s="33"/>
      <c r="R74" s="723"/>
      <c r="S74" s="724"/>
      <c r="T74" s="724"/>
      <c r="U74" s="33"/>
      <c r="V74" s="666">
        <f>+H74+N74-R74</f>
        <v>0</v>
      </c>
      <c r="W74" s="666"/>
      <c r="X74" s="666"/>
      <c r="Y74" s="33"/>
      <c r="Z74" s="658"/>
      <c r="AA74" s="658"/>
      <c r="AB74" s="658"/>
      <c r="AC74" s="658"/>
      <c r="AD74" s="658"/>
      <c r="AE74" s="658"/>
    </row>
    <row r="75" spans="1:31" ht="5.0999999999999996" customHeight="1" outlineLevel="1" thickBot="1">
      <c r="A75" s="150"/>
      <c r="B75" s="168"/>
      <c r="C75" s="160"/>
      <c r="D75" s="159"/>
      <c r="E75" s="160"/>
      <c r="F75" s="159"/>
      <c r="G75" s="160"/>
      <c r="H75" s="159"/>
      <c r="I75" s="160"/>
      <c r="J75" s="160"/>
      <c r="K75" s="160"/>
      <c r="L75" s="159"/>
      <c r="M75" s="160"/>
      <c r="N75" s="159"/>
      <c r="O75" s="160"/>
      <c r="P75" s="160"/>
      <c r="Q75" s="160"/>
      <c r="R75" s="159"/>
      <c r="S75" s="311">
        <f t="shared" ref="S75" si="80">+O75*Q75</f>
        <v>0</v>
      </c>
      <c r="T75" s="311">
        <f t="shared" ref="T75" si="81">+P75*R75</f>
        <v>0</v>
      </c>
      <c r="U75" s="311">
        <f t="shared" ref="U75" si="82">+Q75*S75</f>
        <v>0</v>
      </c>
      <c r="V75" s="311">
        <f t="shared" ref="V75" si="83">+R75*T75</f>
        <v>0</v>
      </c>
      <c r="W75" s="160"/>
      <c r="X75" s="33"/>
      <c r="Y75" s="33"/>
      <c r="Z75" s="659"/>
      <c r="AA75" s="659"/>
      <c r="AB75" s="659"/>
      <c r="AC75" s="659"/>
      <c r="AD75" s="659"/>
      <c r="AE75" s="659"/>
    </row>
    <row r="76" spans="1:31" s="112" customFormat="1" ht="17.25" thickTop="1" thickBot="1">
      <c r="A76" s="161"/>
      <c r="B76" s="162" t="s">
        <v>431</v>
      </c>
      <c r="C76" s="163"/>
      <c r="D76" s="195"/>
      <c r="E76" s="164"/>
      <c r="F76" s="668">
        <f>-BR!H125</f>
        <v>0</v>
      </c>
      <c r="G76" s="669"/>
      <c r="H76" s="669"/>
      <c r="I76" s="669"/>
      <c r="J76" s="670"/>
      <c r="K76" s="165"/>
      <c r="L76" s="668">
        <f>+R76-F76</f>
        <v>0</v>
      </c>
      <c r="M76" s="669"/>
      <c r="N76" s="669"/>
      <c r="O76" s="669"/>
      <c r="P76" s="670"/>
      <c r="Q76" s="165"/>
      <c r="R76" s="668">
        <f>+N74</f>
        <v>0</v>
      </c>
      <c r="S76" s="669"/>
      <c r="T76" s="669"/>
      <c r="U76" s="669"/>
      <c r="V76" s="670"/>
      <c r="W76" s="166"/>
      <c r="X76" s="308" t="e">
        <f>+R76/F76-1</f>
        <v>#DIV/0!</v>
      </c>
      <c r="Y76" s="167"/>
      <c r="Z76" s="658"/>
      <c r="AA76" s="658"/>
      <c r="AB76" s="658"/>
      <c r="AC76" s="658"/>
      <c r="AD76" s="658"/>
      <c r="AE76" s="658"/>
    </row>
    <row r="77" spans="1:31" ht="5.0999999999999996" customHeight="1" thickTop="1" thickBot="1">
      <c r="A77" s="150"/>
      <c r="B77" s="168"/>
      <c r="C77" s="160"/>
      <c r="D77" s="159"/>
      <c r="E77" s="160"/>
      <c r="F77" s="159"/>
      <c r="G77" s="160"/>
      <c r="H77" s="159"/>
      <c r="I77" s="160"/>
      <c r="J77" s="159"/>
      <c r="K77" s="160"/>
      <c r="L77" s="159"/>
      <c r="M77" s="160"/>
      <c r="N77" s="159"/>
      <c r="O77" s="160"/>
      <c r="P77" s="159"/>
      <c r="Q77" s="160"/>
      <c r="R77" s="159"/>
      <c r="S77" s="160"/>
      <c r="T77" s="159"/>
      <c r="U77" s="160"/>
      <c r="V77" s="159"/>
      <c r="W77" s="160"/>
      <c r="X77" s="170"/>
      <c r="Y77" s="33"/>
      <c r="Z77" s="659"/>
      <c r="AA77" s="659"/>
      <c r="AB77" s="659"/>
      <c r="AC77" s="659"/>
      <c r="AD77" s="659"/>
      <c r="AE77" s="659"/>
    </row>
    <row r="78" spans="1:31" ht="21" customHeight="1" thickTop="1" thickBot="1">
      <c r="A78" s="150"/>
      <c r="B78" s="162" t="s">
        <v>243</v>
      </c>
      <c r="C78" s="201"/>
      <c r="D78" s="223"/>
      <c r="E78" s="190"/>
      <c r="F78" s="668">
        <f>BR!H127</f>
        <v>0</v>
      </c>
      <c r="G78" s="669"/>
      <c r="H78" s="669"/>
      <c r="I78" s="669"/>
      <c r="J78" s="670"/>
      <c r="K78" s="201"/>
      <c r="L78" s="668">
        <f>-(N110)-N112</f>
        <v>0</v>
      </c>
      <c r="M78" s="669"/>
      <c r="N78" s="669"/>
      <c r="O78" s="669"/>
      <c r="P78" s="670"/>
      <c r="Q78" s="201"/>
      <c r="R78" s="668">
        <f>+F78+L78</f>
        <v>0</v>
      </c>
      <c r="S78" s="669"/>
      <c r="T78" s="669"/>
      <c r="U78" s="669"/>
      <c r="V78" s="670"/>
      <c r="W78" s="224"/>
      <c r="X78" s="308" t="e">
        <f>+R78/F78-1</f>
        <v>#DIV/0!</v>
      </c>
      <c r="Y78" s="33"/>
      <c r="Z78" s="658"/>
      <c r="AA78" s="658"/>
      <c r="AB78" s="658"/>
      <c r="AC78" s="658"/>
      <c r="AD78" s="658"/>
      <c r="AE78" s="658"/>
    </row>
    <row r="79" spans="1:31" ht="5.0999999999999996" customHeight="1" thickTop="1" thickBot="1">
      <c r="A79" s="150"/>
      <c r="B79" s="168"/>
      <c r="C79" s="160"/>
      <c r="D79" s="159"/>
      <c r="E79" s="160"/>
      <c r="F79" s="159"/>
      <c r="G79" s="160"/>
      <c r="H79" s="159"/>
      <c r="I79" s="160"/>
      <c r="J79" s="160"/>
      <c r="K79" s="160"/>
      <c r="L79" s="159"/>
      <c r="M79" s="160"/>
      <c r="N79" s="159"/>
      <c r="O79" s="160"/>
      <c r="P79" s="160"/>
      <c r="Q79" s="160"/>
      <c r="R79" s="311">
        <f t="shared" ref="R79" si="84">+N79*P79</f>
        <v>0</v>
      </c>
      <c r="S79" s="311">
        <f t="shared" ref="S79" si="85">+O79*Q79</f>
        <v>0</v>
      </c>
      <c r="T79" s="311">
        <f t="shared" ref="T79" si="86">+P79*R79</f>
        <v>0</v>
      </c>
      <c r="U79" s="311">
        <f t="shared" ref="U79" si="87">+Q79*S79</f>
        <v>0</v>
      </c>
      <c r="V79" s="311">
        <f t="shared" ref="V79" si="88">+R79*T79</f>
        <v>0</v>
      </c>
      <c r="W79" s="160"/>
      <c r="X79" s="33"/>
      <c r="Y79" s="33"/>
      <c r="Z79" s="659"/>
      <c r="AA79" s="659"/>
      <c r="AB79" s="659"/>
      <c r="AC79" s="659"/>
      <c r="AD79" s="659"/>
      <c r="AE79" s="659"/>
    </row>
    <row r="80" spans="1:31" s="112" customFormat="1" ht="18.75" customHeight="1" thickTop="1" thickBot="1">
      <c r="A80" s="161"/>
      <c r="B80" s="225" t="s">
        <v>449</v>
      </c>
      <c r="C80" s="163"/>
      <c r="D80" s="195"/>
      <c r="E80" s="164"/>
      <c r="F80" s="668">
        <f>BR!H129</f>
        <v>0</v>
      </c>
      <c r="G80" s="669"/>
      <c r="H80" s="669"/>
      <c r="I80" s="669"/>
      <c r="J80" s="670"/>
      <c r="K80" s="165"/>
      <c r="L80" s="706"/>
      <c r="M80" s="692"/>
      <c r="N80" s="692"/>
      <c r="O80" s="692"/>
      <c r="P80" s="707"/>
      <c r="Q80" s="165"/>
      <c r="R80" s="668">
        <f>+F80+L80</f>
        <v>0</v>
      </c>
      <c r="S80" s="669"/>
      <c r="T80" s="669"/>
      <c r="U80" s="669"/>
      <c r="V80" s="670"/>
      <c r="W80" s="166"/>
      <c r="X80" s="308" t="e">
        <f>+R80/F80-1</f>
        <v>#DIV/0!</v>
      </c>
      <c r="Y80" s="167"/>
      <c r="Z80" s="658"/>
      <c r="AA80" s="658"/>
      <c r="AB80" s="658"/>
      <c r="AC80" s="658"/>
      <c r="AD80" s="658"/>
      <c r="AE80" s="658"/>
    </row>
    <row r="81" spans="1:31" ht="5.0999999999999996" customHeight="1" thickTop="1">
      <c r="A81" s="150"/>
      <c r="B81" s="168"/>
      <c r="C81" s="160"/>
      <c r="D81" s="159"/>
      <c r="E81" s="160"/>
      <c r="F81" s="159"/>
      <c r="G81" s="160"/>
      <c r="H81" s="159"/>
      <c r="I81" s="160"/>
      <c r="J81" s="159"/>
      <c r="K81" s="160"/>
      <c r="L81" s="159"/>
      <c r="M81" s="160"/>
      <c r="N81" s="159"/>
      <c r="O81" s="160"/>
      <c r="P81" s="159"/>
      <c r="Q81" s="160"/>
      <c r="R81" s="159"/>
      <c r="S81" s="160"/>
      <c r="T81" s="159"/>
      <c r="U81" s="160"/>
      <c r="V81" s="159"/>
      <c r="W81" s="160"/>
      <c r="X81" s="170"/>
      <c r="Y81" s="33"/>
      <c r="Z81" s="659"/>
      <c r="AA81" s="659"/>
      <c r="AB81" s="659"/>
      <c r="AC81" s="659"/>
      <c r="AD81" s="659"/>
      <c r="AE81" s="659"/>
    </row>
    <row r="82" spans="1:31" ht="21" customHeight="1" outlineLevel="1">
      <c r="A82" s="150"/>
      <c r="B82" s="226"/>
      <c r="C82" s="201"/>
      <c r="D82" s="223"/>
      <c r="E82" s="190"/>
      <c r="F82" s="227"/>
      <c r="G82" s="228"/>
      <c r="H82" s="229"/>
      <c r="I82" s="229"/>
      <c r="J82" s="33"/>
      <c r="K82" s="33"/>
      <c r="L82" s="33"/>
      <c r="M82" s="33"/>
      <c r="N82" s="33"/>
      <c r="O82" s="33"/>
      <c r="P82" s="33"/>
      <c r="Q82" s="33"/>
      <c r="R82" s="33"/>
      <c r="S82" s="33"/>
      <c r="T82" s="33"/>
      <c r="U82" s="33"/>
      <c r="V82" s="33"/>
      <c r="W82" s="33"/>
      <c r="X82" s="33"/>
      <c r="Y82" s="33"/>
      <c r="Z82" s="658"/>
      <c r="AA82" s="658"/>
      <c r="AB82" s="658"/>
      <c r="AC82" s="658"/>
      <c r="AD82" s="658"/>
      <c r="AE82" s="658"/>
    </row>
    <row r="83" spans="1:31" ht="5.0999999999999996" customHeight="1" outlineLevel="1">
      <c r="A83" s="150"/>
      <c r="B83" s="226"/>
      <c r="C83" s="160"/>
      <c r="D83" s="159"/>
      <c r="E83" s="160"/>
      <c r="F83" s="159"/>
      <c r="G83" s="160"/>
      <c r="H83" s="159"/>
      <c r="I83" s="160"/>
      <c r="J83" s="160"/>
      <c r="K83" s="160"/>
      <c r="L83" s="159"/>
      <c r="M83" s="160"/>
      <c r="N83" s="159"/>
      <c r="O83" s="160"/>
      <c r="P83" s="159"/>
      <c r="Q83" s="160"/>
      <c r="R83" s="229"/>
      <c r="S83" s="229"/>
      <c r="T83" s="229"/>
      <c r="U83" s="201"/>
      <c r="V83" s="229"/>
      <c r="W83" s="229"/>
      <c r="X83" s="229"/>
      <c r="Y83" s="33"/>
      <c r="Z83" s="659"/>
      <c r="AA83" s="659"/>
      <c r="AB83" s="659"/>
      <c r="AC83" s="659"/>
      <c r="AD83" s="659"/>
      <c r="AE83" s="659"/>
    </row>
    <row r="84" spans="1:31" ht="21" customHeight="1" outlineLevel="1">
      <c r="A84" s="150"/>
      <c r="B84" s="226"/>
      <c r="C84" s="201"/>
      <c r="D84" s="230" t="s">
        <v>405</v>
      </c>
      <c r="E84" s="231"/>
      <c r="F84" s="206" t="s">
        <v>402</v>
      </c>
      <c r="G84" s="232"/>
      <c r="H84" s="207" t="s">
        <v>403</v>
      </c>
      <c r="I84" s="233"/>
      <c r="J84" s="206" t="s">
        <v>404</v>
      </c>
      <c r="K84" s="231"/>
      <c r="L84" s="701" t="s">
        <v>407</v>
      </c>
      <c r="M84" s="702"/>
      <c r="N84" s="702"/>
      <c r="O84" s="702"/>
      <c r="P84" s="702"/>
      <c r="Q84" s="702"/>
      <c r="R84" s="703"/>
      <c r="S84" s="233"/>
      <c r="T84" s="677" t="s">
        <v>406</v>
      </c>
      <c r="U84" s="678"/>
      <c r="V84" s="679"/>
      <c r="W84" s="234"/>
      <c r="X84" s="304" t="s">
        <v>306</v>
      </c>
      <c r="Y84" s="33"/>
      <c r="Z84" s="658"/>
      <c r="AA84" s="658"/>
      <c r="AB84" s="658"/>
      <c r="AC84" s="658"/>
      <c r="AD84" s="658"/>
      <c r="AE84" s="658"/>
    </row>
    <row r="85" spans="1:31" ht="5.0999999999999996" customHeight="1" outlineLevel="1">
      <c r="A85" s="150"/>
      <c r="B85" s="226"/>
      <c r="C85" s="160"/>
      <c r="D85" s="159"/>
      <c r="E85" s="160"/>
      <c r="F85" s="159"/>
      <c r="G85" s="160"/>
      <c r="H85" s="159"/>
      <c r="I85" s="160"/>
      <c r="J85" s="160"/>
      <c r="K85" s="160"/>
      <c r="L85" s="159"/>
      <c r="M85" s="160"/>
      <c r="N85" s="159"/>
      <c r="O85" s="160"/>
      <c r="P85" s="159"/>
      <c r="Q85" s="160"/>
      <c r="R85" s="229"/>
      <c r="S85" s="229"/>
      <c r="T85" s="229"/>
      <c r="U85" s="201"/>
      <c r="V85" s="229"/>
      <c r="W85" s="229"/>
      <c r="X85" s="229"/>
      <c r="Y85" s="33"/>
      <c r="Z85" s="659"/>
      <c r="AA85" s="659"/>
      <c r="AB85" s="659"/>
      <c r="AC85" s="659"/>
      <c r="AD85" s="659"/>
      <c r="AE85" s="659"/>
    </row>
    <row r="86" spans="1:31" ht="24" customHeight="1" outlineLevel="1">
      <c r="A86" s="150"/>
      <c r="B86" s="226" t="s">
        <v>386</v>
      </c>
      <c r="C86" s="160"/>
      <c r="D86" s="186">
        <f>+IF(D22=0,0,BR!H88/D22*365)</f>
        <v>0</v>
      </c>
      <c r="E86" s="160"/>
      <c r="F86" s="310">
        <f>+D22/365*D86</f>
        <v>0</v>
      </c>
      <c r="G86" s="235"/>
      <c r="H86" s="181"/>
      <c r="I86" s="160"/>
      <c r="J86" s="320">
        <f>+D86+H86</f>
        <v>0</v>
      </c>
      <c r="K86" s="160"/>
      <c r="L86" s="684" t="s">
        <v>408</v>
      </c>
      <c r="M86" s="684"/>
      <c r="N86" s="684"/>
      <c r="O86" s="160"/>
      <c r="P86" s="704">
        <f>+R6</f>
        <v>0</v>
      </c>
      <c r="Q86" s="705"/>
      <c r="R86" s="705"/>
      <c r="S86" s="229"/>
      <c r="T86" s="666">
        <f>+P86/365*J86</f>
        <v>0</v>
      </c>
      <c r="U86" s="666"/>
      <c r="V86" s="666"/>
      <c r="W86" s="229"/>
      <c r="X86" s="321">
        <f>+T86-F86</f>
        <v>0</v>
      </c>
      <c r="Y86" s="33"/>
      <c r="Z86" s="658"/>
      <c r="AA86" s="658"/>
      <c r="AB86" s="658"/>
      <c r="AC86" s="658"/>
      <c r="AD86" s="658"/>
      <c r="AE86" s="658"/>
    </row>
    <row r="87" spans="1:31" ht="5.0999999999999996" customHeight="1" outlineLevel="1">
      <c r="A87" s="150"/>
      <c r="B87" s="226"/>
      <c r="C87" s="160"/>
      <c r="D87" s="159"/>
      <c r="E87" s="160"/>
      <c r="F87" s="160"/>
      <c r="G87" s="160"/>
      <c r="H87" s="159"/>
      <c r="I87" s="160"/>
      <c r="J87" s="237"/>
      <c r="K87" s="160"/>
      <c r="L87" s="159"/>
      <c r="M87" s="160"/>
      <c r="N87" s="159"/>
      <c r="O87" s="160"/>
      <c r="P87" s="159"/>
      <c r="Q87" s="160"/>
      <c r="R87" s="159"/>
      <c r="S87" s="229"/>
      <c r="T87" s="229"/>
      <c r="U87" s="201"/>
      <c r="V87" s="229"/>
      <c r="W87" s="229"/>
      <c r="X87" s="229"/>
      <c r="Y87" s="33"/>
      <c r="Z87" s="659"/>
      <c r="AA87" s="659"/>
      <c r="AB87" s="659"/>
      <c r="AC87" s="659"/>
      <c r="AD87" s="659"/>
      <c r="AE87" s="659"/>
    </row>
    <row r="88" spans="1:31" s="240" customFormat="1" ht="24" customHeight="1" outlineLevel="1">
      <c r="A88" s="238"/>
      <c r="B88" s="226" t="s">
        <v>387</v>
      </c>
      <c r="C88" s="160"/>
      <c r="D88" s="186">
        <f>+IF(BR!H110=0,0,BR!H87/BR!H110*365)</f>
        <v>0</v>
      </c>
      <c r="E88" s="160"/>
      <c r="F88" s="310">
        <f>+F6/365*D88</f>
        <v>0</v>
      </c>
      <c r="G88" s="235"/>
      <c r="H88" s="181"/>
      <c r="I88" s="160"/>
      <c r="J88" s="320">
        <f>+D88+H88</f>
        <v>0</v>
      </c>
      <c r="K88" s="160"/>
      <c r="L88" s="684" t="s">
        <v>408</v>
      </c>
      <c r="M88" s="684"/>
      <c r="N88" s="684"/>
      <c r="O88" s="160"/>
      <c r="P88" s="704">
        <f>+P86</f>
        <v>0</v>
      </c>
      <c r="Q88" s="705"/>
      <c r="R88" s="705"/>
      <c r="S88" s="229"/>
      <c r="T88" s="666">
        <f>+P88/365*J88</f>
        <v>0</v>
      </c>
      <c r="U88" s="666"/>
      <c r="V88" s="666"/>
      <c r="W88" s="229"/>
      <c r="X88" s="321">
        <f>+T88-F88</f>
        <v>0</v>
      </c>
      <c r="Y88" s="239"/>
      <c r="Z88" s="658"/>
      <c r="AA88" s="658"/>
      <c r="AB88" s="658"/>
      <c r="AC88" s="658"/>
      <c r="AD88" s="658"/>
      <c r="AE88" s="658"/>
    </row>
    <row r="89" spans="1:31" ht="5.0999999999999996" customHeight="1" outlineLevel="1">
      <c r="A89" s="150"/>
      <c r="B89" s="226"/>
      <c r="C89" s="160"/>
      <c r="D89" s="159"/>
      <c r="E89" s="160"/>
      <c r="F89" s="160"/>
      <c r="G89" s="160"/>
      <c r="H89" s="159"/>
      <c r="I89" s="160"/>
      <c r="J89" s="237"/>
      <c r="K89" s="160"/>
      <c r="L89" s="159"/>
      <c r="M89" s="160"/>
      <c r="N89" s="159"/>
      <c r="O89" s="160"/>
      <c r="P89" s="159"/>
      <c r="Q89" s="160"/>
      <c r="R89" s="159"/>
      <c r="S89" s="229"/>
      <c r="T89" s="229"/>
      <c r="U89" s="201"/>
      <c r="V89" s="229"/>
      <c r="W89" s="229"/>
      <c r="X89" s="229"/>
      <c r="Y89" s="33"/>
      <c r="Z89" s="659"/>
      <c r="AA89" s="659"/>
      <c r="AB89" s="659"/>
      <c r="AC89" s="659"/>
      <c r="AD89" s="659"/>
      <c r="AE89" s="659"/>
    </row>
    <row r="90" spans="1:31" ht="24" customHeight="1" outlineLevel="1">
      <c r="A90" s="150"/>
      <c r="B90" s="226" t="s">
        <v>401</v>
      </c>
      <c r="C90" s="160"/>
      <c r="D90" s="186">
        <f>-IF(BR!H57=0,0,BR!H40/(BR!H57+BR!H60+BR!H61)*365)</f>
        <v>34.547894935525498</v>
      </c>
      <c r="E90" s="160"/>
      <c r="F90" s="310">
        <f>+BR!H40</f>
        <v>60246.409999999996</v>
      </c>
      <c r="G90" s="235"/>
      <c r="H90" s="181"/>
      <c r="I90" s="160"/>
      <c r="J90" s="320">
        <f>+D90+H90</f>
        <v>34.547894935525498</v>
      </c>
      <c r="K90" s="160"/>
      <c r="L90" s="684" t="s">
        <v>409</v>
      </c>
      <c r="M90" s="684"/>
      <c r="N90" s="684"/>
      <c r="O90" s="160"/>
      <c r="P90" s="704">
        <f>+L54+L42+L26-BR!H57-BR!H60-BR!H61-F66</f>
        <v>636505.92000000004</v>
      </c>
      <c r="Q90" s="705"/>
      <c r="R90" s="705"/>
      <c r="S90" s="229"/>
      <c r="T90" s="666">
        <f>+P90/365*J90</f>
        <v>60246.409999999996</v>
      </c>
      <c r="U90" s="666"/>
      <c r="V90" s="666"/>
      <c r="W90" s="221"/>
      <c r="X90" s="321">
        <f>+T90-F90</f>
        <v>0</v>
      </c>
      <c r="Y90" s="33"/>
      <c r="Z90" s="665"/>
      <c r="AA90" s="658"/>
      <c r="AB90" s="658"/>
      <c r="AC90" s="658"/>
      <c r="AD90" s="658"/>
      <c r="AE90" s="658"/>
    </row>
    <row r="91" spans="1:31" ht="5.0999999999999996" customHeight="1" outlineLevel="1">
      <c r="A91" s="150"/>
      <c r="B91" s="168"/>
      <c r="C91" s="160"/>
      <c r="D91" s="159"/>
      <c r="E91" s="160"/>
      <c r="F91" s="160"/>
      <c r="G91" s="160"/>
      <c r="H91" s="159"/>
      <c r="I91" s="160"/>
      <c r="J91" s="160"/>
      <c r="K91" s="160"/>
      <c r="L91" s="159"/>
      <c r="M91" s="160"/>
      <c r="N91" s="159"/>
      <c r="O91" s="160"/>
      <c r="P91" s="159"/>
      <c r="Q91" s="160"/>
      <c r="R91" s="159"/>
      <c r="S91" s="311">
        <f t="shared" ref="S91" si="89">+O91*Q91</f>
        <v>0</v>
      </c>
      <c r="T91" s="311">
        <f t="shared" ref="T91" si="90">+P91*R91</f>
        <v>0</v>
      </c>
      <c r="U91" s="311">
        <f t="shared" ref="U91" si="91">+Q91*S91</f>
        <v>0</v>
      </c>
      <c r="V91" s="159"/>
      <c r="W91" s="160"/>
      <c r="X91" s="33"/>
      <c r="Y91" s="33"/>
      <c r="Z91" s="659"/>
      <c r="AA91" s="659"/>
      <c r="AB91" s="659"/>
      <c r="AC91" s="659"/>
      <c r="AD91" s="659"/>
      <c r="AE91" s="659"/>
    </row>
    <row r="92" spans="1:31" outlineLevel="1">
      <c r="A92" s="150"/>
      <c r="B92" s="168" t="s">
        <v>410</v>
      </c>
      <c r="C92" s="160"/>
      <c r="D92" s="213"/>
      <c r="E92" s="160"/>
      <c r="F92" s="183"/>
      <c r="G92" s="235"/>
      <c r="H92" s="221"/>
      <c r="I92" s="160"/>
      <c r="J92" s="241"/>
      <c r="K92" s="160"/>
      <c r="L92" s="680"/>
      <c r="M92" s="680"/>
      <c r="N92" s="680"/>
      <c r="O92" s="160"/>
      <c r="P92" s="667"/>
      <c r="Q92" s="667"/>
      <c r="R92" s="667"/>
      <c r="S92" s="229"/>
      <c r="T92" s="667"/>
      <c r="U92" s="667"/>
      <c r="V92" s="667"/>
      <c r="W92" s="229"/>
      <c r="X92" s="236"/>
      <c r="Y92" s="33"/>
      <c r="Z92" s="343"/>
      <c r="AA92" s="343"/>
      <c r="AB92" s="343"/>
      <c r="AC92" s="343"/>
      <c r="AD92" s="343"/>
      <c r="AE92" s="343"/>
    </row>
    <row r="93" spans="1:31" ht="5.0999999999999996" customHeight="1" outlineLevel="1">
      <c r="A93" s="150"/>
      <c r="B93" s="168"/>
      <c r="C93" s="160"/>
      <c r="D93" s="159"/>
      <c r="E93" s="160"/>
      <c r="F93" s="160"/>
      <c r="G93" s="160"/>
      <c r="H93" s="159"/>
      <c r="I93" s="160"/>
      <c r="J93" s="237"/>
      <c r="K93" s="160"/>
      <c r="L93" s="159"/>
      <c r="M93" s="160"/>
      <c r="N93" s="159"/>
      <c r="O93" s="160"/>
      <c r="P93" s="159"/>
      <c r="Q93" s="160"/>
      <c r="R93" s="159"/>
      <c r="S93" s="229"/>
      <c r="T93" s="229"/>
      <c r="U93" s="201"/>
      <c r="V93" s="229"/>
      <c r="W93" s="229"/>
      <c r="X93" s="229"/>
      <c r="Y93" s="33"/>
      <c r="Z93" s="344"/>
      <c r="AA93" s="344"/>
      <c r="AB93" s="344"/>
      <c r="AC93" s="344"/>
      <c r="AD93" s="344"/>
      <c r="AE93" s="344"/>
    </row>
    <row r="94" spans="1:31">
      <c r="A94" s="150"/>
      <c r="B94" s="168" t="s">
        <v>421</v>
      </c>
      <c r="C94" s="242"/>
      <c r="D94" s="243">
        <f>-BR!H102</f>
        <v>117412.54</v>
      </c>
      <c r="E94" s="160"/>
      <c r="F94" s="183"/>
      <c r="G94" s="235"/>
      <c r="H94" s="221"/>
      <c r="I94" s="160"/>
      <c r="J94" s="33"/>
      <c r="K94" s="33"/>
      <c r="L94" s="33"/>
      <c r="M94" s="33"/>
      <c r="N94" s="33"/>
      <c r="O94" s="33"/>
      <c r="P94" s="33"/>
      <c r="Q94" s="33"/>
      <c r="R94" s="33"/>
      <c r="S94" s="33"/>
      <c r="T94" s="33"/>
      <c r="U94" s="33"/>
      <c r="V94" s="33"/>
      <c r="W94" s="229"/>
      <c r="X94" s="321">
        <f>-BR!H102</f>
        <v>117412.54</v>
      </c>
      <c r="Y94" s="33"/>
      <c r="Z94" s="343"/>
      <c r="AA94" s="343"/>
      <c r="AB94" s="343"/>
      <c r="AC94" s="343"/>
      <c r="AD94" s="343"/>
      <c r="AE94" s="343"/>
    </row>
    <row r="95" spans="1:31" ht="5.0999999999999996" customHeight="1">
      <c r="A95" s="150"/>
      <c r="B95" s="168"/>
      <c r="C95" s="160"/>
      <c r="D95" s="159"/>
      <c r="E95" s="160"/>
      <c r="F95" s="160"/>
      <c r="G95" s="160"/>
      <c r="H95" s="159"/>
      <c r="I95" s="160"/>
      <c r="J95" s="237"/>
      <c r="K95" s="160"/>
      <c r="L95" s="159"/>
      <c r="M95" s="160"/>
      <c r="N95" s="159"/>
      <c r="O95" s="160"/>
      <c r="P95" s="159"/>
      <c r="Q95" s="160"/>
      <c r="R95" s="159"/>
      <c r="S95" s="229"/>
      <c r="T95" s="229"/>
      <c r="U95" s="201"/>
      <c r="V95" s="229"/>
      <c r="W95" s="229"/>
      <c r="X95" s="229"/>
      <c r="Y95" s="33"/>
      <c r="Z95" s="344"/>
      <c r="AA95" s="344"/>
      <c r="AB95" s="344"/>
      <c r="AC95" s="344"/>
      <c r="AD95" s="344"/>
      <c r="AE95" s="344"/>
    </row>
    <row r="96" spans="1:31">
      <c r="A96" s="150"/>
      <c r="B96" s="168" t="s">
        <v>559</v>
      </c>
      <c r="C96" s="160"/>
      <c r="D96" s="186">
        <f>+BR!H131-BR!H127-BR!H67-BR!H125+L40-L42-L54+P66+L80+L72</f>
        <v>7933.67</v>
      </c>
      <c r="E96" s="160"/>
      <c r="F96" s="183"/>
      <c r="G96" s="235"/>
      <c r="H96" s="221"/>
      <c r="I96" s="160"/>
      <c r="J96" s="241"/>
      <c r="K96" s="160"/>
      <c r="L96" s="680"/>
      <c r="M96" s="680"/>
      <c r="N96" s="680"/>
      <c r="O96" s="160"/>
      <c r="P96" s="667"/>
      <c r="Q96" s="667"/>
      <c r="R96" s="667"/>
      <c r="S96" s="229"/>
      <c r="T96" s="667"/>
      <c r="U96" s="667"/>
      <c r="V96" s="667"/>
      <c r="W96" s="229"/>
      <c r="X96" s="321">
        <f>+BR!H78-(BR!H70-BR!H71)-BR!H67</f>
        <v>128276.39999999989</v>
      </c>
      <c r="Y96" s="33"/>
      <c r="Z96" s="343"/>
      <c r="AA96" s="343"/>
      <c r="AB96" s="343"/>
      <c r="AC96" s="343"/>
      <c r="AD96" s="343"/>
      <c r="AE96" s="343"/>
    </row>
    <row r="97" spans="1:31" ht="5.0999999999999996" customHeight="1">
      <c r="A97" s="150"/>
      <c r="B97" s="168"/>
      <c r="C97" s="160"/>
      <c r="D97" s="159"/>
      <c r="E97" s="160"/>
      <c r="F97" s="160"/>
      <c r="G97" s="160"/>
      <c r="H97" s="159"/>
      <c r="I97" s="160"/>
      <c r="J97" s="237"/>
      <c r="K97" s="160"/>
      <c r="L97" s="159"/>
      <c r="M97" s="160"/>
      <c r="N97" s="159"/>
      <c r="O97" s="160"/>
      <c r="P97" s="159"/>
      <c r="Q97" s="160"/>
      <c r="R97" s="159"/>
      <c r="S97" s="229"/>
      <c r="T97" s="229"/>
      <c r="U97" s="201"/>
      <c r="V97" s="229"/>
      <c r="W97" s="229"/>
      <c r="X97" s="229"/>
      <c r="Y97" s="33"/>
      <c r="Z97" s="344"/>
      <c r="AA97" s="344"/>
      <c r="AB97" s="344"/>
      <c r="AC97" s="344"/>
      <c r="AD97" s="344"/>
      <c r="AE97" s="344"/>
    </row>
    <row r="98" spans="1:31">
      <c r="A98" s="150"/>
      <c r="B98" s="168" t="s">
        <v>627</v>
      </c>
      <c r="C98" s="160"/>
      <c r="D98" s="186">
        <f>-X86-X88+X90-R70</f>
        <v>0</v>
      </c>
      <c r="E98" s="160"/>
      <c r="F98" s="183"/>
      <c r="G98" s="235"/>
      <c r="H98" s="221"/>
      <c r="I98" s="160"/>
      <c r="J98" s="241"/>
      <c r="K98" s="160"/>
      <c r="L98" s="680"/>
      <c r="M98" s="680"/>
      <c r="N98" s="680"/>
      <c r="O98" s="160"/>
      <c r="P98" s="667"/>
      <c r="Q98" s="667"/>
      <c r="R98" s="667"/>
      <c r="S98" s="229"/>
      <c r="T98" s="667"/>
      <c r="U98" s="667"/>
      <c r="V98" s="667"/>
      <c r="W98" s="221"/>
      <c r="X98" s="321">
        <f>-(BR!H92-BR!F92)</f>
        <v>36095.329999999994</v>
      </c>
      <c r="Y98" s="33"/>
      <c r="Z98" s="343"/>
      <c r="AA98" s="343"/>
      <c r="AB98" s="343"/>
      <c r="AC98" s="343"/>
      <c r="AD98" s="343"/>
      <c r="AE98" s="343"/>
    </row>
    <row r="99" spans="1:31" ht="5.0999999999999996" customHeight="1">
      <c r="A99" s="150"/>
      <c r="B99" s="168"/>
      <c r="C99" s="160"/>
      <c r="D99" s="159"/>
      <c r="E99" s="160"/>
      <c r="F99" s="160"/>
      <c r="G99" s="160"/>
      <c r="H99" s="159"/>
      <c r="I99" s="160"/>
      <c r="J99" s="160"/>
      <c r="K99" s="160"/>
      <c r="L99" s="159"/>
      <c r="M99" s="160"/>
      <c r="N99" s="159"/>
      <c r="O99" s="160"/>
      <c r="P99" s="159"/>
      <c r="Q99" s="160"/>
      <c r="R99" s="159"/>
      <c r="S99" s="311">
        <f t="shared" ref="S99" si="92">+O99*Q99</f>
        <v>0</v>
      </c>
      <c r="T99" s="311">
        <f t="shared" ref="T99" si="93">+P99*R99</f>
        <v>0</v>
      </c>
      <c r="U99" s="311">
        <f t="shared" ref="U99" si="94">+Q99*S99</f>
        <v>0</v>
      </c>
      <c r="V99" s="159"/>
      <c r="W99" s="160"/>
      <c r="X99" s="33"/>
      <c r="Y99" s="33"/>
      <c r="Z99" s="344"/>
      <c r="AA99" s="344"/>
      <c r="AB99" s="344"/>
      <c r="AC99" s="344"/>
      <c r="AD99" s="344"/>
      <c r="AE99" s="344"/>
    </row>
    <row r="100" spans="1:31">
      <c r="A100" s="150"/>
      <c r="B100" s="168" t="s">
        <v>541</v>
      </c>
      <c r="C100" s="160"/>
      <c r="D100" s="186">
        <f>-R74</f>
        <v>0</v>
      </c>
      <c r="E100" s="160"/>
      <c r="F100" s="183"/>
      <c r="G100" s="235"/>
      <c r="H100" s="221"/>
      <c r="I100" s="160"/>
      <c r="J100" s="241"/>
      <c r="K100" s="160"/>
      <c r="L100" s="680"/>
      <c r="M100" s="680"/>
      <c r="N100" s="680"/>
      <c r="O100" s="160"/>
      <c r="P100" s="667"/>
      <c r="Q100" s="667"/>
      <c r="R100" s="667"/>
      <c r="S100" s="229"/>
      <c r="T100" s="667"/>
      <c r="U100" s="667"/>
      <c r="V100" s="667"/>
      <c r="W100" s="221"/>
      <c r="X100" s="209"/>
      <c r="Y100" s="33"/>
      <c r="Z100" s="343"/>
      <c r="AA100" s="343"/>
      <c r="AB100" s="343"/>
      <c r="AC100" s="343"/>
      <c r="AD100" s="343"/>
      <c r="AE100" s="343"/>
    </row>
    <row r="101" spans="1:31" ht="5.0999999999999996" customHeight="1">
      <c r="A101" s="150"/>
      <c r="B101" s="168"/>
      <c r="C101" s="160"/>
      <c r="D101" s="159"/>
      <c r="E101" s="160"/>
      <c r="F101" s="160"/>
      <c r="G101" s="160"/>
      <c r="H101" s="159"/>
      <c r="I101" s="160"/>
      <c r="J101" s="160"/>
      <c r="K101" s="160"/>
      <c r="L101" s="159"/>
      <c r="M101" s="160"/>
      <c r="N101" s="159"/>
      <c r="O101" s="160"/>
      <c r="P101" s="159"/>
      <c r="Q101" s="160"/>
      <c r="R101" s="159"/>
      <c r="S101" s="311">
        <f t="shared" ref="S101" si="95">+O101*Q101</f>
        <v>0</v>
      </c>
      <c r="T101" s="311">
        <f t="shared" ref="T101" si="96">+P101*R101</f>
        <v>0</v>
      </c>
      <c r="U101" s="311">
        <f t="shared" ref="U101" si="97">+Q101*S101</f>
        <v>0</v>
      </c>
      <c r="V101" s="159"/>
      <c r="W101" s="160"/>
      <c r="X101" s="33"/>
      <c r="Y101" s="33"/>
      <c r="Z101" s="344"/>
      <c r="AA101" s="344"/>
      <c r="AB101" s="344"/>
      <c r="AC101" s="344"/>
      <c r="AD101" s="344"/>
      <c r="AE101" s="344"/>
    </row>
    <row r="102" spans="1:31">
      <c r="A102" s="150"/>
      <c r="B102" s="168" t="s">
        <v>415</v>
      </c>
      <c r="C102" s="160"/>
      <c r="D102" s="181"/>
      <c r="E102" s="160"/>
      <c r="F102" s="183"/>
      <c r="G102" s="235"/>
      <c r="H102" s="221"/>
      <c r="I102" s="160"/>
      <c r="J102" s="241"/>
      <c r="K102" s="160"/>
      <c r="L102" s="680"/>
      <c r="M102" s="680"/>
      <c r="N102" s="680"/>
      <c r="O102" s="160"/>
      <c r="P102" s="667"/>
      <c r="Q102" s="667"/>
      <c r="R102" s="667"/>
      <c r="S102" s="229"/>
      <c r="T102" s="667"/>
      <c r="U102" s="667"/>
      <c r="V102" s="667"/>
      <c r="W102" s="221"/>
      <c r="X102" s="209"/>
      <c r="Y102" s="33"/>
      <c r="Z102" s="343"/>
      <c r="AA102" s="343"/>
      <c r="AB102" s="343"/>
      <c r="AC102" s="343"/>
      <c r="AD102" s="343"/>
      <c r="AE102" s="343"/>
    </row>
    <row r="103" spans="1:31" ht="5.0999999999999996" customHeight="1">
      <c r="A103" s="150"/>
      <c r="B103" s="168"/>
      <c r="C103" s="160"/>
      <c r="D103" s="159"/>
      <c r="E103" s="160"/>
      <c r="F103" s="160"/>
      <c r="G103" s="160"/>
      <c r="H103" s="159"/>
      <c r="I103" s="160"/>
      <c r="J103" s="160"/>
      <c r="K103" s="160"/>
      <c r="L103" s="159"/>
      <c r="M103" s="160"/>
      <c r="N103" s="159"/>
      <c r="O103" s="160"/>
      <c r="P103" s="159"/>
      <c r="Q103" s="160"/>
      <c r="R103" s="159"/>
      <c r="S103" s="311">
        <f t="shared" ref="S103" si="98">+O103*Q103</f>
        <v>0</v>
      </c>
      <c r="T103" s="311">
        <f t="shared" ref="T103" si="99">+P103*R103</f>
        <v>0</v>
      </c>
      <c r="U103" s="311">
        <f t="shared" ref="U103" si="100">+Q103*S103</f>
        <v>0</v>
      </c>
      <c r="V103" s="159"/>
      <c r="W103" s="160"/>
      <c r="X103" s="33"/>
      <c r="Y103" s="33"/>
      <c r="Z103" s="344"/>
      <c r="AA103" s="344"/>
      <c r="AB103" s="344"/>
      <c r="AC103" s="344"/>
      <c r="AD103" s="344"/>
      <c r="AE103" s="344"/>
    </row>
    <row r="104" spans="1:31">
      <c r="A104" s="150"/>
      <c r="B104" s="168" t="s">
        <v>412</v>
      </c>
      <c r="C104" s="160"/>
      <c r="D104" s="186">
        <f>-L66</f>
        <v>0</v>
      </c>
      <c r="E104" s="160"/>
      <c r="F104" s="183"/>
      <c r="G104" s="235"/>
      <c r="H104" s="221"/>
      <c r="I104" s="160"/>
      <c r="J104" s="241"/>
      <c r="K104" s="160"/>
      <c r="L104" s="680"/>
      <c r="M104" s="680"/>
      <c r="N104" s="680"/>
      <c r="O104" s="160"/>
      <c r="P104" s="667"/>
      <c r="Q104" s="667"/>
      <c r="R104" s="667"/>
      <c r="S104" s="229"/>
      <c r="T104" s="667"/>
      <c r="U104" s="667"/>
      <c r="V104" s="667"/>
      <c r="W104" s="221"/>
      <c r="X104" s="321">
        <f>+BR!F11-BR!H11+BR!H67</f>
        <v>-96687.25</v>
      </c>
      <c r="Y104" s="33"/>
      <c r="Z104" s="343"/>
      <c r="AA104" s="343"/>
      <c r="AB104" s="343"/>
      <c r="AC104" s="343"/>
      <c r="AD104" s="343"/>
      <c r="AE104" s="343"/>
    </row>
    <row r="105" spans="1:31" ht="5.0999999999999996" customHeight="1">
      <c r="A105" s="150"/>
      <c r="B105" s="168"/>
      <c r="C105" s="160"/>
      <c r="D105" s="159"/>
      <c r="E105" s="160"/>
      <c r="F105" s="160"/>
      <c r="G105" s="160"/>
      <c r="H105" s="159"/>
      <c r="I105" s="160"/>
      <c r="J105" s="160"/>
      <c r="K105" s="160"/>
      <c r="L105" s="159"/>
      <c r="M105" s="160"/>
      <c r="N105" s="159"/>
      <c r="O105" s="160"/>
      <c r="P105" s="159"/>
      <c r="Q105" s="160"/>
      <c r="R105" s="159"/>
      <c r="S105" s="311">
        <f t="shared" ref="S105" si="101">+O105*Q105</f>
        <v>0</v>
      </c>
      <c r="T105" s="311">
        <f t="shared" ref="T105" si="102">+P105*R105</f>
        <v>0</v>
      </c>
      <c r="U105" s="311">
        <f t="shared" ref="U105" si="103">+Q105*S105</f>
        <v>0</v>
      </c>
      <c r="V105" s="159"/>
      <c r="W105" s="160"/>
      <c r="X105" s="33"/>
      <c r="Y105" s="33"/>
      <c r="Z105" s="344"/>
      <c r="AA105" s="344"/>
      <c r="AB105" s="344"/>
      <c r="AC105" s="344"/>
      <c r="AD105" s="344"/>
      <c r="AE105" s="344"/>
    </row>
    <row r="106" spans="1:31">
      <c r="A106" s="150"/>
      <c r="B106" s="168" t="s">
        <v>413</v>
      </c>
      <c r="C106" s="160"/>
      <c r="D106" s="213">
        <f>SUM(D96:D104)</f>
        <v>7933.67</v>
      </c>
      <c r="E106" s="221"/>
      <c r="F106" s="221"/>
      <c r="G106" s="235"/>
      <c r="H106" s="221"/>
      <c r="I106" s="160"/>
      <c r="J106" s="241"/>
      <c r="K106" s="160"/>
      <c r="L106" s="680"/>
      <c r="M106" s="680"/>
      <c r="N106" s="680"/>
      <c r="O106" s="160"/>
      <c r="P106" s="667"/>
      <c r="Q106" s="667"/>
      <c r="R106" s="667"/>
      <c r="S106" s="229"/>
      <c r="T106" s="667"/>
      <c r="U106" s="667"/>
      <c r="V106" s="667"/>
      <c r="W106" s="221"/>
      <c r="X106" s="213">
        <f>SUM(X96:X104)</f>
        <v>67684.479999999894</v>
      </c>
      <c r="Y106" s="33"/>
      <c r="Z106" s="343"/>
      <c r="AA106" s="343"/>
      <c r="AB106" s="343"/>
      <c r="AC106" s="343"/>
      <c r="AD106" s="343"/>
      <c r="AE106" s="343"/>
    </row>
    <row r="107" spans="1:31" ht="5.0999999999999996" customHeight="1">
      <c r="A107" s="150"/>
      <c r="B107" s="168"/>
      <c r="C107" s="160"/>
      <c r="D107" s="159"/>
      <c r="E107" s="160"/>
      <c r="F107" s="160"/>
      <c r="G107" s="160"/>
      <c r="H107" s="159"/>
      <c r="I107" s="160"/>
      <c r="J107" s="160"/>
      <c r="K107" s="160"/>
      <c r="L107" s="159"/>
      <c r="M107" s="160"/>
      <c r="N107" s="159"/>
      <c r="O107" s="160"/>
      <c r="P107" s="159"/>
      <c r="Q107" s="160"/>
      <c r="R107" s="159"/>
      <c r="S107" s="311">
        <f t="shared" ref="S107" si="104">+O107*Q107</f>
        <v>0</v>
      </c>
      <c r="T107" s="311">
        <f t="shared" ref="T107" si="105">+P107*R107</f>
        <v>0</v>
      </c>
      <c r="U107" s="311">
        <f t="shared" ref="U107" si="106">+Q107*S107</f>
        <v>0</v>
      </c>
      <c r="V107" s="159"/>
      <c r="W107" s="160"/>
      <c r="X107" s="33"/>
      <c r="Y107" s="33"/>
      <c r="Z107" s="344"/>
      <c r="AA107" s="344"/>
      <c r="AB107" s="344"/>
      <c r="AC107" s="344"/>
      <c r="AD107" s="344"/>
      <c r="AE107" s="344"/>
    </row>
    <row r="108" spans="1:31">
      <c r="A108" s="150"/>
      <c r="B108" s="168" t="s">
        <v>414</v>
      </c>
      <c r="C108" s="160"/>
      <c r="D108" s="181"/>
      <c r="E108" s="160"/>
      <c r="F108" s="183"/>
      <c r="G108" s="235"/>
      <c r="H108" s="221"/>
      <c r="I108" s="160"/>
      <c r="J108" s="241"/>
      <c r="K108" s="160"/>
      <c r="L108" s="696" t="s">
        <v>418</v>
      </c>
      <c r="M108" s="697"/>
      <c r="N108" s="697"/>
      <c r="O108" s="697"/>
      <c r="P108" s="698"/>
      <c r="Q108" s="244"/>
      <c r="R108" s="244"/>
      <c r="S108" s="229"/>
      <c r="T108" s="667"/>
      <c r="U108" s="667"/>
      <c r="V108" s="667"/>
      <c r="W108" s="221"/>
      <c r="X108" s="321">
        <f>+BR!H99-BR!F99-BR!H98</f>
        <v>10000</v>
      </c>
      <c r="Y108" s="33"/>
      <c r="Z108" s="343"/>
      <c r="AA108" s="343"/>
      <c r="AB108" s="343"/>
      <c r="AC108" s="343"/>
      <c r="AD108" s="343"/>
      <c r="AE108" s="343"/>
    </row>
    <row r="109" spans="1:31" ht="5.0999999999999996" customHeight="1">
      <c r="A109" s="150"/>
      <c r="B109" s="168"/>
      <c r="C109" s="160"/>
      <c r="D109" s="159"/>
      <c r="E109" s="160"/>
      <c r="F109" s="160"/>
      <c r="G109" s="160"/>
      <c r="H109" s="159"/>
      <c r="I109" s="160"/>
      <c r="J109" s="160"/>
      <c r="K109" s="160"/>
      <c r="L109" s="159"/>
      <c r="M109" s="160"/>
      <c r="N109" s="159"/>
      <c r="O109" s="160"/>
      <c r="P109" s="159"/>
      <c r="Q109" s="160"/>
      <c r="R109" s="159"/>
      <c r="S109" s="311">
        <f t="shared" ref="S109" si="107">+O109*Q109</f>
        <v>0</v>
      </c>
      <c r="T109" s="311">
        <f t="shared" ref="T109" si="108">+P109*R109</f>
        <v>0</v>
      </c>
      <c r="U109" s="311">
        <f t="shared" ref="U109" si="109">+Q109*S109</f>
        <v>0</v>
      </c>
      <c r="V109" s="159"/>
      <c r="W109" s="160"/>
      <c r="X109" s="33"/>
      <c r="Y109" s="33"/>
      <c r="Z109" s="344"/>
      <c r="AA109" s="344"/>
      <c r="AB109" s="344"/>
      <c r="AC109" s="344"/>
      <c r="AD109" s="344"/>
      <c r="AE109" s="344"/>
    </row>
    <row r="110" spans="1:31" ht="25.5">
      <c r="A110" s="150"/>
      <c r="B110" s="168" t="s">
        <v>447</v>
      </c>
      <c r="C110" s="160"/>
      <c r="D110" s="181"/>
      <c r="E110" s="160"/>
      <c r="F110" s="683" t="s">
        <v>417</v>
      </c>
      <c r="G110" s="683"/>
      <c r="H110" s="683"/>
      <c r="I110" s="683"/>
      <c r="J110" s="683"/>
      <c r="K110" s="160"/>
      <c r="L110" s="245"/>
      <c r="M110" s="221"/>
      <c r="N110" s="666">
        <f>+D110*L110*(1+L110)</f>
        <v>0</v>
      </c>
      <c r="O110" s="666"/>
      <c r="P110" s="666"/>
      <c r="Q110" s="221"/>
      <c r="R110" s="221"/>
      <c r="S110" s="229"/>
      <c r="T110" s="221"/>
      <c r="U110" s="221"/>
      <c r="V110" s="221"/>
      <c r="W110" s="221"/>
      <c r="X110" s="321">
        <f>+BR!F103+BR!F104-BR!H103-BR!H104</f>
        <v>-33897.74</v>
      </c>
      <c r="Y110" s="33"/>
      <c r="Z110" s="343"/>
      <c r="AA110" s="343"/>
      <c r="AB110" s="343"/>
      <c r="AC110" s="343"/>
      <c r="AD110" s="343"/>
      <c r="AE110" s="343"/>
    </row>
    <row r="111" spans="1:31" ht="5.0999999999999996" customHeight="1">
      <c r="A111" s="150"/>
      <c r="B111" s="168"/>
      <c r="C111" s="160"/>
      <c r="D111" s="159"/>
      <c r="E111" s="160"/>
      <c r="F111" s="160"/>
      <c r="G111" s="160"/>
      <c r="H111" s="159"/>
      <c r="I111" s="160"/>
      <c r="J111" s="160"/>
      <c r="K111" s="160"/>
      <c r="L111" s="159"/>
      <c r="M111" s="160"/>
      <c r="N111" s="159"/>
      <c r="O111" s="160"/>
      <c r="P111" s="159"/>
      <c r="Q111" s="160"/>
      <c r="R111" s="159"/>
      <c r="S111" s="160"/>
      <c r="T111" s="160"/>
      <c r="U111" s="160"/>
      <c r="V111" s="159"/>
      <c r="W111" s="160"/>
      <c r="X111" s="33"/>
      <c r="Y111" s="33"/>
      <c r="Z111" s="344"/>
      <c r="AA111" s="344"/>
      <c r="AB111" s="344"/>
      <c r="AC111" s="344"/>
      <c r="AD111" s="344"/>
      <c r="AE111" s="344"/>
    </row>
    <row r="112" spans="1:31">
      <c r="A112" s="150"/>
      <c r="B112" s="168" t="s">
        <v>416</v>
      </c>
      <c r="C112" s="160"/>
      <c r="D112" s="213">
        <f>SUM(D106:E110)</f>
        <v>7933.67</v>
      </c>
      <c r="E112" s="221"/>
      <c r="F112" s="683" t="s">
        <v>419</v>
      </c>
      <c r="G112" s="683"/>
      <c r="H112" s="683"/>
      <c r="I112" s="683"/>
      <c r="J112" s="683"/>
      <c r="K112" s="160"/>
      <c r="L112" s="245"/>
      <c r="M112" s="221"/>
      <c r="N112" s="667">
        <f>-D112*L112-D112*L112^2-D112*L112^3-D112*L112^4</f>
        <v>0</v>
      </c>
      <c r="O112" s="667"/>
      <c r="P112" s="667"/>
      <c r="Q112" s="221"/>
      <c r="R112" s="221"/>
      <c r="S112" s="229"/>
      <c r="T112" s="221"/>
      <c r="U112" s="221"/>
      <c r="V112" s="221"/>
      <c r="W112" s="221"/>
      <c r="X112" s="213">
        <f>+X106+X108</f>
        <v>77684.479999999894</v>
      </c>
      <c r="Y112" s="33"/>
      <c r="Z112" s="343"/>
      <c r="AA112" s="343"/>
      <c r="AB112" s="343"/>
      <c r="AC112" s="343"/>
      <c r="AD112" s="343"/>
      <c r="AE112" s="343"/>
    </row>
    <row r="113" spans="1:31" ht="5.0999999999999996" customHeight="1">
      <c r="A113" s="150"/>
      <c r="B113" s="168"/>
      <c r="C113" s="160"/>
      <c r="D113" s="159"/>
      <c r="E113" s="160"/>
      <c r="F113" s="160"/>
      <c r="G113" s="160"/>
      <c r="H113" s="159"/>
      <c r="I113" s="160"/>
      <c r="J113" s="160"/>
      <c r="K113" s="160"/>
      <c r="L113" s="159"/>
      <c r="M113" s="160"/>
      <c r="N113" s="159"/>
      <c r="O113" s="160"/>
      <c r="P113" s="159"/>
      <c r="Q113" s="160"/>
      <c r="R113" s="159"/>
      <c r="S113" s="311">
        <f t="shared" ref="S113" si="110">+O113*Q113</f>
        <v>0</v>
      </c>
      <c r="T113" s="311">
        <f t="shared" ref="T113" si="111">+P113*R113</f>
        <v>0</v>
      </c>
      <c r="U113" s="311">
        <f t="shared" ref="U113" si="112">+Q113*S113</f>
        <v>0</v>
      </c>
      <c r="V113" s="159"/>
      <c r="W113" s="160"/>
      <c r="X113" s="33"/>
      <c r="Y113" s="33"/>
      <c r="Z113" s="344"/>
      <c r="AA113" s="344"/>
      <c r="AB113" s="344"/>
      <c r="AC113" s="344"/>
      <c r="AD113" s="344"/>
      <c r="AE113" s="344"/>
    </row>
    <row r="114" spans="1:31">
      <c r="A114" s="150"/>
      <c r="B114" s="168" t="s">
        <v>420</v>
      </c>
      <c r="C114" s="160"/>
      <c r="D114" s="186">
        <f>R78</f>
        <v>0</v>
      </c>
      <c r="E114" s="160"/>
      <c r="F114" s="183"/>
      <c r="G114" s="235"/>
      <c r="H114" s="221"/>
      <c r="I114" s="160"/>
      <c r="J114" s="241"/>
      <c r="K114" s="160"/>
      <c r="L114" s="680"/>
      <c r="M114" s="680"/>
      <c r="N114" s="680"/>
      <c r="O114" s="160"/>
      <c r="P114" s="667"/>
      <c r="Q114" s="667"/>
      <c r="R114" s="667"/>
      <c r="S114" s="229"/>
      <c r="T114" s="667"/>
      <c r="U114" s="667"/>
      <c r="V114" s="667"/>
      <c r="W114" s="221"/>
      <c r="X114" s="322">
        <f>+BR!J127</f>
        <v>0</v>
      </c>
      <c r="Y114" s="33"/>
      <c r="Z114" s="343"/>
      <c r="AA114" s="343"/>
      <c r="AB114" s="343"/>
      <c r="AC114" s="343"/>
      <c r="AD114" s="343"/>
      <c r="AE114" s="343"/>
    </row>
    <row r="115" spans="1:31" ht="5.0999999999999996" customHeight="1">
      <c r="A115" s="150"/>
      <c r="B115" s="168"/>
      <c r="C115" s="160"/>
      <c r="D115" s="159"/>
      <c r="E115" s="160"/>
      <c r="F115" s="160"/>
      <c r="G115" s="160"/>
      <c r="H115" s="159"/>
      <c r="I115" s="160"/>
      <c r="J115" s="160"/>
      <c r="K115" s="160"/>
      <c r="L115" s="159"/>
      <c r="M115" s="160"/>
      <c r="N115" s="159"/>
      <c r="O115" s="160"/>
      <c r="P115" s="159"/>
      <c r="Q115" s="160"/>
      <c r="R115" s="159"/>
      <c r="S115" s="311">
        <f t="shared" ref="S115" si="113">+O115*Q115</f>
        <v>0</v>
      </c>
      <c r="T115" s="311">
        <f t="shared" ref="T115" si="114">+P115*R115</f>
        <v>0</v>
      </c>
      <c r="U115" s="311">
        <f t="shared" ref="U115" si="115">+Q115*S115</f>
        <v>0</v>
      </c>
      <c r="V115" s="159"/>
      <c r="W115" s="160"/>
      <c r="X115" s="33"/>
      <c r="Y115" s="33"/>
      <c r="Z115" s="344"/>
      <c r="AA115" s="344"/>
      <c r="AB115" s="344"/>
      <c r="AC115" s="344"/>
      <c r="AD115" s="344"/>
      <c r="AE115" s="344"/>
    </row>
    <row r="116" spans="1:31">
      <c r="A116" s="150"/>
      <c r="B116" s="168" t="s">
        <v>422</v>
      </c>
      <c r="C116" s="242"/>
      <c r="D116" s="246">
        <f>+D112+D114+D94</f>
        <v>125346.20999999999</v>
      </c>
      <c r="E116" s="160"/>
      <c r="F116" s="183"/>
      <c r="G116" s="235"/>
      <c r="H116" s="221"/>
      <c r="I116" s="160"/>
      <c r="J116" s="241"/>
      <c r="K116" s="160"/>
      <c r="L116" s="680"/>
      <c r="M116" s="680"/>
      <c r="N116" s="680"/>
      <c r="O116" s="160"/>
      <c r="P116" s="667"/>
      <c r="Q116" s="667"/>
      <c r="R116" s="667"/>
      <c r="S116" s="229"/>
      <c r="T116" s="667"/>
      <c r="U116" s="667"/>
      <c r="V116" s="667"/>
      <c r="W116" s="221"/>
      <c r="X116" s="246">
        <f>+X94+X106+X108+X110+X114</f>
        <v>161199.27999999991</v>
      </c>
      <c r="Y116" s="33"/>
      <c r="Z116" s="343"/>
      <c r="AA116" s="343"/>
      <c r="AB116" s="343"/>
      <c r="AC116" s="343"/>
      <c r="AD116" s="343"/>
      <c r="AE116" s="343"/>
    </row>
    <row r="117" spans="1:31" ht="5.0999999999999996" customHeight="1" thickBot="1">
      <c r="A117" s="150"/>
      <c r="B117" s="168"/>
      <c r="C117" s="160"/>
      <c r="D117" s="159"/>
      <c r="E117" s="160"/>
      <c r="F117" s="160"/>
      <c r="G117" s="160"/>
      <c r="H117" s="159"/>
      <c r="I117" s="160"/>
      <c r="J117" s="160"/>
      <c r="K117" s="160"/>
      <c r="L117" s="159"/>
      <c r="M117" s="160"/>
      <c r="N117" s="159"/>
      <c r="O117" s="160"/>
      <c r="P117" s="159"/>
      <c r="Q117" s="160"/>
      <c r="R117" s="159"/>
      <c r="S117" s="311">
        <f t="shared" ref="S117" si="116">+O117*Q117</f>
        <v>0</v>
      </c>
      <c r="T117" s="311">
        <f t="shared" ref="T117" si="117">+P117*R117</f>
        <v>0</v>
      </c>
      <c r="U117" s="311">
        <f t="shared" ref="U117" si="118">+Q117*S117</f>
        <v>0</v>
      </c>
      <c r="V117" s="159"/>
      <c r="W117" s="160"/>
      <c r="X117" s="33"/>
      <c r="Y117" s="33"/>
      <c r="Z117" s="344"/>
      <c r="AA117" s="344"/>
      <c r="AB117" s="344"/>
      <c r="AC117" s="344"/>
      <c r="AD117" s="344"/>
      <c r="AE117" s="344"/>
    </row>
    <row r="118" spans="1:31" s="112" customFormat="1" ht="18.75" customHeight="1" thickTop="1" thickBot="1">
      <c r="A118" s="161"/>
      <c r="B118" s="162" t="s">
        <v>347</v>
      </c>
      <c r="C118" s="163"/>
      <c r="D118" s="247"/>
      <c r="E118" s="164"/>
      <c r="F118" s="668">
        <f>BR!H77</f>
        <v>-56008</v>
      </c>
      <c r="G118" s="669"/>
      <c r="H118" s="669"/>
      <c r="I118" s="669"/>
      <c r="J118" s="670"/>
      <c r="K118" s="165"/>
      <c r="L118" s="668">
        <f>-(+X120+X122)</f>
        <v>0</v>
      </c>
      <c r="M118" s="669"/>
      <c r="N118" s="669"/>
      <c r="O118" s="669"/>
      <c r="P118" s="670"/>
      <c r="Q118" s="165"/>
      <c r="R118" s="668">
        <f>+F118+L118</f>
        <v>-56008</v>
      </c>
      <c r="S118" s="669"/>
      <c r="T118" s="669"/>
      <c r="U118" s="669"/>
      <c r="V118" s="670"/>
      <c r="W118" s="166"/>
      <c r="X118" s="323">
        <f>+IF(F118=0,"",R118/F118-1)</f>
        <v>0</v>
      </c>
      <c r="Y118" s="167"/>
      <c r="Z118" s="343"/>
      <c r="AA118" s="343"/>
      <c r="AB118" s="343"/>
      <c r="AC118" s="343"/>
      <c r="AD118" s="343"/>
      <c r="AE118" s="343"/>
    </row>
    <row r="119" spans="1:31" ht="5.0999999999999996" customHeight="1" thickTop="1">
      <c r="A119" s="150"/>
      <c r="B119" s="168"/>
      <c r="C119" s="160"/>
      <c r="D119" s="159"/>
      <c r="E119" s="160"/>
      <c r="F119" s="159"/>
      <c r="G119" s="160"/>
      <c r="H119" s="159"/>
      <c r="I119" s="160"/>
      <c r="J119" s="159"/>
      <c r="K119" s="160"/>
      <c r="L119" s="159"/>
      <c r="M119" s="160"/>
      <c r="N119" s="159"/>
      <c r="O119" s="160"/>
      <c r="P119" s="159"/>
      <c r="Q119" s="160"/>
      <c r="R119" s="159"/>
      <c r="S119" s="160"/>
      <c r="T119" s="159"/>
      <c r="U119" s="160"/>
      <c r="V119" s="159"/>
      <c r="W119" s="160"/>
      <c r="X119" s="170"/>
      <c r="Y119" s="33"/>
      <c r="Z119" s="344"/>
      <c r="AA119" s="344"/>
      <c r="AB119" s="344"/>
      <c r="AC119" s="344"/>
      <c r="AD119" s="344"/>
      <c r="AE119" s="344"/>
    </row>
    <row r="120" spans="1:31" outlineLevel="1">
      <c r="A120" s="150"/>
      <c r="B120" s="226" t="s">
        <v>455</v>
      </c>
      <c r="C120" s="160"/>
      <c r="D120" s="220">
        <v>0.24</v>
      </c>
      <c r="E120" s="160"/>
      <c r="F120" s="683" t="s">
        <v>452</v>
      </c>
      <c r="G120" s="683"/>
      <c r="H120" s="683"/>
      <c r="I120" s="160"/>
      <c r="J120" s="324">
        <f>+L40-L42-L54-L76+L78+L80</f>
        <v>0</v>
      </c>
      <c r="K120" s="160"/>
      <c r="L120" s="684" t="s">
        <v>453</v>
      </c>
      <c r="M120" s="684"/>
      <c r="N120" s="684"/>
      <c r="O120" s="160"/>
      <c r="P120" s="685"/>
      <c r="Q120" s="686"/>
      <c r="R120" s="686"/>
      <c r="S120" s="229"/>
      <c r="T120" s="690" t="s">
        <v>454</v>
      </c>
      <c r="U120" s="690"/>
      <c r="V120" s="690"/>
      <c r="W120" s="229"/>
      <c r="X120" s="321">
        <f>+(J120+P120)*D120</f>
        <v>0</v>
      </c>
      <c r="Y120" s="33"/>
      <c r="Z120" s="343"/>
      <c r="AA120" s="343"/>
      <c r="AB120" s="343"/>
      <c r="AC120" s="343"/>
      <c r="AD120" s="343"/>
      <c r="AE120" s="343"/>
    </row>
    <row r="121" spans="1:31" ht="5.0999999999999996" customHeight="1" outlineLevel="1">
      <c r="A121" s="150"/>
      <c r="B121" s="226"/>
      <c r="C121" s="160"/>
      <c r="D121" s="159"/>
      <c r="E121" s="160"/>
      <c r="F121" s="160"/>
      <c r="G121" s="160"/>
      <c r="H121" s="159"/>
      <c r="I121" s="160"/>
      <c r="J121" s="237"/>
      <c r="K121" s="160"/>
      <c r="L121" s="159"/>
      <c r="M121" s="160"/>
      <c r="N121" s="159"/>
      <c r="O121" s="160"/>
      <c r="P121" s="159"/>
      <c r="Q121" s="160"/>
      <c r="R121" s="159"/>
      <c r="S121" s="229"/>
      <c r="T121" s="229"/>
      <c r="U121" s="201"/>
      <c r="V121" s="229"/>
      <c r="W121" s="229"/>
      <c r="X121" s="229"/>
      <c r="Y121" s="33"/>
      <c r="Z121" s="344"/>
      <c r="AA121" s="344"/>
      <c r="AB121" s="344"/>
      <c r="AC121" s="344"/>
      <c r="AD121" s="344"/>
      <c r="AE121" s="344"/>
    </row>
    <row r="122" spans="1:31" outlineLevel="1">
      <c r="A122" s="150"/>
      <c r="B122" s="226" t="s">
        <v>456</v>
      </c>
      <c r="C122" s="160"/>
      <c r="D122" s="220">
        <v>3.9E-2</v>
      </c>
      <c r="E122" s="160"/>
      <c r="F122" s="683" t="s">
        <v>452</v>
      </c>
      <c r="G122" s="683"/>
      <c r="H122" s="683"/>
      <c r="I122" s="160"/>
      <c r="J122" s="324">
        <f>+J120+F66+L76-L78</f>
        <v>0</v>
      </c>
      <c r="K122" s="160"/>
      <c r="L122" s="684" t="s">
        <v>453</v>
      </c>
      <c r="M122" s="684"/>
      <c r="N122" s="684"/>
      <c r="O122" s="160"/>
      <c r="P122" s="685"/>
      <c r="Q122" s="686"/>
      <c r="R122" s="686"/>
      <c r="S122" s="229"/>
      <c r="T122" s="690" t="s">
        <v>457</v>
      </c>
      <c r="U122" s="690"/>
      <c r="V122" s="690"/>
      <c r="W122" s="229"/>
      <c r="X122" s="321">
        <f>+(J122+P122)*D122</f>
        <v>0</v>
      </c>
      <c r="Y122" s="33"/>
      <c r="Z122" s="343"/>
      <c r="AA122" s="343"/>
      <c r="AB122" s="343"/>
      <c r="AC122" s="343"/>
      <c r="AD122" s="343"/>
      <c r="AE122" s="343"/>
    </row>
    <row r="123" spans="1:31" ht="5.0999999999999996" customHeight="1" outlineLevel="1">
      <c r="A123" s="150"/>
      <c r="B123" s="226"/>
      <c r="C123" s="160"/>
      <c r="D123" s="159"/>
      <c r="E123" s="160"/>
      <c r="F123" s="160"/>
      <c r="G123" s="160"/>
      <c r="H123" s="159"/>
      <c r="I123" s="160"/>
      <c r="J123" s="237"/>
      <c r="K123" s="160"/>
      <c r="L123" s="159"/>
      <c r="M123" s="160"/>
      <c r="N123" s="159"/>
      <c r="O123" s="160"/>
      <c r="P123" s="159"/>
      <c r="Q123" s="160"/>
      <c r="R123" s="159"/>
      <c r="S123" s="229"/>
      <c r="T123" s="229"/>
      <c r="U123" s="201"/>
      <c r="V123" s="229"/>
      <c r="W123" s="229"/>
      <c r="X123" s="229"/>
      <c r="Y123" s="33"/>
      <c r="Z123" s="343"/>
      <c r="AA123" s="343"/>
      <c r="AB123" s="343"/>
      <c r="AC123" s="343"/>
      <c r="AD123" s="343"/>
      <c r="AE123" s="343"/>
    </row>
    <row r="124" spans="1:31" s="72" customFormat="1" ht="19.5" thickBot="1">
      <c r="B124" s="248" t="s">
        <v>429</v>
      </c>
      <c r="C124" s="325">
        <f>C88</f>
        <v>0</v>
      </c>
      <c r="D124" s="326">
        <f>+D6</f>
        <v>45657</v>
      </c>
      <c r="E124" s="326">
        <f>E88</f>
        <v>0</v>
      </c>
      <c r="F124" s="673" t="s">
        <v>376</v>
      </c>
      <c r="G124" s="673"/>
      <c r="H124" s="673"/>
      <c r="I124" s="248"/>
      <c r="J124" s="248"/>
      <c r="K124" s="249"/>
      <c r="L124" s="250" t="s">
        <v>438</v>
      </c>
      <c r="M124" s="251"/>
      <c r="N124" s="251"/>
      <c r="O124" s="251"/>
      <c r="P124" s="326">
        <f>+D124</f>
        <v>45657</v>
      </c>
      <c r="Q124" s="249"/>
      <c r="R124" s="673" t="s">
        <v>376</v>
      </c>
      <c r="S124" s="673"/>
      <c r="T124" s="673"/>
      <c r="U124" s="251"/>
      <c r="V124" s="251" t="s">
        <v>558</v>
      </c>
      <c r="W124" s="251"/>
      <c r="X124" s="252"/>
      <c r="Y124" s="251"/>
      <c r="Z124" s="674">
        <f>+P124</f>
        <v>45657</v>
      </c>
      <c r="AA124" s="675"/>
      <c r="AB124" s="675"/>
      <c r="AC124" s="675"/>
      <c r="AD124" s="675"/>
      <c r="AE124" s="676"/>
    </row>
    <row r="125" spans="1:31" ht="15.75" thickTop="1" thickBot="1">
      <c r="B125" s="253" t="s">
        <v>240</v>
      </c>
      <c r="C125" s="254"/>
      <c r="D125" s="255"/>
      <c r="E125" s="254"/>
      <c r="F125" s="700"/>
      <c r="G125" s="700"/>
      <c r="H125" s="700"/>
      <c r="L125" s="256" t="s">
        <v>221</v>
      </c>
      <c r="M125" s="256"/>
      <c r="N125" s="256"/>
      <c r="O125" s="257"/>
      <c r="P125" s="258"/>
      <c r="Q125" s="259"/>
      <c r="R125" s="259"/>
      <c r="S125" s="259"/>
      <c r="T125" s="259"/>
      <c r="U125" s="259"/>
      <c r="V125" s="259"/>
      <c r="Z125" s="260"/>
      <c r="AE125" s="261"/>
    </row>
    <row r="126" spans="1:31" ht="17.25" customHeight="1" thickTop="1">
      <c r="B126" s="262" t="s">
        <v>241</v>
      </c>
      <c r="C126" s="263"/>
      <c r="D126" s="337">
        <f>+BR!H110</f>
        <v>0</v>
      </c>
      <c r="E126" s="327" t="e">
        <f t="shared" ref="E126:E143" si="119">+D126/D$128</f>
        <v>#DIV/0!</v>
      </c>
      <c r="F126" s="699">
        <f>+R6</f>
        <v>0</v>
      </c>
      <c r="G126" s="699"/>
      <c r="H126" s="699"/>
      <c r="L126" s="262" t="s">
        <v>437</v>
      </c>
      <c r="M126" s="72"/>
      <c r="N126" s="72"/>
      <c r="P126" s="671">
        <f>+BR!H11</f>
        <v>88753.58</v>
      </c>
      <c r="Q126" s="671"/>
      <c r="R126" s="671">
        <f>+P126+L66-P66+BR!H67</f>
        <v>80819.91</v>
      </c>
      <c r="S126" s="672"/>
      <c r="T126" s="672"/>
      <c r="V126" s="334">
        <f>+P126-R126</f>
        <v>7933.6699999999983</v>
      </c>
      <c r="W126" s="264"/>
      <c r="Z126" s="260"/>
      <c r="AE126" s="261"/>
    </row>
    <row r="127" spans="1:31" ht="16.5" customHeight="1">
      <c r="B127" s="262" t="s">
        <v>423</v>
      </c>
      <c r="C127" s="263"/>
      <c r="D127" s="337">
        <f>+SUM(BR!H111:H114)</f>
        <v>0</v>
      </c>
      <c r="E127" s="327" t="e">
        <f t="shared" si="119"/>
        <v>#DIV/0!</v>
      </c>
      <c r="F127" s="671">
        <f>-R24</f>
        <v>0</v>
      </c>
      <c r="G127" s="671"/>
      <c r="H127" s="671"/>
      <c r="J127" s="265"/>
      <c r="L127" s="262" t="s">
        <v>439</v>
      </c>
      <c r="M127" s="72"/>
      <c r="N127" s="72"/>
      <c r="P127" s="671">
        <f>+BR!H92</f>
        <v>-36095.329999999994</v>
      </c>
      <c r="Q127" s="671"/>
      <c r="R127" s="671">
        <f>+P127+X86+X88-X90-D102+L118</f>
        <v>-36095.329999999994</v>
      </c>
      <c r="S127" s="672"/>
      <c r="T127" s="672"/>
      <c r="V127" s="334">
        <f t="shared" ref="V127:V134" si="120">+P127-R127</f>
        <v>0</v>
      </c>
      <c r="Z127" s="260"/>
      <c r="AE127" s="261"/>
    </row>
    <row r="128" spans="1:31">
      <c r="B128" s="262" t="s">
        <v>297</v>
      </c>
      <c r="C128" s="263"/>
      <c r="D128" s="337">
        <f>+BR!H115</f>
        <v>0</v>
      </c>
      <c r="E128" s="327" t="e">
        <f t="shared" si="119"/>
        <v>#DIV/0!</v>
      </c>
      <c r="F128" s="671">
        <f>+D128-R48-R50</f>
        <v>0</v>
      </c>
      <c r="G128" s="671"/>
      <c r="H128" s="671"/>
      <c r="L128" s="262" t="s">
        <v>440</v>
      </c>
      <c r="M128" s="72"/>
      <c r="N128" s="72"/>
      <c r="P128" s="671">
        <f>+BR!H93</f>
        <v>-1530.97</v>
      </c>
      <c r="Q128" s="671"/>
      <c r="R128" s="671">
        <f>-V70-V74</f>
        <v>-1530.97</v>
      </c>
      <c r="S128" s="672"/>
      <c r="T128" s="672"/>
      <c r="V128" s="334">
        <f t="shared" si="120"/>
        <v>0</v>
      </c>
      <c r="X128" s="266"/>
      <c r="Z128" s="260"/>
      <c r="AA128" s="655" t="s">
        <v>626</v>
      </c>
      <c r="AB128" s="655"/>
      <c r="AC128" s="655" t="s">
        <v>622</v>
      </c>
      <c r="AD128" s="655"/>
      <c r="AE128" s="261"/>
    </row>
    <row r="129" spans="2:31">
      <c r="B129" s="262" t="s">
        <v>298</v>
      </c>
      <c r="C129" s="263"/>
      <c r="D129" s="337">
        <f>+BR!H116</f>
        <v>0</v>
      </c>
      <c r="E129" s="327" t="e">
        <f t="shared" si="119"/>
        <v>#DIV/0!</v>
      </c>
      <c r="F129" s="671">
        <f>+D129-V60-F60*H60</f>
        <v>0</v>
      </c>
      <c r="G129" s="671"/>
      <c r="H129" s="671"/>
      <c r="L129" s="267" t="s">
        <v>344</v>
      </c>
      <c r="M129" s="268"/>
      <c r="N129" s="268"/>
      <c r="O129" s="269"/>
      <c r="P129" s="687">
        <f>SUM(P126:Q128)</f>
        <v>51127.280000000006</v>
      </c>
      <c r="Q129" s="687"/>
      <c r="R129" s="687">
        <f>SUM(R126:T128)</f>
        <v>43193.610000000008</v>
      </c>
      <c r="S129" s="688"/>
      <c r="T129" s="688"/>
      <c r="U129" s="269"/>
      <c r="V129" s="334">
        <f t="shared" si="120"/>
        <v>7933.6699999999983</v>
      </c>
      <c r="Z129" s="260"/>
      <c r="AA129" s="330">
        <f>+IF(BR!H46=0,"",BR!H20/BR!H46)</f>
        <v>1.8010073143888992</v>
      </c>
      <c r="AB129" s="331">
        <f>+IF(BR!H46=0,1000,BR!H20/BR!H46)</f>
        <v>1.8010073143888992</v>
      </c>
      <c r="AC129" s="95">
        <f>+IF(BR!H71=0,"",BR!H66/(-BR!H71))</f>
        <v>44.863316547850246</v>
      </c>
      <c r="AD129" s="95">
        <f>+IF(BR!H71=0,1000,BR!H66/-BR!H71)</f>
        <v>44.863316547850246</v>
      </c>
      <c r="AE129" s="261"/>
    </row>
    <row r="130" spans="2:31">
      <c r="B130" s="271" t="s">
        <v>247</v>
      </c>
      <c r="C130" s="272"/>
      <c r="D130" s="338">
        <f>SUM(D126:D129)</f>
        <v>0</v>
      </c>
      <c r="E130" s="328" t="e">
        <f t="shared" si="119"/>
        <v>#DIV/0!</v>
      </c>
      <c r="F130" s="730">
        <f>SUM(F126:F129)</f>
        <v>0</v>
      </c>
      <c r="G130" s="730"/>
      <c r="H130" s="730"/>
      <c r="L130" s="273" t="s">
        <v>444</v>
      </c>
      <c r="M130" s="273"/>
      <c r="N130" s="273"/>
      <c r="O130" s="274"/>
      <c r="P130" s="332">
        <f>+P125</f>
        <v>0</v>
      </c>
      <c r="Q130" s="259"/>
      <c r="R130" s="259"/>
      <c r="S130" s="259"/>
      <c r="T130" s="333">
        <f>+T125</f>
        <v>0</v>
      </c>
      <c r="U130" s="259"/>
      <c r="V130" s="334">
        <f t="shared" si="120"/>
        <v>0</v>
      </c>
      <c r="Z130" s="260"/>
      <c r="AB130" s="270"/>
      <c r="AE130" s="261"/>
    </row>
    <row r="131" spans="2:31">
      <c r="B131" s="262" t="s">
        <v>248</v>
      </c>
      <c r="C131" s="263"/>
      <c r="D131" s="337">
        <f>+BR!H118</f>
        <v>0</v>
      </c>
      <c r="E131" s="327" t="e">
        <f t="shared" si="119"/>
        <v>#DIV/0!</v>
      </c>
      <c r="F131" s="681">
        <f>+D131-R60</f>
        <v>0</v>
      </c>
      <c r="G131" s="681"/>
      <c r="H131" s="681"/>
      <c r="L131" s="262" t="s">
        <v>445</v>
      </c>
      <c r="M131" s="72"/>
      <c r="N131" s="72"/>
      <c r="P131" s="671">
        <f>+BR!H99</f>
        <v>134642.0799999999</v>
      </c>
      <c r="Q131" s="671"/>
      <c r="R131" s="671">
        <f>+P131+F145+D108</f>
        <v>78634.0799999999</v>
      </c>
      <c r="S131" s="672"/>
      <c r="T131" s="672"/>
      <c r="V131" s="334">
        <f t="shared" si="120"/>
        <v>56008</v>
      </c>
      <c r="Z131" s="260"/>
      <c r="AE131" s="261"/>
    </row>
    <row r="132" spans="2:31">
      <c r="B132" s="262" t="s">
        <v>249</v>
      </c>
      <c r="C132" s="263"/>
      <c r="D132" s="337">
        <f>+BR!H119</f>
        <v>0</v>
      </c>
      <c r="E132" s="327" t="e">
        <f t="shared" si="119"/>
        <v>#DIV/0!</v>
      </c>
      <c r="F132" s="671">
        <f>+D132-F62*H62</f>
        <v>0</v>
      </c>
      <c r="G132" s="671"/>
      <c r="H132" s="671"/>
      <c r="L132" s="262" t="s">
        <v>446</v>
      </c>
      <c r="M132" s="72"/>
      <c r="N132" s="72"/>
      <c r="P132" s="671">
        <f>+BR!H105-BR!H102</f>
        <v>33897.740000000005</v>
      </c>
      <c r="Q132" s="671"/>
      <c r="R132" s="671">
        <f>+P132+D110</f>
        <v>33897.740000000005</v>
      </c>
      <c r="S132" s="672"/>
      <c r="T132" s="672"/>
      <c r="V132" s="334">
        <f t="shared" si="120"/>
        <v>0</v>
      </c>
      <c r="Z132" s="260"/>
      <c r="AE132" s="261"/>
    </row>
    <row r="133" spans="2:31">
      <c r="B133" s="262" t="s">
        <v>250</v>
      </c>
      <c r="C133" s="263"/>
      <c r="D133" s="337">
        <f>+BR!H120</f>
        <v>0</v>
      </c>
      <c r="E133" s="327" t="e">
        <f t="shared" si="119"/>
        <v>#DIV/0!</v>
      </c>
      <c r="F133" s="671">
        <f>D133-P60</f>
        <v>0</v>
      </c>
      <c r="G133" s="671"/>
      <c r="H133" s="671"/>
      <c r="L133" s="262" t="s">
        <v>448</v>
      </c>
      <c r="M133" s="72"/>
      <c r="N133" s="72"/>
      <c r="P133" s="671">
        <f>+BR!H102</f>
        <v>-117412.54</v>
      </c>
      <c r="Q133" s="671"/>
      <c r="R133" s="671">
        <f>-D116</f>
        <v>-125346.20999999999</v>
      </c>
      <c r="S133" s="672"/>
      <c r="T133" s="672"/>
      <c r="V133" s="334">
        <f t="shared" si="120"/>
        <v>7933.6699999999983</v>
      </c>
      <c r="Z133" s="260"/>
      <c r="AA133" s="655" t="s">
        <v>623</v>
      </c>
      <c r="AB133" s="655"/>
      <c r="AC133" s="655" t="s">
        <v>624</v>
      </c>
      <c r="AD133" s="655"/>
      <c r="AE133" s="261"/>
    </row>
    <row r="134" spans="2:31">
      <c r="B134" s="271" t="s">
        <v>242</v>
      </c>
      <c r="C134" s="275"/>
      <c r="D134" s="338">
        <f>SUM(D130:D133)</f>
        <v>0</v>
      </c>
      <c r="E134" s="329" t="e">
        <f t="shared" si="119"/>
        <v>#DIV/0!</v>
      </c>
      <c r="F134" s="682">
        <f>SUM(F130:F133)</f>
        <v>0</v>
      </c>
      <c r="G134" s="682"/>
      <c r="H134" s="682"/>
      <c r="L134" s="267" t="s">
        <v>344</v>
      </c>
      <c r="M134" s="268"/>
      <c r="N134" s="268"/>
      <c r="O134" s="269"/>
      <c r="P134" s="687">
        <f>SUM(P131:Q133)</f>
        <v>51127.279999999897</v>
      </c>
      <c r="Q134" s="687"/>
      <c r="R134" s="687">
        <f>SUM(R131:T133)</f>
        <v>-12814.390000000087</v>
      </c>
      <c r="S134" s="688"/>
      <c r="T134" s="688"/>
      <c r="U134" s="276"/>
      <c r="V134" s="334">
        <f t="shared" si="120"/>
        <v>63941.669999999984</v>
      </c>
      <c r="Z134" s="260"/>
      <c r="AA134" s="335">
        <f>+IF(BR!H99=0,"",BR!H105/BR!H99)</f>
        <v>-0.62027265175939095</v>
      </c>
      <c r="AB134" s="336">
        <f>+IF(BR!H99=0,"",BR!H105/BR!H99)</f>
        <v>-0.62027265175939095</v>
      </c>
      <c r="AC134" s="330">
        <f>+IF(BR!H66=0,"",BR!H105/BR!H66)</f>
        <v>-0.43298142761081726</v>
      </c>
      <c r="AD134" s="95">
        <f>+IF(BR!H66=0,"",BR!H105/BR!H66)</f>
        <v>-0.43298142761081726</v>
      </c>
      <c r="AE134" s="261"/>
    </row>
    <row r="135" spans="2:31">
      <c r="B135" s="262" t="s">
        <v>296</v>
      </c>
      <c r="C135" s="263"/>
      <c r="D135" s="337">
        <f>+BR!H122</f>
        <v>0</v>
      </c>
      <c r="E135" s="327" t="e">
        <f t="shared" si="119"/>
        <v>#DIV/0!</v>
      </c>
      <c r="F135" s="681">
        <f>+D135-R44-R46-R52</f>
        <v>0</v>
      </c>
      <c r="G135" s="681"/>
      <c r="H135" s="681"/>
      <c r="R135" s="689">
        <f>+R134-R129</f>
        <v>-56008.000000000095</v>
      </c>
      <c r="S135" s="689"/>
      <c r="T135" s="689"/>
      <c r="Z135" s="260"/>
      <c r="AA135" s="277"/>
      <c r="AB135" s="277"/>
      <c r="AE135" s="261"/>
    </row>
    <row r="136" spans="2:31">
      <c r="B136" s="262" t="s">
        <v>428</v>
      </c>
      <c r="C136" s="263"/>
      <c r="D136" s="337">
        <f>+BR!H123</f>
        <v>0</v>
      </c>
      <c r="E136" s="327" t="e">
        <f t="shared" si="119"/>
        <v>#DIV/0!</v>
      </c>
      <c r="F136" s="671">
        <f>+D136-R58-V58-H58*F58-P58</f>
        <v>0</v>
      </c>
      <c r="G136" s="671"/>
      <c r="H136" s="671"/>
      <c r="R136" s="266"/>
      <c r="Z136" s="260"/>
      <c r="AE136" s="261"/>
    </row>
    <row r="137" spans="2:31">
      <c r="B137" s="262" t="s">
        <v>246</v>
      </c>
      <c r="C137" s="263"/>
      <c r="D137" s="337">
        <f>+BR!H124</f>
        <v>0</v>
      </c>
      <c r="E137" s="327" t="e">
        <f t="shared" si="119"/>
        <v>#DIV/0!</v>
      </c>
      <c r="F137" s="671">
        <f>+D137-F64*H64-P64-R64-V64</f>
        <v>0</v>
      </c>
      <c r="G137" s="671"/>
      <c r="H137" s="671"/>
      <c r="Z137" s="260"/>
      <c r="AE137" s="261"/>
    </row>
    <row r="138" spans="2:31">
      <c r="B138" s="262" t="s">
        <v>556</v>
      </c>
      <c r="C138" s="263"/>
      <c r="D138" s="337">
        <f>+BR!H125</f>
        <v>0</v>
      </c>
      <c r="E138" s="327" t="e">
        <f t="shared" si="119"/>
        <v>#DIV/0!</v>
      </c>
      <c r="F138" s="729">
        <f>-R76</f>
        <v>0</v>
      </c>
      <c r="G138" s="729"/>
      <c r="H138" s="729"/>
      <c r="P138" s="278"/>
      <c r="Z138" s="279"/>
      <c r="AA138" s="280"/>
      <c r="AB138" s="280"/>
      <c r="AC138" s="257"/>
      <c r="AD138" s="257"/>
      <c r="AE138" s="281"/>
    </row>
    <row r="139" spans="2:31" ht="18.75">
      <c r="B139" s="271" t="s">
        <v>430</v>
      </c>
      <c r="C139" s="275"/>
      <c r="D139" s="338">
        <f>SUM(D134:D138)</f>
        <v>0</v>
      </c>
      <c r="E139" s="329" t="e">
        <f t="shared" si="119"/>
        <v>#DIV/0!</v>
      </c>
      <c r="F139" s="682">
        <f>SUM(F134:F138)</f>
        <v>0</v>
      </c>
      <c r="G139" s="682"/>
      <c r="H139" s="682"/>
      <c r="P139" s="266"/>
      <c r="Z139" s="674" t="str">
        <f>+R124</f>
        <v>Budget</v>
      </c>
      <c r="AA139" s="675"/>
      <c r="AB139" s="675"/>
      <c r="AC139" s="675"/>
      <c r="AD139" s="675"/>
      <c r="AE139" s="676"/>
    </row>
    <row r="140" spans="2:31">
      <c r="B140" s="262" t="s">
        <v>243</v>
      </c>
      <c r="C140" s="263"/>
      <c r="D140" s="337">
        <f>+BR!H127</f>
        <v>0</v>
      </c>
      <c r="E140" s="327" t="e">
        <f t="shared" si="119"/>
        <v>#DIV/0!</v>
      </c>
      <c r="F140" s="681">
        <f>R78</f>
        <v>0</v>
      </c>
      <c r="G140" s="681"/>
      <c r="H140" s="681"/>
      <c r="P140" s="266"/>
      <c r="Z140" s="260"/>
      <c r="AE140" s="261"/>
    </row>
    <row r="141" spans="2:31">
      <c r="B141" s="271" t="s">
        <v>251</v>
      </c>
      <c r="C141" s="275"/>
      <c r="D141" s="338">
        <f>+D139+D140</f>
        <v>0</v>
      </c>
      <c r="E141" s="329" t="e">
        <f t="shared" si="119"/>
        <v>#DIV/0!</v>
      </c>
      <c r="F141" s="682">
        <f>+F139+F140</f>
        <v>0</v>
      </c>
      <c r="G141" s="682"/>
      <c r="H141" s="682"/>
      <c r="Z141" s="260"/>
      <c r="AE141" s="261"/>
    </row>
    <row r="142" spans="2:31">
      <c r="B142" s="262" t="s">
        <v>244</v>
      </c>
      <c r="C142" s="263"/>
      <c r="D142" s="337">
        <f>+BR!H129</f>
        <v>0</v>
      </c>
      <c r="E142" s="327" t="e">
        <f t="shared" si="119"/>
        <v>#DIV/0!</v>
      </c>
      <c r="F142" s="681">
        <f>+R80</f>
        <v>0</v>
      </c>
      <c r="G142" s="681"/>
      <c r="H142" s="681"/>
      <c r="Z142" s="260"/>
      <c r="AE142" s="261"/>
    </row>
    <row r="143" spans="2:31">
      <c r="B143" s="271" t="s">
        <v>218</v>
      </c>
      <c r="C143" s="275"/>
      <c r="D143" s="338">
        <f>SUM(D141:D142)</f>
        <v>0</v>
      </c>
      <c r="E143" s="329" t="e">
        <f t="shared" si="119"/>
        <v>#DIV/0!</v>
      </c>
      <c r="F143" s="682">
        <f>SUM(F141:F142)</f>
        <v>0</v>
      </c>
      <c r="G143" s="682"/>
      <c r="H143" s="682"/>
      <c r="J143" s="266"/>
      <c r="Z143" s="260"/>
      <c r="AA143" s="655" t="s">
        <v>626</v>
      </c>
      <c r="AB143" s="655"/>
      <c r="AC143" s="655" t="s">
        <v>622</v>
      </c>
      <c r="AD143" s="655"/>
      <c r="AE143" s="261"/>
    </row>
    <row r="144" spans="2:31">
      <c r="B144" s="262" t="s">
        <v>219</v>
      </c>
      <c r="C144" s="263"/>
      <c r="D144" s="337">
        <f>+BR!H77</f>
        <v>-56008</v>
      </c>
      <c r="E144" s="327" t="e">
        <f t="shared" ref="E144:E145" si="121">+D144/D$128</f>
        <v>#DIV/0!</v>
      </c>
      <c r="F144" s="681">
        <f>R118</f>
        <v>-56008</v>
      </c>
      <c r="G144" s="681"/>
      <c r="H144" s="681"/>
      <c r="Z144" s="260"/>
      <c r="AA144" s="330">
        <f>+IF(BR!H46=0,"",(BR!H20+X86+X88)/(BR!H46+X90+X120+X122))</f>
        <v>1.8010073143888992</v>
      </c>
      <c r="AB144" s="331">
        <f>+IF(BR!H46=0,1000,(BR!H20+X86+X88)/(BR!H46+X90+X120+X122))</f>
        <v>1.8010073143888992</v>
      </c>
      <c r="AC144" s="95" t="str">
        <f>+IF(F140=0,"",F148/-F140)</f>
        <v/>
      </c>
      <c r="AD144" s="95">
        <f>+IF(F140=0,1000,F148/-F140)</f>
        <v>1000</v>
      </c>
      <c r="AE144" s="261"/>
    </row>
    <row r="145" spans="2:31">
      <c r="B145" s="271" t="s">
        <v>220</v>
      </c>
      <c r="C145" s="275"/>
      <c r="D145" s="338">
        <f>SUM(D143:D144)</f>
        <v>-56008</v>
      </c>
      <c r="E145" s="329" t="e">
        <f t="shared" si="121"/>
        <v>#DIV/0!</v>
      </c>
      <c r="F145" s="682">
        <f>SUM(F143:F144)</f>
        <v>-56008</v>
      </c>
      <c r="G145" s="682"/>
      <c r="H145" s="682"/>
      <c r="Z145" s="260"/>
      <c r="AB145" s="95">
        <f>+(AA144&gt;AA129)*1</f>
        <v>0</v>
      </c>
      <c r="AD145" s="95">
        <f>+(AC144&gt;AC129)*1</f>
        <v>1</v>
      </c>
      <c r="AE145" s="261"/>
    </row>
    <row r="146" spans="2:31">
      <c r="D146" s="339">
        <f>+D145-BR!H78</f>
        <v>-180650.0799999999</v>
      </c>
      <c r="Z146" s="260"/>
      <c r="AE146" s="261"/>
    </row>
    <row r="147" spans="2:31">
      <c r="Z147" s="260"/>
      <c r="AE147" s="261"/>
    </row>
    <row r="148" spans="2:31">
      <c r="B148" s="34" t="s">
        <v>625</v>
      </c>
      <c r="C148" s="33"/>
      <c r="D148" s="340">
        <f>+BR!H66</f>
        <v>192883.09999999992</v>
      </c>
      <c r="E148" s="33"/>
      <c r="F148" s="656">
        <f>+D148+L40-L42-L54+P66</f>
        <v>192883.09999999992</v>
      </c>
      <c r="G148" s="657"/>
      <c r="H148" s="657"/>
      <c r="Z148" s="260"/>
      <c r="AA148" s="655" t="s">
        <v>623</v>
      </c>
      <c r="AB148" s="655"/>
      <c r="AC148" s="655" t="s">
        <v>624</v>
      </c>
      <c r="AD148" s="655"/>
      <c r="AE148" s="261"/>
    </row>
    <row r="149" spans="2:31">
      <c r="Z149" s="260"/>
      <c r="AA149" s="330">
        <f>+IF(R131=0,"",(R133+R132)/R131)</f>
        <v>-1.1629622931939956</v>
      </c>
      <c r="AB149" s="95">
        <f>+IF(R131=0,"",(R133+R132)/R131)</f>
        <v>-1.1629622931939956</v>
      </c>
      <c r="AC149" s="330">
        <f>+IF(F148=0,"",(R132+R133)/F148)</f>
        <v>-0.47411343969482045</v>
      </c>
      <c r="AD149" s="95">
        <f>+IF(BR!H66=0,"",BR!H105/BR!H66)</f>
        <v>-0.43298142761081726</v>
      </c>
      <c r="AE149" s="261"/>
    </row>
    <row r="150" spans="2:31">
      <c r="Z150" s="260"/>
      <c r="AA150" s="95">
        <f>+(AA149&lt;AA134)*1</f>
        <v>1</v>
      </c>
      <c r="AB150" s="95">
        <f>+(AA149&lt;AA134)*1</f>
        <v>1</v>
      </c>
      <c r="AD150" s="95">
        <f>+(AC149&lt;AC134)*1</f>
        <v>1</v>
      </c>
      <c r="AE150" s="261"/>
    </row>
    <row r="151" spans="2:31">
      <c r="Z151" s="260"/>
      <c r="AE151" s="261"/>
    </row>
    <row r="152" spans="2:31">
      <c r="Z152" s="260"/>
      <c r="AE152" s="261"/>
    </row>
    <row r="153" spans="2:31">
      <c r="Z153" s="282"/>
      <c r="AA153" s="257"/>
      <c r="AB153" s="257"/>
      <c r="AC153" s="257"/>
      <c r="AD153" s="257"/>
      <c r="AE153" s="281"/>
    </row>
  </sheetData>
  <mergeCells count="224">
    <mergeCell ref="Z4:AE4"/>
    <mergeCell ref="F138:H138"/>
    <mergeCell ref="F139:H139"/>
    <mergeCell ref="F132:H132"/>
    <mergeCell ref="F133:H133"/>
    <mergeCell ref="F134:H134"/>
    <mergeCell ref="F136:H136"/>
    <mergeCell ref="F135:H135"/>
    <mergeCell ref="F127:H127"/>
    <mergeCell ref="F128:H128"/>
    <mergeCell ref="F129:H129"/>
    <mergeCell ref="F130:H130"/>
    <mergeCell ref="F26:J26"/>
    <mergeCell ref="R26:V26"/>
    <mergeCell ref="L54:P54"/>
    <mergeCell ref="F44:J44"/>
    <mergeCell ref="F42:J42"/>
    <mergeCell ref="R42:V42"/>
    <mergeCell ref="L42:P42"/>
    <mergeCell ref="N45:P45"/>
    <mergeCell ref="N47:P47"/>
    <mergeCell ref="N49:P49"/>
    <mergeCell ref="N51:P51"/>
    <mergeCell ref="AC133:AD133"/>
    <mergeCell ref="F4:J4"/>
    <mergeCell ref="F6:J6"/>
    <mergeCell ref="L6:P6"/>
    <mergeCell ref="L4:P4"/>
    <mergeCell ref="F52:J52"/>
    <mergeCell ref="R80:V80"/>
    <mergeCell ref="H70:J70"/>
    <mergeCell ref="R70:T70"/>
    <mergeCell ref="V70:X70"/>
    <mergeCell ref="H72:J72"/>
    <mergeCell ref="R4:V4"/>
    <mergeCell ref="R6:V6"/>
    <mergeCell ref="N52:P52"/>
    <mergeCell ref="L76:P76"/>
    <mergeCell ref="R76:V76"/>
    <mergeCell ref="F40:J40"/>
    <mergeCell ref="R40:V40"/>
    <mergeCell ref="H68:J68"/>
    <mergeCell ref="R68:T68"/>
    <mergeCell ref="V68:X68"/>
    <mergeCell ref="H74:J74"/>
    <mergeCell ref="V74:X74"/>
    <mergeCell ref="L40:P40"/>
    <mergeCell ref="F78:J78"/>
    <mergeCell ref="F80:J80"/>
    <mergeCell ref="F54:J54"/>
    <mergeCell ref="H60:J60"/>
    <mergeCell ref="H64:J64"/>
    <mergeCell ref="N70:P70"/>
    <mergeCell ref="N68:P68"/>
    <mergeCell ref="L78:P78"/>
    <mergeCell ref="R72:T72"/>
    <mergeCell ref="F76:J76"/>
    <mergeCell ref="N74:P74"/>
    <mergeCell ref="R74:T74"/>
    <mergeCell ref="F22:V22"/>
    <mergeCell ref="F24:J24"/>
    <mergeCell ref="R24:V24"/>
    <mergeCell ref="F66:J66"/>
    <mergeCell ref="F46:J46"/>
    <mergeCell ref="F48:J48"/>
    <mergeCell ref="F50:J50"/>
    <mergeCell ref="N46:P46"/>
    <mergeCell ref="N48:P48"/>
    <mergeCell ref="N50:P50"/>
    <mergeCell ref="H58:J58"/>
    <mergeCell ref="H56:J56"/>
    <mergeCell ref="L24:P24"/>
    <mergeCell ref="L26:P26"/>
    <mergeCell ref="N44:P44"/>
    <mergeCell ref="R54:V54"/>
    <mergeCell ref="H62:J62"/>
    <mergeCell ref="N56:O56"/>
    <mergeCell ref="R58:T58"/>
    <mergeCell ref="R56:T56"/>
    <mergeCell ref="R60:T60"/>
    <mergeCell ref="R64:T64"/>
    <mergeCell ref="R66:T66"/>
    <mergeCell ref="L88:N88"/>
    <mergeCell ref="L90:N90"/>
    <mergeCell ref="L84:R84"/>
    <mergeCell ref="P86:R86"/>
    <mergeCell ref="L86:N86"/>
    <mergeCell ref="P90:R90"/>
    <mergeCell ref="P88:R88"/>
    <mergeCell ref="L80:P80"/>
    <mergeCell ref="L106:N106"/>
    <mergeCell ref="P106:R106"/>
    <mergeCell ref="L98:N98"/>
    <mergeCell ref="P98:R98"/>
    <mergeCell ref="P104:R104"/>
    <mergeCell ref="T98:V98"/>
    <mergeCell ref="F144:H144"/>
    <mergeCell ref="N112:P112"/>
    <mergeCell ref="L118:P118"/>
    <mergeCell ref="R118:V118"/>
    <mergeCell ref="L120:N120"/>
    <mergeCell ref="P120:R120"/>
    <mergeCell ref="T120:V120"/>
    <mergeCell ref="F120:H120"/>
    <mergeCell ref="P131:Q131"/>
    <mergeCell ref="R131:T131"/>
    <mergeCell ref="P129:Q129"/>
    <mergeCell ref="R129:T129"/>
    <mergeCell ref="P128:Q128"/>
    <mergeCell ref="R128:T128"/>
    <mergeCell ref="P126:Q126"/>
    <mergeCell ref="R126:T126"/>
    <mergeCell ref="T114:V114"/>
    <mergeCell ref="F124:H124"/>
    <mergeCell ref="F126:H126"/>
    <mergeCell ref="F137:H137"/>
    <mergeCell ref="F112:J112"/>
    <mergeCell ref="F125:H125"/>
    <mergeCell ref="L114:N114"/>
    <mergeCell ref="P114:R114"/>
    <mergeCell ref="T106:V106"/>
    <mergeCell ref="L100:N100"/>
    <mergeCell ref="P100:R100"/>
    <mergeCell ref="T100:V100"/>
    <mergeCell ref="F141:H141"/>
    <mergeCell ref="F118:J118"/>
    <mergeCell ref="V56:X56"/>
    <mergeCell ref="V58:X58"/>
    <mergeCell ref="V60:X60"/>
    <mergeCell ref="V64:X64"/>
    <mergeCell ref="V66:X66"/>
    <mergeCell ref="F110:J110"/>
    <mergeCell ref="N110:P110"/>
    <mergeCell ref="L92:N92"/>
    <mergeCell ref="P92:R92"/>
    <mergeCell ref="T92:V92"/>
    <mergeCell ref="L96:N96"/>
    <mergeCell ref="P96:R96"/>
    <mergeCell ref="T96:V96"/>
    <mergeCell ref="L108:P108"/>
    <mergeCell ref="L102:N102"/>
    <mergeCell ref="P102:R102"/>
    <mergeCell ref="L104:N104"/>
    <mergeCell ref="L116:N116"/>
    <mergeCell ref="P116:R116"/>
    <mergeCell ref="T116:V116"/>
    <mergeCell ref="F131:H131"/>
    <mergeCell ref="Z60:AE61"/>
    <mergeCell ref="Z62:AE63"/>
    <mergeCell ref="Z64:AE65"/>
    <mergeCell ref="Z66:AE67"/>
    <mergeCell ref="F145:H145"/>
    <mergeCell ref="F122:H122"/>
    <mergeCell ref="L122:N122"/>
    <mergeCell ref="P122:R122"/>
    <mergeCell ref="P132:Q132"/>
    <mergeCell ref="R132:T132"/>
    <mergeCell ref="P133:Q133"/>
    <mergeCell ref="R133:T133"/>
    <mergeCell ref="P134:Q134"/>
    <mergeCell ref="R134:T134"/>
    <mergeCell ref="R135:T135"/>
    <mergeCell ref="F142:H142"/>
    <mergeCell ref="F143:H143"/>
    <mergeCell ref="F140:H140"/>
    <mergeCell ref="T122:V122"/>
    <mergeCell ref="P127:Q127"/>
    <mergeCell ref="Z40:AE41"/>
    <mergeCell ref="Z42:AE43"/>
    <mergeCell ref="Z44:AE45"/>
    <mergeCell ref="Z46:AE47"/>
    <mergeCell ref="Z48:AE49"/>
    <mergeCell ref="Z50:AE51"/>
    <mergeCell ref="Z52:AE53"/>
    <mergeCell ref="Z54:AE55"/>
    <mergeCell ref="Z56:AE57"/>
    <mergeCell ref="AA143:AB143"/>
    <mergeCell ref="AC143:AD143"/>
    <mergeCell ref="Z76:AE77"/>
    <mergeCell ref="Z78:AE79"/>
    <mergeCell ref="Z80:AE81"/>
    <mergeCell ref="Z82:AE83"/>
    <mergeCell ref="Z84:AE85"/>
    <mergeCell ref="V72:X72"/>
    <mergeCell ref="R78:V78"/>
    <mergeCell ref="R127:T127"/>
    <mergeCell ref="R124:T124"/>
    <mergeCell ref="T102:V102"/>
    <mergeCell ref="T108:V108"/>
    <mergeCell ref="Z139:AE139"/>
    <mergeCell ref="Z124:AE124"/>
    <mergeCell ref="AA128:AB128"/>
    <mergeCell ref="AC128:AD128"/>
    <mergeCell ref="AA133:AB133"/>
    <mergeCell ref="T104:V104"/>
    <mergeCell ref="T86:V86"/>
    <mergeCell ref="T90:V90"/>
    <mergeCell ref="Z72:AE73"/>
    <mergeCell ref="Z74:AE75"/>
    <mergeCell ref="T84:V84"/>
    <mergeCell ref="AA148:AB148"/>
    <mergeCell ref="AC148:AD148"/>
    <mergeCell ref="F148:H148"/>
    <mergeCell ref="Z20:AE21"/>
    <mergeCell ref="Z5:AE7"/>
    <mergeCell ref="Z9:AE11"/>
    <mergeCell ref="Z12:AE13"/>
    <mergeCell ref="Z14:AE15"/>
    <mergeCell ref="Z30:AE31"/>
    <mergeCell ref="Z32:AE33"/>
    <mergeCell ref="Z34:AE35"/>
    <mergeCell ref="Z36:AE37"/>
    <mergeCell ref="Z38:AE39"/>
    <mergeCell ref="Z8:AE8"/>
    <mergeCell ref="Z16:AE17"/>
    <mergeCell ref="Z18:AE19"/>
    <mergeCell ref="Z22:AE23"/>
    <mergeCell ref="Z86:AE87"/>
    <mergeCell ref="Z88:AE89"/>
    <mergeCell ref="Z90:AE91"/>
    <mergeCell ref="T88:V88"/>
    <mergeCell ref="Z58:AE59"/>
    <mergeCell ref="Z68:AE69"/>
    <mergeCell ref="Z70:AE71"/>
  </mergeCells>
  <conditionalFormatting sqref="D10 D86 D90 L90">
    <cfRule type="expression" dxfId="178" priority="383">
      <formula>$B10=""</formula>
    </cfRule>
  </conditionalFormatting>
  <conditionalFormatting sqref="D12">
    <cfRule type="expression" dxfId="177" priority="371">
      <formula>$B12=""</formula>
    </cfRule>
  </conditionalFormatting>
  <conditionalFormatting sqref="D14">
    <cfRule type="expression" dxfId="176" priority="370">
      <formula>$B14=""</formula>
    </cfRule>
  </conditionalFormatting>
  <conditionalFormatting sqref="D16">
    <cfRule type="expression" dxfId="175" priority="369">
      <formula>$B16=""</formula>
    </cfRule>
  </conditionalFormatting>
  <conditionalFormatting sqref="D18">
    <cfRule type="expression" dxfId="174" priority="368">
      <formula>$B18=""</formula>
    </cfRule>
  </conditionalFormatting>
  <conditionalFormatting sqref="D22">
    <cfRule type="cellIs" dxfId="173" priority="35" operator="notEqual">
      <formula>$F$6</formula>
    </cfRule>
    <cfRule type="expression" dxfId="172" priority="297">
      <formula>$B22=""</formula>
    </cfRule>
  </conditionalFormatting>
  <conditionalFormatting sqref="D24">
    <cfRule type="expression" dxfId="171" priority="53">
      <formula>$B24=""</formula>
    </cfRule>
  </conditionalFormatting>
  <conditionalFormatting sqref="D30">
    <cfRule type="expression" dxfId="170" priority="335">
      <formula>$B30=""</formula>
    </cfRule>
  </conditionalFormatting>
  <conditionalFormatting sqref="D32">
    <cfRule type="expression" dxfId="169" priority="310">
      <formula>$B32=""</formula>
    </cfRule>
  </conditionalFormatting>
  <conditionalFormatting sqref="D34">
    <cfRule type="expression" dxfId="168" priority="309">
      <formula>$B34=""</formula>
    </cfRule>
  </conditionalFormatting>
  <conditionalFormatting sqref="D36">
    <cfRule type="expression" dxfId="167" priority="308">
      <formula>$B36=""</formula>
    </cfRule>
  </conditionalFormatting>
  <conditionalFormatting sqref="D38">
    <cfRule type="expression" dxfId="166" priority="307">
      <formula>$B38=""</formula>
    </cfRule>
  </conditionalFormatting>
  <conditionalFormatting sqref="D44">
    <cfRule type="expression" dxfId="165" priority="21">
      <formula>$B44=""</formula>
    </cfRule>
  </conditionalFormatting>
  <conditionalFormatting sqref="D46">
    <cfRule type="expression" dxfId="164" priority="20">
      <formula>$B46=""</formula>
    </cfRule>
  </conditionalFormatting>
  <conditionalFormatting sqref="D48">
    <cfRule type="expression" dxfId="163" priority="19">
      <formula>$B48=""</formula>
    </cfRule>
  </conditionalFormatting>
  <conditionalFormatting sqref="D50">
    <cfRule type="expression" dxfId="162" priority="18">
      <formula>$B50=""</formula>
    </cfRule>
  </conditionalFormatting>
  <conditionalFormatting sqref="D52">
    <cfRule type="expression" dxfId="161" priority="17">
      <formula>$B52=""</formula>
    </cfRule>
  </conditionalFormatting>
  <conditionalFormatting sqref="D58">
    <cfRule type="expression" dxfId="160" priority="212">
      <formula>$B58=""</formula>
    </cfRule>
  </conditionalFormatting>
  <conditionalFormatting sqref="D60">
    <cfRule type="expression" dxfId="159" priority="211">
      <formula>$B60=""</formula>
    </cfRule>
  </conditionalFormatting>
  <conditionalFormatting sqref="D62">
    <cfRule type="expression" dxfId="158" priority="94">
      <formula>$B62=""</formula>
    </cfRule>
  </conditionalFormatting>
  <conditionalFormatting sqref="D64">
    <cfRule type="expression" dxfId="157" priority="210">
      <formula>$B64=""</formula>
    </cfRule>
  </conditionalFormatting>
  <conditionalFormatting sqref="D68">
    <cfRule type="expression" dxfId="156" priority="70">
      <formula>$B68=""</formula>
    </cfRule>
  </conditionalFormatting>
  <conditionalFormatting sqref="D70">
    <cfRule type="expression" dxfId="155" priority="85">
      <formula>$B70=""</formula>
    </cfRule>
  </conditionalFormatting>
  <conditionalFormatting sqref="D72">
    <cfRule type="expression" dxfId="154" priority="76">
      <formula>$B72=""</formula>
    </cfRule>
  </conditionalFormatting>
  <conditionalFormatting sqref="D74">
    <cfRule type="expression" dxfId="153" priority="61">
      <formula>$B74=""</formula>
    </cfRule>
  </conditionalFormatting>
  <conditionalFormatting sqref="D88">
    <cfRule type="expression" dxfId="152" priority="34">
      <formula>$B88=""</formula>
    </cfRule>
  </conditionalFormatting>
  <conditionalFormatting sqref="D92 D96 D98 L98">
    <cfRule type="expression" dxfId="151" priority="161">
      <formula>$B92=""</formula>
    </cfRule>
  </conditionalFormatting>
  <conditionalFormatting sqref="D94">
    <cfRule type="expression" dxfId="150" priority="106">
      <formula>$B94=""</formula>
    </cfRule>
  </conditionalFormatting>
  <conditionalFormatting sqref="D100 L100">
    <cfRule type="expression" dxfId="149" priority="57">
      <formula>$B100=""</formula>
    </cfRule>
  </conditionalFormatting>
  <conditionalFormatting sqref="D102">
    <cfRule type="expression" dxfId="148" priority="125">
      <formula>$B102=""</formula>
    </cfRule>
  </conditionalFormatting>
  <conditionalFormatting sqref="D104 L104">
    <cfRule type="expression" dxfId="147" priority="148">
      <formula>$B104=""</formula>
    </cfRule>
  </conditionalFormatting>
  <conditionalFormatting sqref="D106">
    <cfRule type="expression" dxfId="146" priority="136">
      <formula>$B106=""</formula>
    </cfRule>
  </conditionalFormatting>
  <conditionalFormatting sqref="D108">
    <cfRule type="expression" dxfId="145" priority="135">
      <formula>$B108=""</formula>
    </cfRule>
  </conditionalFormatting>
  <conditionalFormatting sqref="D110">
    <cfRule type="expression" dxfId="144" priority="130">
      <formula>$B110=""</formula>
    </cfRule>
  </conditionalFormatting>
  <conditionalFormatting sqref="D112">
    <cfRule type="expression" dxfId="143" priority="120">
      <formula>$B112=""</formula>
    </cfRule>
  </conditionalFormatting>
  <conditionalFormatting sqref="D114 L114">
    <cfRule type="expression" dxfId="142" priority="115">
      <formula>$B114=""</formula>
    </cfRule>
  </conditionalFormatting>
  <conditionalFormatting sqref="D116">
    <cfRule type="expression" dxfId="141" priority="101">
      <formula>$B116=""</formula>
    </cfRule>
  </conditionalFormatting>
  <conditionalFormatting sqref="D120">
    <cfRule type="expression" dxfId="140" priority="48">
      <formula>$B120=""</formula>
    </cfRule>
  </conditionalFormatting>
  <conditionalFormatting sqref="D122">
    <cfRule type="expression" dxfId="139" priority="39">
      <formula>$B122=""</formula>
    </cfRule>
  </conditionalFormatting>
  <conditionalFormatting sqref="F10">
    <cfRule type="expression" dxfId="138" priority="382">
      <formula>$B10=""</formula>
    </cfRule>
  </conditionalFormatting>
  <conditionalFormatting sqref="F12">
    <cfRule type="expression" dxfId="137" priority="290">
      <formula>$B12=""</formula>
    </cfRule>
  </conditionalFormatting>
  <conditionalFormatting sqref="F14">
    <cfRule type="expression" dxfId="136" priority="288">
      <formula>$B14=""</formula>
    </cfRule>
  </conditionalFormatting>
  <conditionalFormatting sqref="F16">
    <cfRule type="expression" dxfId="135" priority="286">
      <formula>$B16=""</formula>
    </cfRule>
  </conditionalFormatting>
  <conditionalFormatting sqref="F18">
    <cfRule type="expression" dxfId="134" priority="284">
      <formula>$B18=""</formula>
    </cfRule>
  </conditionalFormatting>
  <conditionalFormatting sqref="F30">
    <cfRule type="expression" dxfId="133" priority="334">
      <formula>$B30=""</formula>
    </cfRule>
  </conditionalFormatting>
  <conditionalFormatting sqref="F32">
    <cfRule type="expression" dxfId="132" priority="301">
      <formula>$B32=""</formula>
    </cfRule>
  </conditionalFormatting>
  <conditionalFormatting sqref="F34">
    <cfRule type="expression" dxfId="131" priority="327">
      <formula>$B34=""</formula>
    </cfRule>
  </conditionalFormatting>
  <conditionalFormatting sqref="F36">
    <cfRule type="expression" dxfId="130" priority="326">
      <formula>$B36=""</formula>
    </cfRule>
  </conditionalFormatting>
  <conditionalFormatting sqref="F38">
    <cfRule type="expression" dxfId="129" priority="325">
      <formula>$B38=""</formula>
    </cfRule>
  </conditionalFormatting>
  <conditionalFormatting sqref="F58">
    <cfRule type="expression" dxfId="128" priority="236">
      <formula>$B58=""</formula>
    </cfRule>
  </conditionalFormatting>
  <conditionalFormatting sqref="F60">
    <cfRule type="expression" dxfId="127" priority="235">
      <formula>$B60=""</formula>
    </cfRule>
  </conditionalFormatting>
  <conditionalFormatting sqref="F62">
    <cfRule type="expression" dxfId="126" priority="99">
      <formula>$B62=""</formula>
    </cfRule>
  </conditionalFormatting>
  <conditionalFormatting sqref="F64">
    <cfRule type="expression" dxfId="125" priority="234">
      <formula>$B64=""</formula>
    </cfRule>
  </conditionalFormatting>
  <conditionalFormatting sqref="F68">
    <cfRule type="expression" dxfId="124" priority="75">
      <formula>$B68=""</formula>
    </cfRule>
  </conditionalFormatting>
  <conditionalFormatting sqref="F70">
    <cfRule type="expression" dxfId="123" priority="90">
      <formula>$B70=""</formula>
    </cfRule>
  </conditionalFormatting>
  <conditionalFormatting sqref="F72">
    <cfRule type="expression" dxfId="122" priority="83">
      <formula>$B72=""</formula>
    </cfRule>
  </conditionalFormatting>
  <conditionalFormatting sqref="F74">
    <cfRule type="expression" dxfId="121" priority="65">
      <formula>$B74=""</formula>
    </cfRule>
  </conditionalFormatting>
  <conditionalFormatting sqref="H10">
    <cfRule type="expression" dxfId="120" priority="291">
      <formula>$B10=""</formula>
    </cfRule>
  </conditionalFormatting>
  <conditionalFormatting sqref="H12">
    <cfRule type="expression" dxfId="119" priority="289">
      <formula>$B12=""</formula>
    </cfRule>
  </conditionalFormatting>
  <conditionalFormatting sqref="H14">
    <cfRule type="expression" dxfId="118" priority="287">
      <formula>$B14=""</formula>
    </cfRule>
  </conditionalFormatting>
  <conditionalFormatting sqref="H16">
    <cfRule type="expression" dxfId="117" priority="285">
      <formula>$B16=""</formula>
    </cfRule>
  </conditionalFormatting>
  <conditionalFormatting sqref="H18">
    <cfRule type="expression" dxfId="116" priority="283">
      <formula>$B18=""</formula>
    </cfRule>
  </conditionalFormatting>
  <conditionalFormatting sqref="H58">
    <cfRule type="expression" dxfId="115" priority="230">
      <formula>$B58=""</formula>
    </cfRule>
  </conditionalFormatting>
  <conditionalFormatting sqref="H60">
    <cfRule type="expression" dxfId="114" priority="229">
      <formula>$B60=""</formula>
    </cfRule>
  </conditionalFormatting>
  <conditionalFormatting sqref="H62">
    <cfRule type="expression" dxfId="113" priority="98">
      <formula>$B62=""</formula>
    </cfRule>
  </conditionalFormatting>
  <conditionalFormatting sqref="H64">
    <cfRule type="expression" dxfId="112" priority="228">
      <formula>$B64=""</formula>
    </cfRule>
  </conditionalFormatting>
  <conditionalFormatting sqref="H68">
    <cfRule type="expression" dxfId="111" priority="74">
      <formula>$B68=""</formula>
    </cfRule>
  </conditionalFormatting>
  <conditionalFormatting sqref="H70">
    <cfRule type="expression" dxfId="110" priority="89">
      <formula>$B70=""</formula>
    </cfRule>
  </conditionalFormatting>
  <conditionalFormatting sqref="H72">
    <cfRule type="expression" dxfId="109" priority="82">
      <formula>$B72=""</formula>
    </cfRule>
  </conditionalFormatting>
  <conditionalFormatting sqref="H74">
    <cfRule type="expression" dxfId="108" priority="58">
      <formula>$B74=""</formula>
    </cfRule>
  </conditionalFormatting>
  <conditionalFormatting sqref="H86">
    <cfRule type="expression" dxfId="107" priority="176">
      <formula>$B86=""</formula>
    </cfRule>
  </conditionalFormatting>
  <conditionalFormatting sqref="H88">
    <cfRule type="expression" dxfId="106" priority="33">
      <formula>$B88=""</formula>
    </cfRule>
  </conditionalFormatting>
  <conditionalFormatting sqref="H90">
    <cfRule type="expression" dxfId="105" priority="174">
      <formula>$B90=""</formula>
    </cfRule>
  </conditionalFormatting>
  <conditionalFormatting sqref="H92">
    <cfRule type="expression" dxfId="104" priority="160">
      <formula>$B92=""</formula>
    </cfRule>
  </conditionalFormatting>
  <conditionalFormatting sqref="H94">
    <cfRule type="expression" dxfId="103" priority="110">
      <formula>$B94=""</formula>
    </cfRule>
  </conditionalFormatting>
  <conditionalFormatting sqref="H96">
    <cfRule type="expression" dxfId="102" priority="159">
      <formula>$B96=""</formula>
    </cfRule>
  </conditionalFormatting>
  <conditionalFormatting sqref="H98">
    <cfRule type="expression" dxfId="101" priority="158">
      <formula>$B98=""</formula>
    </cfRule>
  </conditionalFormatting>
  <conditionalFormatting sqref="H100">
    <cfRule type="expression" dxfId="100" priority="56">
      <formula>$B100=""</formula>
    </cfRule>
  </conditionalFormatting>
  <conditionalFormatting sqref="H102">
    <cfRule type="expression" dxfId="99" priority="128">
      <formula>$B102=""</formula>
    </cfRule>
  </conditionalFormatting>
  <conditionalFormatting sqref="H104">
    <cfRule type="expression" dxfId="98" priority="147">
      <formula>$B104=""</formula>
    </cfRule>
  </conditionalFormatting>
  <conditionalFormatting sqref="H106">
    <cfRule type="expression" dxfId="97" priority="143">
      <formula>$B106=""</formula>
    </cfRule>
  </conditionalFormatting>
  <conditionalFormatting sqref="H108">
    <cfRule type="expression" dxfId="96" priority="139">
      <formula>$B108=""</formula>
    </cfRule>
  </conditionalFormatting>
  <conditionalFormatting sqref="H114">
    <cfRule type="expression" dxfId="95" priority="114">
      <formula>$B114=""</formula>
    </cfRule>
  </conditionalFormatting>
  <conditionalFormatting sqref="H116">
    <cfRule type="expression" dxfId="94" priority="104">
      <formula>$B116=""</formula>
    </cfRule>
  </conditionalFormatting>
  <conditionalFormatting sqref="L10">
    <cfRule type="expression" dxfId="93" priority="28">
      <formula>$B10=""</formula>
    </cfRule>
  </conditionalFormatting>
  <conditionalFormatting sqref="L12">
    <cfRule type="expression" dxfId="92" priority="27">
      <formula>$B12=""</formula>
    </cfRule>
  </conditionalFormatting>
  <conditionalFormatting sqref="L14">
    <cfRule type="expression" dxfId="91" priority="278">
      <formula>$B14=""</formula>
    </cfRule>
  </conditionalFormatting>
  <conditionalFormatting sqref="L16">
    <cfRule type="expression" dxfId="90" priority="273">
      <formula>$B16=""</formula>
    </cfRule>
  </conditionalFormatting>
  <conditionalFormatting sqref="L18">
    <cfRule type="expression" dxfId="89" priority="271">
      <formula>$B18=""</formula>
    </cfRule>
  </conditionalFormatting>
  <conditionalFormatting sqref="L30">
    <cfRule type="expression" dxfId="88" priority="306">
      <formula>$B30=""</formula>
    </cfRule>
  </conditionalFormatting>
  <conditionalFormatting sqref="L32">
    <cfRule type="expression" dxfId="87" priority="300">
      <formula>$B32=""</formula>
    </cfRule>
  </conditionalFormatting>
  <conditionalFormatting sqref="L34">
    <cfRule type="expression" dxfId="86" priority="304">
      <formula>$B34=""</formula>
    </cfRule>
  </conditionalFormatting>
  <conditionalFormatting sqref="L36">
    <cfRule type="expression" dxfId="85" priority="303">
      <formula>$B36=""</formula>
    </cfRule>
  </conditionalFormatting>
  <conditionalFormatting sqref="L38">
    <cfRule type="expression" dxfId="84" priority="302">
      <formula>$B38=""</formula>
    </cfRule>
  </conditionalFormatting>
  <conditionalFormatting sqref="L44">
    <cfRule type="expression" dxfId="83" priority="260">
      <formula>$B44=""</formula>
    </cfRule>
  </conditionalFormatting>
  <conditionalFormatting sqref="L46">
    <cfRule type="expression" dxfId="82" priority="256">
      <formula>$B46=""</formula>
    </cfRule>
  </conditionalFormatting>
  <conditionalFormatting sqref="L48">
    <cfRule type="expression" dxfId="81" priority="259">
      <formula>$B48=""</formula>
    </cfRule>
  </conditionalFormatting>
  <conditionalFormatting sqref="L50">
    <cfRule type="expression" dxfId="80" priority="258">
      <formula>$B50=""</formula>
    </cfRule>
  </conditionalFormatting>
  <conditionalFormatting sqref="L52">
    <cfRule type="expression" dxfId="79" priority="100">
      <formula>$B52=""</formula>
    </cfRule>
  </conditionalFormatting>
  <conditionalFormatting sqref="L58">
    <cfRule type="expression" dxfId="78" priority="227">
      <formula>$B58=""</formula>
    </cfRule>
  </conditionalFormatting>
  <conditionalFormatting sqref="L60">
    <cfRule type="expression" dxfId="77" priority="26">
      <formula>$B60=""</formula>
    </cfRule>
  </conditionalFormatting>
  <conditionalFormatting sqref="L64">
    <cfRule type="expression" dxfId="76" priority="225">
      <formula>$B64=""</formula>
    </cfRule>
  </conditionalFormatting>
  <conditionalFormatting sqref="L68">
    <cfRule type="expression" dxfId="75" priority="73">
      <formula>$B68=""</formula>
    </cfRule>
  </conditionalFormatting>
  <conditionalFormatting sqref="L70">
    <cfRule type="expression" dxfId="74" priority="88">
      <formula>$B70=""</formula>
    </cfRule>
  </conditionalFormatting>
  <conditionalFormatting sqref="L72">
    <cfRule type="expression" dxfId="73" priority="68">
      <formula>$B72=""</formula>
    </cfRule>
  </conditionalFormatting>
  <conditionalFormatting sqref="L74">
    <cfRule type="expression" dxfId="72" priority="63">
      <formula>$B74=""</formula>
    </cfRule>
  </conditionalFormatting>
  <conditionalFormatting sqref="L80">
    <cfRule type="expression" dxfId="71" priority="91">
      <formula>$B80=""</formula>
    </cfRule>
  </conditionalFormatting>
  <conditionalFormatting sqref="L86">
    <cfRule type="expression" dxfId="70" priority="172">
      <formula>$B86=""</formula>
    </cfRule>
  </conditionalFormatting>
  <conditionalFormatting sqref="L88">
    <cfRule type="expression" dxfId="69" priority="32">
      <formula>$B88=""</formula>
    </cfRule>
  </conditionalFormatting>
  <conditionalFormatting sqref="L92">
    <cfRule type="expression" dxfId="68" priority="156">
      <formula>$B92=""</formula>
    </cfRule>
  </conditionalFormatting>
  <conditionalFormatting sqref="L96">
    <cfRule type="expression" dxfId="67" priority="157">
      <formula>$B96=""</formula>
    </cfRule>
  </conditionalFormatting>
  <conditionalFormatting sqref="L102">
    <cfRule type="expression" dxfId="66" priority="129">
      <formula>$B102=""</formula>
    </cfRule>
  </conditionalFormatting>
  <conditionalFormatting sqref="L106">
    <cfRule type="expression" dxfId="65" priority="144">
      <formula>$B106=""</formula>
    </cfRule>
  </conditionalFormatting>
  <conditionalFormatting sqref="L108">
    <cfRule type="expression" dxfId="64" priority="140">
      <formula>$B108=""</formula>
    </cfRule>
  </conditionalFormatting>
  <conditionalFormatting sqref="L116">
    <cfRule type="expression" dxfId="63" priority="105">
      <formula>$B116=""</formula>
    </cfRule>
  </conditionalFormatting>
  <conditionalFormatting sqref="L120">
    <cfRule type="expression" dxfId="62" priority="46">
      <formula>$B120=""</formula>
    </cfRule>
  </conditionalFormatting>
  <conditionalFormatting sqref="L122">
    <cfRule type="expression" dxfId="61" priority="38">
      <formula>$B122=""</formula>
    </cfRule>
  </conditionalFormatting>
  <conditionalFormatting sqref="L110:M110">
    <cfRule type="expression" dxfId="60" priority="119">
      <formula>$B110=""</formula>
    </cfRule>
  </conditionalFormatting>
  <conditionalFormatting sqref="L112:M112">
    <cfRule type="expression" dxfId="59" priority="117">
      <formula>$B112=""</formula>
    </cfRule>
  </conditionalFormatting>
  <conditionalFormatting sqref="N10">
    <cfRule type="expression" dxfId="58" priority="281">
      <formula>$B10=""</formula>
    </cfRule>
  </conditionalFormatting>
  <conditionalFormatting sqref="N12">
    <cfRule type="expression" dxfId="57" priority="276">
      <formula>$B12=""</formula>
    </cfRule>
  </conditionalFormatting>
  <conditionalFormatting sqref="N14">
    <cfRule type="expression" dxfId="56" priority="275">
      <formula>$B14=""</formula>
    </cfRule>
  </conditionalFormatting>
  <conditionalFormatting sqref="N16">
    <cfRule type="expression" dxfId="55" priority="272">
      <formula>$B16=""</formula>
    </cfRule>
  </conditionalFormatting>
  <conditionalFormatting sqref="N18">
    <cfRule type="expression" dxfId="54" priority="270">
      <formula>$B18=""</formula>
    </cfRule>
  </conditionalFormatting>
  <conditionalFormatting sqref="N58">
    <cfRule type="expression" dxfId="53" priority="224">
      <formula>$B58=""</formula>
    </cfRule>
  </conditionalFormatting>
  <conditionalFormatting sqref="N60">
    <cfRule type="expression" dxfId="52" priority="223">
      <formula>$B60=""</formula>
    </cfRule>
  </conditionalFormatting>
  <conditionalFormatting sqref="N64">
    <cfRule type="expression" dxfId="51" priority="222">
      <formula>$B64=""</formula>
    </cfRule>
  </conditionalFormatting>
  <conditionalFormatting sqref="N68">
    <cfRule type="expression" dxfId="50" priority="72">
      <formula>$B68=""</formula>
    </cfRule>
  </conditionalFormatting>
  <conditionalFormatting sqref="N70">
    <cfRule type="expression" dxfId="49" priority="67">
      <formula>$B70=""</formula>
    </cfRule>
  </conditionalFormatting>
  <conditionalFormatting sqref="N74">
    <cfRule type="expression" dxfId="48" priority="59">
      <formula>$B74=""</formula>
    </cfRule>
  </conditionalFormatting>
  <conditionalFormatting sqref="P86">
    <cfRule type="expression" dxfId="47" priority="169">
      <formula>$B86=""</formula>
    </cfRule>
  </conditionalFormatting>
  <conditionalFormatting sqref="P88">
    <cfRule type="expression" dxfId="46" priority="31">
      <formula>$B88=""</formula>
    </cfRule>
  </conditionalFormatting>
  <conditionalFormatting sqref="P90">
    <cfRule type="expression" dxfId="45" priority="171">
      <formula>$B90=""</formula>
    </cfRule>
  </conditionalFormatting>
  <conditionalFormatting sqref="P92">
    <cfRule type="expression" dxfId="44" priority="153">
      <formula>$B92=""</formula>
    </cfRule>
  </conditionalFormatting>
  <conditionalFormatting sqref="P96">
    <cfRule type="expression" dxfId="43" priority="154">
      <formula>$B96=""</formula>
    </cfRule>
  </conditionalFormatting>
  <conditionalFormatting sqref="P98">
    <cfRule type="expression" dxfId="42" priority="155">
      <formula>$B98=""</formula>
    </cfRule>
  </conditionalFormatting>
  <conditionalFormatting sqref="P100">
    <cfRule type="expression" dxfId="41" priority="55">
      <formula>$B100=""</formula>
    </cfRule>
  </conditionalFormatting>
  <conditionalFormatting sqref="P102">
    <cfRule type="expression" dxfId="40" priority="127">
      <formula>$B102=""</formula>
    </cfRule>
  </conditionalFormatting>
  <conditionalFormatting sqref="P104">
    <cfRule type="expression" dxfId="39" priority="146">
      <formula>$B104=""</formula>
    </cfRule>
  </conditionalFormatting>
  <conditionalFormatting sqref="P106">
    <cfRule type="expression" dxfId="38" priority="142">
      <formula>$B106=""</formula>
    </cfRule>
  </conditionalFormatting>
  <conditionalFormatting sqref="P114">
    <cfRule type="expression" dxfId="37" priority="113">
      <formula>$B114=""</formula>
    </cfRule>
  </conditionalFormatting>
  <conditionalFormatting sqref="P116">
    <cfRule type="expression" dxfId="36" priority="103">
      <formula>$B116=""</formula>
    </cfRule>
  </conditionalFormatting>
  <conditionalFormatting sqref="P120">
    <cfRule type="expression" dxfId="35" priority="45">
      <formula>$B120=""</formula>
    </cfRule>
  </conditionalFormatting>
  <conditionalFormatting sqref="P122">
    <cfRule type="expression" dxfId="34" priority="37">
      <formula>$B122=""</formula>
    </cfRule>
  </conditionalFormatting>
  <conditionalFormatting sqref="R58">
    <cfRule type="expression" dxfId="33" priority="215">
      <formula>$B58=""</formula>
    </cfRule>
  </conditionalFormatting>
  <conditionalFormatting sqref="R60">
    <cfRule type="expression" dxfId="32" priority="214">
      <formula>$B60=""</formula>
    </cfRule>
  </conditionalFormatting>
  <conditionalFormatting sqref="R64">
    <cfRule type="expression" dxfId="31" priority="213">
      <formula>$B64=""</formula>
    </cfRule>
  </conditionalFormatting>
  <conditionalFormatting sqref="R68">
    <cfRule type="expression" dxfId="30" priority="71">
      <formula>$B68=""</formula>
    </cfRule>
  </conditionalFormatting>
  <conditionalFormatting sqref="R70">
    <cfRule type="expression" dxfId="29" priority="86">
      <formula>$B70=""</formula>
    </cfRule>
  </conditionalFormatting>
  <conditionalFormatting sqref="R72">
    <cfRule type="expression" dxfId="28" priority="29">
      <formula>$B72=""</formula>
    </cfRule>
  </conditionalFormatting>
  <conditionalFormatting sqref="R74">
    <cfRule type="expression" dxfId="27" priority="62">
      <formula>$B74=""</formula>
    </cfRule>
  </conditionalFormatting>
  <conditionalFormatting sqref="T86">
    <cfRule type="expression" dxfId="26" priority="168">
      <formula>$B86=""</formula>
    </cfRule>
  </conditionalFormatting>
  <conditionalFormatting sqref="T88">
    <cfRule type="expression" dxfId="25" priority="30">
      <formula>$B88=""</formula>
    </cfRule>
  </conditionalFormatting>
  <conditionalFormatting sqref="T90">
    <cfRule type="expression" dxfId="24" priority="162">
      <formula>$B90=""</formula>
    </cfRule>
  </conditionalFormatting>
  <conditionalFormatting sqref="T92">
    <cfRule type="expression" dxfId="23" priority="152">
      <formula>$B92=""</formula>
    </cfRule>
  </conditionalFormatting>
  <conditionalFormatting sqref="T96">
    <cfRule type="expression" dxfId="22" priority="151">
      <formula>$B96=""</formula>
    </cfRule>
  </conditionalFormatting>
  <conditionalFormatting sqref="T98">
    <cfRule type="expression" dxfId="21" priority="150">
      <formula>$B98=""</formula>
    </cfRule>
  </conditionalFormatting>
  <conditionalFormatting sqref="T100">
    <cfRule type="expression" dxfId="20" priority="54">
      <formula>$B100=""</formula>
    </cfRule>
  </conditionalFormatting>
  <conditionalFormatting sqref="T102">
    <cfRule type="expression" dxfId="19" priority="126">
      <formula>$B102=""</formula>
    </cfRule>
  </conditionalFormatting>
  <conditionalFormatting sqref="T104">
    <cfRule type="expression" dxfId="18" priority="145">
      <formula>$B104=""</formula>
    </cfRule>
  </conditionalFormatting>
  <conditionalFormatting sqref="T106">
    <cfRule type="expression" dxfId="17" priority="141">
      <formula>$B106=""</formula>
    </cfRule>
  </conditionalFormatting>
  <conditionalFormatting sqref="T108">
    <cfRule type="expression" dxfId="16" priority="137">
      <formula>$B108=""</formula>
    </cfRule>
  </conditionalFormatting>
  <conditionalFormatting sqref="T110">
    <cfRule type="expression" dxfId="15" priority="131">
      <formula>$B110=""</formula>
    </cfRule>
  </conditionalFormatting>
  <conditionalFormatting sqref="T112">
    <cfRule type="expression" dxfId="14" priority="116">
      <formula>$B112=""</formula>
    </cfRule>
  </conditionalFormatting>
  <conditionalFormatting sqref="T114">
    <cfRule type="expression" dxfId="13" priority="112">
      <formula>$B114=""</formula>
    </cfRule>
  </conditionalFormatting>
  <conditionalFormatting sqref="T116">
    <cfRule type="expression" dxfId="12" priority="102">
      <formula>$B116=""</formula>
    </cfRule>
  </conditionalFormatting>
  <conditionalFormatting sqref="T120">
    <cfRule type="expression" dxfId="11" priority="44">
      <formula>$B120=""</formula>
    </cfRule>
  </conditionalFormatting>
  <conditionalFormatting sqref="T122">
    <cfRule type="expression" dxfId="10" priority="36">
      <formula>$B122=""</formula>
    </cfRule>
  </conditionalFormatting>
  <conditionalFormatting sqref="V58">
    <cfRule type="expression" dxfId="9" priority="188">
      <formula>$B58=""</formula>
    </cfRule>
  </conditionalFormatting>
  <conditionalFormatting sqref="V60">
    <cfRule type="expression" dxfId="8" priority="187">
      <formula>$B60=""</formula>
    </cfRule>
  </conditionalFormatting>
  <conditionalFormatting sqref="V64">
    <cfRule type="expression" dxfId="7" priority="186">
      <formula>$B64=""</formula>
    </cfRule>
  </conditionalFormatting>
  <conditionalFormatting sqref="V68">
    <cfRule type="expression" dxfId="6" priority="66">
      <formula>$B68=""</formula>
    </cfRule>
  </conditionalFormatting>
  <conditionalFormatting sqref="V70">
    <cfRule type="expression" dxfId="5" priority="84">
      <formula>$B70=""</formula>
    </cfRule>
  </conditionalFormatting>
  <conditionalFormatting sqref="V72">
    <cfRule type="expression" dxfId="4" priority="77">
      <formula>$B72=""</formula>
    </cfRule>
  </conditionalFormatting>
  <conditionalFormatting sqref="V74">
    <cfRule type="expression" dxfId="3" priority="60">
      <formula>$B74=""</formula>
    </cfRule>
  </conditionalFormatting>
  <conditionalFormatting sqref="X106">
    <cfRule type="expression" dxfId="2" priority="52">
      <formula>$B106=""</formula>
    </cfRule>
  </conditionalFormatting>
  <conditionalFormatting sqref="X112">
    <cfRule type="expression" dxfId="1" priority="51">
      <formula>$B112=""</formula>
    </cfRule>
  </conditionalFormatting>
  <conditionalFormatting sqref="X116">
    <cfRule type="expression" dxfId="0" priority="50">
      <formula>$B116=""</formula>
    </cfRule>
  </conditionalFormatting>
  <conditionalFormatting sqref="AB129:AB130">
    <cfRule type="iconSet" priority="16">
      <iconSet iconSet="4TrafficLights" showValue="0">
        <cfvo type="percent" val="0"/>
        <cfvo type="num" val="0.5"/>
        <cfvo type="num" val="0.75"/>
        <cfvo type="num" val="1"/>
      </iconSet>
    </cfRule>
  </conditionalFormatting>
  <conditionalFormatting sqref="AB144">
    <cfRule type="iconSet" priority="12">
      <iconSet iconSet="4TrafficLights" showValue="0">
        <cfvo type="percent" val="0"/>
        <cfvo type="num" val="0.5"/>
        <cfvo type="num" val="0.75"/>
        <cfvo type="num" val="1"/>
      </iconSet>
    </cfRule>
  </conditionalFormatting>
  <conditionalFormatting sqref="AD129">
    <cfRule type="iconSet" priority="15">
      <iconSet iconSet="4TrafficLights" showValue="0">
        <cfvo type="percent" val="0"/>
        <cfvo type="num" val="1"/>
        <cfvo type="num" val="3"/>
        <cfvo type="num" val="4"/>
      </iconSet>
    </cfRule>
  </conditionalFormatting>
  <conditionalFormatting sqref="AD144">
    <cfRule type="iconSet" priority="11">
      <iconSet iconSet="4TrafficLights" showValue="0">
        <cfvo type="percent" val="0"/>
        <cfvo type="num" val="1"/>
        <cfvo type="num" val="3"/>
        <cfvo type="num" val="4"/>
      </iconSet>
    </cfRule>
  </conditionalFormatting>
  <pageMargins left="0.25" right="0.25" top="0.75" bottom="0.75" header="0.3" footer="0.3"/>
  <pageSetup paperSize="9" scale="93" orientation="landscape" r:id="rId1"/>
  <rowBreaks count="3" manualBreakCount="3">
    <brk id="41" min="1" max="24" man="1"/>
    <brk id="82" min="1" max="24" man="1"/>
    <brk id="123" min="1" max="24" man="1"/>
  </rowBreaks>
  <colBreaks count="1" manualBreakCount="1">
    <brk id="24" min="3" max="144" man="1"/>
  </colBreaks>
  <drawing r:id="rId2"/>
  <legacyDrawing r:id="rId3"/>
  <extLst>
    <ext xmlns:x14="http://schemas.microsoft.com/office/spreadsheetml/2009/9/main" uri="{78C0D931-6437-407d-A8EE-F0AAD7539E65}">
      <x14:conditionalFormattings>
        <x14:conditionalFormatting xmlns:xm="http://schemas.microsoft.com/office/excel/2006/main">
          <x14:cfRule type="iconSet" priority="8" id="{6A0EA93C-D202-43A7-ACC4-76E267C35BF1}">
            <x14:iconSet iconSet="3Arrows" showValue="0" custom="1">
              <x14:cfvo type="percent">
                <xm:f>0</xm:f>
              </x14:cfvo>
              <x14:cfvo type="num">
                <xm:f>0</xm:f>
              </x14:cfvo>
              <x14:cfvo type="num">
                <xm:f>1</xm:f>
              </x14:cfvo>
              <x14:cfIcon iconSet="3Arrows" iconId="0"/>
              <x14:cfIcon iconSet="3Arrows" iconId="0"/>
              <x14:cfIcon iconSet="3Arrows" iconId="2"/>
            </x14:iconSet>
          </x14:cfRule>
          <xm:sqref>AA150:AB150</xm:sqref>
        </x14:conditionalFormatting>
        <x14:conditionalFormatting xmlns:xm="http://schemas.microsoft.com/office/excel/2006/main">
          <x14:cfRule type="iconSet" priority="14" id="{6AC83F68-3330-4FA5-BB07-C0BE9B7CD181}">
            <x14:iconSet iconSet="4TrafficLights" showValue="0" custom="1">
              <x14:cfvo type="percent">
                <xm:f>0</xm:f>
              </x14:cfvo>
              <x14:cfvo type="num">
                <xm:f>0</xm:f>
              </x14:cfvo>
              <x14:cfvo type="num">
                <xm:f>2.5</xm:f>
              </x14:cfvo>
              <x14:cfvo type="num">
                <xm:f>5</xm:f>
              </x14:cfvo>
              <x14:cfIcon iconSet="3TrafficLights1" iconId="2"/>
              <x14:cfIcon iconSet="3TrafficLights1" iconId="2"/>
              <x14:cfIcon iconSet="3TrafficLights1" iconId="1"/>
              <x14:cfIcon iconSet="3TrafficLights1" iconId="0"/>
            </x14:iconSet>
          </x14:cfRule>
          <xm:sqref>AB134</xm:sqref>
        </x14:conditionalFormatting>
        <x14:conditionalFormatting xmlns:xm="http://schemas.microsoft.com/office/excel/2006/main">
          <x14:cfRule type="iconSet" priority="6" id="{043A3022-2D8F-4C5D-B3EC-89DBB06D671B}">
            <x14:iconSet iconSet="3Arrows" showValue="0" custom="1">
              <x14:cfvo type="percent">
                <xm:f>0</xm:f>
              </x14:cfvo>
              <x14:cfvo type="num">
                <xm:f>0</xm:f>
              </x14:cfvo>
              <x14:cfvo type="num">
                <xm:f>1</xm:f>
              </x14:cfvo>
              <x14:cfIcon iconSet="3Arrows" iconId="0"/>
              <x14:cfIcon iconSet="3Arrows" iconId="0"/>
              <x14:cfIcon iconSet="3Arrows" iconId="2"/>
            </x14:iconSet>
          </x14:cfRule>
          <xm:sqref>AB145</xm:sqref>
        </x14:conditionalFormatting>
        <x14:conditionalFormatting xmlns:xm="http://schemas.microsoft.com/office/excel/2006/main">
          <x14:cfRule type="iconSet" priority="1" id="{0BCE5F35-58AC-4AD6-B611-33100838E0A5}">
            <x14:iconSet iconSet="4TrafficLights" showValue="0" custom="1">
              <x14:cfvo type="percent">
                <xm:f>0</xm:f>
              </x14:cfvo>
              <x14:cfvo type="num">
                <xm:f>0</xm:f>
              </x14:cfvo>
              <x14:cfvo type="num">
                <xm:f>2.5</xm:f>
              </x14:cfvo>
              <x14:cfvo type="num">
                <xm:f>5</xm:f>
              </x14:cfvo>
              <x14:cfIcon iconSet="3TrafficLights1" iconId="2"/>
              <x14:cfIcon iconSet="3TrafficLights1" iconId="2"/>
              <x14:cfIcon iconSet="3TrafficLights1" iconId="1"/>
              <x14:cfIcon iconSet="3TrafficLights1" iconId="0"/>
            </x14:iconSet>
          </x14:cfRule>
          <xm:sqref>AB149</xm:sqref>
        </x14:conditionalFormatting>
        <x14:conditionalFormatting xmlns:xm="http://schemas.microsoft.com/office/excel/2006/main">
          <x14:cfRule type="iconSet" priority="3" id="{F92B0806-D703-4AAA-9BB7-8F84D3B697F7}">
            <x14:iconSet iconSet="4TrafficLights" showValue="0" custom="1">
              <x14:cfvo type="percent">
                <xm:f>0</xm:f>
              </x14:cfvo>
              <x14:cfvo type="num">
                <xm:f>2.5</xm:f>
              </x14:cfvo>
              <x14:cfvo type="num">
                <xm:f>3</xm:f>
              </x14:cfvo>
              <x14:cfvo type="num">
                <xm:f>5</xm:f>
              </x14:cfvo>
              <x14:cfIcon iconSet="3TrafficLights1" iconId="2"/>
              <x14:cfIcon iconSet="3TrafficLights1" iconId="1"/>
              <x14:cfIcon iconSet="3TrafficLights1" iconId="0"/>
              <x14:cfIcon iconSet="4TrafficLights" iconId="0"/>
            </x14:iconSet>
          </x14:cfRule>
          <xm:sqref>AD134</xm:sqref>
        </x14:conditionalFormatting>
        <x14:conditionalFormatting xmlns:xm="http://schemas.microsoft.com/office/excel/2006/main">
          <x14:cfRule type="iconSet" priority="5" id="{6B5A1AC4-B5F4-4AD1-A3DD-B17A20015E57}">
            <x14:iconSet iconSet="3Arrows" showValue="0" custom="1">
              <x14:cfvo type="percent">
                <xm:f>0</xm:f>
              </x14:cfvo>
              <x14:cfvo type="num">
                <xm:f>0</xm:f>
              </x14:cfvo>
              <x14:cfvo type="num">
                <xm:f>1</xm:f>
              </x14:cfvo>
              <x14:cfIcon iconSet="3Arrows" iconId="0"/>
              <x14:cfIcon iconSet="3Arrows" iconId="0"/>
              <x14:cfIcon iconSet="3Arrows" iconId="2"/>
            </x14:iconSet>
          </x14:cfRule>
          <xm:sqref>AD145</xm:sqref>
        </x14:conditionalFormatting>
        <x14:conditionalFormatting xmlns:xm="http://schemas.microsoft.com/office/excel/2006/main">
          <x14:cfRule type="iconSet" priority="9" id="{16811C13-81FF-4AB7-B6AE-0100CB555547}">
            <x14:iconSet iconSet="4TrafficLights" showValue="0" custom="1">
              <x14:cfvo type="percent">
                <xm:f>0</xm:f>
              </x14:cfvo>
              <x14:cfvo type="num">
                <xm:f>2.5</xm:f>
              </x14:cfvo>
              <x14:cfvo type="num">
                <xm:f>3</xm:f>
              </x14:cfvo>
              <x14:cfvo type="num">
                <xm:f>5</xm:f>
              </x14:cfvo>
              <x14:cfIcon iconSet="3TrafficLights1" iconId="2"/>
              <x14:cfIcon iconSet="3TrafficLights1" iconId="1"/>
              <x14:cfIcon iconSet="3TrafficLights1" iconId="0"/>
              <x14:cfIcon iconSet="4TrafficLights" iconId="0"/>
            </x14:iconSet>
          </x14:cfRule>
          <xm:sqref>AD149</xm:sqref>
        </x14:conditionalFormatting>
        <x14:conditionalFormatting xmlns:xm="http://schemas.microsoft.com/office/excel/2006/main">
          <x14:cfRule type="iconSet" priority="4" id="{B6812976-10B9-4520-94A1-4DA9A9A5F02D}">
            <x14:iconSet iconSet="3Arrows" showValue="0" custom="1">
              <x14:cfvo type="percent">
                <xm:f>0</xm:f>
              </x14:cfvo>
              <x14:cfvo type="num">
                <xm:f>0</xm:f>
              </x14:cfvo>
              <x14:cfvo type="num">
                <xm:f>1</xm:f>
              </x14:cfvo>
              <x14:cfIcon iconSet="3Arrows" iconId="0"/>
              <x14:cfIcon iconSet="3Arrows" iconId="0"/>
              <x14:cfIcon iconSet="3Arrows" iconId="2"/>
            </x14:iconSet>
          </x14:cfRule>
          <xm:sqref>AD150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oglio14"/>
  <dimension ref="B1:D64"/>
  <sheetViews>
    <sheetView topLeftCell="A8" zoomScale="70" zoomScaleNormal="70" workbookViewId="0">
      <selection activeCell="A8" sqref="A8"/>
    </sheetView>
  </sheetViews>
  <sheetFormatPr defaultRowHeight="15"/>
  <cols>
    <col min="2" max="2" width="10.5703125" customWidth="1"/>
    <col min="5" max="5" width="9.7109375" bestFit="1" customWidth="1"/>
  </cols>
  <sheetData>
    <row r="1" spans="2:2">
      <c r="B1" t="s">
        <v>629</v>
      </c>
    </row>
    <row r="2" spans="2:2">
      <c r="B2">
        <f>BR!A6</f>
        <v>10</v>
      </c>
    </row>
    <row r="3" spans="2:2">
      <c r="B3">
        <f>BR!A7</f>
        <v>12</v>
      </c>
    </row>
    <row r="4" spans="2:2">
      <c r="B4">
        <f>BR!A8</f>
        <v>20</v>
      </c>
    </row>
    <row r="5" spans="2:2">
      <c r="B5">
        <f>BR!A9</f>
        <v>22</v>
      </c>
    </row>
    <row r="6" spans="2:2">
      <c r="B6">
        <f>BR!A10</f>
        <v>30</v>
      </c>
    </row>
    <row r="7" spans="2:2">
      <c r="B7">
        <f>BR!A11</f>
        <v>35</v>
      </c>
    </row>
    <row r="8" spans="2:2">
      <c r="B8">
        <f>BR!A12</f>
        <v>40</v>
      </c>
    </row>
    <row r="9" spans="2:2">
      <c r="B9">
        <f>BR!A13</f>
        <v>50</v>
      </c>
    </row>
    <row r="10" spans="2:2">
      <c r="B10">
        <f>BR!A14</f>
        <v>52</v>
      </c>
    </row>
    <row r="11" spans="2:2">
      <c r="B11">
        <f>BR!A15</f>
        <v>54</v>
      </c>
    </row>
    <row r="12" spans="2:2">
      <c r="B12">
        <f>BR!A16</f>
        <v>60</v>
      </c>
    </row>
    <row r="13" spans="2:2">
      <c r="B13">
        <f>BR!A18</f>
        <v>70</v>
      </c>
    </row>
    <row r="14" spans="2:2">
      <c r="B14">
        <f>BR!A19</f>
        <v>80</v>
      </c>
    </row>
    <row r="15" spans="2:2">
      <c r="B15">
        <f>BR!A20</f>
        <v>85</v>
      </c>
    </row>
    <row r="16" spans="2:2">
      <c r="B16">
        <f>BR!A21</f>
        <v>89</v>
      </c>
    </row>
    <row r="17" spans="2:2">
      <c r="B17">
        <f>BR!A24</f>
        <v>90</v>
      </c>
    </row>
    <row r="18" spans="2:2">
      <c r="B18">
        <f>BR!A25</f>
        <v>100</v>
      </c>
    </row>
    <row r="19" spans="2:2">
      <c r="B19">
        <f>BR!A26</f>
        <v>110</v>
      </c>
    </row>
    <row r="20" spans="2:2">
      <c r="B20">
        <f>BR!A27</f>
        <v>120</v>
      </c>
    </row>
    <row r="21" spans="2:2">
      <c r="B21">
        <f>BR!A28</f>
        <v>130</v>
      </c>
    </row>
    <row r="22" spans="2:2">
      <c r="B22">
        <f>BR!A29</f>
        <v>140</v>
      </c>
    </row>
    <row r="23" spans="2:2">
      <c r="B23">
        <f>BR!A31</f>
        <v>145</v>
      </c>
    </row>
    <row r="24" spans="2:2">
      <c r="B24">
        <f>BR!A32</f>
        <v>150</v>
      </c>
    </row>
    <row r="25" spans="2:2">
      <c r="B25">
        <f>BR!A33</f>
        <v>160</v>
      </c>
    </row>
    <row r="26" spans="2:2">
      <c r="B26">
        <f>BR!A34</f>
        <v>170</v>
      </c>
    </row>
    <row r="27" spans="2:2">
      <c r="B27">
        <f>BR!A35</f>
        <v>180</v>
      </c>
    </row>
    <row r="28" spans="2:2">
      <c r="B28">
        <f>BR!A36</f>
        <v>190</v>
      </c>
    </row>
    <row r="29" spans="2:2">
      <c r="B29">
        <f>BR!A37</f>
        <v>192</v>
      </c>
    </row>
    <row r="30" spans="2:2">
      <c r="B30">
        <f>BR!A38</f>
        <v>195</v>
      </c>
    </row>
    <row r="31" spans="2:2">
      <c r="B31">
        <f>BR!A39</f>
        <v>200</v>
      </c>
    </row>
    <row r="32" spans="2:2">
      <c r="B32">
        <f>BR!A40</f>
        <v>210</v>
      </c>
    </row>
    <row r="33" spans="2:4">
      <c r="B33">
        <f>BR!A41</f>
        <v>220</v>
      </c>
    </row>
    <row r="34" spans="2:4">
      <c r="B34">
        <f>BR!A42</f>
        <v>230</v>
      </c>
    </row>
    <row r="35" spans="2:4">
      <c r="B35">
        <f>+BR!A43</f>
        <v>232</v>
      </c>
    </row>
    <row r="36" spans="2:4">
      <c r="B36">
        <f>+BR!A44</f>
        <v>234</v>
      </c>
    </row>
    <row r="37" spans="2:4">
      <c r="B37">
        <f>BR!A45</f>
        <v>0</v>
      </c>
    </row>
    <row r="38" spans="2:4">
      <c r="B38">
        <f>BR!A46</f>
        <v>245</v>
      </c>
      <c r="D38" s="17"/>
    </row>
    <row r="39" spans="2:4">
      <c r="B39">
        <f>BR!A48</f>
        <v>249</v>
      </c>
    </row>
    <row r="40" spans="2:4">
      <c r="B40">
        <f>BR!A52</f>
        <v>300</v>
      </c>
    </row>
    <row r="41" spans="2:4">
      <c r="B41">
        <f>BR!A53</f>
        <v>310</v>
      </c>
    </row>
    <row r="42" spans="2:4">
      <c r="B42">
        <f>BR!A54</f>
        <v>315</v>
      </c>
    </row>
    <row r="43" spans="2:4">
      <c r="B43">
        <f>BR!A55</f>
        <v>320</v>
      </c>
    </row>
    <row r="44" spans="2:4">
      <c r="B44">
        <f>BR!A56</f>
        <v>325</v>
      </c>
    </row>
    <row r="45" spans="2:4">
      <c r="B45">
        <f>BR!A57</f>
        <v>330</v>
      </c>
    </row>
    <row r="46" spans="2:4">
      <c r="B46">
        <f>BR!A58</f>
        <v>340</v>
      </c>
    </row>
    <row r="47" spans="2:4">
      <c r="B47">
        <f>BR!A59</f>
        <v>355</v>
      </c>
    </row>
    <row r="48" spans="2:4">
      <c r="B48">
        <f>BR!A60</f>
        <v>360</v>
      </c>
    </row>
    <row r="49" spans="2:2">
      <c r="B49">
        <f>BR!A61</f>
        <v>370</v>
      </c>
    </row>
    <row r="50" spans="2:2">
      <c r="B50">
        <f>BR!A62</f>
        <v>380</v>
      </c>
    </row>
    <row r="51" spans="2:2">
      <c r="B51">
        <f>BR!A63</f>
        <v>385</v>
      </c>
    </row>
    <row r="52" spans="2:2">
      <c r="B52">
        <f>BR!A64</f>
        <v>390</v>
      </c>
    </row>
    <row r="53" spans="2:2">
      <c r="B53">
        <f>BR!A65</f>
        <v>400</v>
      </c>
    </row>
    <row r="54" spans="2:2">
      <c r="B54">
        <f>BR!A66</f>
        <v>405</v>
      </c>
    </row>
    <row r="55" spans="2:2">
      <c r="B55">
        <f>BR!A67</f>
        <v>410</v>
      </c>
    </row>
    <row r="56" spans="2:2">
      <c r="B56">
        <f>BR!A69</f>
        <v>415</v>
      </c>
    </row>
    <row r="57" spans="2:2">
      <c r="B57">
        <f>BR!A70</f>
        <v>420</v>
      </c>
    </row>
    <row r="58" spans="2:2">
      <c r="B58">
        <f>BR!A71</f>
        <v>430</v>
      </c>
    </row>
    <row r="59" spans="2:2">
      <c r="B59">
        <f>BR!A72</f>
        <v>432</v>
      </c>
    </row>
    <row r="60" spans="2:2">
      <c r="B60">
        <f>BR!A73</f>
        <v>435</v>
      </c>
    </row>
    <row r="61" spans="2:2">
      <c r="B61">
        <f>BR!A74</f>
        <v>440</v>
      </c>
    </row>
    <row r="62" spans="2:2">
      <c r="B62">
        <f>BR!A75</f>
        <v>450</v>
      </c>
    </row>
    <row r="63" spans="2:2">
      <c r="B63">
        <f>BR!A76</f>
        <v>455</v>
      </c>
    </row>
    <row r="64" spans="2:2">
      <c r="B64">
        <f>BR!A77</f>
        <v>460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c014026-a0ef-45dc-9ca9-ac355db24e99" xsi:nil="true"/>
    <lcf76f155ced4ddcb4097134ff3c332f xmlns="77a3f60d-3740-4b8f-aea2-18b203205ea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9B2E99503D3AD4DA2231F0D240043DD" ma:contentTypeVersion="19" ma:contentTypeDescription="Creare un nuovo documento." ma:contentTypeScope="" ma:versionID="5d22b860b2d7b05646517e191754a185">
  <xsd:schema xmlns:xsd="http://www.w3.org/2001/XMLSchema" xmlns:xs="http://www.w3.org/2001/XMLSchema" xmlns:p="http://schemas.microsoft.com/office/2006/metadata/properties" xmlns:ns2="77a3f60d-3740-4b8f-aea2-18b203205ead" xmlns:ns3="6c014026-a0ef-45dc-9ca9-ac355db24e99" targetNamespace="http://schemas.microsoft.com/office/2006/metadata/properties" ma:root="true" ma:fieldsID="c3ef981538194d0481c402a9a66d521d" ns2:_="" ns3:_="">
    <xsd:import namespace="77a3f60d-3740-4b8f-aea2-18b203205ead"/>
    <xsd:import namespace="6c014026-a0ef-45dc-9ca9-ac355db24e9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a3f60d-3740-4b8f-aea2-18b203205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bbff36a2-fd21-4e1e-a182-03a870c089d7"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014026-a0ef-45dc-9ca9-ac355db24e99" elementFormDefault="qualified">
    <xsd:import namespace="http://schemas.microsoft.com/office/2006/documentManagement/types"/>
    <xsd:import namespace="http://schemas.microsoft.com/office/infopath/2007/PartnerControls"/>
    <xsd:element name="SharedWithUsers" ma:index="14"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8c17ed12-4c7d-4ce0-86b8-91d9357e9166}" ma:internalName="TaxCatchAll" ma:showField="CatchAllData" ma:web="6c014026-a0ef-45dc-9ca9-ac355db24e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13FC82-C921-45AE-B42A-1490F819BEE5}">
  <ds:schemaRefs>
    <ds:schemaRef ds:uri="http://schemas.microsoft.com/sharepoint/v3/contenttype/forms"/>
  </ds:schemaRefs>
</ds:datastoreItem>
</file>

<file path=customXml/itemProps2.xml><?xml version="1.0" encoding="utf-8"?>
<ds:datastoreItem xmlns:ds="http://schemas.openxmlformats.org/officeDocument/2006/customXml" ds:itemID="{8CE5DD97-D2BA-4FAE-AEB9-BF864DE16A23}">
  <ds:schemaRefs>
    <ds:schemaRef ds:uri="77a3f60d-3740-4b8f-aea2-18b203205ead"/>
    <ds:schemaRef ds:uri="http://schemas.microsoft.com/office/2006/documentManagement/types"/>
    <ds:schemaRef ds:uri="http://schemas.microsoft.com/office/2006/metadata/properties"/>
    <ds:schemaRef ds:uri="http://schemas.microsoft.com/office/infopath/2007/PartnerControls"/>
    <ds:schemaRef ds:uri="http://purl.org/dc/dcmitype/"/>
    <ds:schemaRef ds:uri="http://purl.org/dc/elements/1.1/"/>
    <ds:schemaRef ds:uri="http://schemas.openxmlformats.org/package/2006/metadata/core-properties"/>
    <ds:schemaRef ds:uri="6c014026-a0ef-45dc-9ca9-ac355db24e99"/>
    <ds:schemaRef ds:uri="http://www.w3.org/XML/1998/namespace"/>
    <ds:schemaRef ds:uri="http://purl.org/dc/terms/"/>
  </ds:schemaRefs>
</ds:datastoreItem>
</file>

<file path=customXml/itemProps3.xml><?xml version="1.0" encoding="utf-8"?>
<ds:datastoreItem xmlns:ds="http://schemas.openxmlformats.org/officeDocument/2006/customXml" ds:itemID="{A8B8454B-AC2D-4794-930F-ABCD009E63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a3f60d-3740-4b8f-aea2-18b203205ead"/>
    <ds:schemaRef ds:uri="6c014026-a0ef-45dc-9ca9-ac355db24e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7</vt:i4>
      </vt:variant>
      <vt:variant>
        <vt:lpstr>Intervalli denominati</vt:lpstr>
      </vt:variant>
      <vt:variant>
        <vt:i4>48</vt:i4>
      </vt:variant>
    </vt:vector>
  </HeadingPairs>
  <TitlesOfParts>
    <vt:vector size="55" baseType="lpstr">
      <vt:lpstr>Menu</vt:lpstr>
      <vt:lpstr>2</vt:lpstr>
      <vt:lpstr>1</vt:lpstr>
      <vt:lpstr>CE</vt:lpstr>
      <vt:lpstr>3</vt:lpstr>
      <vt:lpstr>BR</vt:lpstr>
      <vt:lpstr>Indici</vt:lpstr>
      <vt:lpstr>Ac</vt:lpstr>
      <vt:lpstr>Acq</vt:lpstr>
      <vt:lpstr>Am</vt:lpstr>
      <vt:lpstr>Anni</vt:lpstr>
      <vt:lpstr>BR!Area_stampa</vt:lpstr>
      <vt:lpstr>Budget!Area_stampa</vt:lpstr>
      <vt:lpstr>Indici!Area_stampa</vt:lpstr>
      <vt:lpstr>br</vt:lpstr>
      <vt:lpstr>CB</vt:lpstr>
      <vt:lpstr>CBG</vt:lpstr>
      <vt:lpstr>cbr</vt:lpstr>
      <vt:lpstr>Cf</vt:lpstr>
      <vt:lpstr>Ci</vt:lpstr>
      <vt:lpstr>CIn</vt:lpstr>
      <vt:lpstr>Cini</vt:lpstr>
      <vt:lpstr>Cli</vt:lpstr>
      <vt:lpstr>Co</vt:lpstr>
      <vt:lpstr>CODCEE</vt:lpstr>
      <vt:lpstr>Cr</vt:lpstr>
      <vt:lpstr>Cv</vt:lpstr>
      <vt:lpstr>D</vt:lpstr>
      <vt:lpstr>E</vt:lpstr>
      <vt:lpstr>Ebit</vt:lpstr>
      <vt:lpstr>Fa</vt:lpstr>
      <vt:lpstr>Fdo</vt:lpstr>
      <vt:lpstr>For</vt:lpstr>
      <vt:lpstr>g</vt:lpstr>
      <vt:lpstr>i</vt:lpstr>
      <vt:lpstr>Il</vt:lpstr>
      <vt:lpstr>Im</vt:lpstr>
      <vt:lpstr>Iva</vt:lpstr>
      <vt:lpstr>L</vt:lpstr>
      <vt:lpstr>M</vt:lpstr>
      <vt:lpstr>MOL</vt:lpstr>
      <vt:lpstr>Mp</vt:lpstr>
      <vt:lpstr>Of</vt:lpstr>
      <vt:lpstr>Pb</vt:lpstr>
      <vt:lpstr>per</vt:lpstr>
      <vt:lpstr>Pfn</vt:lpstr>
      <vt:lpstr>Pl</vt:lpstr>
      <vt:lpstr>Pn</vt:lpstr>
      <vt:lpstr>Ri</vt:lpstr>
      <vt:lpstr>Rn</vt:lpstr>
      <vt:lpstr>Ro</vt:lpstr>
      <vt:lpstr>s</vt:lpstr>
      <vt:lpstr>t</vt:lpstr>
      <vt:lpstr>Indici!Titoli_stampa</vt:lpstr>
      <vt:lpstr>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dc:creator>
  <cp:lastModifiedBy>Sara Borroni</cp:lastModifiedBy>
  <cp:lastPrinted>2014-04-04T07:02:57Z</cp:lastPrinted>
  <dcterms:created xsi:type="dcterms:W3CDTF">2012-07-12T16:14:36Z</dcterms:created>
  <dcterms:modified xsi:type="dcterms:W3CDTF">2026-03-02T15:54:09Z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0x01010049B2E99503D3AD4DA2231F0D240043DD</vt:lpwstr>
  </property>
  <property fmtid="{D5CDD505-2E9C-101B-9397-08002B2CF9AE}" pid="4" name="MediaServiceImageTags">
    <vt:lpwstr/>
  </property>
</Properties>
</file>