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Documentation/"/>
    </mc:Choice>
  </mc:AlternateContent>
  <xr:revisionPtr revIDLastSave="0" documentId="13_ncr:1_{365214DF-3B52-C843-8BFE-91EA115B4D89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ummary" sheetId="1" r:id="rId1"/>
    <sheet name="NOT Bought" sheetId="2" r:id="rId2"/>
    <sheet name="Frame Assembly" sheetId="3" r:id="rId3"/>
    <sheet name="Axis Traversal Robot Assembly" sheetId="4" r:id="rId4"/>
    <sheet name="Water Distribution System" sheetId="5" r:id="rId5"/>
    <sheet name="Power &amp; Control Circuit Assembl" sheetId="6" r:id="rId6"/>
    <sheet name="Main Board" sheetId="7" r:id="rId7"/>
    <sheet name="Axis Control Board" sheetId="8" r:id="rId8"/>
    <sheet name="Sensor Boar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11" i="1"/>
  <c r="E11" i="2"/>
  <c r="E10" i="2"/>
  <c r="E16" i="6"/>
  <c r="E15" i="6"/>
  <c r="D7" i="2"/>
  <c r="C21" i="9"/>
  <c r="E21" i="9" s="1"/>
  <c r="E20" i="9"/>
  <c r="C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23" i="9" s="1"/>
  <c r="C18" i="6" s="1"/>
  <c r="E18" i="6" s="1"/>
  <c r="E4" i="9"/>
  <c r="E3" i="9"/>
  <c r="E2" i="9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21" i="8" s="1"/>
  <c r="C19" i="4" s="1"/>
  <c r="E19" i="4" s="1"/>
  <c r="E3" i="8"/>
  <c r="E2" i="8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1" i="7" s="1"/>
  <c r="C6" i="6" s="1"/>
  <c r="E6" i="6" s="1"/>
  <c r="E2" i="7"/>
  <c r="E17" i="6"/>
  <c r="E14" i="6"/>
  <c r="E13" i="6"/>
  <c r="E12" i="6"/>
  <c r="D11" i="6"/>
  <c r="E11" i="6" s="1"/>
  <c r="E10" i="6"/>
  <c r="E9" i="6"/>
  <c r="E8" i="6"/>
  <c r="E7" i="6"/>
  <c r="E5" i="6"/>
  <c r="E4" i="6"/>
  <c r="E3" i="6"/>
  <c r="E2" i="6"/>
  <c r="D9" i="5"/>
  <c r="E9" i="5" s="1"/>
  <c r="E8" i="5"/>
  <c r="D8" i="5"/>
  <c r="E7" i="5"/>
  <c r="E6" i="5"/>
  <c r="E5" i="5"/>
  <c r="E4" i="5"/>
  <c r="E3" i="5"/>
  <c r="E2" i="5"/>
  <c r="E20" i="4"/>
  <c r="E18" i="4"/>
  <c r="E17" i="4"/>
  <c r="E16" i="4"/>
  <c r="E15" i="4"/>
  <c r="E14" i="4"/>
  <c r="E13" i="4"/>
  <c r="E12" i="4"/>
  <c r="E11" i="4"/>
  <c r="E10" i="4"/>
  <c r="E9" i="4"/>
  <c r="E8" i="4"/>
  <c r="D7" i="4"/>
  <c r="E7" i="4" s="1"/>
  <c r="E6" i="4"/>
  <c r="D5" i="4"/>
  <c r="E5" i="4" s="1"/>
  <c r="E22" i="4" s="1"/>
  <c r="C4" i="1" s="1"/>
  <c r="E4" i="1" s="1"/>
  <c r="E4" i="4"/>
  <c r="D4" i="4"/>
  <c r="E3" i="4"/>
  <c r="E2" i="4"/>
  <c r="E10" i="3"/>
  <c r="E9" i="3"/>
  <c r="E8" i="3"/>
  <c r="D8" i="3"/>
  <c r="E7" i="3"/>
  <c r="D7" i="3"/>
  <c r="E6" i="3"/>
  <c r="E5" i="3"/>
  <c r="E4" i="3"/>
  <c r="E3" i="3"/>
  <c r="E2" i="3"/>
  <c r="E12" i="3" s="1"/>
  <c r="C2" i="1" s="1"/>
  <c r="E2" i="1" s="1"/>
  <c r="E9" i="2"/>
  <c r="E8" i="2"/>
  <c r="E7" i="2"/>
  <c r="E6" i="2"/>
  <c r="E5" i="2"/>
  <c r="E4" i="2"/>
  <c r="E3" i="2"/>
  <c r="E2" i="2"/>
  <c r="E11" i="5" l="1"/>
  <c r="C3" i="1" s="1"/>
  <c r="E3" i="1" s="1"/>
  <c r="E13" i="2"/>
  <c r="E20" i="6"/>
  <c r="C5" i="1" s="1"/>
  <c r="E5" i="1" s="1"/>
</calcChain>
</file>

<file path=xl/sharedStrings.xml><?xml version="1.0" encoding="utf-8"?>
<sst xmlns="http://schemas.openxmlformats.org/spreadsheetml/2006/main" count="280" uniqueCount="190">
  <si>
    <t>No.</t>
  </si>
  <si>
    <t>Name</t>
  </si>
  <si>
    <t>Cost</t>
  </si>
  <si>
    <t>Quantity</t>
  </si>
  <si>
    <t>Total Cost</t>
  </si>
  <si>
    <t>Description</t>
  </si>
  <si>
    <t>Store</t>
  </si>
  <si>
    <t>Frame Assembly</t>
  </si>
  <si>
    <t>Water Distribution System</t>
  </si>
  <si>
    <t>Axis Traversal Robot Assembly</t>
  </si>
  <si>
    <t>Power &amp; Control Circuit Assembly</t>
  </si>
  <si>
    <t>***</t>
  </si>
  <si>
    <t>NOT BOUGHT</t>
  </si>
  <si>
    <t>&lt;&gt;</t>
  </si>
  <si>
    <t>Design, Manufacturing, Testing and Documentation</t>
  </si>
  <si>
    <t>TOTAL</t>
  </si>
  <si>
    <t>Link</t>
  </si>
  <si>
    <t>Aluminum Profiles 2040</t>
  </si>
  <si>
    <t>2040 Profile for base (3+3+2+2+2*3+3) ~ 18m</t>
  </si>
  <si>
    <t>3dsmart</t>
  </si>
  <si>
    <t>Aluminum Profiles 2020</t>
  </si>
  <si>
    <t>2020 Profile for legs (2m*4)</t>
  </si>
  <si>
    <t>Wood sheet</t>
  </si>
  <si>
    <t>كنتر خشب للbase</t>
  </si>
  <si>
    <t>المصانع</t>
  </si>
  <si>
    <t>Profile interior corner connector</t>
  </si>
  <si>
    <t>inter-connections inside frame</t>
  </si>
  <si>
    <t>UGE</t>
  </si>
  <si>
    <t>https://uge-one.com/product/l-shape-3030-aluminum-profile-interior-corner-connector-joint-bracket/</t>
  </si>
  <si>
    <t>Profile L-Shaped connector</t>
  </si>
  <si>
    <t>3D corner connector between Top Frame and legs</t>
  </si>
  <si>
    <t>https://uge-one.com/product/industrial-aluminum-profile-2020-european-standard-three-dimensional-angle-corner-connector/?gad_source=1&amp;gclid=Cj0KCQjwqdqvBhCPARIsANrmZhMtScDo6p25_kHwqmP3HGnPdio3V7VplaPSgaoZCRBYTagBshTvdDoaArVmEALw_wcB</t>
  </si>
  <si>
    <t>T-Nut</t>
  </si>
  <si>
    <t>Including T-Nut</t>
  </si>
  <si>
    <t>M5 1cm</t>
  </si>
  <si>
    <t>M5 5cm</t>
  </si>
  <si>
    <t>Wood Bolt</t>
  </si>
  <si>
    <t>Left Side Frame</t>
  </si>
  <si>
    <t>Sprinkler Side – 3D Printed /gram – 180g / Piece – 1 Piece</t>
  </si>
  <si>
    <t>Right Side Frame</t>
  </si>
  <si>
    <t>Electronics Side – 3D Printed /gram – 101g / Piece – 1 Piece</t>
  </si>
  <si>
    <t>Battery Holder</t>
  </si>
  <si>
    <t>3D Printed /gram – 14g / Piece – 2 Pieces</t>
  </si>
  <si>
    <t>Spacers</t>
  </si>
  <si>
    <t>3D Printed /gram – 1g /Piece – 12 Pieces</t>
  </si>
  <si>
    <t>Motor Coupler</t>
  </si>
  <si>
    <t>3D Printed /gram – 6g /Piece – 2 Pieces</t>
  </si>
  <si>
    <t>Coupler Axis Connector</t>
  </si>
  <si>
    <t>3D Printed /gram – 2g /Piece – 2 Pieces</t>
  </si>
  <si>
    <t>V-Wheel Bearing</t>
  </si>
  <si>
    <t>2 v-wheels will have the inner ball bearings removed to fit in the coupler</t>
  </si>
  <si>
    <t>Ball Bearings</t>
  </si>
  <si>
    <t>the removed ball bearings will be used</t>
  </si>
  <si>
    <t>Stepper Motor</t>
  </si>
  <si>
    <t>Stepper Motor Wire</t>
  </si>
  <si>
    <t>Li-Ion 18650 Batteries</t>
  </si>
  <si>
    <t>Li-Ion BMS 3s</t>
  </si>
  <si>
    <t>Li-Ion Nickel Strips</t>
  </si>
  <si>
    <t>Li-Ion Power Wires with JST</t>
  </si>
  <si>
    <t>Ultrasonic Sensor</t>
  </si>
  <si>
    <t>Ultrasonic Sensor Screw</t>
  </si>
  <si>
    <t>Ultrasonic Sensor Wire</t>
  </si>
  <si>
    <t>Assembled PCB</t>
  </si>
  <si>
    <t>Details in “axis_control_pcb.xlsx”</t>
  </si>
  <si>
    <t>M3 Screws</t>
  </si>
  <si>
    <t>For Stepper Motors, PCB and battery holder mounting</t>
  </si>
  <si>
    <t>hose 1/2 inch diameter</t>
  </si>
  <si>
    <t>Fitting 3/4inch female to 1/2inch hose</t>
  </si>
  <si>
    <t>From 1/2 inch diameter hose to 3/4 inch inlet of solenoid valve</t>
  </si>
  <si>
    <t>Water distributer 1 to 3</t>
  </si>
  <si>
    <t>3D printed water distributer from 1 source to 6 outputs</t>
  </si>
  <si>
    <t>Solenoid Valves</t>
  </si>
  <si>
    <t>Hose tightenner</t>
  </si>
  <si>
    <t>M3 Screw with nut</t>
  </si>
  <si>
    <t>to hold sprinklers to axis traversal robot</t>
  </si>
  <si>
    <t>3D Printed Sprinklers Narrow output</t>
  </si>
  <si>
    <t xml:space="preserve">1 sprinkler is 43 grams, </t>
  </si>
  <si>
    <t>3D Printed Sprinklers Wide output</t>
  </si>
  <si>
    <t>1 sprinkler is 50 grams</t>
  </si>
  <si>
    <t>AC head socket</t>
  </si>
  <si>
    <t>AC Wire</t>
  </si>
  <si>
    <t>Power supply 12v 10Amps</t>
  </si>
  <si>
    <t>for solenoids and relays</t>
  </si>
  <si>
    <t>Power wire JST 2-pin</t>
  </si>
  <si>
    <t>To power Main Board</t>
  </si>
  <si>
    <t>Assembled Main Board</t>
  </si>
  <si>
    <t>Please Refer to “main_board.xlsx”</t>
  </si>
  <si>
    <t>MDF Board</t>
  </si>
  <si>
    <t>to Hold Power Supply and Relay Modules</t>
  </si>
  <si>
    <t>M3 Screw and Nuts</t>
  </si>
  <si>
    <t>Pin Header wires 3P</t>
  </si>
  <si>
    <t>to connect to each relay modules</t>
  </si>
  <si>
    <t>Power Wires 1.5mm</t>
  </si>
  <si>
    <t>To power Relay Channels</t>
  </si>
  <si>
    <t>Terminals</t>
  </si>
  <si>
    <t>2 terminals connectors for each solenoid (6 solenoids)</t>
  </si>
  <si>
    <t>Relay Module 12V 3Channel</t>
  </si>
  <si>
    <t>to Hold the solenoid valves</t>
  </si>
  <si>
    <t>M5 Screws and Nuts</t>
  </si>
  <si>
    <t>To hold the 3 MDF boards</t>
  </si>
  <si>
    <t>LED Strips</t>
  </si>
  <si>
    <t>Wires for LED Strips</t>
  </si>
  <si>
    <t>Power Wires 1mm</t>
  </si>
  <si>
    <t>To connect Main Board to Sensor Board</t>
  </si>
  <si>
    <t>Assembled Sensor Board</t>
  </si>
  <si>
    <t>with sensors</t>
  </si>
  <si>
    <t>PCB</t>
  </si>
  <si>
    <t>Pin Headers 1x20</t>
  </si>
  <si>
    <t>for raspberry pi pico w</t>
  </si>
  <si>
    <t>Raspberry Pi Pico W</t>
  </si>
  <si>
    <t>Pin Header 2x3</t>
  </si>
  <si>
    <t>nRF24l01</t>
  </si>
  <si>
    <t>Resistors</t>
  </si>
  <si>
    <t>S8050</t>
  </si>
  <si>
    <t>Pin Header 1x6</t>
  </si>
  <si>
    <t>MCP2551</t>
  </si>
  <si>
    <t>CAN Transceiver</t>
  </si>
  <si>
    <t>future</t>
  </si>
  <si>
    <t>Terminal Block</t>
  </si>
  <si>
    <t>3 for led strip and 1 for CAN bus</t>
  </si>
  <si>
    <t>JST 3P Female</t>
  </si>
  <si>
    <t>To connect to relays of solenoid valve</t>
  </si>
  <si>
    <t>PC817</t>
  </si>
  <si>
    <t>Optocoupler</t>
  </si>
  <si>
    <t>IRFZ44n</t>
  </si>
  <si>
    <t>N-channel MOSFET</t>
  </si>
  <si>
    <t>JST 2P Female</t>
  </si>
  <si>
    <t>1 for power and 1 for UART output</t>
  </si>
  <si>
    <t>LD33v</t>
  </si>
  <si>
    <t>3.3v regulator</t>
  </si>
  <si>
    <t>L7805</t>
  </si>
  <si>
    <t>5v regulator</t>
  </si>
  <si>
    <t>Capacitor 300uf</t>
  </si>
  <si>
    <t>Capacitor 1nf</t>
  </si>
  <si>
    <t>STC8H8K64U1</t>
  </si>
  <si>
    <t>Female Pin headers 1x3</t>
  </si>
  <si>
    <t>MCU debugging</t>
  </si>
  <si>
    <t>IC socket 28pin</t>
  </si>
  <si>
    <t>Female Pin Header 2x3</t>
  </si>
  <si>
    <t>nRF24 pinout</t>
  </si>
  <si>
    <t>circuits-elec</t>
  </si>
  <si>
    <t>lm7805</t>
  </si>
  <si>
    <t>Female Pin Header 1x40</t>
  </si>
  <si>
    <t>DRV pinout</t>
  </si>
  <si>
    <t>DRV8825</t>
  </si>
  <si>
    <t>1k, 220x2</t>
  </si>
  <si>
    <t>JST female 2pin</t>
  </si>
  <si>
    <t xml:space="preserve">Power in </t>
  </si>
  <si>
    <t xml:space="preserve">JST female 4pin </t>
  </si>
  <si>
    <t>2 stepper motors output and one ultrasonic input/output</t>
  </si>
  <si>
    <t>LED</t>
  </si>
  <si>
    <t>Capacitor Electrolytic 220uF</t>
  </si>
  <si>
    <t>Capacitor Electrolytic 22uF</t>
  </si>
  <si>
    <t>Ceramic Capacitor</t>
  </si>
  <si>
    <t>PCB board</t>
  </si>
  <si>
    <t>STC8H8K64U_SOP20</t>
  </si>
  <si>
    <t>IC socket DIP28</t>
  </si>
  <si>
    <t>1n5817</t>
  </si>
  <si>
    <t>Diode</t>
  </si>
  <si>
    <t>3-pin header</t>
  </si>
  <si>
    <t>STC MCU Programming</t>
  </si>
  <si>
    <t xml:space="preserve">JST 2Pin </t>
  </si>
  <si>
    <t>Power Input and UART Port</t>
  </si>
  <si>
    <t xml:space="preserve">JST 3Pin </t>
  </si>
  <si>
    <t>TEMT600 and DHT11</t>
  </si>
  <si>
    <t xml:space="preserve">JST 4PIn </t>
  </si>
  <si>
    <t>MQ135 and soil moisture</t>
  </si>
  <si>
    <t>Pin Header</t>
  </si>
  <si>
    <t>MCP2515 breakout</t>
  </si>
  <si>
    <t>l7805</t>
  </si>
  <si>
    <t>Capacitor 220uf</t>
  </si>
  <si>
    <t>Capacitor 0.1nF</t>
  </si>
  <si>
    <t>Shrink Tube for wire</t>
  </si>
  <si>
    <t>all wire lengths</t>
  </si>
  <si>
    <t>Female Pin header Wires</t>
  </si>
  <si>
    <t>DHT11</t>
  </si>
  <si>
    <t>temperature and humidity</t>
  </si>
  <si>
    <t>MQ135</t>
  </si>
  <si>
    <t>Soil Moisture Sensor</t>
  </si>
  <si>
    <t>TEMPT6000</t>
  </si>
  <si>
    <t>ambient light sensor</t>
  </si>
  <si>
    <t>MCP2515 Module</t>
  </si>
  <si>
    <t>for CAN communication</t>
  </si>
  <si>
    <t>Wood Sheet</t>
  </si>
  <si>
    <t>Wood bolts</t>
  </si>
  <si>
    <t>Ultrasonic Wire</t>
  </si>
  <si>
    <t>Ultrasonic screw</t>
  </si>
  <si>
    <t>hose 1/2 diameter</t>
  </si>
  <si>
    <t>3D printed sprinkler wide</t>
  </si>
  <si>
    <t>not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</si>
</sst>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9" x14ac:knownFonts="1">
    <font>
      <sz val="10"/>
      <name val="Arial"/>
      <family val="2"/>
      <charset val="1"/>
    </font>
    <font>
      <b/>
      <sz val="12"/>
      <color rgb="FF000000"/>
      <name val="Aptos Narrow"/>
      <family val="2"/>
      <charset val="1"/>
    </font>
    <font>
      <sz val="12"/>
      <name val="Arial"/>
      <family val="2"/>
      <charset val="1"/>
    </font>
    <font>
      <sz val="12"/>
      <color rgb="FF000000"/>
      <name val="Helvetica Neue"/>
      <family val="2"/>
      <charset val="1"/>
    </font>
    <font>
      <sz val="12"/>
      <color rgb="FF000000"/>
      <name val="Aptos Narrow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ptos Narrow"/>
      <charset val="1"/>
    </font>
    <font>
      <b/>
      <sz val="12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10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0" applyFont="1" applyBorder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4" fillId="0" borderId="11" xfId="0" applyFont="1" applyBorder="1"/>
    <xf numFmtId="0" fontId="4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7" xfId="0" applyBorder="1"/>
    <xf numFmtId="0" fontId="4" fillId="0" borderId="12" xfId="0" applyFont="1" applyBorder="1" applyAlignment="1">
      <alignment vertical="center"/>
    </xf>
    <xf numFmtId="0" fontId="2" fillId="0" borderId="10" xfId="0" applyFont="1" applyBorder="1" applyAlignment="1">
      <alignment wrapText="1"/>
    </xf>
    <xf numFmtId="0" fontId="2" fillId="0" borderId="10" xfId="0" applyFont="1" applyBorder="1"/>
    <xf numFmtId="0" fontId="2" fillId="2" borderId="7" xfId="0" applyFont="1" applyFill="1" applyBorder="1" applyAlignment="1">
      <alignment horizontal="center"/>
    </xf>
    <xf numFmtId="0" fontId="4" fillId="2" borderId="12" xfId="0" applyFont="1" applyFill="1" applyBorder="1"/>
    <xf numFmtId="0" fontId="2" fillId="2" borderId="13" xfId="0" applyFont="1" applyFill="1" applyBorder="1"/>
    <xf numFmtId="0" fontId="1" fillId="0" borderId="15" xfId="0" applyFont="1" applyBorder="1"/>
    <xf numFmtId="0" fontId="0" fillId="0" borderId="16" xfId="0" applyBorder="1"/>
    <xf numFmtId="0" fontId="2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17" xfId="0" applyFont="1" applyBorder="1"/>
    <xf numFmtId="0" fontId="5" fillId="0" borderId="1" xfId="0" applyFont="1" applyBorder="1"/>
    <xf numFmtId="0" fontId="5" fillId="0" borderId="18" xfId="0" applyFont="1" applyBorder="1"/>
    <xf numFmtId="0" fontId="5" fillId="0" borderId="6" xfId="0" applyFont="1" applyBorder="1"/>
    <xf numFmtId="0" fontId="6" fillId="0" borderId="10" xfId="0" applyFont="1" applyBorder="1"/>
    <xf numFmtId="0" fontId="2" fillId="0" borderId="19" xfId="0" applyFont="1" applyBorder="1"/>
    <xf numFmtId="0" fontId="2" fillId="0" borderId="11" xfId="0" applyFont="1" applyBorder="1"/>
    <xf numFmtId="0" fontId="6" fillId="0" borderId="10" xfId="0" applyFont="1" applyBorder="1" applyAlignment="1">
      <alignment horizontal="left"/>
    </xf>
    <xf numFmtId="0" fontId="5" fillId="0" borderId="4" xfId="0" applyFont="1" applyBorder="1"/>
    <xf numFmtId="0" fontId="5" fillId="0" borderId="15" xfId="0" applyFont="1" applyBorder="1"/>
    <xf numFmtId="0" fontId="2" fillId="0" borderId="20" xfId="0" applyFont="1" applyBorder="1"/>
    <xf numFmtId="0" fontId="2" fillId="0" borderId="16" xfId="0" applyFont="1" applyBorder="1"/>
    <xf numFmtId="0" fontId="6" fillId="0" borderId="13" xfId="0" applyFont="1" applyBorder="1"/>
    <xf numFmtId="0" fontId="6" fillId="0" borderId="21" xfId="0" applyFont="1" applyBorder="1"/>
    <xf numFmtId="0" fontId="6" fillId="0" borderId="22" xfId="0" applyFont="1" applyBorder="1"/>
    <xf numFmtId="0" fontId="2" fillId="0" borderId="23" xfId="0" applyFont="1" applyBorder="1"/>
    <xf numFmtId="0" fontId="6" fillId="0" borderId="19" xfId="0" applyFont="1" applyBorder="1"/>
    <xf numFmtId="0" fontId="2" fillId="0" borderId="24" xfId="0" applyFont="1" applyBorder="1"/>
    <xf numFmtId="0" fontId="0" fillId="0" borderId="11" xfId="0" applyBorder="1"/>
    <xf numFmtId="0" fontId="4" fillId="0" borderId="26" xfId="0" applyFont="1" applyBorder="1"/>
    <xf numFmtId="0" fontId="7" fillId="0" borderId="13" xfId="0" applyFont="1" applyBorder="1"/>
    <xf numFmtId="0" fontId="7" fillId="0" borderId="31" xfId="0" applyFont="1" applyBorder="1"/>
    <xf numFmtId="0" fontId="3" fillId="0" borderId="8" xfId="0" applyFont="1" applyBorder="1"/>
    <xf numFmtId="0" fontId="7" fillId="0" borderId="8" xfId="0" applyFont="1" applyBorder="1"/>
    <xf numFmtId="0" fontId="7" fillId="0" borderId="25" xfId="0" applyFont="1" applyBorder="1"/>
    <xf numFmtId="0" fontId="2" fillId="0" borderId="29" xfId="0" applyFont="1" applyBorder="1"/>
    <xf numFmtId="0" fontId="2" fillId="0" borderId="30" xfId="0" applyFont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33" xfId="0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14" xfId="0" applyFont="1" applyBorder="1"/>
    <xf numFmtId="0" fontId="7" fillId="0" borderId="36" xfId="0" applyFont="1" applyBorder="1"/>
    <xf numFmtId="0" fontId="8" fillId="0" borderId="37" xfId="0" applyFont="1" applyBorder="1"/>
    <xf numFmtId="0" fontId="7" fillId="0" borderId="38" xfId="0" applyFont="1" applyBorder="1"/>
    <xf numFmtId="0" fontId="3" fillId="0" borderId="13" xfId="0" applyFont="1" applyBorder="1"/>
    <xf numFmtId="0" fontId="7" fillId="0" borderId="12" xfId="0" applyFont="1" applyBorder="1"/>
    <xf numFmtId="0" fontId="7" fillId="0" borderId="9" xfId="0" applyFont="1" applyBorder="1"/>
    <xf numFmtId="0" fontId="7" fillId="0" borderId="39" xfId="0" applyFont="1" applyBorder="1"/>
    <xf numFmtId="0" fontId="7" fillId="0" borderId="27" xfId="0" applyFont="1" applyBorder="1"/>
    <xf numFmtId="0" fontId="8" fillId="0" borderId="28" xfId="0" applyFont="1" applyBorder="1"/>
    <xf numFmtId="0" fontId="7" fillId="0" borderId="30" xfId="0" applyFont="1" applyBorder="1"/>
    <xf numFmtId="0" fontId="2" fillId="0" borderId="7" xfId="0" applyFont="1" applyBorder="1"/>
    <xf numFmtId="0" fontId="2" fillId="0" borderId="27" xfId="0" applyFont="1" applyBorder="1"/>
    <xf numFmtId="0" fontId="2" fillId="0" borderId="28" xfId="0" applyFont="1" applyBorder="1"/>
    <xf numFmtId="0" fontId="7" fillId="0" borderId="40" xfId="0" applyFont="1" applyBorder="1"/>
    <xf numFmtId="0" fontId="3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8" fillId="0" borderId="36" xfId="0" applyFont="1" applyBorder="1"/>
    <xf numFmtId="164" fontId="7" fillId="0" borderId="13" xfId="1" applyFont="1" applyBorder="1" applyProtection="1"/>
    <xf numFmtId="3" fontId="7" fillId="0" borderId="13" xfId="1" applyNumberFormat="1" applyFont="1" applyBorder="1" applyProtection="1"/>
    <xf numFmtId="0" fontId="7" fillId="0" borderId="32" xfId="0" applyFont="1" applyBorder="1"/>
    <xf numFmtId="0" fontId="7" fillId="0" borderId="29" xfId="0" applyFont="1" applyBorder="1"/>
    <xf numFmtId="0" fontId="5" fillId="0" borderId="44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0" borderId="33" xfId="0" applyFont="1" applyBorder="1"/>
    <xf numFmtId="0" fontId="2" fillId="0" borderId="12" xfId="0" applyFont="1" applyBorder="1"/>
    <xf numFmtId="0" fontId="3" fillId="0" borderId="25" xfId="0" applyFont="1" applyBorder="1"/>
    <xf numFmtId="0" fontId="2" fillId="0" borderId="12" xfId="0" applyFont="1" applyBorder="1" applyAlignment="1">
      <alignment vertical="center"/>
    </xf>
    <xf numFmtId="0" fontId="5" fillId="0" borderId="45" xfId="0" applyFont="1" applyBorder="1"/>
    <xf numFmtId="0" fontId="5" fillId="0" borderId="5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2" fillId="0" borderId="38" xfId="0" applyFont="1" applyBorder="1"/>
    <xf numFmtId="0" fontId="6" fillId="0" borderId="12" xfId="0" applyFont="1" applyBorder="1"/>
    <xf numFmtId="0" fontId="5" fillId="0" borderId="46" xfId="0" applyFont="1" applyBorder="1"/>
    <xf numFmtId="0" fontId="2" fillId="0" borderId="47" xfId="0" applyFont="1" applyBorder="1" applyAlignment="1">
      <alignment horizontal="center"/>
    </xf>
    <xf numFmtId="0" fontId="1" fillId="0" borderId="44" xfId="0" applyFont="1" applyBorder="1"/>
    <xf numFmtId="0" fontId="1" fillId="0" borderId="46" xfId="0" applyFont="1" applyBorder="1"/>
    <xf numFmtId="0" fontId="1" fillId="0" borderId="1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2" borderId="49" xfId="0" applyFont="1" applyFill="1" applyBorder="1"/>
    <xf numFmtId="0" fontId="1" fillId="0" borderId="5" xfId="0" applyFont="1" applyBorder="1" applyAlignment="1">
      <alignment horizontal="center"/>
    </xf>
    <xf numFmtId="0" fontId="2" fillId="2" borderId="1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200" zoomScaleNormal="200" workbookViewId="0">
      <selection activeCell="F18" sqref="F18"/>
    </sheetView>
  </sheetViews>
  <sheetFormatPr baseColWidth="10" defaultColWidth="11.5" defaultRowHeight="13" x14ac:dyDescent="0.15"/>
  <cols>
    <col min="1" max="1" width="5.6640625" customWidth="1"/>
    <col min="2" max="2" width="58.6640625" customWidth="1"/>
    <col min="3" max="3" width="7" customWidth="1"/>
    <col min="4" max="4" width="12.33203125" customWidth="1"/>
    <col min="5" max="5" width="13.83203125" customWidth="1"/>
    <col min="6" max="6" width="15.83203125" customWidth="1"/>
    <col min="7" max="7" width="8.1640625" customWidth="1"/>
  </cols>
  <sheetData>
    <row r="1" spans="1:7" ht="16" x14ac:dyDescent="0.2">
      <c r="A1" s="2" t="s">
        <v>0</v>
      </c>
      <c r="B1" s="3" t="s">
        <v>1</v>
      </c>
      <c r="C1" s="4" t="s">
        <v>2</v>
      </c>
      <c r="D1" s="103" t="s">
        <v>3</v>
      </c>
      <c r="E1" s="2" t="s">
        <v>4</v>
      </c>
      <c r="F1" s="6" t="s">
        <v>5</v>
      </c>
      <c r="G1" s="7" t="s">
        <v>6</v>
      </c>
    </row>
    <row r="2" spans="1:7" ht="16" x14ac:dyDescent="0.2">
      <c r="A2" s="8">
        <v>1</v>
      </c>
      <c r="B2" s="9" t="s">
        <v>7</v>
      </c>
      <c r="C2" s="10">
        <f>'Frame Assembly'!E12</f>
        <v>10545</v>
      </c>
      <c r="D2" s="104">
        <v>1</v>
      </c>
      <c r="E2" s="73">
        <f>C2*D2</f>
        <v>10545</v>
      </c>
      <c r="F2" s="12"/>
      <c r="G2" s="13"/>
    </row>
    <row r="3" spans="1:7" ht="16" x14ac:dyDescent="0.2">
      <c r="A3" s="8">
        <v>2</v>
      </c>
      <c r="B3" s="14" t="s">
        <v>8</v>
      </c>
      <c r="C3" s="15">
        <f>'Water Distribution System'!E11</f>
        <v>3245</v>
      </c>
      <c r="D3" s="105">
        <v>1</v>
      </c>
      <c r="E3" s="35">
        <f>C3*D3</f>
        <v>3245</v>
      </c>
      <c r="F3" s="12"/>
      <c r="G3" s="17"/>
    </row>
    <row r="4" spans="1:7" ht="16" x14ac:dyDescent="0.2">
      <c r="A4" s="8">
        <v>3</v>
      </c>
      <c r="B4" s="14" t="s">
        <v>9</v>
      </c>
      <c r="C4" s="10">
        <f>'Axis Traversal Robot Assembly'!E22</f>
        <v>2846</v>
      </c>
      <c r="D4" s="104">
        <v>3</v>
      </c>
      <c r="E4" s="73">
        <f>C4*D4</f>
        <v>8538</v>
      </c>
      <c r="F4" s="12"/>
      <c r="G4" s="13"/>
    </row>
    <row r="5" spans="1:7" ht="16" x14ac:dyDescent="0.2">
      <c r="A5" s="8">
        <v>4</v>
      </c>
      <c r="B5" s="14" t="s">
        <v>10</v>
      </c>
      <c r="C5" s="15">
        <f>'Power &amp; Control Circuit Assembl'!E20</f>
        <v>2884.5</v>
      </c>
      <c r="D5" s="105">
        <v>1</v>
      </c>
      <c r="E5" s="35">
        <f>C5*D5</f>
        <v>2884.5</v>
      </c>
      <c r="F5" s="12"/>
      <c r="G5" s="17"/>
    </row>
    <row r="6" spans="1:7" ht="16" x14ac:dyDescent="0.2">
      <c r="A6" s="8"/>
      <c r="B6" s="14"/>
      <c r="C6" s="15"/>
      <c r="D6" s="105"/>
      <c r="E6" s="35"/>
      <c r="F6" s="12"/>
      <c r="G6" s="13"/>
    </row>
    <row r="7" spans="1:7" ht="16" x14ac:dyDescent="0.2">
      <c r="A7" s="8" t="s">
        <v>11</v>
      </c>
      <c r="B7" s="18" t="s">
        <v>12</v>
      </c>
      <c r="C7" s="15"/>
      <c r="D7" s="105"/>
      <c r="E7" s="35">
        <f>('NOT Bought'!E13)*-1</f>
        <v>-1824</v>
      </c>
      <c r="F7" s="19"/>
      <c r="G7" s="13"/>
    </row>
    <row r="8" spans="1:7" ht="16" x14ac:dyDescent="0.2">
      <c r="A8" s="8"/>
      <c r="B8" s="14"/>
      <c r="C8" s="15"/>
      <c r="D8" s="105"/>
      <c r="E8" s="35"/>
      <c r="F8" s="20"/>
      <c r="G8" s="13"/>
    </row>
    <row r="9" spans="1:7" ht="16" x14ac:dyDescent="0.2">
      <c r="A9" s="21" t="s">
        <v>13</v>
      </c>
      <c r="B9" s="22" t="s">
        <v>14</v>
      </c>
      <c r="C9" s="23"/>
      <c r="D9" s="106"/>
      <c r="E9" s="108">
        <v>20000</v>
      </c>
      <c r="F9" s="20"/>
      <c r="G9" s="17"/>
    </row>
    <row r="10" spans="1:7" ht="17" thickBot="1" x14ac:dyDescent="0.25">
      <c r="A10" s="100"/>
      <c r="B10" s="14"/>
      <c r="C10" s="15"/>
      <c r="D10" s="105"/>
      <c r="E10" s="35"/>
      <c r="F10" s="20"/>
      <c r="G10" s="13"/>
    </row>
    <row r="11" spans="1:7" ht="17" thickBot="1" x14ac:dyDescent="0.25">
      <c r="A11" s="2"/>
      <c r="B11" s="1" t="s">
        <v>15</v>
      </c>
      <c r="C11" s="1"/>
      <c r="D11" s="107"/>
      <c r="E11" s="2">
        <f>SUM(E2:E9)</f>
        <v>43388.5</v>
      </c>
      <c r="F11" s="24"/>
      <c r="G11" s="25"/>
    </row>
  </sheetData>
  <mergeCells count="1">
    <mergeCell ref="B11:D1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3"/>
  <sheetViews>
    <sheetView zoomScale="244" zoomScaleNormal="200" workbookViewId="0">
      <selection activeCell="I15" sqref="I15"/>
    </sheetView>
  </sheetViews>
  <sheetFormatPr baseColWidth="10" defaultColWidth="11.5" defaultRowHeight="16" x14ac:dyDescent="0.2"/>
  <cols>
    <col min="1" max="1" width="4" style="26" bestFit="1" customWidth="1"/>
    <col min="2" max="2" width="35.5" style="26" bestFit="1" customWidth="1"/>
    <col min="3" max="3" width="4.6640625" style="26" bestFit="1" customWidth="1"/>
    <col min="4" max="4" width="8.33203125" style="26" bestFit="1" customWidth="1"/>
    <col min="5" max="5" width="9.33203125" style="26" bestFit="1" customWidth="1"/>
    <col min="6" max="6" width="10.5" style="26" bestFit="1" customWidth="1"/>
    <col min="7" max="7" width="5.5" style="26" bestFit="1" customWidth="1"/>
    <col min="8" max="8" width="4.5" style="26" bestFit="1" customWidth="1"/>
    <col min="9" max="1024" width="11.5" style="26"/>
  </cols>
  <sheetData>
    <row r="1" spans="1:8" x14ac:dyDescent="0.2">
      <c r="A1" s="30" t="s">
        <v>0</v>
      </c>
      <c r="B1" s="27" t="s">
        <v>1</v>
      </c>
      <c r="C1" s="28" t="s">
        <v>2</v>
      </c>
      <c r="D1" s="28" t="s">
        <v>3</v>
      </c>
      <c r="E1" s="37" t="s">
        <v>4</v>
      </c>
      <c r="F1" s="30" t="s">
        <v>5</v>
      </c>
      <c r="G1" s="31" t="s">
        <v>6</v>
      </c>
      <c r="H1" s="32" t="s">
        <v>16</v>
      </c>
    </row>
    <row r="2" spans="1:8" x14ac:dyDescent="0.2">
      <c r="A2" s="35">
        <v>1</v>
      </c>
      <c r="B2" s="97" t="s">
        <v>183</v>
      </c>
      <c r="C2" s="15">
        <v>750</v>
      </c>
      <c r="D2" s="15">
        <v>1</v>
      </c>
      <c r="E2" s="16">
        <f t="shared" ref="E2:E11" si="0">C2*D2</f>
        <v>750</v>
      </c>
      <c r="F2" s="33"/>
      <c r="G2" s="34"/>
      <c r="H2" s="35"/>
    </row>
    <row r="3" spans="1:8" x14ac:dyDescent="0.2">
      <c r="A3" s="35">
        <v>2</v>
      </c>
      <c r="B3" s="97" t="s">
        <v>184</v>
      </c>
      <c r="C3" s="15">
        <v>1</v>
      </c>
      <c r="D3" s="15">
        <v>20</v>
      </c>
      <c r="E3" s="16">
        <f t="shared" si="0"/>
        <v>20</v>
      </c>
      <c r="F3" s="33"/>
      <c r="G3" s="34"/>
      <c r="H3" s="35"/>
    </row>
    <row r="4" spans="1:8" x14ac:dyDescent="0.2">
      <c r="A4" s="35">
        <v>3</v>
      </c>
      <c r="B4" s="97" t="s">
        <v>59</v>
      </c>
      <c r="C4" s="15">
        <v>55</v>
      </c>
      <c r="D4" s="15">
        <v>2</v>
      </c>
      <c r="E4" s="16">
        <f t="shared" si="0"/>
        <v>110</v>
      </c>
      <c r="F4" s="33"/>
      <c r="G4" s="34"/>
      <c r="H4" s="35"/>
    </row>
    <row r="5" spans="1:8" x14ac:dyDescent="0.2">
      <c r="A5" s="35">
        <v>4</v>
      </c>
      <c r="B5" s="97" t="s">
        <v>185</v>
      </c>
      <c r="C5" s="15">
        <v>30</v>
      </c>
      <c r="D5" s="15">
        <v>2</v>
      </c>
      <c r="E5" s="16">
        <f t="shared" si="0"/>
        <v>60</v>
      </c>
      <c r="F5" s="33"/>
      <c r="G5" s="34"/>
      <c r="H5" s="35"/>
    </row>
    <row r="6" spans="1:8" x14ac:dyDescent="0.2">
      <c r="A6" s="35">
        <v>5</v>
      </c>
      <c r="B6" s="97" t="s">
        <v>186</v>
      </c>
      <c r="C6" s="15">
        <v>1</v>
      </c>
      <c r="D6" s="15">
        <v>4</v>
      </c>
      <c r="E6" s="16">
        <f t="shared" si="0"/>
        <v>4</v>
      </c>
      <c r="F6" s="33"/>
      <c r="G6" s="34"/>
      <c r="H6" s="35"/>
    </row>
    <row r="7" spans="1:8" x14ac:dyDescent="0.2">
      <c r="A7" s="35">
        <v>6</v>
      </c>
      <c r="B7" s="97" t="s">
        <v>67</v>
      </c>
      <c r="C7" s="15">
        <v>25</v>
      </c>
      <c r="D7" s="15">
        <f>12-5</f>
        <v>7</v>
      </c>
      <c r="E7" s="16">
        <f t="shared" si="0"/>
        <v>175</v>
      </c>
      <c r="F7" s="33"/>
      <c r="G7" s="34"/>
      <c r="H7" s="35"/>
    </row>
    <row r="8" spans="1:8" x14ac:dyDescent="0.2">
      <c r="A8" s="35">
        <v>7</v>
      </c>
      <c r="B8" s="97" t="s">
        <v>187</v>
      </c>
      <c r="C8" s="15">
        <v>15</v>
      </c>
      <c r="D8" s="15">
        <v>27</v>
      </c>
      <c r="E8" s="16">
        <f t="shared" si="0"/>
        <v>405</v>
      </c>
      <c r="F8" s="36"/>
      <c r="G8" s="34"/>
      <c r="H8" s="35"/>
    </row>
    <row r="9" spans="1:8" x14ac:dyDescent="0.2">
      <c r="A9" s="35">
        <v>8</v>
      </c>
      <c r="B9" s="97" t="s">
        <v>188</v>
      </c>
      <c r="C9" s="15">
        <v>150</v>
      </c>
      <c r="D9" s="15">
        <v>2</v>
      </c>
      <c r="E9" s="16">
        <f t="shared" si="0"/>
        <v>300</v>
      </c>
      <c r="F9" s="36"/>
      <c r="G9" s="34"/>
      <c r="H9" s="35"/>
    </row>
    <row r="10" spans="1:8" x14ac:dyDescent="0.2">
      <c r="A10" s="35">
        <v>9</v>
      </c>
      <c r="B10" s="97" t="s">
        <v>100</v>
      </c>
      <c r="C10" s="15">
        <v>0</v>
      </c>
      <c r="D10" s="15">
        <v>3</v>
      </c>
      <c r="E10" s="16">
        <f t="shared" si="0"/>
        <v>0</v>
      </c>
      <c r="F10" s="33" t="s">
        <v>189</v>
      </c>
      <c r="G10" s="34"/>
      <c r="H10" s="35"/>
    </row>
    <row r="11" spans="1:8" x14ac:dyDescent="0.2">
      <c r="A11" s="35">
        <v>10</v>
      </c>
      <c r="B11" s="97" t="s">
        <v>101</v>
      </c>
      <c r="C11" s="15">
        <v>0</v>
      </c>
      <c r="D11" s="15">
        <v>1</v>
      </c>
      <c r="E11" s="16">
        <f t="shared" si="0"/>
        <v>0</v>
      </c>
      <c r="F11" s="33" t="s">
        <v>189</v>
      </c>
      <c r="G11" s="34"/>
      <c r="H11" s="35"/>
    </row>
    <row r="12" spans="1:8" ht="17" thickBot="1" x14ac:dyDescent="0.25">
      <c r="A12" s="35"/>
      <c r="B12" s="97"/>
      <c r="C12" s="15"/>
      <c r="D12" s="15"/>
      <c r="E12" s="16"/>
      <c r="F12" s="33"/>
      <c r="G12" s="34"/>
      <c r="H12" s="35"/>
    </row>
    <row r="13" spans="1:8" ht="17" thickBot="1" x14ac:dyDescent="0.25">
      <c r="A13" s="30"/>
      <c r="B13" s="95" t="s">
        <v>15</v>
      </c>
      <c r="C13" s="85"/>
      <c r="D13" s="96"/>
      <c r="E13" s="30">
        <f>SUM(E2:E11)</f>
        <v>1824</v>
      </c>
      <c r="F13" s="38"/>
      <c r="G13" s="39"/>
      <c r="H13" s="40"/>
    </row>
  </sheetData>
  <mergeCells count="1">
    <mergeCell ref="B13:D1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2"/>
  <sheetViews>
    <sheetView zoomScale="200" zoomScaleNormal="200" workbookViewId="0">
      <selection activeCell="B16" sqref="B16"/>
    </sheetView>
  </sheetViews>
  <sheetFormatPr baseColWidth="10" defaultColWidth="11.5" defaultRowHeight="16" x14ac:dyDescent="0.2"/>
  <cols>
    <col min="1" max="1" width="5.6640625" style="26" customWidth="1"/>
    <col min="2" max="2" width="32.83203125" style="26" customWidth="1"/>
    <col min="3" max="3" width="7" style="26" customWidth="1"/>
    <col min="4" max="4" width="12.33203125" style="26" customWidth="1"/>
    <col min="5" max="5" width="13.83203125" style="26" customWidth="1"/>
    <col min="6" max="6" width="57" style="26" customWidth="1"/>
    <col min="7" max="7" width="10.6640625" style="26" customWidth="1"/>
    <col min="8" max="8" width="270" style="26" customWidth="1"/>
    <col min="9" max="1024" width="11.5" style="26"/>
  </cols>
  <sheetData>
    <row r="1" spans="1:8" x14ac:dyDescent="0.2">
      <c r="A1" s="30" t="s">
        <v>0</v>
      </c>
      <c r="B1" s="90" t="s">
        <v>1</v>
      </c>
      <c r="C1" s="28" t="s">
        <v>2</v>
      </c>
      <c r="D1" s="28" t="s">
        <v>3</v>
      </c>
      <c r="E1" s="37" t="s">
        <v>4</v>
      </c>
      <c r="F1" s="94" t="s">
        <v>5</v>
      </c>
      <c r="G1" s="31" t="s">
        <v>6</v>
      </c>
      <c r="H1" s="32" t="s">
        <v>16</v>
      </c>
    </row>
    <row r="2" spans="1:8" x14ac:dyDescent="0.2">
      <c r="A2" s="35">
        <v>1</v>
      </c>
      <c r="B2" s="98" t="s">
        <v>17</v>
      </c>
      <c r="C2" s="41">
        <v>315</v>
      </c>
      <c r="D2" s="41">
        <v>16</v>
      </c>
      <c r="E2" s="16">
        <f t="shared" ref="E2:E10" si="0">C2*D2</f>
        <v>5040</v>
      </c>
      <c r="F2" s="42" t="s">
        <v>18</v>
      </c>
      <c r="G2" s="43" t="s">
        <v>19</v>
      </c>
      <c r="H2" s="44"/>
    </row>
    <row r="3" spans="1:8" x14ac:dyDescent="0.2">
      <c r="A3" s="35">
        <v>2</v>
      </c>
      <c r="B3" s="91" t="s">
        <v>20</v>
      </c>
      <c r="C3" s="15">
        <v>195</v>
      </c>
      <c r="D3" s="15">
        <v>9</v>
      </c>
      <c r="E3" s="16">
        <f t="shared" si="0"/>
        <v>1755</v>
      </c>
      <c r="F3" s="98" t="s">
        <v>21</v>
      </c>
      <c r="G3" s="45" t="s">
        <v>19</v>
      </c>
      <c r="H3" s="35"/>
    </row>
    <row r="4" spans="1:8" x14ac:dyDescent="0.2">
      <c r="A4" s="35">
        <v>3</v>
      </c>
      <c r="B4" s="91" t="s">
        <v>22</v>
      </c>
      <c r="C4" s="15">
        <v>750</v>
      </c>
      <c r="D4" s="15">
        <v>1</v>
      </c>
      <c r="E4" s="16">
        <f t="shared" si="0"/>
        <v>750</v>
      </c>
      <c r="F4" s="98" t="s">
        <v>23</v>
      </c>
      <c r="G4" s="45" t="s">
        <v>24</v>
      </c>
      <c r="H4" s="35"/>
    </row>
    <row r="5" spans="1:8" x14ac:dyDescent="0.2">
      <c r="A5" s="35">
        <v>4</v>
      </c>
      <c r="B5" s="91" t="s">
        <v>25</v>
      </c>
      <c r="C5" s="15">
        <v>45</v>
      </c>
      <c r="D5" s="15">
        <v>20</v>
      </c>
      <c r="E5" s="16">
        <f t="shared" si="0"/>
        <v>900</v>
      </c>
      <c r="F5" s="98" t="s">
        <v>26</v>
      </c>
      <c r="G5" s="45" t="s">
        <v>27</v>
      </c>
      <c r="H5" s="35" t="s">
        <v>28</v>
      </c>
    </row>
    <row r="6" spans="1:8" x14ac:dyDescent="0.2">
      <c r="A6" s="35">
        <v>5</v>
      </c>
      <c r="B6" s="91" t="s">
        <v>29</v>
      </c>
      <c r="C6" s="15">
        <v>20</v>
      </c>
      <c r="D6" s="15">
        <v>40</v>
      </c>
      <c r="E6" s="16">
        <f t="shared" si="0"/>
        <v>800</v>
      </c>
      <c r="F6" s="98" t="s">
        <v>30</v>
      </c>
      <c r="G6" s="45" t="s">
        <v>27</v>
      </c>
      <c r="H6" s="35" t="s">
        <v>31</v>
      </c>
    </row>
    <row r="7" spans="1:8" x14ac:dyDescent="0.2">
      <c r="A7" s="35">
        <v>6</v>
      </c>
      <c r="B7" s="91" t="s">
        <v>32</v>
      </c>
      <c r="C7" s="15">
        <v>6</v>
      </c>
      <c r="D7" s="15">
        <f>40*4</f>
        <v>160</v>
      </c>
      <c r="E7" s="16">
        <f t="shared" si="0"/>
        <v>960</v>
      </c>
      <c r="F7" s="98" t="s">
        <v>33</v>
      </c>
      <c r="G7" s="45"/>
      <c r="H7" s="35"/>
    </row>
    <row r="8" spans="1:8" x14ac:dyDescent="0.2">
      <c r="A8" s="35">
        <v>7</v>
      </c>
      <c r="B8" s="91" t="s">
        <v>34</v>
      </c>
      <c r="C8" s="15">
        <v>3</v>
      </c>
      <c r="D8" s="15">
        <f>20*4</f>
        <v>80</v>
      </c>
      <c r="E8" s="16">
        <f t="shared" si="0"/>
        <v>240</v>
      </c>
      <c r="F8" s="98"/>
      <c r="G8" s="45"/>
      <c r="H8" s="35"/>
    </row>
    <row r="9" spans="1:8" x14ac:dyDescent="0.2">
      <c r="A9" s="35">
        <v>8</v>
      </c>
      <c r="B9" s="91" t="s">
        <v>35</v>
      </c>
      <c r="C9" s="15">
        <v>4</v>
      </c>
      <c r="D9" s="15">
        <v>20</v>
      </c>
      <c r="E9" s="16">
        <f t="shared" si="0"/>
        <v>80</v>
      </c>
      <c r="F9" s="98"/>
      <c r="G9" s="45"/>
      <c r="H9" s="35"/>
    </row>
    <row r="10" spans="1:8" x14ac:dyDescent="0.2">
      <c r="A10" s="35">
        <v>9</v>
      </c>
      <c r="B10" s="91" t="s">
        <v>36</v>
      </c>
      <c r="C10" s="15">
        <v>1</v>
      </c>
      <c r="D10" s="15">
        <v>20</v>
      </c>
      <c r="E10" s="16">
        <f t="shared" si="0"/>
        <v>20</v>
      </c>
      <c r="F10" s="98"/>
      <c r="G10" s="45"/>
      <c r="H10" s="35"/>
    </row>
    <row r="11" spans="1:8" ht="17" thickBot="1" x14ac:dyDescent="0.25">
      <c r="A11" s="35"/>
      <c r="B11" s="91"/>
      <c r="C11" s="15"/>
      <c r="D11" s="20"/>
      <c r="E11" s="11"/>
      <c r="F11" s="46"/>
      <c r="G11" s="45"/>
      <c r="H11" s="35"/>
    </row>
    <row r="12" spans="1:8" ht="17" thickBot="1" x14ac:dyDescent="0.25">
      <c r="A12" s="30"/>
      <c r="B12" s="85" t="s">
        <v>15</v>
      </c>
      <c r="C12" s="85"/>
      <c r="D12" s="85"/>
      <c r="E12" s="30">
        <f>SUM(E2:E11)</f>
        <v>10545</v>
      </c>
      <c r="F12" s="99"/>
      <c r="G12" s="39"/>
      <c r="H12" s="40"/>
    </row>
  </sheetData>
  <mergeCells count="1">
    <mergeCell ref="B12:D1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2"/>
  <sheetViews>
    <sheetView zoomScale="166" zoomScaleNormal="200" workbookViewId="0">
      <selection activeCell="F14" sqref="F14"/>
    </sheetView>
  </sheetViews>
  <sheetFormatPr baseColWidth="10" defaultColWidth="11.5" defaultRowHeight="16" x14ac:dyDescent="0.2"/>
  <cols>
    <col min="1" max="1" width="5.6640625" style="26" customWidth="1"/>
    <col min="2" max="2" width="29.5" style="26" customWidth="1"/>
    <col min="3" max="3" width="7" style="26" customWidth="1"/>
    <col min="4" max="4" width="12.33203125" style="26" customWidth="1"/>
    <col min="5" max="5" width="13.83203125" style="26" customWidth="1"/>
    <col min="6" max="6" width="82.5" style="26" customWidth="1"/>
    <col min="7" max="7" width="8.1640625" style="26" customWidth="1"/>
    <col min="8" max="8" width="6.6640625" style="26" customWidth="1"/>
    <col min="9" max="1024" width="11.5" style="26"/>
  </cols>
  <sheetData>
    <row r="1" spans="1:8" x14ac:dyDescent="0.2">
      <c r="A1" s="30" t="s">
        <v>0</v>
      </c>
      <c r="B1" s="90" t="s">
        <v>1</v>
      </c>
      <c r="C1" s="28" t="s">
        <v>2</v>
      </c>
      <c r="D1" s="28" t="s">
        <v>3</v>
      </c>
      <c r="E1" s="29" t="s">
        <v>4</v>
      </c>
      <c r="F1" s="30" t="s">
        <v>5</v>
      </c>
      <c r="G1" s="31" t="s">
        <v>6</v>
      </c>
      <c r="H1" s="32" t="s">
        <v>16</v>
      </c>
    </row>
    <row r="2" spans="1:8" x14ac:dyDescent="0.2">
      <c r="A2" s="35">
        <v>1</v>
      </c>
      <c r="B2" s="91" t="s">
        <v>37</v>
      </c>
      <c r="C2" s="15">
        <v>3</v>
      </c>
      <c r="D2" s="15">
        <v>180</v>
      </c>
      <c r="E2" s="16">
        <f t="shared" ref="E2:E20" si="0">C2*D2</f>
        <v>540</v>
      </c>
      <c r="F2" s="33" t="s">
        <v>38</v>
      </c>
      <c r="G2" s="34"/>
      <c r="H2" s="35"/>
    </row>
    <row r="3" spans="1:8" x14ac:dyDescent="0.2">
      <c r="A3" s="35">
        <v>2</v>
      </c>
      <c r="B3" s="91" t="s">
        <v>39</v>
      </c>
      <c r="C3" s="15">
        <v>3</v>
      </c>
      <c r="D3" s="15">
        <v>101</v>
      </c>
      <c r="E3" s="16">
        <f t="shared" si="0"/>
        <v>303</v>
      </c>
      <c r="F3" s="33" t="s">
        <v>40</v>
      </c>
      <c r="G3" s="34"/>
      <c r="H3" s="35"/>
    </row>
    <row r="4" spans="1:8" x14ac:dyDescent="0.2">
      <c r="A4" s="35">
        <v>3</v>
      </c>
      <c r="B4" s="91" t="s">
        <v>41</v>
      </c>
      <c r="C4" s="15">
        <v>3</v>
      </c>
      <c r="D4" s="15">
        <f>14*2</f>
        <v>28</v>
      </c>
      <c r="E4" s="16">
        <f t="shared" si="0"/>
        <v>84</v>
      </c>
      <c r="F4" s="33" t="s">
        <v>42</v>
      </c>
      <c r="G4" s="34"/>
      <c r="H4" s="35"/>
    </row>
    <row r="5" spans="1:8" x14ac:dyDescent="0.2">
      <c r="A5" s="35">
        <v>4</v>
      </c>
      <c r="B5" s="91" t="s">
        <v>43</v>
      </c>
      <c r="C5" s="15">
        <v>3</v>
      </c>
      <c r="D5" s="15">
        <f>12</f>
        <v>12</v>
      </c>
      <c r="E5" s="16">
        <f t="shared" si="0"/>
        <v>36</v>
      </c>
      <c r="F5" s="33" t="s">
        <v>44</v>
      </c>
      <c r="G5" s="34"/>
      <c r="H5" s="35"/>
    </row>
    <row r="6" spans="1:8" x14ac:dyDescent="0.2">
      <c r="A6" s="35">
        <v>5</v>
      </c>
      <c r="B6" s="91" t="s">
        <v>45</v>
      </c>
      <c r="C6" s="15">
        <v>3</v>
      </c>
      <c r="D6" s="15">
        <v>12</v>
      </c>
      <c r="E6" s="16">
        <f t="shared" si="0"/>
        <v>36</v>
      </c>
      <c r="F6" s="33" t="s">
        <v>46</v>
      </c>
      <c r="G6" s="34"/>
      <c r="H6" s="35"/>
    </row>
    <row r="7" spans="1:8" x14ac:dyDescent="0.2">
      <c r="A7" s="35">
        <v>6</v>
      </c>
      <c r="B7" s="91" t="s">
        <v>47</v>
      </c>
      <c r="C7" s="15">
        <v>3</v>
      </c>
      <c r="D7" s="15">
        <f>2*2</f>
        <v>4</v>
      </c>
      <c r="E7" s="16">
        <f t="shared" si="0"/>
        <v>12</v>
      </c>
      <c r="F7" s="33" t="s">
        <v>48</v>
      </c>
      <c r="G7" s="34"/>
      <c r="H7" s="35"/>
    </row>
    <row r="8" spans="1:8" x14ac:dyDescent="0.2">
      <c r="A8" s="35">
        <v>7</v>
      </c>
      <c r="B8" s="91" t="s">
        <v>49</v>
      </c>
      <c r="C8" s="15">
        <v>55</v>
      </c>
      <c r="D8" s="15">
        <v>6</v>
      </c>
      <c r="E8" s="16">
        <f t="shared" si="0"/>
        <v>330</v>
      </c>
      <c r="F8" s="36" t="s">
        <v>50</v>
      </c>
      <c r="G8" s="34"/>
      <c r="H8" s="35"/>
    </row>
    <row r="9" spans="1:8" x14ac:dyDescent="0.2">
      <c r="A9" s="35"/>
      <c r="B9" s="91" t="s">
        <v>51</v>
      </c>
      <c r="C9" s="15">
        <v>30</v>
      </c>
      <c r="D9" s="15">
        <v>0</v>
      </c>
      <c r="E9" s="16">
        <f t="shared" si="0"/>
        <v>0</v>
      </c>
      <c r="F9" s="36" t="s">
        <v>52</v>
      </c>
      <c r="G9" s="34"/>
      <c r="H9" s="35"/>
    </row>
    <row r="10" spans="1:8" x14ac:dyDescent="0.2">
      <c r="A10" s="35">
        <v>8</v>
      </c>
      <c r="B10" s="91" t="s">
        <v>53</v>
      </c>
      <c r="C10" s="15">
        <v>100</v>
      </c>
      <c r="D10" s="15">
        <v>2</v>
      </c>
      <c r="E10" s="16">
        <f t="shared" si="0"/>
        <v>200</v>
      </c>
      <c r="F10" s="33"/>
      <c r="G10" s="34"/>
      <c r="H10" s="35"/>
    </row>
    <row r="11" spans="1:8" x14ac:dyDescent="0.2">
      <c r="A11" s="35">
        <v>10</v>
      </c>
      <c r="B11" s="91" t="s">
        <v>54</v>
      </c>
      <c r="C11" s="15">
        <v>30</v>
      </c>
      <c r="D11" s="15">
        <v>2</v>
      </c>
      <c r="E11" s="16">
        <f t="shared" si="0"/>
        <v>60</v>
      </c>
      <c r="F11" s="33"/>
      <c r="G11" s="34"/>
      <c r="H11" s="35"/>
    </row>
    <row r="12" spans="1:8" x14ac:dyDescent="0.2">
      <c r="A12" s="35">
        <v>11</v>
      </c>
      <c r="B12" s="91" t="s">
        <v>55</v>
      </c>
      <c r="C12" s="15">
        <v>50</v>
      </c>
      <c r="D12" s="15">
        <v>3</v>
      </c>
      <c r="E12" s="16">
        <f t="shared" si="0"/>
        <v>150</v>
      </c>
      <c r="F12" s="33"/>
      <c r="G12" s="34"/>
      <c r="H12" s="35"/>
    </row>
    <row r="13" spans="1:8" x14ac:dyDescent="0.2">
      <c r="A13" s="35">
        <v>12</v>
      </c>
      <c r="B13" s="91" t="s">
        <v>56</v>
      </c>
      <c r="C13" s="15">
        <v>85</v>
      </c>
      <c r="D13" s="15">
        <v>1</v>
      </c>
      <c r="E13" s="16">
        <f t="shared" si="0"/>
        <v>85</v>
      </c>
      <c r="F13" s="33"/>
      <c r="G13" s="34"/>
      <c r="H13" s="35"/>
    </row>
    <row r="14" spans="1:8" x14ac:dyDescent="0.2">
      <c r="A14" s="35">
        <v>13</v>
      </c>
      <c r="B14" s="91" t="s">
        <v>57</v>
      </c>
      <c r="C14" s="15">
        <v>10</v>
      </c>
      <c r="D14" s="15">
        <v>1</v>
      </c>
      <c r="E14" s="16">
        <f t="shared" si="0"/>
        <v>10</v>
      </c>
      <c r="F14" s="33"/>
      <c r="G14" s="34"/>
      <c r="H14" s="35"/>
    </row>
    <row r="15" spans="1:8" x14ac:dyDescent="0.2">
      <c r="A15" s="35">
        <v>14</v>
      </c>
      <c r="B15" s="91" t="s">
        <v>58</v>
      </c>
      <c r="C15" s="15">
        <v>20</v>
      </c>
      <c r="D15" s="15">
        <v>1</v>
      </c>
      <c r="E15" s="16">
        <f t="shared" si="0"/>
        <v>20</v>
      </c>
      <c r="F15" s="33"/>
      <c r="G15" s="34"/>
      <c r="H15" s="35"/>
    </row>
    <row r="16" spans="1:8" x14ac:dyDescent="0.2">
      <c r="A16" s="35">
        <v>15</v>
      </c>
      <c r="B16" s="91" t="s">
        <v>59</v>
      </c>
      <c r="C16" s="15">
        <v>55</v>
      </c>
      <c r="D16" s="15">
        <v>1</v>
      </c>
      <c r="E16" s="16">
        <f t="shared" si="0"/>
        <v>55</v>
      </c>
      <c r="F16" s="33"/>
      <c r="G16" s="34"/>
      <c r="H16" s="35"/>
    </row>
    <row r="17" spans="1:8" x14ac:dyDescent="0.2">
      <c r="A17" s="35">
        <v>16</v>
      </c>
      <c r="B17" s="91" t="s">
        <v>60</v>
      </c>
      <c r="C17" s="15">
        <v>1</v>
      </c>
      <c r="D17" s="15">
        <v>2</v>
      </c>
      <c r="E17" s="16">
        <f t="shared" si="0"/>
        <v>2</v>
      </c>
      <c r="F17" s="33"/>
      <c r="G17" s="34"/>
      <c r="H17" s="35"/>
    </row>
    <row r="18" spans="1:8" x14ac:dyDescent="0.2">
      <c r="A18" s="35">
        <v>17</v>
      </c>
      <c r="B18" s="91" t="s">
        <v>61</v>
      </c>
      <c r="C18" s="15">
        <v>30</v>
      </c>
      <c r="D18" s="15">
        <v>1</v>
      </c>
      <c r="E18" s="16">
        <f t="shared" si="0"/>
        <v>30</v>
      </c>
      <c r="F18" s="33"/>
      <c r="G18" s="34"/>
      <c r="H18" s="35"/>
    </row>
    <row r="19" spans="1:8" x14ac:dyDescent="0.2">
      <c r="A19" s="35">
        <v>18</v>
      </c>
      <c r="B19" s="91" t="s">
        <v>62</v>
      </c>
      <c r="C19" s="15">
        <f>'Axis Control Board'!E21</f>
        <v>877</v>
      </c>
      <c r="D19" s="15">
        <v>1</v>
      </c>
      <c r="E19" s="16">
        <f t="shared" si="0"/>
        <v>877</v>
      </c>
      <c r="F19" s="33" t="s">
        <v>63</v>
      </c>
      <c r="G19" s="34"/>
      <c r="H19" s="35"/>
    </row>
    <row r="20" spans="1:8" x14ac:dyDescent="0.2">
      <c r="A20" s="35">
        <v>9</v>
      </c>
      <c r="B20" s="91" t="s">
        <v>64</v>
      </c>
      <c r="C20" s="15">
        <v>2</v>
      </c>
      <c r="D20" s="15">
        <v>8</v>
      </c>
      <c r="E20" s="16">
        <f t="shared" si="0"/>
        <v>16</v>
      </c>
      <c r="F20" s="33" t="s">
        <v>65</v>
      </c>
      <c r="G20" s="34"/>
      <c r="H20" s="35"/>
    </row>
    <row r="21" spans="1:8" ht="17" thickBot="1" x14ac:dyDescent="0.25">
      <c r="A21" s="35"/>
      <c r="B21" s="91"/>
      <c r="C21" s="15"/>
      <c r="D21" s="15"/>
      <c r="E21" s="16"/>
      <c r="F21" s="33"/>
      <c r="G21" s="34"/>
      <c r="H21" s="35"/>
    </row>
    <row r="22" spans="1:8" ht="17" thickBot="1" x14ac:dyDescent="0.25">
      <c r="A22" s="30"/>
      <c r="B22" s="85" t="s">
        <v>15</v>
      </c>
      <c r="C22" s="85"/>
      <c r="D22" s="86"/>
      <c r="E22" s="37">
        <f>SUM(E2:E20)</f>
        <v>2846</v>
      </c>
      <c r="F22" s="38"/>
      <c r="G22" s="39"/>
      <c r="H22" s="40"/>
    </row>
  </sheetData>
  <mergeCells count="1">
    <mergeCell ref="B22:D2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zoomScale="190" zoomScaleNormal="200" workbookViewId="0">
      <selection activeCell="F19" sqref="F19"/>
    </sheetView>
  </sheetViews>
  <sheetFormatPr baseColWidth="10" defaultColWidth="14.5" defaultRowHeight="13" x14ac:dyDescent="0.15"/>
  <cols>
    <col min="1" max="1" width="5.5" customWidth="1"/>
    <col min="2" max="2" width="44.83203125" customWidth="1"/>
    <col min="3" max="3" width="10.5" customWidth="1"/>
    <col min="4" max="4" width="11.33203125" customWidth="1"/>
    <col min="6" max="6" width="68.83203125" customWidth="1"/>
    <col min="7" max="7" width="22.5" customWidth="1"/>
  </cols>
  <sheetData>
    <row r="1" spans="1:7" ht="16" x14ac:dyDescent="0.2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101" t="s">
        <v>5</v>
      </c>
      <c r="G1" s="7" t="s">
        <v>6</v>
      </c>
    </row>
    <row r="2" spans="1:7" ht="16" x14ac:dyDescent="0.2">
      <c r="A2" s="17">
        <v>1</v>
      </c>
      <c r="B2" s="15" t="s">
        <v>66</v>
      </c>
      <c r="C2" s="15">
        <v>15</v>
      </c>
      <c r="D2" s="15">
        <v>30</v>
      </c>
      <c r="E2" s="16">
        <f t="shared" ref="E2:E9" si="0">C2*D2</f>
        <v>450</v>
      </c>
      <c r="F2" s="91"/>
      <c r="G2" s="47"/>
    </row>
    <row r="3" spans="1:7" ht="16" x14ac:dyDescent="0.2">
      <c r="A3" s="47">
        <v>2</v>
      </c>
      <c r="B3" s="15" t="s">
        <v>67</v>
      </c>
      <c r="C3" s="15">
        <v>25</v>
      </c>
      <c r="D3" s="15">
        <v>12</v>
      </c>
      <c r="E3" s="16">
        <f t="shared" si="0"/>
        <v>300</v>
      </c>
      <c r="F3" s="91" t="s">
        <v>68</v>
      </c>
      <c r="G3" s="47"/>
    </row>
    <row r="4" spans="1:7" ht="16" x14ac:dyDescent="0.2">
      <c r="A4" s="47">
        <v>3</v>
      </c>
      <c r="B4" s="15" t="s">
        <v>69</v>
      </c>
      <c r="C4" s="15">
        <v>3</v>
      </c>
      <c r="D4" s="15">
        <v>38</v>
      </c>
      <c r="E4" s="16">
        <f t="shared" si="0"/>
        <v>114</v>
      </c>
      <c r="F4" s="91" t="s">
        <v>70</v>
      </c>
      <c r="G4" s="17"/>
    </row>
    <row r="5" spans="1:7" ht="16" x14ac:dyDescent="0.2">
      <c r="A5" s="17">
        <v>4</v>
      </c>
      <c r="B5" s="15" t="s">
        <v>71</v>
      </c>
      <c r="C5" s="15">
        <v>250</v>
      </c>
      <c r="D5" s="15">
        <v>6</v>
      </c>
      <c r="E5" s="16">
        <f t="shared" si="0"/>
        <v>1500</v>
      </c>
      <c r="F5" s="91"/>
      <c r="G5" s="17"/>
    </row>
    <row r="6" spans="1:7" ht="16" x14ac:dyDescent="0.2">
      <c r="A6" s="47">
        <v>5</v>
      </c>
      <c r="B6" s="15" t="s">
        <v>72</v>
      </c>
      <c r="C6" s="15">
        <v>2</v>
      </c>
      <c r="D6" s="15">
        <v>16</v>
      </c>
      <c r="E6" s="16">
        <f t="shared" si="0"/>
        <v>32</v>
      </c>
      <c r="F6" s="91"/>
      <c r="G6" s="17"/>
    </row>
    <row r="7" spans="1:7" ht="16" x14ac:dyDescent="0.2">
      <c r="A7" s="47">
        <v>6</v>
      </c>
      <c r="B7" s="15" t="s">
        <v>73</v>
      </c>
      <c r="C7" s="15">
        <v>3</v>
      </c>
      <c r="D7" s="15">
        <v>4</v>
      </c>
      <c r="E7" s="16">
        <f t="shared" si="0"/>
        <v>12</v>
      </c>
      <c r="F7" s="91" t="s">
        <v>74</v>
      </c>
      <c r="G7" s="17"/>
    </row>
    <row r="8" spans="1:7" ht="16" x14ac:dyDescent="0.2">
      <c r="A8" s="17">
        <v>7</v>
      </c>
      <c r="B8" s="15" t="s">
        <v>75</v>
      </c>
      <c r="C8" s="15">
        <v>3</v>
      </c>
      <c r="D8" s="15">
        <f>43*3</f>
        <v>129</v>
      </c>
      <c r="E8" s="16">
        <f t="shared" si="0"/>
        <v>387</v>
      </c>
      <c r="F8" s="91" t="s">
        <v>76</v>
      </c>
      <c r="G8" s="17"/>
    </row>
    <row r="9" spans="1:7" ht="16" x14ac:dyDescent="0.2">
      <c r="A9" s="47">
        <v>8</v>
      </c>
      <c r="B9" s="15" t="s">
        <v>77</v>
      </c>
      <c r="C9" s="15">
        <v>3</v>
      </c>
      <c r="D9" s="15">
        <f>50*3</f>
        <v>150</v>
      </c>
      <c r="E9" s="16">
        <f t="shared" si="0"/>
        <v>450</v>
      </c>
      <c r="F9" s="91" t="s">
        <v>78</v>
      </c>
      <c r="G9" s="17"/>
    </row>
    <row r="10" spans="1:7" ht="16" x14ac:dyDescent="0.2">
      <c r="A10" s="25"/>
      <c r="B10" s="15"/>
      <c r="C10" s="15"/>
      <c r="D10" s="15"/>
      <c r="E10" s="16"/>
      <c r="F10" s="91"/>
      <c r="G10" s="47"/>
    </row>
    <row r="11" spans="1:7" ht="16" x14ac:dyDescent="0.2">
      <c r="A11" s="24"/>
      <c r="B11" s="1" t="s">
        <v>15</v>
      </c>
      <c r="C11" s="1"/>
      <c r="D11" s="1"/>
      <c r="E11" s="2">
        <f>SUM(E2:E10)</f>
        <v>3245</v>
      </c>
      <c r="F11" s="102"/>
      <c r="G11" s="25"/>
    </row>
  </sheetData>
  <mergeCells count="1">
    <mergeCell ref="B11:D1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zoomScale="170" zoomScaleNormal="200" workbookViewId="0">
      <selection activeCell="B20" sqref="B20:D20"/>
    </sheetView>
  </sheetViews>
  <sheetFormatPr baseColWidth="10" defaultColWidth="11.5" defaultRowHeight="16" x14ac:dyDescent="0.2"/>
  <cols>
    <col min="1" max="1" width="5.6640625" style="26" customWidth="1"/>
    <col min="2" max="2" width="29.83203125" style="26" customWidth="1"/>
    <col min="3" max="3" width="7" style="26" customWidth="1"/>
    <col min="4" max="4" width="12.33203125" style="26" customWidth="1"/>
    <col min="5" max="5" width="13.83203125" style="26" customWidth="1"/>
    <col min="6" max="6" width="62.1640625" style="26" customWidth="1"/>
    <col min="7" max="7" width="8.1640625" style="26" customWidth="1"/>
    <col min="8" max="8" width="6.6640625" style="26" customWidth="1"/>
    <col min="9" max="1024" width="11.5" style="26"/>
  </cols>
  <sheetData>
    <row r="1" spans="1:8" x14ac:dyDescent="0.2">
      <c r="A1" s="30" t="s">
        <v>0</v>
      </c>
      <c r="B1" s="90" t="s">
        <v>1</v>
      </c>
      <c r="C1" s="28" t="s">
        <v>2</v>
      </c>
      <c r="D1" s="28" t="s">
        <v>3</v>
      </c>
      <c r="E1" s="29" t="s">
        <v>4</v>
      </c>
      <c r="F1" s="30" t="s">
        <v>5</v>
      </c>
      <c r="G1" s="31" t="s">
        <v>6</v>
      </c>
      <c r="H1" s="32" t="s">
        <v>16</v>
      </c>
    </row>
    <row r="2" spans="1:8" x14ac:dyDescent="0.2">
      <c r="A2" s="35">
        <v>1</v>
      </c>
      <c r="B2" s="91" t="s">
        <v>79</v>
      </c>
      <c r="C2" s="15">
        <v>20</v>
      </c>
      <c r="D2" s="15">
        <v>1</v>
      </c>
      <c r="E2" s="16">
        <f t="shared" ref="E2:E16" si="0">C2*D2</f>
        <v>20</v>
      </c>
      <c r="F2" s="20"/>
      <c r="G2" s="49"/>
      <c r="H2" s="15"/>
    </row>
    <row r="3" spans="1:8" x14ac:dyDescent="0.2">
      <c r="A3" s="35">
        <v>2</v>
      </c>
      <c r="B3" s="91" t="s">
        <v>80</v>
      </c>
      <c r="C3" s="15">
        <v>10</v>
      </c>
      <c r="D3" s="15">
        <v>3</v>
      </c>
      <c r="E3" s="16">
        <f t="shared" si="0"/>
        <v>30</v>
      </c>
      <c r="F3" s="20"/>
      <c r="G3" s="49"/>
      <c r="H3" s="15"/>
    </row>
    <row r="4" spans="1:8" x14ac:dyDescent="0.2">
      <c r="A4" s="35">
        <v>3</v>
      </c>
      <c r="B4" s="91" t="s">
        <v>81</v>
      </c>
      <c r="C4" s="15">
        <v>375</v>
      </c>
      <c r="D4" s="15">
        <v>1</v>
      </c>
      <c r="E4" s="16">
        <f t="shared" si="0"/>
        <v>375</v>
      </c>
      <c r="F4" s="20" t="s">
        <v>82</v>
      </c>
      <c r="G4" s="49"/>
      <c r="H4" s="15"/>
    </row>
    <row r="5" spans="1:8" x14ac:dyDescent="0.2">
      <c r="A5" s="35">
        <v>4</v>
      </c>
      <c r="B5" s="91" t="s">
        <v>83</v>
      </c>
      <c r="C5" s="15">
        <v>20</v>
      </c>
      <c r="D5" s="15">
        <v>1</v>
      </c>
      <c r="E5" s="16">
        <f t="shared" si="0"/>
        <v>20</v>
      </c>
      <c r="F5" s="20" t="s">
        <v>84</v>
      </c>
      <c r="G5" s="49"/>
      <c r="H5" s="15"/>
    </row>
    <row r="6" spans="1:8" x14ac:dyDescent="0.2">
      <c r="A6" s="35">
        <v>5</v>
      </c>
      <c r="B6" s="91" t="s">
        <v>85</v>
      </c>
      <c r="C6" s="15">
        <f>'Main Board'!E21</f>
        <v>1179</v>
      </c>
      <c r="D6" s="15">
        <v>1</v>
      </c>
      <c r="E6" s="16">
        <f t="shared" si="0"/>
        <v>1179</v>
      </c>
      <c r="F6" s="33" t="s">
        <v>86</v>
      </c>
      <c r="G6" s="15"/>
      <c r="H6" s="15"/>
    </row>
    <row r="7" spans="1:8" x14ac:dyDescent="0.2">
      <c r="A7" s="35">
        <v>6</v>
      </c>
      <c r="B7" s="91" t="s">
        <v>87</v>
      </c>
      <c r="C7" s="15">
        <v>40</v>
      </c>
      <c r="D7" s="15">
        <v>1</v>
      </c>
      <c r="E7" s="16">
        <f t="shared" si="0"/>
        <v>40</v>
      </c>
      <c r="F7" s="33" t="s">
        <v>88</v>
      </c>
      <c r="G7" s="15"/>
      <c r="H7" s="15"/>
    </row>
    <row r="8" spans="1:8" x14ac:dyDescent="0.2">
      <c r="A8" s="35">
        <v>7</v>
      </c>
      <c r="B8" s="91" t="s">
        <v>89</v>
      </c>
      <c r="C8" s="15">
        <v>5</v>
      </c>
      <c r="D8" s="15">
        <v>6</v>
      </c>
      <c r="E8" s="16">
        <f t="shared" si="0"/>
        <v>30</v>
      </c>
      <c r="F8" s="33" t="s">
        <v>88</v>
      </c>
      <c r="G8" s="15"/>
      <c r="H8" s="15"/>
    </row>
    <row r="9" spans="1:8" x14ac:dyDescent="0.2">
      <c r="A9" s="35">
        <v>8</v>
      </c>
      <c r="B9" s="92" t="s">
        <v>90</v>
      </c>
      <c r="C9" s="52">
        <v>5</v>
      </c>
      <c r="D9" s="52">
        <v>2</v>
      </c>
      <c r="E9" s="16">
        <f t="shared" si="0"/>
        <v>10</v>
      </c>
      <c r="F9" s="53" t="s">
        <v>91</v>
      </c>
      <c r="G9" s="49"/>
      <c r="H9" s="15"/>
    </row>
    <row r="10" spans="1:8" x14ac:dyDescent="0.2">
      <c r="A10" s="35">
        <v>9</v>
      </c>
      <c r="B10" s="92" t="s">
        <v>92</v>
      </c>
      <c r="C10" s="52">
        <v>8</v>
      </c>
      <c r="D10" s="52">
        <v>3</v>
      </c>
      <c r="E10" s="16">
        <f t="shared" si="0"/>
        <v>24</v>
      </c>
      <c r="F10" s="53" t="s">
        <v>93</v>
      </c>
      <c r="G10" s="49"/>
      <c r="H10" s="15"/>
    </row>
    <row r="11" spans="1:8" x14ac:dyDescent="0.2">
      <c r="A11" s="35">
        <v>10</v>
      </c>
      <c r="B11" s="92" t="s">
        <v>94</v>
      </c>
      <c r="C11" s="52">
        <v>2</v>
      </c>
      <c r="D11" s="52">
        <f>2*6</f>
        <v>12</v>
      </c>
      <c r="E11" s="16">
        <f t="shared" si="0"/>
        <v>24</v>
      </c>
      <c r="F11" s="53" t="s">
        <v>95</v>
      </c>
      <c r="G11" s="49"/>
      <c r="H11" s="15"/>
    </row>
    <row r="12" spans="1:8" x14ac:dyDescent="0.2">
      <c r="A12" s="35">
        <v>11</v>
      </c>
      <c r="B12" s="91" t="s">
        <v>96</v>
      </c>
      <c r="C12" s="15">
        <v>120</v>
      </c>
      <c r="D12" s="15">
        <v>2</v>
      </c>
      <c r="E12" s="16">
        <f t="shared" si="0"/>
        <v>240</v>
      </c>
      <c r="F12" s="20"/>
      <c r="G12" s="49"/>
      <c r="H12" s="15"/>
    </row>
    <row r="13" spans="1:8" x14ac:dyDescent="0.2">
      <c r="A13" s="35">
        <v>12</v>
      </c>
      <c r="B13" s="91" t="s">
        <v>87</v>
      </c>
      <c r="C13" s="15">
        <v>30</v>
      </c>
      <c r="D13" s="15">
        <v>2</v>
      </c>
      <c r="E13" s="16">
        <f t="shared" si="0"/>
        <v>60</v>
      </c>
      <c r="F13" s="36" t="s">
        <v>97</v>
      </c>
      <c r="G13" s="15"/>
      <c r="H13" s="15"/>
    </row>
    <row r="14" spans="1:8" x14ac:dyDescent="0.2">
      <c r="A14" s="35">
        <v>13</v>
      </c>
      <c r="B14" s="91" t="s">
        <v>98</v>
      </c>
      <c r="C14" s="15">
        <v>5</v>
      </c>
      <c r="D14" s="15">
        <v>6</v>
      </c>
      <c r="E14" s="16">
        <f t="shared" si="0"/>
        <v>30</v>
      </c>
      <c r="F14" s="33" t="s">
        <v>99</v>
      </c>
      <c r="G14" s="15"/>
      <c r="H14" s="15"/>
    </row>
    <row r="15" spans="1:8" x14ac:dyDescent="0.2">
      <c r="A15" s="35">
        <v>14</v>
      </c>
      <c r="B15" s="91" t="s">
        <v>100</v>
      </c>
      <c r="C15" s="15">
        <v>0</v>
      </c>
      <c r="D15" s="15">
        <v>3</v>
      </c>
      <c r="E15" s="16">
        <f t="shared" si="0"/>
        <v>0</v>
      </c>
      <c r="F15" s="33" t="s">
        <v>189</v>
      </c>
      <c r="G15" s="15"/>
      <c r="H15" s="15"/>
    </row>
    <row r="16" spans="1:8" x14ac:dyDescent="0.2">
      <c r="A16" s="35">
        <v>15</v>
      </c>
      <c r="B16" s="91" t="s">
        <v>101</v>
      </c>
      <c r="C16" s="15">
        <v>0</v>
      </c>
      <c r="D16" s="15">
        <v>1</v>
      </c>
      <c r="E16" s="16">
        <f t="shared" si="0"/>
        <v>0</v>
      </c>
      <c r="F16" s="33" t="s">
        <v>189</v>
      </c>
      <c r="G16" s="15"/>
      <c r="H16" s="15"/>
    </row>
    <row r="17" spans="1:8" ht="17" x14ac:dyDescent="0.2">
      <c r="A17" s="35">
        <v>16</v>
      </c>
      <c r="B17" s="93" t="s">
        <v>102</v>
      </c>
      <c r="C17" s="15">
        <v>6</v>
      </c>
      <c r="D17" s="15">
        <v>3</v>
      </c>
      <c r="E17" s="16">
        <f>C17*D17</f>
        <v>18</v>
      </c>
      <c r="F17" s="19" t="s">
        <v>103</v>
      </c>
      <c r="G17" s="49"/>
      <c r="H17" s="15"/>
    </row>
    <row r="18" spans="1:8" x14ac:dyDescent="0.2">
      <c r="A18" s="35">
        <v>17</v>
      </c>
      <c r="B18" s="91" t="s">
        <v>104</v>
      </c>
      <c r="C18" s="15">
        <f>'Sensor Board'!E23</f>
        <v>784.5</v>
      </c>
      <c r="D18" s="15">
        <v>1</v>
      </c>
      <c r="E18" s="16">
        <f>C18*D18</f>
        <v>784.5</v>
      </c>
      <c r="F18" s="20" t="s">
        <v>105</v>
      </c>
      <c r="G18" s="49"/>
      <c r="H18" s="15"/>
    </row>
    <row r="19" spans="1:8" ht="17" thickBot="1" x14ac:dyDescent="0.25">
      <c r="A19" s="40"/>
      <c r="B19" s="75"/>
      <c r="C19" s="54"/>
      <c r="D19" s="54"/>
      <c r="E19" s="55"/>
      <c r="F19" s="46"/>
      <c r="G19" s="15"/>
      <c r="H19" s="15"/>
    </row>
    <row r="20" spans="1:8" ht="17" thickBot="1" x14ac:dyDescent="0.25">
      <c r="A20" s="30"/>
      <c r="B20" s="95" t="s">
        <v>15</v>
      </c>
      <c r="C20" s="85"/>
      <c r="D20" s="96"/>
      <c r="E20" s="94">
        <f>SUM(E2:E19)</f>
        <v>2884.5</v>
      </c>
      <c r="F20" s="38"/>
      <c r="G20" s="39"/>
      <c r="H20" s="40"/>
    </row>
  </sheetData>
  <mergeCells count="1">
    <mergeCell ref="B20:D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"/>
  <sheetViews>
    <sheetView zoomScale="150" zoomScaleNormal="200" workbookViewId="0">
      <selection activeCell="B21" sqref="B21:D21"/>
    </sheetView>
  </sheetViews>
  <sheetFormatPr baseColWidth="10" defaultColWidth="14.5" defaultRowHeight="13" x14ac:dyDescent="0.15"/>
  <cols>
    <col min="1" max="1" width="5.5" customWidth="1"/>
    <col min="2" max="2" width="34.1640625" customWidth="1"/>
    <col min="3" max="3" width="12.6640625" customWidth="1"/>
    <col min="4" max="4" width="13" customWidth="1"/>
    <col min="5" max="5" width="15.33203125" customWidth="1"/>
    <col min="6" max="6" width="44.83203125" customWidth="1"/>
    <col min="7" max="7" width="15.83203125" customWidth="1"/>
  </cols>
  <sheetData>
    <row r="1" spans="1:7" ht="16" x14ac:dyDescent="0.2">
      <c r="A1" s="56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58" t="s">
        <v>6</v>
      </c>
    </row>
    <row r="2" spans="1:7" ht="16" x14ac:dyDescent="0.2">
      <c r="A2" s="60">
        <v>1</v>
      </c>
      <c r="B2" s="61" t="s">
        <v>106</v>
      </c>
      <c r="C2" s="61">
        <v>400</v>
      </c>
      <c r="D2" s="61">
        <v>1</v>
      </c>
      <c r="E2" s="62">
        <f t="shared" ref="E2:E19" si="0">C2*D2</f>
        <v>400</v>
      </c>
      <c r="F2" s="63"/>
      <c r="G2" s="64"/>
    </row>
    <row r="3" spans="1:7" ht="16" x14ac:dyDescent="0.2">
      <c r="A3" s="65">
        <v>2</v>
      </c>
      <c r="B3" s="66" t="s">
        <v>107</v>
      </c>
      <c r="C3" s="49">
        <v>12</v>
      </c>
      <c r="D3" s="49">
        <v>2</v>
      </c>
      <c r="E3" s="62">
        <f t="shared" si="0"/>
        <v>24</v>
      </c>
      <c r="F3" s="67" t="s">
        <v>108</v>
      </c>
      <c r="G3" s="62"/>
    </row>
    <row r="4" spans="1:7" ht="16" x14ac:dyDescent="0.2">
      <c r="A4" s="50">
        <v>3</v>
      </c>
      <c r="B4" s="51" t="s">
        <v>109</v>
      </c>
      <c r="C4" s="52">
        <v>850</v>
      </c>
      <c r="D4" s="52">
        <v>1</v>
      </c>
      <c r="E4" s="62">
        <f t="shared" si="0"/>
        <v>850</v>
      </c>
      <c r="F4" s="53"/>
      <c r="G4" s="68"/>
    </row>
    <row r="5" spans="1:7" ht="16" x14ac:dyDescent="0.2">
      <c r="A5" s="60">
        <v>4</v>
      </c>
      <c r="B5" s="51" t="s">
        <v>110</v>
      </c>
      <c r="C5" s="52">
        <v>2</v>
      </c>
      <c r="D5" s="52">
        <v>1</v>
      </c>
      <c r="E5" s="62">
        <f t="shared" si="0"/>
        <v>2</v>
      </c>
      <c r="F5" s="53"/>
      <c r="G5" s="68"/>
    </row>
    <row r="6" spans="1:7" ht="16" x14ac:dyDescent="0.2">
      <c r="A6" s="65">
        <v>5</v>
      </c>
      <c r="B6" s="51" t="s">
        <v>111</v>
      </c>
      <c r="C6" s="52">
        <v>110</v>
      </c>
      <c r="D6" s="52">
        <v>1</v>
      </c>
      <c r="E6" s="62">
        <f t="shared" si="0"/>
        <v>110</v>
      </c>
      <c r="F6" s="53"/>
      <c r="G6" s="68"/>
    </row>
    <row r="7" spans="1:7" ht="16" x14ac:dyDescent="0.2">
      <c r="A7" s="50">
        <v>6</v>
      </c>
      <c r="B7" s="51" t="s">
        <v>112</v>
      </c>
      <c r="C7" s="52">
        <v>1</v>
      </c>
      <c r="D7" s="52">
        <v>10</v>
      </c>
      <c r="E7" s="62">
        <f t="shared" si="0"/>
        <v>10</v>
      </c>
      <c r="F7" s="53"/>
      <c r="G7" s="68"/>
    </row>
    <row r="8" spans="1:7" ht="16" x14ac:dyDescent="0.2">
      <c r="A8" s="60">
        <v>7</v>
      </c>
      <c r="B8" s="51" t="s">
        <v>113</v>
      </c>
      <c r="C8" s="52">
        <v>2</v>
      </c>
      <c r="D8" s="52">
        <v>2</v>
      </c>
      <c r="E8" s="62">
        <f t="shared" si="0"/>
        <v>4</v>
      </c>
      <c r="F8" s="53"/>
      <c r="G8" s="68"/>
    </row>
    <row r="9" spans="1:7" ht="16" x14ac:dyDescent="0.2">
      <c r="A9" s="65">
        <v>8</v>
      </c>
      <c r="B9" s="51" t="s">
        <v>114</v>
      </c>
      <c r="C9" s="52">
        <v>5</v>
      </c>
      <c r="D9" s="52">
        <v>1</v>
      </c>
      <c r="E9" s="62">
        <f t="shared" si="0"/>
        <v>5</v>
      </c>
      <c r="F9" s="53"/>
      <c r="G9" s="68"/>
    </row>
    <row r="10" spans="1:7" ht="16" x14ac:dyDescent="0.2">
      <c r="A10" s="50">
        <v>9</v>
      </c>
      <c r="B10" s="51" t="s">
        <v>115</v>
      </c>
      <c r="C10" s="52">
        <v>460</v>
      </c>
      <c r="D10" s="52"/>
      <c r="E10" s="62">
        <f t="shared" si="0"/>
        <v>0</v>
      </c>
      <c r="F10" s="53" t="s">
        <v>116</v>
      </c>
      <c r="G10" s="68" t="s">
        <v>117</v>
      </c>
    </row>
    <row r="11" spans="1:7" ht="16" x14ac:dyDescent="0.2">
      <c r="A11" s="60">
        <v>10</v>
      </c>
      <c r="B11" s="49" t="s">
        <v>118</v>
      </c>
      <c r="C11" s="49">
        <v>5</v>
      </c>
      <c r="D11" s="49">
        <v>4</v>
      </c>
      <c r="E11" s="62">
        <f t="shared" si="0"/>
        <v>20</v>
      </c>
      <c r="F11" s="67" t="s">
        <v>119</v>
      </c>
      <c r="G11" s="62"/>
    </row>
    <row r="12" spans="1:7" ht="16" x14ac:dyDescent="0.2">
      <c r="A12" s="65">
        <v>11</v>
      </c>
      <c r="B12" s="49" t="s">
        <v>120</v>
      </c>
      <c r="C12" s="49">
        <v>3</v>
      </c>
      <c r="D12" s="49">
        <v>2</v>
      </c>
      <c r="E12" s="62">
        <f t="shared" si="0"/>
        <v>6</v>
      </c>
      <c r="F12" s="67" t="s">
        <v>121</v>
      </c>
      <c r="G12" s="62"/>
    </row>
    <row r="13" spans="1:7" ht="16" x14ac:dyDescent="0.2">
      <c r="A13" s="50">
        <v>12</v>
      </c>
      <c r="B13" s="49" t="s">
        <v>122</v>
      </c>
      <c r="C13" s="49">
        <v>3</v>
      </c>
      <c r="D13" s="49">
        <v>3</v>
      </c>
      <c r="E13" s="62">
        <f t="shared" si="0"/>
        <v>9</v>
      </c>
      <c r="F13" s="67" t="s">
        <v>123</v>
      </c>
      <c r="G13" s="62"/>
    </row>
    <row r="14" spans="1:7" ht="16" x14ac:dyDescent="0.2">
      <c r="A14" s="60">
        <v>13</v>
      </c>
      <c r="B14" s="49" t="s">
        <v>124</v>
      </c>
      <c r="C14" s="49">
        <v>3</v>
      </c>
      <c r="D14" s="49">
        <v>25</v>
      </c>
      <c r="E14" s="62">
        <f t="shared" si="0"/>
        <v>75</v>
      </c>
      <c r="F14" s="67" t="s">
        <v>125</v>
      </c>
      <c r="G14" s="62"/>
    </row>
    <row r="15" spans="1:7" ht="16" x14ac:dyDescent="0.2">
      <c r="A15" s="65">
        <v>14</v>
      </c>
      <c r="B15" s="49" t="s">
        <v>126</v>
      </c>
      <c r="C15" s="49">
        <v>3</v>
      </c>
      <c r="D15" s="49">
        <v>2</v>
      </c>
      <c r="E15" s="62">
        <f t="shared" si="0"/>
        <v>6</v>
      </c>
      <c r="F15" s="67" t="s">
        <v>127</v>
      </c>
      <c r="G15" s="62"/>
    </row>
    <row r="16" spans="1:7" ht="16" x14ac:dyDescent="0.2">
      <c r="A16" s="50">
        <v>15</v>
      </c>
      <c r="B16" s="49" t="s">
        <v>128</v>
      </c>
      <c r="C16" s="49">
        <v>35</v>
      </c>
      <c r="D16" s="49">
        <v>1</v>
      </c>
      <c r="E16" s="62">
        <f t="shared" si="0"/>
        <v>35</v>
      </c>
      <c r="F16" s="67" t="s">
        <v>129</v>
      </c>
      <c r="G16" s="62"/>
    </row>
    <row r="17" spans="1:7" ht="16" x14ac:dyDescent="0.2">
      <c r="A17" s="60">
        <v>16</v>
      </c>
      <c r="B17" s="49" t="s">
        <v>130</v>
      </c>
      <c r="C17" s="49">
        <v>15</v>
      </c>
      <c r="D17" s="49">
        <v>1</v>
      </c>
      <c r="E17" s="62">
        <f t="shared" si="0"/>
        <v>15</v>
      </c>
      <c r="F17" s="67" t="s">
        <v>131</v>
      </c>
      <c r="G17" s="62"/>
    </row>
    <row r="18" spans="1:7" ht="16" x14ac:dyDescent="0.2">
      <c r="A18" s="65">
        <v>17</v>
      </c>
      <c r="B18" s="49" t="s">
        <v>132</v>
      </c>
      <c r="C18" s="49">
        <v>4</v>
      </c>
      <c r="D18" s="49">
        <v>1</v>
      </c>
      <c r="E18" s="62">
        <f t="shared" si="0"/>
        <v>4</v>
      </c>
      <c r="F18" s="67"/>
      <c r="G18" s="62"/>
    </row>
    <row r="19" spans="1:7" ht="16" x14ac:dyDescent="0.2">
      <c r="A19" s="50">
        <v>18</v>
      </c>
      <c r="B19" s="49" t="s">
        <v>133</v>
      </c>
      <c r="C19" s="49">
        <v>2</v>
      </c>
      <c r="D19" s="49">
        <v>2</v>
      </c>
      <c r="E19" s="62">
        <f t="shared" si="0"/>
        <v>4</v>
      </c>
      <c r="F19" s="67"/>
      <c r="G19" s="62"/>
    </row>
    <row r="20" spans="1:7" ht="17" thickBot="1" x14ac:dyDescent="0.25">
      <c r="A20" s="69"/>
      <c r="B20" s="70"/>
      <c r="C20" s="70"/>
      <c r="D20" s="70"/>
      <c r="E20" s="62"/>
      <c r="F20" s="67"/>
      <c r="G20" s="62"/>
    </row>
    <row r="21" spans="1:7" ht="17" thickBot="1" x14ac:dyDescent="0.25">
      <c r="A21" s="56"/>
      <c r="B21" s="87" t="s">
        <v>15</v>
      </c>
      <c r="C21" s="88"/>
      <c r="D21" s="89"/>
      <c r="E21" s="58">
        <f>SUM(E3:E20)</f>
        <v>1179</v>
      </c>
      <c r="F21" s="71"/>
      <c r="G21" s="72"/>
    </row>
  </sheetData>
  <mergeCells count="1">
    <mergeCell ref="B21:D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zoomScale="167" zoomScaleNormal="200" workbookViewId="0">
      <selection activeCell="G27" sqref="G27"/>
    </sheetView>
  </sheetViews>
  <sheetFormatPr baseColWidth="10" defaultColWidth="11.5" defaultRowHeight="13" x14ac:dyDescent="0.15"/>
  <cols>
    <col min="1" max="1" width="5.6640625" customWidth="1"/>
    <col min="2" max="2" width="32.83203125" customWidth="1"/>
    <col min="3" max="3" width="6.83203125" customWidth="1"/>
    <col min="4" max="4" width="12.33203125" customWidth="1"/>
    <col min="5" max="5" width="13.83203125" customWidth="1"/>
    <col min="6" max="6" width="64.6640625" customWidth="1"/>
    <col min="7" max="7" width="15" customWidth="1"/>
  </cols>
  <sheetData>
    <row r="1" spans="1:7" ht="16" x14ac:dyDescent="0.2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spans="1:7" ht="16" x14ac:dyDescent="0.2">
      <c r="A2" s="73">
        <v>1</v>
      </c>
      <c r="B2" s="9" t="s">
        <v>134</v>
      </c>
      <c r="C2" s="10">
        <v>81</v>
      </c>
      <c r="D2" s="10">
        <v>1</v>
      </c>
      <c r="E2" s="11">
        <f t="shared" ref="E2:E19" si="0">C2*D2</f>
        <v>81</v>
      </c>
      <c r="F2" s="20"/>
      <c r="G2" s="13" t="s">
        <v>27</v>
      </c>
    </row>
    <row r="3" spans="1:7" ht="16" x14ac:dyDescent="0.2">
      <c r="A3" s="73">
        <v>2</v>
      </c>
      <c r="B3" s="14" t="s">
        <v>135</v>
      </c>
      <c r="C3" s="15">
        <v>6</v>
      </c>
      <c r="D3" s="15">
        <v>1</v>
      </c>
      <c r="E3" s="16">
        <f t="shared" si="0"/>
        <v>6</v>
      </c>
      <c r="F3" s="20" t="s">
        <v>136</v>
      </c>
      <c r="G3" s="73"/>
    </row>
    <row r="4" spans="1:7" ht="16" x14ac:dyDescent="0.2">
      <c r="A4" s="73">
        <v>3</v>
      </c>
      <c r="B4" s="14" t="s">
        <v>137</v>
      </c>
      <c r="C4" s="10">
        <v>7</v>
      </c>
      <c r="D4" s="10">
        <v>1</v>
      </c>
      <c r="E4" s="11">
        <f t="shared" si="0"/>
        <v>7</v>
      </c>
      <c r="F4" s="20"/>
      <c r="G4" s="13"/>
    </row>
    <row r="5" spans="1:7" ht="16" x14ac:dyDescent="0.2">
      <c r="A5" s="73">
        <v>4</v>
      </c>
      <c r="B5" s="14" t="s">
        <v>138</v>
      </c>
      <c r="C5" s="15">
        <v>10</v>
      </c>
      <c r="D5" s="15">
        <v>1</v>
      </c>
      <c r="E5" s="16">
        <f t="shared" si="0"/>
        <v>10</v>
      </c>
      <c r="F5" s="20" t="s">
        <v>139</v>
      </c>
      <c r="G5" s="73"/>
    </row>
    <row r="6" spans="1:7" ht="16" x14ac:dyDescent="0.2">
      <c r="A6" s="73">
        <v>5</v>
      </c>
      <c r="B6" s="14" t="s">
        <v>111</v>
      </c>
      <c r="C6" s="15">
        <v>110</v>
      </c>
      <c r="D6" s="15">
        <v>1</v>
      </c>
      <c r="E6" s="16">
        <f t="shared" si="0"/>
        <v>110</v>
      </c>
      <c r="F6" s="20"/>
      <c r="G6" s="13" t="s">
        <v>140</v>
      </c>
    </row>
    <row r="7" spans="1:7" ht="16" x14ac:dyDescent="0.2">
      <c r="A7" s="73">
        <v>6</v>
      </c>
      <c r="B7" s="18" t="s">
        <v>128</v>
      </c>
      <c r="C7" s="15">
        <v>35</v>
      </c>
      <c r="D7" s="15">
        <v>1</v>
      </c>
      <c r="E7" s="16">
        <f t="shared" si="0"/>
        <v>35</v>
      </c>
      <c r="F7" s="19"/>
      <c r="G7" s="13" t="s">
        <v>27</v>
      </c>
    </row>
    <row r="8" spans="1:7" ht="16" x14ac:dyDescent="0.2">
      <c r="A8" s="73">
        <v>7</v>
      </c>
      <c r="B8" s="14" t="s">
        <v>141</v>
      </c>
      <c r="C8" s="15">
        <v>8</v>
      </c>
      <c r="D8" s="15">
        <v>1</v>
      </c>
      <c r="E8" s="16">
        <f t="shared" si="0"/>
        <v>8</v>
      </c>
      <c r="F8" s="20"/>
      <c r="G8" s="13" t="s">
        <v>27</v>
      </c>
    </row>
    <row r="9" spans="1:7" ht="16" x14ac:dyDescent="0.2">
      <c r="A9" s="73">
        <v>9</v>
      </c>
      <c r="B9" s="14" t="s">
        <v>142</v>
      </c>
      <c r="C9" s="15">
        <v>6</v>
      </c>
      <c r="D9" s="15">
        <v>1</v>
      </c>
      <c r="E9" s="16">
        <f t="shared" si="0"/>
        <v>6</v>
      </c>
      <c r="F9" s="20" t="s">
        <v>143</v>
      </c>
      <c r="G9" s="73"/>
    </row>
    <row r="10" spans="1:7" ht="16" x14ac:dyDescent="0.2">
      <c r="A10" s="73">
        <v>10</v>
      </c>
      <c r="B10" s="14" t="s">
        <v>144</v>
      </c>
      <c r="C10" s="15">
        <v>140</v>
      </c>
      <c r="D10" s="15">
        <v>2</v>
      </c>
      <c r="E10" s="16">
        <f t="shared" si="0"/>
        <v>280</v>
      </c>
      <c r="F10" s="20"/>
      <c r="G10" s="13" t="s">
        <v>27</v>
      </c>
    </row>
    <row r="11" spans="1:7" ht="16" x14ac:dyDescent="0.2">
      <c r="A11" s="73">
        <v>11</v>
      </c>
      <c r="B11" s="14" t="s">
        <v>113</v>
      </c>
      <c r="C11" s="15">
        <v>3</v>
      </c>
      <c r="D11" s="15">
        <v>1</v>
      </c>
      <c r="E11" s="16">
        <f t="shared" si="0"/>
        <v>3</v>
      </c>
      <c r="F11" s="20"/>
      <c r="G11" s="13"/>
    </row>
    <row r="12" spans="1:7" ht="16" x14ac:dyDescent="0.2">
      <c r="A12" s="73">
        <v>12</v>
      </c>
      <c r="B12" s="14" t="s">
        <v>112</v>
      </c>
      <c r="C12" s="15">
        <v>5</v>
      </c>
      <c r="D12" s="15">
        <v>3</v>
      </c>
      <c r="E12" s="16">
        <f t="shared" si="0"/>
        <v>15</v>
      </c>
      <c r="F12" s="20" t="s">
        <v>145</v>
      </c>
      <c r="G12" s="13"/>
    </row>
    <row r="13" spans="1:7" ht="16" x14ac:dyDescent="0.2">
      <c r="A13" s="73">
        <v>13</v>
      </c>
      <c r="B13" s="14" t="s">
        <v>146</v>
      </c>
      <c r="C13" s="15">
        <v>2</v>
      </c>
      <c r="D13" s="15">
        <v>1</v>
      </c>
      <c r="E13" s="16">
        <f t="shared" si="0"/>
        <v>2</v>
      </c>
      <c r="F13" s="20" t="s">
        <v>147</v>
      </c>
      <c r="G13" s="73" t="s">
        <v>27</v>
      </c>
    </row>
    <row r="14" spans="1:7" ht="16" x14ac:dyDescent="0.2">
      <c r="A14" s="73">
        <v>14</v>
      </c>
      <c r="B14" s="14" t="s">
        <v>148</v>
      </c>
      <c r="C14" s="15">
        <v>2</v>
      </c>
      <c r="D14" s="15">
        <v>3</v>
      </c>
      <c r="E14" s="16">
        <f t="shared" si="0"/>
        <v>6</v>
      </c>
      <c r="F14" s="20" t="s">
        <v>149</v>
      </c>
      <c r="G14" s="73" t="s">
        <v>27</v>
      </c>
    </row>
    <row r="15" spans="1:7" ht="16" x14ac:dyDescent="0.2">
      <c r="A15" s="73">
        <v>15</v>
      </c>
      <c r="B15" s="48" t="s">
        <v>150</v>
      </c>
      <c r="C15" s="74">
        <v>1</v>
      </c>
      <c r="D15" s="74">
        <v>1</v>
      </c>
      <c r="E15" s="16">
        <f t="shared" si="0"/>
        <v>1</v>
      </c>
      <c r="F15" s="20"/>
      <c r="G15" s="73"/>
    </row>
    <row r="16" spans="1:7" ht="16" x14ac:dyDescent="0.2">
      <c r="A16" s="73">
        <v>16</v>
      </c>
      <c r="B16" s="48" t="s">
        <v>151</v>
      </c>
      <c r="C16" s="74">
        <v>2</v>
      </c>
      <c r="D16" s="74">
        <v>1</v>
      </c>
      <c r="E16" s="16">
        <f t="shared" si="0"/>
        <v>2</v>
      </c>
      <c r="F16" s="20"/>
      <c r="G16" s="73"/>
    </row>
    <row r="17" spans="1:7" ht="16" x14ac:dyDescent="0.2">
      <c r="A17" s="73">
        <v>17</v>
      </c>
      <c r="B17" s="48" t="s">
        <v>152</v>
      </c>
      <c r="C17" s="74">
        <v>1</v>
      </c>
      <c r="D17" s="74">
        <v>1</v>
      </c>
      <c r="E17" s="16">
        <f t="shared" si="0"/>
        <v>1</v>
      </c>
      <c r="F17" s="20"/>
      <c r="G17" s="73"/>
    </row>
    <row r="18" spans="1:7" ht="16" x14ac:dyDescent="0.2">
      <c r="A18" s="73">
        <v>18</v>
      </c>
      <c r="B18" s="48" t="s">
        <v>153</v>
      </c>
      <c r="C18" s="74">
        <v>2</v>
      </c>
      <c r="D18" s="74">
        <v>2</v>
      </c>
      <c r="E18" s="16">
        <f t="shared" si="0"/>
        <v>4</v>
      </c>
      <c r="F18" s="20"/>
      <c r="G18" s="73"/>
    </row>
    <row r="19" spans="1:7" ht="16" x14ac:dyDescent="0.2">
      <c r="A19" s="73">
        <v>19</v>
      </c>
      <c r="B19" s="48" t="s">
        <v>154</v>
      </c>
      <c r="C19" s="74">
        <v>300</v>
      </c>
      <c r="D19" s="74">
        <v>1</v>
      </c>
      <c r="E19" s="16">
        <f t="shared" si="0"/>
        <v>300</v>
      </c>
      <c r="F19" s="20"/>
      <c r="G19" s="73"/>
    </row>
    <row r="20" spans="1:7" ht="16" x14ac:dyDescent="0.2">
      <c r="A20" s="40"/>
      <c r="B20" s="75"/>
      <c r="C20" s="54"/>
      <c r="D20" s="54"/>
      <c r="E20" s="55"/>
      <c r="F20" s="46"/>
      <c r="G20" s="13"/>
    </row>
    <row r="21" spans="1:7" ht="16" x14ac:dyDescent="0.2">
      <c r="A21" s="24"/>
      <c r="B21" s="1" t="s">
        <v>15</v>
      </c>
      <c r="C21" s="1"/>
      <c r="D21" s="1"/>
      <c r="E21" s="2">
        <f>SUM(E2:E20)</f>
        <v>877</v>
      </c>
      <c r="F21" s="24"/>
      <c r="G21" s="40"/>
    </row>
    <row r="22" spans="1:7" ht="16" x14ac:dyDescent="0.2">
      <c r="A22" s="26"/>
      <c r="B22" s="26"/>
      <c r="C22" s="26"/>
      <c r="D22" s="26"/>
      <c r="E22" s="26"/>
      <c r="F22" s="26"/>
      <c r="G22" s="26"/>
    </row>
    <row r="23" spans="1:7" ht="16" x14ac:dyDescent="0.2">
      <c r="A23" s="26"/>
      <c r="B23" s="26"/>
      <c r="C23" s="26"/>
      <c r="D23" s="26"/>
      <c r="E23" s="26"/>
      <c r="F23" s="26"/>
      <c r="G23" s="26"/>
    </row>
    <row r="24" spans="1:7" ht="16" x14ac:dyDescent="0.2">
      <c r="A24" s="26"/>
      <c r="B24" s="26"/>
      <c r="C24" s="26"/>
      <c r="D24" s="26"/>
      <c r="E24" s="26"/>
      <c r="F24" s="26"/>
      <c r="G24" s="26"/>
    </row>
    <row r="25" spans="1:7" ht="16" x14ac:dyDescent="0.2">
      <c r="A25" s="26"/>
      <c r="B25" s="26"/>
      <c r="C25" s="26"/>
      <c r="D25" s="26"/>
      <c r="E25" s="26"/>
      <c r="F25" s="26"/>
      <c r="G25" s="26"/>
    </row>
  </sheetData>
  <mergeCells count="1">
    <mergeCell ref="B21:D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zoomScale="161" zoomScaleNormal="200" workbookViewId="0">
      <selection activeCell="B23" sqref="B23:D23"/>
    </sheetView>
  </sheetViews>
  <sheetFormatPr baseColWidth="10" defaultColWidth="11.5" defaultRowHeight="13" x14ac:dyDescent="0.15"/>
  <cols>
    <col min="1" max="1" width="5.5" customWidth="1"/>
    <col min="2" max="2" width="28.6640625" customWidth="1"/>
    <col min="3" max="3" width="9" customWidth="1"/>
    <col min="4" max="4" width="12.33203125" customWidth="1"/>
    <col min="5" max="5" width="13.83203125" customWidth="1"/>
    <col min="6" max="6" width="30.83203125" customWidth="1"/>
    <col min="7" max="7" width="9.33203125" customWidth="1"/>
  </cols>
  <sheetData>
    <row r="1" spans="1:7" ht="16" x14ac:dyDescent="0.2">
      <c r="A1" s="56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9" t="s">
        <v>5</v>
      </c>
      <c r="G1" s="58" t="s">
        <v>6</v>
      </c>
    </row>
    <row r="2" spans="1:7" ht="16" x14ac:dyDescent="0.2">
      <c r="A2" s="76">
        <v>1</v>
      </c>
      <c r="B2" s="77" t="s">
        <v>106</v>
      </c>
      <c r="C2" s="78">
        <v>250</v>
      </c>
      <c r="D2" s="78">
        <v>1</v>
      </c>
      <c r="E2" s="79">
        <f t="shared" ref="E2:E21" si="0">C2*D2</f>
        <v>250</v>
      </c>
      <c r="F2" s="80"/>
      <c r="G2" s="64"/>
    </row>
    <row r="3" spans="1:7" ht="16" x14ac:dyDescent="0.2">
      <c r="A3" s="49">
        <v>2</v>
      </c>
      <c r="B3" s="51" t="s">
        <v>155</v>
      </c>
      <c r="C3" s="49">
        <v>65</v>
      </c>
      <c r="D3" s="49">
        <v>1</v>
      </c>
      <c r="E3" s="62">
        <f t="shared" si="0"/>
        <v>65</v>
      </c>
      <c r="F3" s="49"/>
      <c r="G3" s="62"/>
    </row>
    <row r="4" spans="1:7" ht="16" x14ac:dyDescent="0.2">
      <c r="A4" s="50">
        <v>3</v>
      </c>
      <c r="B4" s="51" t="s">
        <v>156</v>
      </c>
      <c r="C4" s="52">
        <v>8</v>
      </c>
      <c r="D4" s="52">
        <v>1</v>
      </c>
      <c r="E4" s="62">
        <f t="shared" si="0"/>
        <v>8</v>
      </c>
      <c r="F4" s="53"/>
      <c r="G4" s="68"/>
    </row>
    <row r="5" spans="1:7" ht="16" x14ac:dyDescent="0.2">
      <c r="A5" s="49">
        <v>4</v>
      </c>
      <c r="B5" s="51" t="s">
        <v>157</v>
      </c>
      <c r="C5" s="52">
        <v>1</v>
      </c>
      <c r="D5" s="52">
        <v>1</v>
      </c>
      <c r="E5" s="62">
        <f t="shared" si="0"/>
        <v>1</v>
      </c>
      <c r="F5" s="53" t="s">
        <v>158</v>
      </c>
      <c r="G5" s="68"/>
    </row>
    <row r="6" spans="1:7" ht="16" x14ac:dyDescent="0.2">
      <c r="A6" s="50">
        <v>5</v>
      </c>
      <c r="B6" s="51" t="s">
        <v>112</v>
      </c>
      <c r="C6" s="52">
        <v>1</v>
      </c>
      <c r="D6" s="52">
        <v>1</v>
      </c>
      <c r="E6" s="62">
        <f t="shared" si="0"/>
        <v>1</v>
      </c>
      <c r="F6" s="53"/>
      <c r="G6" s="68"/>
    </row>
    <row r="7" spans="1:7" ht="16" x14ac:dyDescent="0.2">
      <c r="A7" s="49">
        <v>6</v>
      </c>
      <c r="B7" s="51" t="s">
        <v>159</v>
      </c>
      <c r="C7" s="52">
        <v>2</v>
      </c>
      <c r="D7" s="52">
        <v>1</v>
      </c>
      <c r="E7" s="62">
        <f t="shared" si="0"/>
        <v>2</v>
      </c>
      <c r="F7" s="53" t="s">
        <v>160</v>
      </c>
      <c r="G7" s="68"/>
    </row>
    <row r="8" spans="1:7" ht="16" x14ac:dyDescent="0.2">
      <c r="A8" s="50">
        <v>7</v>
      </c>
      <c r="B8" s="49" t="s">
        <v>161</v>
      </c>
      <c r="C8" s="49">
        <v>3</v>
      </c>
      <c r="D8" s="49">
        <v>2</v>
      </c>
      <c r="E8" s="62">
        <f t="shared" si="0"/>
        <v>6</v>
      </c>
      <c r="F8" s="67" t="s">
        <v>162</v>
      </c>
      <c r="G8" s="62"/>
    </row>
    <row r="9" spans="1:7" ht="16" x14ac:dyDescent="0.2">
      <c r="A9" s="49">
        <v>8</v>
      </c>
      <c r="B9" s="49" t="s">
        <v>163</v>
      </c>
      <c r="C9" s="49">
        <v>3</v>
      </c>
      <c r="D9" s="49">
        <v>2</v>
      </c>
      <c r="E9" s="62">
        <f t="shared" si="0"/>
        <v>6</v>
      </c>
      <c r="F9" s="67" t="s">
        <v>164</v>
      </c>
      <c r="G9" s="62"/>
    </row>
    <row r="10" spans="1:7" ht="16" x14ac:dyDescent="0.2">
      <c r="A10" s="50">
        <v>9</v>
      </c>
      <c r="B10" s="49" t="s">
        <v>165</v>
      </c>
      <c r="C10" s="49">
        <v>3</v>
      </c>
      <c r="D10" s="49">
        <v>2</v>
      </c>
      <c r="E10" s="62">
        <f t="shared" si="0"/>
        <v>6</v>
      </c>
      <c r="F10" s="67" t="s">
        <v>166</v>
      </c>
      <c r="G10" s="62"/>
    </row>
    <row r="11" spans="1:7" ht="16" x14ac:dyDescent="0.2">
      <c r="A11" s="49">
        <v>10</v>
      </c>
      <c r="B11" s="49" t="s">
        <v>167</v>
      </c>
      <c r="C11" s="49">
        <v>3</v>
      </c>
      <c r="D11" s="49">
        <v>1</v>
      </c>
      <c r="E11" s="62">
        <f t="shared" si="0"/>
        <v>3</v>
      </c>
      <c r="F11" s="67" t="s">
        <v>168</v>
      </c>
      <c r="G11" s="62"/>
    </row>
    <row r="12" spans="1:7" ht="16" x14ac:dyDescent="0.2">
      <c r="A12" s="50">
        <v>11</v>
      </c>
      <c r="B12" s="49" t="s">
        <v>169</v>
      </c>
      <c r="C12" s="49">
        <v>15</v>
      </c>
      <c r="D12" s="49">
        <v>1</v>
      </c>
      <c r="E12" s="62">
        <f t="shared" si="0"/>
        <v>15</v>
      </c>
      <c r="F12" s="67"/>
      <c r="G12" s="62"/>
    </row>
    <row r="13" spans="1:7" ht="16" x14ac:dyDescent="0.2">
      <c r="A13" s="49">
        <v>12</v>
      </c>
      <c r="B13" s="49" t="s">
        <v>170</v>
      </c>
      <c r="C13" s="49">
        <v>3</v>
      </c>
      <c r="D13" s="49">
        <v>1</v>
      </c>
      <c r="E13" s="62">
        <f t="shared" si="0"/>
        <v>3</v>
      </c>
      <c r="F13" s="67"/>
      <c r="G13" s="62"/>
    </row>
    <row r="14" spans="1:7" ht="16" x14ac:dyDescent="0.2">
      <c r="A14" s="50">
        <v>13</v>
      </c>
      <c r="B14" s="49" t="s">
        <v>171</v>
      </c>
      <c r="C14" s="49">
        <v>1</v>
      </c>
      <c r="D14" s="49">
        <v>1</v>
      </c>
      <c r="E14" s="62">
        <f t="shared" si="0"/>
        <v>1</v>
      </c>
      <c r="F14" s="67"/>
      <c r="G14" s="62"/>
    </row>
    <row r="15" spans="1:7" ht="16" x14ac:dyDescent="0.2">
      <c r="A15" s="49">
        <v>14</v>
      </c>
      <c r="B15" s="49" t="s">
        <v>172</v>
      </c>
      <c r="C15" s="49">
        <v>2</v>
      </c>
      <c r="D15" s="49">
        <v>1</v>
      </c>
      <c r="E15" s="62">
        <f t="shared" si="0"/>
        <v>2</v>
      </c>
      <c r="F15" s="67" t="s">
        <v>173</v>
      </c>
      <c r="G15" s="62"/>
    </row>
    <row r="16" spans="1:7" ht="16" x14ac:dyDescent="0.2">
      <c r="A16" s="50">
        <v>15</v>
      </c>
      <c r="B16" s="49" t="s">
        <v>174</v>
      </c>
      <c r="C16" s="49">
        <v>5</v>
      </c>
      <c r="D16" s="49">
        <v>14</v>
      </c>
      <c r="E16" s="62">
        <f t="shared" si="0"/>
        <v>70</v>
      </c>
      <c r="F16" s="67"/>
      <c r="G16" s="62"/>
    </row>
    <row r="17" spans="1:7" ht="16" x14ac:dyDescent="0.2">
      <c r="A17" s="49">
        <v>16</v>
      </c>
      <c r="B17" s="49" t="s">
        <v>175</v>
      </c>
      <c r="C17" s="49">
        <v>65</v>
      </c>
      <c r="D17" s="49">
        <v>1</v>
      </c>
      <c r="E17" s="62">
        <f t="shared" si="0"/>
        <v>65</v>
      </c>
      <c r="F17" s="67" t="s">
        <v>176</v>
      </c>
      <c r="G17" s="62"/>
    </row>
    <row r="18" spans="1:7" ht="16" x14ac:dyDescent="0.2">
      <c r="A18" s="50">
        <v>17</v>
      </c>
      <c r="B18" s="49" t="s">
        <v>177</v>
      </c>
      <c r="C18" s="49">
        <v>100</v>
      </c>
      <c r="D18" s="49">
        <v>1</v>
      </c>
      <c r="E18" s="62">
        <f t="shared" si="0"/>
        <v>100</v>
      </c>
      <c r="F18" s="67"/>
      <c r="G18" s="62"/>
    </row>
    <row r="19" spans="1:7" ht="16" x14ac:dyDescent="0.2">
      <c r="A19" s="49">
        <v>18</v>
      </c>
      <c r="B19" s="49" t="s">
        <v>178</v>
      </c>
      <c r="C19" s="49">
        <v>75</v>
      </c>
      <c r="D19" s="49">
        <v>1</v>
      </c>
      <c r="E19" s="62">
        <f t="shared" si="0"/>
        <v>75</v>
      </c>
      <c r="F19" s="67"/>
      <c r="G19" s="62"/>
    </row>
    <row r="20" spans="1:7" ht="16" x14ac:dyDescent="0.2">
      <c r="A20" s="50">
        <v>19</v>
      </c>
      <c r="B20" s="49" t="s">
        <v>179</v>
      </c>
      <c r="C20" s="81">
        <f>75+0.14*75</f>
        <v>85.5</v>
      </c>
      <c r="D20" s="49">
        <v>1</v>
      </c>
      <c r="E20" s="62">
        <f t="shared" si="0"/>
        <v>85.5</v>
      </c>
      <c r="F20" s="67" t="s">
        <v>180</v>
      </c>
      <c r="G20" s="62"/>
    </row>
    <row r="21" spans="1:7" ht="16" x14ac:dyDescent="0.2">
      <c r="A21" s="49">
        <v>20</v>
      </c>
      <c r="B21" s="49" t="s">
        <v>181</v>
      </c>
      <c r="C21" s="82">
        <f>270</f>
        <v>270</v>
      </c>
      <c r="D21" s="49">
        <v>1</v>
      </c>
      <c r="E21" s="62">
        <f t="shared" si="0"/>
        <v>270</v>
      </c>
      <c r="F21" s="67" t="s">
        <v>182</v>
      </c>
      <c r="G21" s="62"/>
    </row>
    <row r="22" spans="1:7" ht="17" thickBot="1" x14ac:dyDescent="0.25">
      <c r="A22" s="83"/>
      <c r="B22" s="84"/>
      <c r="C22" s="84"/>
      <c r="D22" s="84"/>
      <c r="E22" s="72"/>
      <c r="F22" s="67"/>
      <c r="G22" s="62"/>
    </row>
    <row r="23" spans="1:7" ht="17" thickBot="1" x14ac:dyDescent="0.25">
      <c r="A23" s="56"/>
      <c r="B23" s="87" t="s">
        <v>15</v>
      </c>
      <c r="C23" s="88"/>
      <c r="D23" s="89"/>
      <c r="E23" s="58">
        <f>SUM(E3:E22)</f>
        <v>784.5</v>
      </c>
      <c r="F23" s="71"/>
      <c r="G23" s="72"/>
    </row>
  </sheetData>
  <mergeCells count="1">
    <mergeCell ref="B23:D2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NOT Bought</vt:lpstr>
      <vt:lpstr>Frame Assembly</vt:lpstr>
      <vt:lpstr>Axis Traversal Robot Assembly</vt:lpstr>
      <vt:lpstr>Water Distribution System</vt:lpstr>
      <vt:lpstr>Power &amp; Control Circuit Assembl</vt:lpstr>
      <vt:lpstr>Main Board</vt:lpstr>
      <vt:lpstr>Axis Control Board</vt:lpstr>
      <vt:lpstr>Sensor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Abdelrahman Mohsen Ahmed Badran</cp:lastModifiedBy>
  <cp:revision>19</cp:revision>
  <dcterms:created xsi:type="dcterms:W3CDTF">2024-06-25T16:35:16Z</dcterms:created>
  <dcterms:modified xsi:type="dcterms:W3CDTF">2024-06-25T14:29:44Z</dcterms:modified>
  <dc:language>en-US</dc:language>
</cp:coreProperties>
</file>