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timelines/timeline3.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ra.muhd\Desktop\Work Files Updated\COTS - CIM Export &amp; Import Management System\Workshop Documents\Compliance\Insurance Reports\"/>
    </mc:Choice>
  </mc:AlternateContent>
  <xr:revisionPtr revIDLastSave="0" documentId="8_{69FBFF0F-761B-4C5D-AC83-01453DBF6211}" xr6:coauthVersionLast="47" xr6:coauthVersionMax="47" xr10:uidLastSave="{00000000-0000-0000-0000-000000000000}"/>
  <bookViews>
    <workbookView xWindow="-120" yWindow="-120" windowWidth="20730" windowHeight="11040" tabRatio="812" firstSheet="3" activeTab="5" xr2:uid="{863BDAF4-61A3-4DF8-8D89-D2D4196E17D0}"/>
  </bookViews>
  <sheets>
    <sheet name="Sheet1" sheetId="5" state="hidden" r:id="rId1"/>
    <sheet name="Sheet4" sheetId="6" state="hidden" r:id="rId2"/>
    <sheet name="Sheet5" sheetId="7" state="hidden" r:id="rId3"/>
    <sheet name="Summary" sheetId="1" r:id="rId4"/>
    <sheet name="Working" sheetId="3" r:id="rId5"/>
    <sheet name="Dashboard" sheetId="17" r:id="rId6"/>
    <sheet name="Working Sheet-Need" sheetId="15" state="hidden" r:id="rId7"/>
    <sheet name="Dashboard-" sheetId="11" state="hidden" r:id="rId8"/>
    <sheet name="Sheet6" sheetId="13" state="hidden" r:id="rId9"/>
    <sheet name="Sheet2" sheetId="2" state="hidden" r:id="rId10"/>
  </sheets>
  <definedNames>
    <definedName name="_xlnm._FilterDatabase" localSheetId="3" hidden="1">Summary!$A$1:$AQ$50</definedName>
    <definedName name="_xlcn.WorksheetConnection_SummaryA1AP1431" hidden="1">Summary!$A$1:$AQ$50</definedName>
    <definedName name="NativeTimeline_Date">#N/A</definedName>
    <definedName name="Slicer_Period_Type">#N/A</definedName>
    <definedName name="Slicer_Period_Type1">#N/A</definedName>
    <definedName name="Slicer_Status">#N/A</definedName>
    <definedName name="Slicer_Status1">#N/A</definedName>
    <definedName name="Slicer_Type">#N/A</definedName>
    <definedName name="Slicer_Type1">#N/A</definedName>
    <definedName name="Timeline_D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6"/>
      </x15:timelineCachePivotCaches>
    </ext>
    <ext xmlns:x15="http://schemas.microsoft.com/office/spreadsheetml/2010/11/main" uri="{D0CA8CA8-9F24-4464-BF8E-62219DCF47F9}">
      <x15:timelineCacheRefs>
        <x15:timelineCacheRef r:id="rId27"/>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ummary - !$A$1:$AP$14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46" i="1" l="1"/>
  <c r="AL46" i="1" s="1"/>
  <c r="C46" i="1"/>
  <c r="D46" i="1"/>
  <c r="W46" i="1"/>
  <c r="Y46" i="1"/>
  <c r="D2" i="1"/>
  <c r="AO44" i="1"/>
  <c r="AN44" i="1"/>
  <c r="T2" i="1"/>
  <c r="T24" i="1"/>
  <c r="AM27" i="1"/>
  <c r="W29" i="1"/>
  <c r="T29" i="1"/>
  <c r="H5" i="3"/>
  <c r="H4" i="3"/>
  <c r="H3" i="3"/>
  <c r="H2" i="3"/>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7" i="1"/>
  <c r="C48" i="1"/>
  <c r="C49" i="1"/>
  <c r="C50" i="1"/>
  <c r="C3" i="1"/>
  <c r="C4" i="1"/>
  <c r="C5" i="1"/>
  <c r="C6" i="1"/>
  <c r="C7" i="1"/>
  <c r="C8" i="1"/>
  <c r="C9" i="1"/>
  <c r="C10" i="1"/>
  <c r="C2" i="1"/>
  <c r="AN46" i="1" l="1"/>
  <c r="AO46" i="1"/>
  <c r="V18" i="1"/>
  <c r="W18" i="1" s="1"/>
  <c r="AK18" i="1" s="1"/>
  <c r="U20" i="1"/>
  <c r="AL20" i="1" s="1"/>
  <c r="V14" i="1"/>
  <c r="W14" i="1" s="1"/>
  <c r="AK14" i="1" s="1"/>
  <c r="V13" i="1"/>
  <c r="W13" i="1" s="1"/>
  <c r="AK13" i="1" s="1"/>
  <c r="V12" i="1"/>
  <c r="W12" i="1" s="1"/>
  <c r="AK12" i="1" s="1"/>
  <c r="V11" i="1"/>
  <c r="W11" i="1" s="1"/>
  <c r="AK11" i="1" s="1"/>
  <c r="U9" i="1"/>
  <c r="AL9" i="1" s="1"/>
  <c r="U10" i="1"/>
  <c r="AL10" i="1" s="1"/>
  <c r="V7" i="1"/>
  <c r="W7" i="1" s="1"/>
  <c r="AK7" i="1" s="1"/>
  <c r="V8" i="1"/>
  <c r="W8" i="1" s="1"/>
  <c r="AK8" i="1" s="1"/>
  <c r="V9" i="1"/>
  <c r="W9" i="1" s="1"/>
  <c r="AK9" i="1" s="1"/>
  <c r="V10" i="1"/>
  <c r="W10" i="1" s="1"/>
  <c r="AK10" i="1" s="1"/>
  <c r="T6" i="1"/>
  <c r="U6" i="1" s="1"/>
  <c r="AL6" i="1" s="1"/>
  <c r="T3" i="1"/>
  <c r="U3" i="1" s="1"/>
  <c r="AL3" i="1" s="1"/>
  <c r="AN3" i="1" s="1"/>
  <c r="T4" i="1"/>
  <c r="U4" i="1" s="1"/>
  <c r="AL4" i="1" s="1"/>
  <c r="AN4" i="1" s="1"/>
  <c r="T5" i="1"/>
  <c r="U5" i="1" s="1"/>
  <c r="AL5" i="1" s="1"/>
  <c r="U2" i="1"/>
  <c r="AL2" i="1" s="1"/>
  <c r="AN2" i="1" s="1"/>
  <c r="D11" i="1"/>
  <c r="D12" i="1"/>
  <c r="D13" i="1"/>
  <c r="D14" i="1"/>
  <c r="D15" i="1"/>
  <c r="D16" i="1"/>
  <c r="D17" i="1"/>
  <c r="D18" i="1"/>
  <c r="D19" i="1"/>
  <c r="D20" i="1"/>
  <c r="D21" i="1"/>
  <c r="D22" i="1"/>
  <c r="D23" i="1"/>
  <c r="D24" i="1"/>
  <c r="D25" i="1"/>
  <c r="D26" i="1"/>
  <c r="D27" i="1"/>
  <c r="D28" i="1"/>
  <c r="D29" i="1"/>
  <c r="D30" i="1"/>
  <c r="D33" i="1"/>
  <c r="D34" i="1"/>
  <c r="D35" i="1"/>
  <c r="D36" i="1"/>
  <c r="D37" i="1"/>
  <c r="D38" i="1"/>
  <c r="D39" i="1"/>
  <c r="D40" i="1"/>
  <c r="D41" i="1"/>
  <c r="D42" i="1"/>
  <c r="D43" i="1"/>
  <c r="D44" i="1"/>
  <c r="D45" i="1"/>
  <c r="D47" i="1"/>
  <c r="D48" i="1"/>
  <c r="D49" i="1"/>
  <c r="D50" i="1"/>
  <c r="D3" i="1"/>
  <c r="D4" i="1"/>
  <c r="D7" i="1"/>
  <c r="D8" i="1"/>
  <c r="D9" i="1"/>
  <c r="D10" i="1"/>
  <c r="A3" i="2"/>
  <c r="Z50" i="1"/>
  <c r="Y50" i="1"/>
  <c r="U50" i="1"/>
  <c r="V50" i="1" s="1"/>
  <c r="W50" i="1" s="1"/>
  <c r="Y49" i="1"/>
  <c r="W49" i="1"/>
  <c r="U49" i="1"/>
  <c r="AL49" i="1" s="1"/>
  <c r="Z48" i="1"/>
  <c r="Y48" i="1"/>
  <c r="W48" i="1"/>
  <c r="U48" i="1"/>
  <c r="AL48" i="1" s="1"/>
  <c r="AO48" i="1" s="1"/>
  <c r="AL47" i="1"/>
  <c r="AO47" i="1" s="1"/>
  <c r="Z47" i="1"/>
  <c r="Y47" i="1"/>
  <c r="W47" i="1"/>
  <c r="U47" i="1"/>
  <c r="AL45" i="1"/>
  <c r="Y45" i="1"/>
  <c r="W45" i="1"/>
  <c r="U45" i="1"/>
  <c r="Y44" i="1"/>
  <c r="W44" i="1"/>
  <c r="U44" i="1"/>
  <c r="Y43" i="1"/>
  <c r="W43" i="1"/>
  <c r="U43" i="1"/>
  <c r="AL43" i="1" s="1"/>
  <c r="Y42" i="1"/>
  <c r="W42" i="1"/>
  <c r="U42" i="1"/>
  <c r="AL42" i="1" s="1"/>
  <c r="Y41" i="1"/>
  <c r="W41" i="1"/>
  <c r="T41" i="1"/>
  <c r="U41" i="1" s="1"/>
  <c r="AL41" i="1" s="1"/>
  <c r="X40" i="1"/>
  <c r="Y40" i="1" s="1"/>
  <c r="W40" i="1"/>
  <c r="U40" i="1"/>
  <c r="AL40" i="1" s="1"/>
  <c r="Y39" i="1"/>
  <c r="W39" i="1"/>
  <c r="U39" i="1"/>
  <c r="AL39" i="1" s="1"/>
  <c r="Y38" i="1"/>
  <c r="W38" i="1"/>
  <c r="U38" i="1"/>
  <c r="AL38" i="1" s="1"/>
  <c r="Y37" i="1"/>
  <c r="W37" i="1"/>
  <c r="U37" i="1"/>
  <c r="AL37" i="1" s="1"/>
  <c r="Y36" i="1"/>
  <c r="W36" i="1"/>
  <c r="U36" i="1"/>
  <c r="AL36" i="1" s="1"/>
  <c r="Y35" i="1"/>
  <c r="W35" i="1"/>
  <c r="U35" i="1"/>
  <c r="AL35" i="1" s="1"/>
  <c r="AO35" i="1" s="1"/>
  <c r="Y34" i="1"/>
  <c r="W34" i="1"/>
  <c r="U34" i="1"/>
  <c r="AL34" i="1" s="1"/>
  <c r="Y33" i="1"/>
  <c r="W33" i="1"/>
  <c r="U33" i="1"/>
  <c r="AL33" i="1" s="1"/>
  <c r="AL32" i="1"/>
  <c r="W32" i="1"/>
  <c r="AK32" i="1" s="1"/>
  <c r="AL31" i="1"/>
  <c r="T31" i="1"/>
  <c r="V31" i="1" s="1"/>
  <c r="W31" i="1" s="1"/>
  <c r="AK31" i="1" s="1"/>
  <c r="AL30" i="1"/>
  <c r="V30" i="1"/>
  <c r="W30" i="1" s="1"/>
  <c r="AK30" i="1" s="1"/>
  <c r="AK29" i="1"/>
  <c r="U29" i="1"/>
  <c r="AL29" i="1" s="1"/>
  <c r="W28" i="1"/>
  <c r="AK28" i="1" s="1"/>
  <c r="U28" i="1"/>
  <c r="AL28" i="1" s="1"/>
  <c r="W27" i="1"/>
  <c r="AK27" i="1" s="1"/>
  <c r="U27" i="1"/>
  <c r="AL27" i="1" s="1"/>
  <c r="W26" i="1"/>
  <c r="AK26" i="1" s="1"/>
  <c r="U26" i="1"/>
  <c r="AL26" i="1" s="1"/>
  <c r="W25" i="1"/>
  <c r="AK25" i="1" s="1"/>
  <c r="U25" i="1"/>
  <c r="AL25" i="1" s="1"/>
  <c r="W24" i="1"/>
  <c r="AK24" i="1" s="1"/>
  <c r="U24" i="1"/>
  <c r="AL24" i="1" s="1"/>
  <c r="W23" i="1"/>
  <c r="AK23" i="1" s="1"/>
  <c r="U23" i="1"/>
  <c r="AL23" i="1" s="1"/>
  <c r="AL22" i="1"/>
  <c r="W22" i="1"/>
  <c r="AK22" i="1" s="1"/>
  <c r="AL21" i="1"/>
  <c r="W21" i="1"/>
  <c r="AK21" i="1" s="1"/>
  <c r="W20" i="1"/>
  <c r="AK20" i="1" s="1"/>
  <c r="W19" i="1"/>
  <c r="AK19" i="1" s="1"/>
  <c r="U19" i="1"/>
  <c r="AL19" i="1" s="1"/>
  <c r="AL18" i="1"/>
  <c r="W17" i="1"/>
  <c r="AK17" i="1" s="1"/>
  <c r="U17" i="1"/>
  <c r="AL17" i="1" s="1"/>
  <c r="W16" i="1"/>
  <c r="AK16" i="1" s="1"/>
  <c r="U16" i="1"/>
  <c r="AL16" i="1" s="1"/>
  <c r="W15" i="1"/>
  <c r="AK15" i="1" s="1"/>
  <c r="U15" i="1"/>
  <c r="AL15" i="1" s="1"/>
  <c r="U14" i="1"/>
  <c r="AL14" i="1" s="1"/>
  <c r="U13" i="1"/>
  <c r="AL13" i="1" s="1"/>
  <c r="U12" i="1"/>
  <c r="AL12" i="1" s="1"/>
  <c r="U11" i="1"/>
  <c r="AL11" i="1" s="1"/>
  <c r="U8" i="1"/>
  <c r="AL8" i="1" s="1"/>
  <c r="U7" i="1"/>
  <c r="AL7" i="1" s="1"/>
  <c r="W6" i="1"/>
  <c r="AK6" i="1" s="1"/>
  <c r="W5" i="1"/>
  <c r="AK5" i="1" s="1"/>
  <c r="W4" i="1"/>
  <c r="AK4" i="1" s="1"/>
  <c r="W3" i="1"/>
  <c r="AK3" i="1" s="1"/>
  <c r="W2" i="1"/>
  <c r="AK2" i="1" s="1"/>
  <c r="AN20" i="1" l="1"/>
  <c r="AO20" i="1"/>
  <c r="AN9" i="1"/>
  <c r="AO9" i="1"/>
  <c r="AN10" i="1"/>
  <c r="AO10" i="1"/>
  <c r="AN6" i="1"/>
  <c r="AO6" i="1"/>
  <c r="AN5" i="1"/>
  <c r="AO5" i="1"/>
  <c r="AN49" i="1"/>
  <c r="AO49" i="1"/>
  <c r="AN45" i="1"/>
  <c r="AO45" i="1"/>
  <c r="AN43" i="1"/>
  <c r="AO43" i="1"/>
  <c r="AN42" i="1"/>
  <c r="AO42" i="1"/>
  <c r="AN41" i="1"/>
  <c r="AO41" i="1"/>
  <c r="AN40" i="1"/>
  <c r="AO40" i="1"/>
  <c r="AN39" i="1"/>
  <c r="AO39" i="1"/>
  <c r="AN38" i="1"/>
  <c r="AO38" i="1"/>
  <c r="AN37" i="1"/>
  <c r="AO37" i="1"/>
  <c r="AN36" i="1"/>
  <c r="AO36" i="1"/>
  <c r="AN34" i="1"/>
  <c r="AO34" i="1"/>
  <c r="AN33" i="1"/>
  <c r="AO33" i="1"/>
  <c r="AN32" i="1"/>
  <c r="AO32" i="1"/>
  <c r="AN31" i="1"/>
  <c r="AO31" i="1"/>
  <c r="AN30" i="1"/>
  <c r="AO30" i="1"/>
  <c r="AN29" i="1"/>
  <c r="AO29" i="1"/>
  <c r="AN28" i="1"/>
  <c r="AO28" i="1"/>
  <c r="AN27" i="1"/>
  <c r="AO27" i="1"/>
  <c r="AN26" i="1"/>
  <c r="AO26" i="1"/>
  <c r="AN25" i="1"/>
  <c r="AO25" i="1"/>
  <c r="AN24" i="1"/>
  <c r="AO24" i="1"/>
  <c r="AN23" i="1"/>
  <c r="AO23" i="1"/>
  <c r="AN22" i="1"/>
  <c r="AO22" i="1"/>
  <c r="AN21" i="1"/>
  <c r="AO21" i="1"/>
  <c r="AN19" i="1"/>
  <c r="AO19" i="1"/>
  <c r="AN18" i="1"/>
  <c r="AO18" i="1"/>
  <c r="AN17" i="1"/>
  <c r="AO17" i="1"/>
  <c r="AN16" i="1"/>
  <c r="AO16" i="1"/>
  <c r="AN15" i="1"/>
  <c r="AO15" i="1"/>
  <c r="AN14" i="1"/>
  <c r="AO14" i="1"/>
  <c r="AN13" i="1"/>
  <c r="AO13" i="1"/>
  <c r="AN12" i="1"/>
  <c r="AO12" i="1"/>
  <c r="AN11" i="1"/>
  <c r="AO11" i="1"/>
  <c r="AN8" i="1"/>
  <c r="AO8" i="1"/>
  <c r="AN7" i="1"/>
  <c r="AO7" i="1"/>
  <c r="AN48" i="1"/>
  <c r="AN47" i="1"/>
  <c r="AN35" i="1"/>
  <c r="AO2" i="1"/>
  <c r="AO4" i="1"/>
  <c r="AL50" i="1"/>
  <c r="AO50" i="1" s="1"/>
  <c r="AO3" i="1"/>
  <c r="Z49" i="1"/>
  <c r="AN50" i="1" l="1"/>
  <c r="Z38" i="1" l="1"/>
  <c r="Z41" i="1"/>
  <c r="Z37" i="1"/>
  <c r="Z44" i="1"/>
  <c r="Z40" i="1"/>
  <c r="Z36" i="1"/>
  <c r="Z39" i="1"/>
  <c r="Z42" i="1"/>
  <c r="Z43" i="1"/>
  <c r="Z35" i="1"/>
  <c r="Z33" i="1"/>
  <c r="Z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Rawan Ammar</author>
  </authors>
  <commentList>
    <comment ref="A27" authorId="0" shapeId="0" xr:uid="{368DDB01-68BC-4345-89EC-B830F79D3126}">
      <text>
        <r>
          <rPr>
            <b/>
            <sz val="9"/>
            <color indexed="81"/>
            <rFont val="Tahoma"/>
            <family val="2"/>
          </rPr>
          <t>Rawan Ammar:</t>
        </r>
        <r>
          <rPr>
            <sz val="9"/>
            <color indexed="81"/>
            <rFont val="Tahoma"/>
            <family val="2"/>
          </rPr>
          <t xml:space="preserve">
change by final QTY
one line tabagna/Tat</t>
        </r>
      </text>
    </comment>
    <comment ref="L46" authorId="0" shapeId="0" xr:uid="{1609A2CE-D131-4355-B487-9E2B4F134646}">
      <text>
        <r>
          <rPr>
            <b/>
            <sz val="9"/>
            <color indexed="81"/>
            <rFont val="Tahoma"/>
            <family val="2"/>
          </rPr>
          <t>Rawan Ammar:</t>
        </r>
        <r>
          <rPr>
            <sz val="9"/>
            <color indexed="81"/>
            <rFont val="Tahoma"/>
            <family val="2"/>
          </rPr>
          <t xml:space="preserve">
the first QTY 2500 bags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C7EDCA-A7AA-47E8-B1B0-F963EF75D7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6A11691-1226-4F5E-9B2C-D93671A5999A}" name="WorksheetConnection_Summary - !$A$1:$AP$143" type="102" refreshedVersion="8" minRefreshableVersion="5">
    <extLst>
      <ext xmlns:x15="http://schemas.microsoft.com/office/spreadsheetml/2010/11/main" uri="{DE250136-89BD-433C-8126-D09CA5730AF9}">
        <x15:connection id="Range" autoDelete="1">
          <x15:rangePr sourceName="_xlcn.WorksheetConnection_SummaryA1AP14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Claim Status].&amp;[Accept]}"/>
  </metadataStrings>
  <mdxMetadata count="1">
    <mdx n="0" f="s">
      <ms ns="1" c="0"/>
    </mdx>
  </mdxMetadata>
  <valueMetadata count="1">
    <bk>
      <rc t="1" v="0"/>
    </bk>
  </valueMetadata>
</metadata>
</file>

<file path=xl/sharedStrings.xml><?xml version="1.0" encoding="utf-8"?>
<sst xmlns="http://schemas.openxmlformats.org/spreadsheetml/2006/main" count="1185" uniqueCount="362">
  <si>
    <t>Date</t>
  </si>
  <si>
    <t>Season</t>
  </si>
  <si>
    <t>Year</t>
  </si>
  <si>
    <t>Case Number</t>
  </si>
  <si>
    <t>WH</t>
  </si>
  <si>
    <t>Location</t>
  </si>
  <si>
    <t>Product</t>
  </si>
  <si>
    <t>Product Description</t>
  </si>
  <si>
    <t>Owner</t>
  </si>
  <si>
    <t>Quantity</t>
  </si>
  <si>
    <t xml:space="preserve">Adjusted Quantity </t>
  </si>
  <si>
    <t>Unit</t>
  </si>
  <si>
    <t>Cause of Loss</t>
  </si>
  <si>
    <t>Type</t>
  </si>
  <si>
    <t>Detailed Description</t>
  </si>
  <si>
    <t xml:space="preserve">Available documents </t>
  </si>
  <si>
    <t>Unit Cost USD</t>
  </si>
  <si>
    <t>Total Value USD</t>
  </si>
  <si>
    <t>Unit Cost - SDG</t>
  </si>
  <si>
    <t>Total Value SDG</t>
  </si>
  <si>
    <t>STD Cost-SDG</t>
  </si>
  <si>
    <t>STD Value-SDG</t>
  </si>
  <si>
    <t>Exchange Rate</t>
  </si>
  <si>
    <t>Compensation Status</t>
  </si>
  <si>
    <t>System Status</t>
  </si>
  <si>
    <t>Follow Up Person</t>
  </si>
  <si>
    <t>Report by</t>
  </si>
  <si>
    <t>Remark</t>
  </si>
  <si>
    <t>Claim Status</t>
  </si>
  <si>
    <t>Status</t>
  </si>
  <si>
    <t>Status Update</t>
  </si>
  <si>
    <t>Claim Value SDG</t>
  </si>
  <si>
    <t>Claim Value USD</t>
  </si>
  <si>
    <t>Compensation Value USD</t>
  </si>
  <si>
    <t>Different</t>
  </si>
  <si>
    <t xml:space="preserve">Remark of different </t>
  </si>
  <si>
    <t xml:space="preserve">Remark </t>
  </si>
  <si>
    <t>S2</t>
  </si>
  <si>
    <t>GH</t>
  </si>
  <si>
    <t>Hashisa</t>
  </si>
  <si>
    <t>CO1001</t>
  </si>
  <si>
    <t>JV</t>
  </si>
  <si>
    <t>Fire</t>
  </si>
  <si>
    <t>Export</t>
  </si>
  <si>
    <t>Civil defence report, Insurance claim doc.</t>
  </si>
  <si>
    <t>Compensated</t>
  </si>
  <si>
    <t>Adjusted</t>
  </si>
  <si>
    <t>Maysa</t>
  </si>
  <si>
    <t>Sara</t>
  </si>
  <si>
    <t>Accept</t>
  </si>
  <si>
    <t>Close</t>
  </si>
  <si>
    <t>GI</t>
  </si>
  <si>
    <t>Madni</t>
  </si>
  <si>
    <t>CO0101</t>
  </si>
  <si>
    <t>CIM</t>
  </si>
  <si>
    <t xml:space="preserve">Fire </t>
  </si>
  <si>
    <t>Police report, Civil Defence fire report, insurance claim doc.</t>
  </si>
  <si>
    <t>XP</t>
  </si>
  <si>
    <t>PZU A13</t>
  </si>
  <si>
    <t>SM1002</t>
  </si>
  <si>
    <t>White Sesame Non GD</t>
  </si>
  <si>
    <t>50KG BAGS</t>
  </si>
  <si>
    <t>Theft</t>
  </si>
  <si>
    <t>Theft happened in July 2019, the value was less than deductible</t>
  </si>
  <si>
    <t>Police report.</t>
  </si>
  <si>
    <t xml:space="preserve">SM0002 </t>
  </si>
  <si>
    <t>Theft was Oct 2019 the value less than deductible</t>
  </si>
  <si>
    <t>PZU A14</t>
  </si>
  <si>
    <t xml:space="preserve"> SO0101</t>
  </si>
  <si>
    <t>N/A</t>
  </si>
  <si>
    <t>S3</t>
  </si>
  <si>
    <t xml:space="preserve">Savola </t>
  </si>
  <si>
    <t>GN0005</t>
  </si>
  <si>
    <t>XF</t>
  </si>
  <si>
    <t>PZU</t>
  </si>
  <si>
    <t>GN0001</t>
  </si>
  <si>
    <t>Road Accident</t>
  </si>
  <si>
    <t>Laila</t>
  </si>
  <si>
    <t>Machinery Handling Accident</t>
  </si>
  <si>
    <t>20MT container Handling accident in Port. PC : 284, Shipping Line: Maersk, Container No: TTNU1234151. In Jan 2021, the remaining cargo was inspected and 15.9  Salvage Quantity was used for export. Ahmed Ali to follow with shipping line to have accident report</t>
  </si>
  <si>
    <t>Shipping line accident report, surveyor inspection document</t>
  </si>
  <si>
    <t>WH G23</t>
  </si>
  <si>
    <t>S4</t>
  </si>
  <si>
    <t>Port PZU</t>
  </si>
  <si>
    <t>HG0006</t>
  </si>
  <si>
    <t>25KG Bags</t>
  </si>
  <si>
    <t>The Container no. CAAU5505484, PC 450, had an accident while handling to vessel which caused damage of 49 Bags (4 bags torn, 5 bags unclean, 40 bags wet according to NC report). 
System Adj: Because there was one bag extra in the shipment that was included in sales order quantity the adjustemt is done for 48 bags.</t>
  </si>
  <si>
    <t>NC report, Bill of lading, Export Contract</t>
  </si>
  <si>
    <t>TA</t>
  </si>
  <si>
    <t>In Transit - PZU</t>
  </si>
  <si>
    <t>SM0002</t>
  </si>
  <si>
    <t>On Mar 10, 2021 a truck loading white sesame from Mahasilna sifter to PZU had an accident in transit resulting in loss of 8 Bags sesame</t>
  </si>
  <si>
    <t xml:space="preserve">Accident Police Report </t>
  </si>
  <si>
    <t>Adjusted (part of it considered transportation losses)</t>
  </si>
  <si>
    <t>WS0001</t>
  </si>
  <si>
    <t>Import</t>
  </si>
  <si>
    <t>Police Report</t>
  </si>
  <si>
    <t>15 bags have been stole from GNS shipment "641.1" from inside the containers, which were stuffed inside the port. 5 bags were found by police.</t>
  </si>
  <si>
    <t>Not received</t>
  </si>
  <si>
    <t>Pending</t>
  </si>
  <si>
    <t>Ahmed Ali/Laila</t>
  </si>
  <si>
    <t>GN0003</t>
  </si>
  <si>
    <t>On 31st Jul 2021, A truck loading GNO container no. MSKU3730517  "PC644" had an accident inside the port area and all GNO quantity spilled on the floor leading to total loss of the container weight.</t>
  </si>
  <si>
    <t>Police Report, Transporter Liability Letter</t>
  </si>
  <si>
    <t>S5</t>
  </si>
  <si>
    <t>PZU - Emarat 3</t>
  </si>
  <si>
    <t>SM0011</t>
  </si>
  <si>
    <t>63 Bags of sesame stolen from Emarat 3 warehouse during the night.</t>
  </si>
  <si>
    <t>PZU Transit</t>
  </si>
  <si>
    <t>FE0001</t>
  </si>
  <si>
    <t>A truck belong to Alwasila career "waybill 206004, plate 1512" loading Feed product from Khartoum to Port Sudan had an accident, upon quality inspection, all of the load quantity was rejected. Damaged Goods received by insurance company.</t>
  </si>
  <si>
    <t>Waybill, Police report, transporter insurance, Liability Letter</t>
  </si>
  <si>
    <t>AG</t>
  </si>
  <si>
    <t>Gadarif Commodities warehouse</t>
  </si>
  <si>
    <t>SM0101</t>
  </si>
  <si>
    <t>Done</t>
  </si>
  <si>
    <t>Jute Bag</t>
  </si>
  <si>
    <t>Warehouse in Gadarif has been stolen and 7 bags of raw sesame were found missing</t>
  </si>
  <si>
    <t>XG</t>
  </si>
  <si>
    <t>Gadarif Imports Warehouse</t>
  </si>
  <si>
    <t>Gadarif Warehouse, 8 bags of white sugar stolen during Eid Holiday</t>
  </si>
  <si>
    <t>AM</t>
  </si>
  <si>
    <t>Omdurman Commodities Warehouse</t>
  </si>
  <si>
    <t>OMD Al Soug Alshabi warehouse, 2 bags of white sesame non gadarif stolen</t>
  </si>
  <si>
    <t>GN</t>
  </si>
  <si>
    <t>SCC New Halfa Ginning</t>
  </si>
  <si>
    <t>Fire incident at new Halfa ginning facility. The salvage quantity has been sold and cheque delivered to insurance company. The total value is product value plus of 24.42 $ which is packaging value.</t>
  </si>
  <si>
    <t>Civil defence Fire report, New Halfa ginning authorities report,</t>
  </si>
  <si>
    <t>Truck No. 20177 loading Feed from Khartoum to PZU (loading date May 25th , Arrival Date May 28th) has reported having an accident on the road that led to losses of 133 Bags. Al Wahshab transporter 
The driver reported the accident case upon arrival at the warehouse</t>
  </si>
  <si>
    <t>Police Report, Incident Photos</t>
  </si>
  <si>
    <t>AS</t>
  </si>
  <si>
    <t>HG0005</t>
  </si>
  <si>
    <t>Gum Arabic Hashab cleaned stolen from Savola Store, an internal investigation is required to determine the circumstances of the case</t>
  </si>
  <si>
    <t>SO0101</t>
  </si>
  <si>
    <t>Truck No. 7198 loading Sorghum to PZU has been involved in a traffic  accident  on Friday  2nd  of September 2022,  at Sawakin  </t>
  </si>
  <si>
    <t>Civil defence report, Transporter claim letter, Liability Letter, Manifest and weightslips</t>
  </si>
  <si>
    <t>Truck No. 29517 loading Feed to PZU has been involved in a traffic  accident on Thursday 1st of September 2022,  after Atbara (Elhody Area).  The damaged bags are 287 Bag. Transporter Abdelnasir Ahamed</t>
  </si>
  <si>
    <t>Police report, Liability Letter. Transporter handed documents to insurance company directly, Yusra needs a copy, I informed Maysa and waiting her to provide copy of documents.</t>
  </si>
  <si>
    <t>Adjusted, AF System</t>
  </si>
  <si>
    <t>WS0002</t>
  </si>
  <si>
    <t>Gadarif Sugar warehouse was broken at Gate and remove the lock, this during yesterday  night shift dated 08.9.2022. and we have a  loss of (6 ) six bags of white sugar 50 kg</t>
  </si>
  <si>
    <t>AN</t>
  </si>
  <si>
    <t>Barn Area</t>
  </si>
  <si>
    <t>SH0001</t>
  </si>
  <si>
    <t>Head</t>
  </si>
  <si>
    <t>14 sheep stolen from the waiting area at Bahri</t>
  </si>
  <si>
    <t>UR0001</t>
  </si>
  <si>
    <t xml:space="preserve">There was theft in Savolla Urea Warehouse they found that the padlock has been broken . The security supervisor Mr. Fawzi reported to  our warehouse team. There was no special police service in warehouse on Sunday night. After storekeeper make stock take. They found the number of lost is 40bags </t>
  </si>
  <si>
    <t>TI</t>
  </si>
  <si>
    <t>Transit to Omdurman</t>
  </si>
  <si>
    <t>Dubai</t>
  </si>
  <si>
    <t>PZU Port Area</t>
  </si>
  <si>
    <t>LE0002</t>
  </si>
  <si>
    <t>Rain Damage</t>
  </si>
  <si>
    <t>shipment of imported lentils that was damaged by rain while they are in the containers in the free zone.</t>
  </si>
  <si>
    <t xml:space="preserve">insurance policy, Quality report </t>
  </si>
  <si>
    <t>TG</t>
  </si>
  <si>
    <t>Transit to Gadarif</t>
  </si>
  <si>
    <t>Documents at Logistics, Yusra waiting for me to receive it</t>
  </si>
  <si>
    <t>A truck loading sugar from Portsudan to Omdurman had accident in the road near Atbara, the operation team informed insurance representative in Portsudan. Truck belong to transporter Alhamada, plate no. 11352.waybill No (266808)</t>
  </si>
  <si>
    <t xml:space="preserve">Check with Mohammed the loss quantity. </t>
  </si>
  <si>
    <t>GN0007</t>
  </si>
  <si>
    <t>A truck loading HPS to PZU had an accident before Swaken City, the operation team informed insurance representative in Portsudan. All quantity is lost due to burn accident.</t>
  </si>
  <si>
    <t>Documents handed to insurance by logistics team according to Ali's feedback.</t>
  </si>
  <si>
    <t>Stuffing Area</t>
  </si>
  <si>
    <t>Case of theft on Jan 24th, 2023 in stuffing yard four containers were found with locks and seals broken. Three oil containers were opened but the tank seal remain intact and no loss occured. One sesame container was missing 25 Bags related to PC no. 902.</t>
  </si>
  <si>
    <t>Police Report, photos of containers</t>
  </si>
  <si>
    <t>Transit to Madani</t>
  </si>
  <si>
    <t>Bales</t>
  </si>
  <si>
    <t>Truck loading Cotton from supplier location had accident while loading to the Ginning Facility.</t>
  </si>
  <si>
    <t>S6</t>
  </si>
  <si>
    <t>JA</t>
  </si>
  <si>
    <t>Transit Omdurman to PZU</t>
  </si>
  <si>
    <t>Truck Fire</t>
  </si>
  <si>
    <t xml:space="preserve">Truck fire was Jun 2023 happened in Alagba area during transit from Omdurman to Portsudan, Police report done and shared, waiting insurance compensation , Sugar, Head: 23727 Trail: 17517, PZU, all lost, fire ,(QTY 800/Bags 50KG total loss 800/Bags 50KG) , Transporter name: Kamal Ibrahim
GTN no 109247,share liability letter with insurance team. </t>
  </si>
  <si>
    <t>Police report/Lability letter/Photo.</t>
  </si>
  <si>
    <t>Rawan</t>
  </si>
  <si>
    <t>Waiting Feedback</t>
  </si>
  <si>
    <t>RC0001</t>
  </si>
  <si>
    <t>RICE SHORT DALIAN25K</t>
  </si>
  <si>
    <t>25KG BAGS</t>
  </si>
  <si>
    <t xml:space="preserve">Truck Accident </t>
  </si>
  <si>
    <t xml:space="preserve">Truck Accident was Jun 2023 happened in Alagba area during transit from Omdurman to Portsudan, Police report done and shared, waiting insurance compensation , Rice, Head; 11834 Trial:11546 PZU ,(QTY 2000/bags 25KG total loss 166/bags 50 KG) , transporter  name:Rabia , GTN no 1845 ,share liability letter with insurance team on 6 may 2024. </t>
  </si>
  <si>
    <t>Police report/ Lability letter</t>
  </si>
  <si>
    <t>CN delivered by insurance, QTY compensate by insurance Value: $ 4,422.24</t>
  </si>
  <si>
    <t>Insurance compensation</t>
  </si>
  <si>
    <t>Deductible as per insurance policy</t>
  </si>
  <si>
    <t>Transit Omdurman to Gadarif</t>
  </si>
  <si>
    <t>Truck accident was July 2023 happened in Drdreb area during transit from Omdurman to Gadarif, Police report done and shared, waiting insurance compensation , Sugar , Head 11897 Trial:7133, Gadarif ,(QTY 800/Bags 50kg total loss 205/bags 50KG loss 166 bags/damage 39 bags) , transporter name: Riba
GTN no 1659, share liability letter with insurance team on 6 may 2024.</t>
  </si>
  <si>
    <t>Police report/ Lability Letter</t>
  </si>
  <si>
    <t> CN delivered by insurance, QTY compensate by insurance Value: $ 8,735.00</t>
  </si>
  <si>
    <t>TU</t>
  </si>
  <si>
    <t>Transit Omdurman to Madani</t>
  </si>
  <si>
    <t>Truck Accident was August 2023 happened in Hantob area during tran sit from Safola to Medani ,Police report done and shared, waiting insurance compensation , Sugar , Head 22745, Madani, (QTY 1000 Bags 50KG Total loss 321/Bags 50KG, loss 305bags/damage 16bags.) , transporter name: rwahil.</t>
  </si>
  <si>
    <t>S7</t>
  </si>
  <si>
    <t>XA-K16</t>
  </si>
  <si>
    <t>PZU-K16</t>
  </si>
  <si>
    <t>WS0004</t>
  </si>
  <si>
    <t>Police return the QTY to warehouse.</t>
  </si>
  <si>
    <t>No cargo damage</t>
  </si>
  <si>
    <t>TF</t>
  </si>
  <si>
    <t>Transit Portsudan to Gadarif</t>
  </si>
  <si>
    <t>IF0001</t>
  </si>
  <si>
    <t>WHEAT FLOUR IMPORT ELNGM 25KG</t>
  </si>
  <si>
    <t>Damage Bags</t>
  </si>
  <si>
    <t>Damage bags happen on May 2024, some of bags felled on road and has been damaged while transporting Alnagm wheat from Portsudan to Gadarif,  police report shared ,Alnagm Flour , Plant 288, (truck QTY 2200 bags 25KG damage 50 bags),GTN:008730 transporter Name:Alhmada /Driver Name:Omer Murjan, compensate by transporter DN:8730.</t>
  </si>
  <si>
    <t>QTY Compensation by transporter Value 1,285,000 SDG.</t>
  </si>
  <si>
    <t>Transportation compensation</t>
  </si>
  <si>
    <t>Transit Madani</t>
  </si>
  <si>
    <t>WS0005</t>
  </si>
  <si>
    <t>KSA WHAITE SUGAR 50 KG FG</t>
  </si>
  <si>
    <t>Damage bags happen on 5 of December, the truck has been completely destroyed during Medani latest conflict while transporting Sugar from vessel to Madani warehouse, the case close as last email from Ajay, case will not compensate</t>
  </si>
  <si>
    <t>Ajay</t>
  </si>
  <si>
    <t>Case rejected</t>
  </si>
  <si>
    <t>Case Reject/No compensation</t>
  </si>
  <si>
    <t>PG</t>
  </si>
  <si>
    <t>Gadarif Main Store</t>
  </si>
  <si>
    <t>PP0101</t>
  </si>
  <si>
    <t>Gadarif Main Store warehouse was broken at Gate and locks were removed, the theft happened during night shift dated 11.7.2024. and resulted in loss of (28 ) bags (1.96 MT) of PIGON PEAS JZRA RM.</t>
  </si>
  <si>
    <t>Police Report/Photo</t>
  </si>
  <si>
    <t>CN delivered by insurance, QTY compensate by insurance Value: $ 2,957.14</t>
  </si>
  <si>
    <t>PZU-Stuffing yard</t>
  </si>
  <si>
    <t>GROUNDNUT SEEDS HPS</t>
  </si>
  <si>
    <t>Rain effect</t>
  </si>
  <si>
    <t>6 trucks affected by rain in the stuffing area, that transfer from Alkhbabir 139 – Yard, waiting for transportation team to approved deduct DN quantity.</t>
  </si>
  <si>
    <t>NC</t>
  </si>
  <si>
    <t>Ajay/Limitz</t>
  </si>
  <si>
    <t xml:space="preserve">Transportation Waiting for Payment, transportation deduct fix amount on monthly bases, decided amount of 50m SDG on monthly basis Starting from Nov 24, compansate150 m SDG remain 125,656,940 SDG .
</t>
  </si>
  <si>
    <t>Sorted of 11 containers that effect by rain, and found 34 damaged bags in two containers, the case close and the case will not compensate as last email from Dubai team(Liminz).</t>
  </si>
  <si>
    <t>Reject</t>
  </si>
  <si>
    <t>ZM</t>
  </si>
  <si>
    <t>Barber</t>
  </si>
  <si>
    <t>Quantities damage  of India sugar damage transit from Omdurman Sabloga warehouse to Barber warehouse, effect by rain Repacking result is 2270 bags 50kg  loss.</t>
  </si>
  <si>
    <t>PP0002</t>
  </si>
  <si>
    <t>Pigeon Peas were affected by rain during transportation from warehouse SCC30 to stuffing yard in PZU (500 BAGS), Case close and compensated by transporter CN:054028.</t>
  </si>
  <si>
    <t>QTY Compensation by transporter value 86,741,375 SDG.</t>
  </si>
  <si>
    <t>E3</t>
  </si>
  <si>
    <t>PZU Warehouse</t>
  </si>
  <si>
    <t>SM0001</t>
  </si>
  <si>
    <t>The wet bag at the PZU warehouse, affected by rain, after calculate resifting and other associated cost, total compansation value is  468,464.08$</t>
  </si>
  <si>
    <t>20KG BAGS</t>
  </si>
  <si>
    <t xml:space="preserve">Transit Gadarif to Portsudan </t>
  </si>
  <si>
    <t>SORGHUM NON GMO RM</t>
  </si>
  <si>
    <t>MT</t>
  </si>
  <si>
    <t>Accident</t>
  </si>
  <si>
    <t>Truck transporting Sorghum from Gadarif to Portsudan was involved in an accident in Al-Agaba area, driver Name: Ibrahim Mohamed, Plant Number: 11886, BL:7984, police report share, Damage QTY 196 bags,  50KG,(9.54 MT), Compensate by transportation DN NO:7984.</t>
  </si>
  <si>
    <t>Police report/BL</t>
  </si>
  <si>
    <t>QTY Compensation by transporter Value 10,494,000 SDG.</t>
  </si>
  <si>
    <t>Container Damage</t>
  </si>
  <si>
    <t>WHITE SESAME GDP RM</t>
  </si>
  <si>
    <t xml:space="preserve">Truck transporting sesame from Gadarif to Portsudan was involved in an accident in Kashm Algirba, driver Name: Oshik Mohamed, Plant Number: 300, BL:5341, police report share, Damage QTY 1.94MT/Loss 0.16MT </t>
  </si>
  <si>
    <t>CN delivered by insurance, QTY compensate by insurance Value: $ 3,149.46</t>
  </si>
  <si>
    <t>Container Short</t>
  </si>
  <si>
    <t>TW</t>
  </si>
  <si>
    <t>Kosti Imports WH</t>
  </si>
  <si>
    <t>NF0001</t>
  </si>
  <si>
    <t>Wheat Flour Elngm 25KG</t>
  </si>
  <si>
    <t>The truck transporting Wheat Flour Elnagm from Portsudan to Kosti was involved in an accident and the truck is currently in Kosti warehouse but has not yet been offloaded, Driver name: Ibrahim Abdulla Truck Number:25613 BL:19574, truck No. 14803 has completed the cross-loading, CN num:19574, need to confirm issue the credit note to finance team,CN cancled and it compansate by insurance company.</t>
  </si>
  <si>
    <t>Police report/BL/Photo</t>
  </si>
  <si>
    <t>Vessel Reject/Short</t>
  </si>
  <si>
    <t>Vessel Short</t>
  </si>
  <si>
    <t>Torn Bag</t>
  </si>
  <si>
    <t>Torn/Wet Bag</t>
  </si>
  <si>
    <t>BG (D13)</t>
  </si>
  <si>
    <t>PZU Gum Cleaning WH</t>
  </si>
  <si>
    <t>TG0001</t>
  </si>
  <si>
    <t>GUM ARABIC TALH FG</t>
  </si>
  <si>
    <t>I bags 50 KG bag of Gum Arabic Talha F.G was stolen from the warehouse (D13) at PZU. The incident has been reported to the police.</t>
  </si>
  <si>
    <t>Police repoet</t>
  </si>
  <si>
    <t>Wet bag</t>
  </si>
  <si>
    <t>Torn Bag/Wet/Short bag</t>
  </si>
  <si>
    <t>Torn bag/Short bag</t>
  </si>
  <si>
    <t>NA</t>
  </si>
  <si>
    <t>Torn bag/Hight Polish</t>
  </si>
  <si>
    <t>Torn bag/Wet bag</t>
  </si>
  <si>
    <t>Torn bag/Short/Wet bag</t>
  </si>
  <si>
    <t>Torn bag/Short bag/Wet bag</t>
  </si>
  <si>
    <t>Robby from K 16, police return the QTY to warehouse 14 bags. UAE WHITE SUGAR 10 bags and INDIAN WHITE SUGAR 4 bags</t>
  </si>
  <si>
    <t>Row Labels</t>
  </si>
  <si>
    <t>Grand Total</t>
  </si>
  <si>
    <t>Sum of Claim Value USD</t>
  </si>
  <si>
    <t>Sum of Compensation Value USD</t>
  </si>
  <si>
    <t>GNO</t>
  </si>
  <si>
    <t>Spray Dried Gum Arabic Hashab</t>
  </si>
  <si>
    <t>White Sugar</t>
  </si>
  <si>
    <t xml:space="preserve">Red Seseame </t>
  </si>
  <si>
    <t>Feed</t>
  </si>
  <si>
    <t>Cotton Raw Material</t>
  </si>
  <si>
    <t>Gum Arabic Hashab Cleaned</t>
  </si>
  <si>
    <t>Sheep</t>
  </si>
  <si>
    <t>Granular Urea Fertilizer</t>
  </si>
  <si>
    <t>INDIAN WHITE SUGAR</t>
  </si>
  <si>
    <t>PIGON PEAS JZRA RM</t>
  </si>
  <si>
    <t>Gadarif White Sesame</t>
  </si>
  <si>
    <t>Non Gadarif White Sesame</t>
  </si>
  <si>
    <t>Pigeon Peas New Halfa</t>
  </si>
  <si>
    <t>COTTON FG JV</t>
  </si>
  <si>
    <t>COKE SPECS SUGAR</t>
  </si>
  <si>
    <t xml:space="preserve">Export </t>
  </si>
  <si>
    <t>Post war</t>
  </si>
  <si>
    <t>Pre war</t>
  </si>
  <si>
    <t xml:space="preserve">Pending </t>
  </si>
  <si>
    <t xml:space="preserve">Close </t>
  </si>
  <si>
    <t>Compensate</t>
  </si>
  <si>
    <t>Not compansate</t>
  </si>
  <si>
    <t>Value</t>
  </si>
  <si>
    <t>Compansate value</t>
  </si>
  <si>
    <t>Comansate value USD per year</t>
  </si>
  <si>
    <t>Comansate value SDG per year</t>
  </si>
  <si>
    <t>Comparing Claim Value By year VS compansate value</t>
  </si>
  <si>
    <t>Less than deductable</t>
  </si>
  <si>
    <t>Transportation compensated</t>
  </si>
  <si>
    <t>Insurance compensated</t>
  </si>
  <si>
    <t>Values</t>
  </si>
  <si>
    <t>Period Type</t>
  </si>
  <si>
    <t>Pre-War</t>
  </si>
  <si>
    <t>Post-War</t>
  </si>
  <si>
    <t>Month</t>
  </si>
  <si>
    <t>Sum of % Compansation</t>
  </si>
  <si>
    <t>Count of Case Number</t>
  </si>
  <si>
    <t xml:space="preserve">Claim Value USD </t>
  </si>
  <si>
    <t xml:space="preserve">Compensation Value USD </t>
  </si>
  <si>
    <t xml:space="preserve"> % Compensation </t>
  </si>
  <si>
    <t>Insurance Claims &amp; Compensation Summary</t>
  </si>
  <si>
    <t>Period: 2019–2026 | Currency: USD</t>
  </si>
  <si>
    <t>Total Cases</t>
  </si>
  <si>
    <t>Total Claim Value</t>
  </si>
  <si>
    <t>Total Compensation</t>
  </si>
  <si>
    <t>Overall Compensation Rate:</t>
  </si>
  <si>
    <t>Claims vs Compensation Trend (2019–2026)</t>
  </si>
  <si>
    <t>Yearly Summary</t>
  </si>
  <si>
    <t>Insurance Type</t>
  </si>
  <si>
    <t>In Land Insurance</t>
  </si>
  <si>
    <t>Marine Insuranse</t>
  </si>
  <si>
    <t>Distinct Count of Case Number</t>
  </si>
  <si>
    <t>Import Container Damage/Short</t>
  </si>
  <si>
    <t>Police Reclaimed Goods</t>
  </si>
  <si>
    <t xml:space="preserve"> Count of Case Number </t>
  </si>
  <si>
    <t xml:space="preserve"> Claim Value USD</t>
  </si>
  <si>
    <t>% Compensated</t>
  </si>
  <si>
    <t xml:space="preserve">Compensation Type USD </t>
  </si>
  <si>
    <t>Claims vs Compensation Trend (2019–202</t>
  </si>
  <si>
    <t>Loss</t>
  </si>
  <si>
    <t>Case submitted/ Waiting Insurance feedback</t>
  </si>
  <si>
    <t>No claim required (Zero loss)</t>
  </si>
  <si>
    <t>Compensated by transporter</t>
  </si>
  <si>
    <t>Reported incidents Status</t>
  </si>
  <si>
    <t>BL NO.</t>
  </si>
  <si>
    <t>Compensation Value USD2</t>
  </si>
  <si>
    <t>Less Than deductible</t>
  </si>
  <si>
    <t>Truck loading Sugar from vessel Pan Kristine has been involved in road accident near its destination Gadarif, this resulted in loss of 214 Bags. The damage quantity have been received by insurance company. Truck belong to transporter Kamal Ibrahim, plate no 24185, waybill 266774.Below is relate to marin insurance</t>
  </si>
  <si>
    <t>One truck loading Sugar from vessel Bulk Polaris had an accident and caught on file in Alzahataib area. The whole truck load had been lost. Transporter is Delta Company, truck number 6527, waybill 249302. Below is relate to marin insurance</t>
  </si>
  <si>
    <t>Self Ignition. Deductable 5000$ as insurance policy, plus salvige sales value</t>
  </si>
  <si>
    <t>Khload</t>
  </si>
  <si>
    <t>Fire at raw material storage area, Ishrag facility burnt 200 Bags of cotton lint .Deductable 5000$ as insurance policy, plus salvige sales value</t>
  </si>
  <si>
    <t>Insurance compensated/ Cpompansation based on marin value 32.5 per bag</t>
  </si>
  <si>
    <t>Insurance compensated/ Cpompansation based on marin value 35.75 per bag</t>
  </si>
  <si>
    <t>Deductible as per insurance policy (5000$ for each claim above 10,000$)</t>
  </si>
  <si>
    <t>% of different</t>
  </si>
  <si>
    <t xml:space="preserve">Lentils TAT/Tabagna </t>
  </si>
  <si>
    <t>Transit Egypt to Sudan</t>
  </si>
  <si>
    <t>the truck transporting ELNGM Flour (25 KG) from Egypt was involved in an accident in Al Dabbah. Driver-Nasr Mohamed Mohamed Mohamed El Tayeb-Truck Number-9316-6928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</si>
</sst>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quot;$&quot;* #,##0.00_-;\-&quot;$&quot;* #,##0.00_-;_-&quot;$&quot;* &quot;-&quot;??_-;_-@_-"/>
    <numFmt numFmtId="165" formatCode="0.00_);\(0.00\)"/>
    <numFmt numFmtId="166" formatCode="_([$SDG]\ * #,##0.00_);_([$SDG]\ * \(#,##0.00\);_([$SDG]\ * &quot;-&quot;??_);_(@_)"/>
    <numFmt numFmtId="167" formatCode="[$-409]d\-mmm\-yyyy;@"/>
    <numFmt numFmtId="168" formatCode="_-&quot;$&quot;* #,##0_-;\-&quot;$&quot;* #,##0_-;_-&quot;$&quot;* &quot;-&quot;??_-;_-@_-"/>
  </numFmts>
  <fonts count="2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font>
    <font>
      <b/>
      <sz val="9"/>
      <color indexed="81"/>
      <name val="Tahoma"/>
      <family val="2"/>
    </font>
    <font>
      <sz val="9"/>
      <color indexed="81"/>
      <name val="Tahoma"/>
      <family val="2"/>
    </font>
    <font>
      <b/>
      <sz val="14"/>
      <color theme="1"/>
      <name val="Calibri"/>
      <family val="2"/>
      <scheme val="minor"/>
    </font>
    <font>
      <sz val="18"/>
      <color theme="1"/>
      <name val="Calibri"/>
      <family val="2"/>
      <scheme val="minor"/>
    </font>
    <font>
      <b/>
      <sz val="18"/>
      <color theme="0"/>
      <name val="Calibri"/>
      <family val="2"/>
      <scheme val="minor"/>
    </font>
    <font>
      <b/>
      <sz val="18"/>
      <color theme="1"/>
      <name val="Calibri"/>
      <family val="2"/>
      <scheme val="minor"/>
    </font>
    <font>
      <b/>
      <sz val="14"/>
      <color rgb="FF595959"/>
      <name val="Calibri"/>
      <family val="2"/>
      <scheme val="minor"/>
    </font>
    <font>
      <b/>
      <sz val="11"/>
      <color rgb="FF000000"/>
      <name val="Calibri"/>
      <family val="2"/>
      <scheme val="minor"/>
    </font>
    <font>
      <sz val="14"/>
      <color rgb="FF595959"/>
      <name val="Calibri"/>
      <family val="2"/>
      <scheme val="minor"/>
    </font>
    <font>
      <b/>
      <sz val="20"/>
      <color theme="1"/>
      <name val="Calibri"/>
      <family val="2"/>
      <scheme val="minor"/>
    </font>
    <font>
      <sz val="11"/>
      <color theme="0"/>
      <name val="Calibri"/>
      <family val="2"/>
      <scheme val="minor"/>
    </font>
    <font>
      <b/>
      <sz val="22"/>
      <color theme="0"/>
      <name val="Calibri"/>
      <family val="2"/>
      <scheme val="minor"/>
    </font>
    <font>
      <sz val="22"/>
      <color theme="0"/>
      <name val="Calibri"/>
      <family val="2"/>
      <scheme val="minor"/>
    </font>
    <font>
      <sz val="22"/>
      <color theme="1"/>
      <name val="Calibri"/>
      <family val="2"/>
      <scheme val="minor"/>
    </font>
    <font>
      <b/>
      <sz val="22"/>
      <color theme="1"/>
      <name val="Calibri"/>
      <family val="2"/>
      <scheme val="minor"/>
    </font>
  </fonts>
  <fills count="17">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theme="0" tint="-0.14999847407452621"/>
        <bgColor theme="6" tint="0.79998168889431442"/>
      </patternFill>
    </fill>
    <fill>
      <patternFill patternType="solid">
        <fgColor theme="2"/>
        <bgColor theme="6" tint="0.79998168889431442"/>
      </patternFill>
    </fill>
    <fill>
      <patternFill patternType="solid">
        <fgColor theme="6" tint="0.79998168889431442"/>
        <bgColor theme="6" tint="0.79998168889431442"/>
      </patternFill>
    </fill>
    <fill>
      <patternFill patternType="solid">
        <fgColor theme="4" tint="0.59999389629810485"/>
        <bgColor theme="6" tint="0.79998168889431442"/>
      </patternFill>
    </fill>
    <fill>
      <patternFill patternType="solid">
        <fgColor theme="5" tint="0.59999389629810485"/>
        <bgColor theme="6" tint="0.79998168889431442"/>
      </patternFill>
    </fill>
    <fill>
      <patternFill patternType="solid">
        <fgColor theme="9" tint="0.59999389629810485"/>
        <bgColor theme="6" tint="0.79998168889431442"/>
      </patternFill>
    </fill>
    <fill>
      <patternFill patternType="solid">
        <fgColor rgb="FF0F4D1F"/>
        <bgColor indexed="64"/>
      </patternFill>
    </fill>
    <fill>
      <patternFill patternType="solid">
        <fgColor theme="9" tint="0.79998168889431442"/>
        <bgColor indexed="64"/>
      </patternFill>
    </fill>
    <fill>
      <patternFill patternType="solid">
        <fgColor theme="7" tint="0.39997558519241921"/>
        <bgColor theme="6" tint="0.79998168889431442"/>
      </patternFill>
    </fill>
    <fill>
      <patternFill patternType="solid">
        <fgColor rgb="FF92D050"/>
        <bgColor theme="6" tint="0.79998168889431442"/>
      </patternFill>
    </fill>
    <fill>
      <patternFill patternType="solid">
        <fgColor rgb="FF2F7D32"/>
        <bgColor indexed="64"/>
      </patternFill>
    </fill>
    <fill>
      <patternFill patternType="solid">
        <fgColor theme="3" tint="0.59999389629810485"/>
        <bgColor theme="6" tint="0.79998168889431442"/>
      </patternFill>
    </fill>
    <fill>
      <patternFill patternType="solid">
        <fgColor theme="2" tint="-9.9978637043366805E-2"/>
        <bgColor theme="6" tint="0.79998168889431442"/>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theme="9" tint="-0.249977111117893"/>
      </top>
      <bottom style="medium">
        <color indexed="64"/>
      </bottom>
      <diagonal/>
    </border>
    <border>
      <left/>
      <right/>
      <top style="thin">
        <color theme="9" tint="-0.249977111117893"/>
      </top>
      <bottom style="medium">
        <color indexed="64"/>
      </bottom>
      <diagonal/>
    </border>
    <border>
      <left/>
      <right style="medium">
        <color indexed="64"/>
      </right>
      <top style="thin">
        <color theme="9" tint="-0.249977111117893"/>
      </top>
      <bottom style="medium">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51">
    <xf numFmtId="0" fontId="0" fillId="0" borderId="0" xfId="0"/>
    <xf numFmtId="0" fontId="2" fillId="2" borderId="1" xfId="0" applyFont="1" applyFill="1" applyBorder="1" applyAlignment="1">
      <alignment horizontal="left" vertical="center"/>
    </xf>
    <xf numFmtId="0" fontId="3" fillId="3" borderId="1" xfId="0" applyFont="1" applyFill="1" applyBorder="1" applyAlignment="1">
      <alignment horizontal="left" vertical="center"/>
    </xf>
    <xf numFmtId="164" fontId="2" fillId="2" borderId="1" xfId="2" applyFont="1" applyFill="1" applyBorder="1" applyAlignment="1">
      <alignment horizontal="left" vertical="center"/>
    </xf>
    <xf numFmtId="164" fontId="3" fillId="3" borderId="1" xfId="2" applyFont="1" applyFill="1" applyBorder="1" applyAlignment="1">
      <alignment horizontal="left" vertical="center"/>
    </xf>
    <xf numFmtId="0" fontId="3" fillId="3" borderId="2" xfId="0" applyFont="1" applyFill="1" applyBorder="1" applyAlignment="1">
      <alignment vertical="center"/>
    </xf>
    <xf numFmtId="0" fontId="0" fillId="5" borderId="1" xfId="0" applyFill="1" applyBorder="1" applyAlignment="1">
      <alignment horizontal="center" vertical="center"/>
    </xf>
    <xf numFmtId="0" fontId="0" fillId="5" borderId="1" xfId="0" applyFill="1" applyBorder="1" applyAlignment="1">
      <alignment vertical="top"/>
    </xf>
    <xf numFmtId="165" fontId="0" fillId="5" borderId="1" xfId="0" applyNumberFormat="1" applyFill="1" applyBorder="1" applyAlignment="1">
      <alignment horizontal="left" vertical="top"/>
    </xf>
    <xf numFmtId="0" fontId="0" fillId="5" borderId="1" xfId="0" applyFill="1" applyBorder="1" applyAlignment="1">
      <alignment horizontal="left" vertical="top"/>
    </xf>
    <xf numFmtId="0" fontId="0" fillId="6" borderId="1" xfId="0" applyFill="1" applyBorder="1" applyAlignment="1">
      <alignment vertical="top"/>
    </xf>
    <xf numFmtId="164" fontId="0" fillId="6" borderId="1" xfId="2" applyFont="1" applyFill="1" applyBorder="1" applyAlignment="1">
      <alignment vertical="top"/>
    </xf>
    <xf numFmtId="166" fontId="0" fillId="6" borderId="1" xfId="2" applyNumberFormat="1" applyFont="1" applyFill="1" applyBorder="1" applyAlignment="1">
      <alignment vertical="center"/>
    </xf>
    <xf numFmtId="166" fontId="0" fillId="6" borderId="1" xfId="4" applyNumberFormat="1" applyFont="1" applyFill="1" applyBorder="1" applyAlignment="1">
      <alignment vertical="top"/>
    </xf>
    <xf numFmtId="44" fontId="0" fillId="6" borderId="1" xfId="4" applyFont="1" applyFill="1" applyBorder="1" applyAlignment="1">
      <alignment vertical="top"/>
    </xf>
    <xf numFmtId="0" fontId="0" fillId="6" borderId="1" xfId="0" applyFill="1" applyBorder="1" applyAlignment="1">
      <alignment horizontal="left" vertical="top"/>
    </xf>
    <xf numFmtId="44" fontId="0" fillId="6" borderId="1" xfId="4" applyFont="1" applyFill="1" applyBorder="1" applyAlignment="1">
      <alignment horizontal="left" vertical="top"/>
    </xf>
    <xf numFmtId="9" fontId="0" fillId="6" borderId="1" xfId="3" applyFont="1" applyFill="1" applyBorder="1" applyAlignment="1">
      <alignment horizontal="left" vertical="top"/>
    </xf>
    <xf numFmtId="9" fontId="0" fillId="6" borderId="1" xfId="3" applyFont="1" applyFill="1" applyBorder="1" applyAlignment="1">
      <alignment vertical="top"/>
    </xf>
    <xf numFmtId="0" fontId="3" fillId="3" borderId="0" xfId="0" applyFont="1" applyFill="1" applyAlignment="1">
      <alignment vertical="center"/>
    </xf>
    <xf numFmtId="0" fontId="0" fillId="5" borderId="1" xfId="0" applyFill="1" applyBorder="1" applyAlignment="1">
      <alignment horizontal="left" vertical="center"/>
    </xf>
    <xf numFmtId="165" fontId="0" fillId="5" borderId="1" xfId="0" applyNumberFormat="1" applyFill="1" applyBorder="1" applyAlignment="1">
      <alignment horizontal="left" vertical="center"/>
    </xf>
    <xf numFmtId="166" fontId="0" fillId="6" borderId="1" xfId="2" applyNumberFormat="1" applyFont="1" applyFill="1" applyBorder="1" applyAlignment="1">
      <alignment vertical="top"/>
    </xf>
    <xf numFmtId="164" fontId="0" fillId="6" borderId="1" xfId="2" applyFont="1" applyFill="1" applyBorder="1" applyAlignment="1">
      <alignment horizontal="left" vertical="top"/>
    </xf>
    <xf numFmtId="0" fontId="0" fillId="5" borderId="1" xfId="0" applyFill="1" applyBorder="1" applyAlignment="1">
      <alignment vertical="center"/>
    </xf>
    <xf numFmtId="1" fontId="0" fillId="6" borderId="1" xfId="0" applyNumberFormat="1" applyFill="1" applyBorder="1" applyAlignment="1">
      <alignment horizontal="left" vertical="top"/>
    </xf>
    <xf numFmtId="0" fontId="4" fillId="6" borderId="1" xfId="0" applyFont="1" applyFill="1" applyBorder="1" applyAlignment="1">
      <alignment vertical="top"/>
    </xf>
    <xf numFmtId="0" fontId="0" fillId="6" borderId="1" xfId="0" applyFill="1" applyBorder="1" applyAlignment="1">
      <alignment horizontal="left" vertical="center"/>
    </xf>
    <xf numFmtId="164" fontId="0" fillId="6" borderId="1" xfId="2" applyFont="1" applyFill="1" applyBorder="1" applyAlignment="1">
      <alignment vertical="center"/>
    </xf>
    <xf numFmtId="0" fontId="0" fillId="6" borderId="1" xfId="0" applyFill="1" applyBorder="1" applyAlignment="1">
      <alignment vertical="center"/>
    </xf>
    <xf numFmtId="164" fontId="4" fillId="6" borderId="1" xfId="2" applyFont="1" applyFill="1" applyBorder="1" applyAlignment="1">
      <alignment vertical="top"/>
    </xf>
    <xf numFmtId="0" fontId="4" fillId="6" borderId="1" xfId="0" applyFont="1" applyFill="1" applyBorder="1" applyAlignment="1">
      <alignment vertical="center"/>
    </xf>
    <xf numFmtId="164" fontId="4" fillId="6" borderId="1" xfId="2" applyFont="1" applyFill="1" applyBorder="1" applyAlignment="1">
      <alignment vertical="center"/>
    </xf>
    <xf numFmtId="44" fontId="0" fillId="6" borderId="1" xfId="4" applyFont="1" applyFill="1" applyBorder="1" applyAlignment="1">
      <alignment vertical="center"/>
    </xf>
    <xf numFmtId="9" fontId="0" fillId="6" borderId="1" xfId="3" applyFont="1" applyFill="1" applyBorder="1" applyAlignment="1">
      <alignment vertical="center"/>
    </xf>
    <xf numFmtId="166" fontId="0" fillId="6" borderId="1" xfId="2" applyNumberFormat="1" applyFont="1" applyFill="1" applyBorder="1" applyAlignment="1">
      <alignment horizontal="left" vertical="center"/>
    </xf>
    <xf numFmtId="0" fontId="4" fillId="6" borderId="1" xfId="0" applyFont="1" applyFill="1" applyBorder="1" applyAlignment="1">
      <alignment horizontal="left" vertical="center"/>
    </xf>
    <xf numFmtId="0" fontId="0" fillId="0" borderId="0" xfId="0" applyAlignment="1">
      <alignment horizontal="center" vertical="center"/>
    </xf>
    <xf numFmtId="0" fontId="0" fillId="0" borderId="0" xfId="0" applyAlignment="1">
      <alignment horizontal="left"/>
    </xf>
    <xf numFmtId="166" fontId="0" fillId="0" borderId="0" xfId="2" applyNumberFormat="1" applyFont="1" applyFill="1" applyBorder="1" applyAlignment="1">
      <alignment vertical="top"/>
    </xf>
    <xf numFmtId="164" fontId="0" fillId="0" borderId="0" xfId="2" applyFont="1" applyBorder="1" applyAlignment="1"/>
    <xf numFmtId="164" fontId="0" fillId="0" borderId="0" xfId="2" applyFont="1" applyBorder="1" applyAlignment="1">
      <alignment horizontal="left"/>
    </xf>
    <xf numFmtId="3" fontId="0" fillId="0" borderId="0" xfId="0" applyNumberFormat="1"/>
    <xf numFmtId="0" fontId="0" fillId="0" borderId="0" xfId="0" pivotButton="1"/>
    <xf numFmtId="43" fontId="0" fillId="0" borderId="0" xfId="1" applyFont="1"/>
    <xf numFmtId="1" fontId="2" fillId="2" borderId="1" xfId="0" applyNumberFormat="1" applyFont="1" applyFill="1" applyBorder="1" applyAlignment="1">
      <alignment horizontal="center" vertical="center"/>
    </xf>
    <xf numFmtId="1" fontId="0" fillId="5" borderId="1" xfId="0" applyNumberFormat="1" applyFill="1" applyBorder="1" applyAlignment="1">
      <alignment horizontal="center" vertical="center"/>
    </xf>
    <xf numFmtId="1" fontId="0" fillId="0" borderId="0" xfId="0" applyNumberFormat="1" applyAlignment="1">
      <alignment horizontal="center" vertical="center"/>
    </xf>
    <xf numFmtId="0" fontId="0" fillId="7" borderId="1" xfId="0" applyFill="1" applyBorder="1" applyAlignment="1">
      <alignment vertical="center"/>
    </xf>
    <xf numFmtId="9" fontId="0" fillId="0" borderId="0" xfId="3" applyFont="1"/>
    <xf numFmtId="9" fontId="0" fillId="0" borderId="0" xfId="0" applyNumberFormat="1"/>
    <xf numFmtId="164" fontId="0" fillId="0" borderId="0" xfId="2" applyFont="1"/>
    <xf numFmtId="167" fontId="0" fillId="0" borderId="0" xfId="0" applyNumberFormat="1" applyAlignment="1">
      <alignment horizontal="center"/>
    </xf>
    <xf numFmtId="164" fontId="0" fillId="0" borderId="0" xfId="0" applyNumberFormat="1"/>
    <xf numFmtId="1" fontId="0" fillId="0" borderId="0" xfId="0" applyNumberFormat="1" applyAlignment="1">
      <alignment horizontal="left"/>
    </xf>
    <xf numFmtId="43" fontId="2" fillId="2" borderId="1" xfId="1" applyFont="1" applyFill="1" applyBorder="1" applyAlignment="1">
      <alignment horizontal="left" vertical="center"/>
    </xf>
    <xf numFmtId="43" fontId="3" fillId="3" borderId="1" xfId="1" applyFont="1" applyFill="1" applyBorder="1" applyAlignment="1">
      <alignment horizontal="left" vertical="center"/>
    </xf>
    <xf numFmtId="43" fontId="0" fillId="0" borderId="0" xfId="1" applyFont="1" applyBorder="1" applyAlignment="1"/>
    <xf numFmtId="166" fontId="0" fillId="6" borderId="1" xfId="4" applyNumberFormat="1" applyFont="1" applyFill="1" applyBorder="1" applyAlignment="1">
      <alignment horizontal="left" vertical="top"/>
    </xf>
    <xf numFmtId="0" fontId="3" fillId="3" borderId="0" xfId="0" applyFont="1" applyFill="1" applyAlignment="1">
      <alignment horizontal="left" vertical="center"/>
    </xf>
    <xf numFmtId="0" fontId="0" fillId="0" borderId="11" xfId="0" applyBorder="1"/>
    <xf numFmtId="0" fontId="0" fillId="0" borderId="11" xfId="0" pivotButton="1" applyBorder="1"/>
    <xf numFmtId="0" fontId="0" fillId="0" borderId="12" xfId="0" applyBorder="1"/>
    <xf numFmtId="0" fontId="0" fillId="0" borderId="13" xfId="0" applyBorder="1"/>
    <xf numFmtId="0" fontId="0" fillId="0" borderId="14" xfId="0" applyBorder="1"/>
    <xf numFmtId="0" fontId="7" fillId="0" borderId="0" xfId="0" applyFont="1" applyAlignment="1">
      <alignment horizontal="left"/>
    </xf>
    <xf numFmtId="9" fontId="0" fillId="0" borderId="11" xfId="3" applyFont="1" applyBorder="1"/>
    <xf numFmtId="0" fontId="3" fillId="0" borderId="0" xfId="0" applyFont="1"/>
    <xf numFmtId="9" fontId="0" fillId="0" borderId="0" xfId="3" applyFont="1" applyBorder="1"/>
    <xf numFmtId="168" fontId="0" fillId="0" borderId="11" xfId="2" applyNumberFormat="1" applyFont="1" applyBorder="1"/>
    <xf numFmtId="168" fontId="0" fillId="0" borderId="10" xfId="2" applyNumberFormat="1" applyFont="1" applyBorder="1"/>
    <xf numFmtId="0" fontId="8" fillId="10" borderId="11" xfId="0" applyFont="1" applyFill="1" applyBorder="1" applyAlignment="1">
      <alignment horizontal="center"/>
    </xf>
    <xf numFmtId="0" fontId="8" fillId="10" borderId="12" xfId="0" applyFont="1" applyFill="1" applyBorder="1" applyAlignment="1">
      <alignment horizontal="center"/>
    </xf>
    <xf numFmtId="0" fontId="8" fillId="10" borderId="13" xfId="0" applyFont="1" applyFill="1" applyBorder="1" applyAlignment="1">
      <alignment horizontal="center"/>
    </xf>
    <xf numFmtId="0" fontId="8" fillId="10" borderId="14" xfId="0" applyFont="1" applyFill="1" applyBorder="1" applyAlignment="1">
      <alignment horizontal="center"/>
    </xf>
    <xf numFmtId="0" fontId="0" fillId="9" borderId="1" xfId="0" applyFill="1" applyBorder="1" applyAlignment="1">
      <alignment horizontal="left" vertical="center"/>
    </xf>
    <xf numFmtId="0" fontId="0" fillId="9" borderId="1" xfId="0" applyFill="1" applyBorder="1" applyAlignment="1">
      <alignment vertical="top"/>
    </xf>
    <xf numFmtId="0" fontId="0" fillId="7" borderId="1" xfId="0" applyFill="1" applyBorder="1" applyAlignment="1">
      <alignment vertical="top"/>
    </xf>
    <xf numFmtId="0" fontId="0" fillId="8" borderId="1" xfId="0" applyFill="1" applyBorder="1" applyAlignment="1">
      <alignment vertical="top"/>
    </xf>
    <xf numFmtId="0" fontId="0" fillId="8" borderId="1" xfId="0" applyFill="1" applyBorder="1" applyAlignment="1">
      <alignment horizontal="left" vertical="center"/>
    </xf>
    <xf numFmtId="0" fontId="0" fillId="12" borderId="1" xfId="0" applyFill="1" applyBorder="1" applyAlignment="1">
      <alignment vertical="top"/>
    </xf>
    <xf numFmtId="0" fontId="0" fillId="12" borderId="1" xfId="0" applyFill="1" applyBorder="1" applyAlignment="1">
      <alignment vertical="center"/>
    </xf>
    <xf numFmtId="0" fontId="0" fillId="13" borderId="1" xfId="0" applyFill="1" applyBorder="1" applyAlignment="1">
      <alignment horizontal="left" vertical="center"/>
    </xf>
    <xf numFmtId="0" fontId="0" fillId="13" borderId="1" xfId="0" applyFill="1" applyBorder="1" applyAlignment="1">
      <alignment vertical="top"/>
    </xf>
    <xf numFmtId="0" fontId="8" fillId="0" borderId="15" xfId="0" applyFont="1" applyBorder="1" applyAlignment="1">
      <alignment horizontal="center"/>
    </xf>
    <xf numFmtId="0" fontId="8" fillId="0" borderId="3" xfId="0" applyFont="1" applyBorder="1" applyAlignment="1">
      <alignment horizontal="center"/>
    </xf>
    <xf numFmtId="168" fontId="8" fillId="0" borderId="4" xfId="0" applyNumberFormat="1" applyFont="1" applyBorder="1" applyAlignment="1">
      <alignment horizontal="center"/>
    </xf>
    <xf numFmtId="9" fontId="8" fillId="0" borderId="5" xfId="0" applyNumberFormat="1" applyFont="1" applyBorder="1" applyAlignment="1">
      <alignment horizontal="center"/>
    </xf>
    <xf numFmtId="0" fontId="8" fillId="0" borderId="16" xfId="0" applyFont="1" applyBorder="1" applyAlignment="1">
      <alignment horizontal="center"/>
    </xf>
    <xf numFmtId="0" fontId="8" fillId="0" borderId="6" xfId="0" applyFont="1" applyBorder="1" applyAlignment="1">
      <alignment horizontal="center"/>
    </xf>
    <xf numFmtId="168" fontId="8" fillId="0" borderId="0" xfId="0" applyNumberFormat="1" applyFont="1" applyAlignment="1">
      <alignment horizontal="center"/>
    </xf>
    <xf numFmtId="9" fontId="8" fillId="0" borderId="7" xfId="0" applyNumberFormat="1" applyFont="1" applyBorder="1" applyAlignment="1">
      <alignment horizontal="center"/>
    </xf>
    <xf numFmtId="0" fontId="8" fillId="0" borderId="17" xfId="0" applyFont="1" applyBorder="1" applyAlignment="1">
      <alignment horizontal="center"/>
    </xf>
    <xf numFmtId="0" fontId="8" fillId="11" borderId="11" xfId="0" applyFont="1" applyFill="1" applyBorder="1" applyAlignment="1">
      <alignment horizontal="center"/>
    </xf>
    <xf numFmtId="168" fontId="8" fillId="11" borderId="9" xfId="0" applyNumberFormat="1" applyFont="1" applyFill="1" applyBorder="1" applyAlignment="1">
      <alignment horizontal="center"/>
    </xf>
    <xf numFmtId="9" fontId="8" fillId="11" borderId="10" xfId="0" applyNumberFormat="1" applyFont="1" applyFill="1" applyBorder="1" applyAlignment="1">
      <alignment horizontal="center"/>
    </xf>
    <xf numFmtId="0" fontId="11" fillId="0" borderId="0" xfId="0" applyFont="1" applyAlignment="1">
      <alignment horizontal="center" vertical="center" readingOrder="1"/>
    </xf>
    <xf numFmtId="0" fontId="12" fillId="0" borderId="0" xfId="0" applyFont="1"/>
    <xf numFmtId="43" fontId="0" fillId="0" borderId="0" xfId="0" applyNumberFormat="1"/>
    <xf numFmtId="167" fontId="2" fillId="2" borderId="21" xfId="0" applyNumberFormat="1" applyFont="1" applyFill="1" applyBorder="1" applyAlignment="1">
      <alignment horizontal="left" vertical="center"/>
    </xf>
    <xf numFmtId="167" fontId="0" fillId="4" borderId="21" xfId="0" applyNumberFormat="1" applyFill="1" applyBorder="1" applyAlignment="1">
      <alignment horizontal="left" vertical="center"/>
    </xf>
    <xf numFmtId="167" fontId="0" fillId="5" borderId="21" xfId="0" applyNumberFormat="1" applyFill="1" applyBorder="1" applyAlignment="1">
      <alignment horizontal="left" vertical="top"/>
    </xf>
    <xf numFmtId="167" fontId="0" fillId="5" borderId="21" xfId="0" applyNumberFormat="1" applyFill="1" applyBorder="1" applyAlignment="1">
      <alignment horizontal="left" vertical="center"/>
    </xf>
    <xf numFmtId="0" fontId="13" fillId="0" borderId="0" xfId="0" applyFont="1" applyAlignment="1">
      <alignment horizontal="center" vertical="center" readingOrder="1"/>
    </xf>
    <xf numFmtId="0" fontId="9" fillId="10" borderId="11" xfId="0" applyFont="1" applyFill="1" applyBorder="1" applyAlignment="1">
      <alignment horizont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14" xfId="0" applyFont="1" applyFill="1" applyBorder="1" applyAlignment="1">
      <alignment horizontal="center"/>
    </xf>
    <xf numFmtId="0" fontId="10" fillId="11" borderId="11" xfId="0" applyFont="1" applyFill="1" applyBorder="1" applyAlignment="1">
      <alignment horizontal="center"/>
    </xf>
    <xf numFmtId="0" fontId="10" fillId="11" borderId="18" xfId="0" applyFont="1" applyFill="1" applyBorder="1" applyAlignment="1">
      <alignment horizontal="center"/>
    </xf>
    <xf numFmtId="168" fontId="10" fillId="11" borderId="19" xfId="0" applyNumberFormat="1" applyFont="1" applyFill="1" applyBorder="1" applyAlignment="1">
      <alignment horizontal="center"/>
    </xf>
    <xf numFmtId="9" fontId="10" fillId="11" borderId="20" xfId="0" applyNumberFormat="1" applyFont="1" applyFill="1" applyBorder="1" applyAlignment="1">
      <alignment horizontal="center"/>
    </xf>
    <xf numFmtId="0" fontId="15" fillId="10" borderId="11" xfId="0" applyFont="1" applyFill="1" applyBorder="1"/>
    <xf numFmtId="9" fontId="0" fillId="0" borderId="7" xfId="0" applyNumberFormat="1" applyBorder="1" applyAlignment="1">
      <alignment horizontal="center"/>
    </xf>
    <xf numFmtId="164" fontId="0" fillId="11" borderId="9" xfId="0" applyNumberFormat="1" applyFill="1" applyBorder="1" applyAlignment="1">
      <alignment horizontal="center"/>
    </xf>
    <xf numFmtId="9" fontId="0" fillId="11" borderId="10" xfId="0" applyNumberForma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11" borderId="17" xfId="0" applyFill="1" applyBorder="1" applyAlignment="1">
      <alignment horizontal="center"/>
    </xf>
    <xf numFmtId="0" fontId="16" fillId="14" borderId="11" xfId="0" applyFont="1" applyFill="1" applyBorder="1" applyAlignment="1">
      <alignment horizontal="center"/>
    </xf>
    <xf numFmtId="0" fontId="17" fillId="14" borderId="12" xfId="0" applyFont="1" applyFill="1" applyBorder="1" applyAlignment="1">
      <alignment horizontal="center"/>
    </xf>
    <xf numFmtId="0" fontId="17" fillId="14" borderId="13" xfId="0" applyFont="1" applyFill="1" applyBorder="1" applyAlignment="1">
      <alignment horizontal="center"/>
    </xf>
    <xf numFmtId="0" fontId="17" fillId="14" borderId="14" xfId="0" applyFont="1" applyFill="1" applyBorder="1" applyAlignment="1">
      <alignment horizontal="center"/>
    </xf>
    <xf numFmtId="0" fontId="19" fillId="11" borderId="11" xfId="0" applyFont="1" applyFill="1" applyBorder="1" applyAlignment="1">
      <alignment horizontal="center"/>
    </xf>
    <xf numFmtId="164" fontId="18" fillId="11" borderId="13" xfId="0" applyNumberFormat="1" applyFont="1" applyFill="1" applyBorder="1" applyAlignment="1">
      <alignment horizontal="center"/>
    </xf>
    <xf numFmtId="9" fontId="18" fillId="11" borderId="14" xfId="0" applyNumberFormat="1" applyFont="1" applyFill="1" applyBorder="1" applyAlignment="1">
      <alignment horizont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8" fillId="11" borderId="8" xfId="0" applyFont="1" applyFill="1" applyBorder="1" applyAlignment="1">
      <alignment horizontal="center"/>
    </xf>
    <xf numFmtId="165" fontId="0" fillId="5" borderId="1" xfId="0" applyNumberFormat="1" applyFill="1" applyBorder="1" applyAlignment="1">
      <alignment vertical="top"/>
    </xf>
    <xf numFmtId="0" fontId="4" fillId="6" borderId="1" xfId="0" applyFont="1" applyFill="1" applyBorder="1" applyAlignment="1">
      <alignment horizontal="left" vertical="top"/>
    </xf>
    <xf numFmtId="9" fontId="0" fillId="6" borderId="1" xfId="3" applyFont="1" applyFill="1" applyBorder="1" applyAlignment="1">
      <alignment horizontal="left" vertical="center"/>
    </xf>
    <xf numFmtId="164" fontId="0" fillId="0" borderId="0" xfId="0" applyNumberFormat="1" applyAlignment="1">
      <alignment horizontal="center"/>
    </xf>
    <xf numFmtId="0" fontId="0" fillId="0" borderId="6" xfId="0" applyBorder="1" applyAlignment="1">
      <alignment horizontal="center"/>
    </xf>
    <xf numFmtId="0" fontId="0" fillId="11" borderId="8" xfId="0" applyFill="1" applyBorder="1" applyAlignment="1">
      <alignment horizontal="center"/>
    </xf>
    <xf numFmtId="0" fontId="0" fillId="0" borderId="17" xfId="0" pivotButton="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8" fillId="0" borderId="15" xfId="0" applyFont="1" applyBorder="1" applyAlignment="1">
      <alignment horizontal="center"/>
    </xf>
    <xf numFmtId="0" fontId="18" fillId="0" borderId="3" xfId="0" applyFont="1" applyBorder="1" applyAlignment="1">
      <alignment horizontal="center"/>
    </xf>
    <xf numFmtId="164" fontId="18" fillId="0" borderId="4" xfId="0" applyNumberFormat="1" applyFont="1" applyBorder="1" applyAlignment="1">
      <alignment horizontal="center"/>
    </xf>
    <xf numFmtId="9" fontId="18" fillId="0" borderId="5" xfId="0" applyNumberFormat="1" applyFont="1" applyBorder="1" applyAlignment="1">
      <alignment horizontal="center"/>
    </xf>
    <xf numFmtId="0" fontId="18" fillId="0" borderId="16" xfId="0" applyFont="1" applyBorder="1" applyAlignment="1">
      <alignment horizontal="center"/>
    </xf>
    <xf numFmtId="0" fontId="18" fillId="0" borderId="6" xfId="0" applyFont="1" applyBorder="1" applyAlignment="1">
      <alignment horizontal="center"/>
    </xf>
    <xf numFmtId="164" fontId="18" fillId="0" borderId="0" xfId="0" applyNumberFormat="1" applyFont="1" applyAlignment="1">
      <alignment horizontal="center"/>
    </xf>
    <xf numFmtId="9" fontId="18" fillId="0" borderId="7" xfId="0" applyNumberFormat="1" applyFont="1" applyBorder="1" applyAlignment="1">
      <alignment horizontal="center"/>
    </xf>
    <xf numFmtId="0" fontId="18" fillId="0" borderId="17" xfId="0" applyFont="1" applyBorder="1" applyAlignment="1">
      <alignment horizontal="center"/>
    </xf>
    <xf numFmtId="0" fontId="18" fillId="11" borderId="12" xfId="0" applyFont="1" applyFill="1" applyBorder="1" applyAlignment="1">
      <alignment horizontal="center"/>
    </xf>
    <xf numFmtId="0" fontId="7" fillId="0" borderId="0" xfId="0" applyFont="1" applyAlignment="1">
      <alignment horizontal="left"/>
    </xf>
    <xf numFmtId="0" fontId="14" fillId="0" borderId="0" xfId="0" applyFont="1" applyAlignment="1">
      <alignment horizontal="left"/>
    </xf>
  </cellXfs>
  <cellStyles count="5">
    <cellStyle name="Comma" xfId="1" builtinId="3"/>
    <cellStyle name="Currency" xfId="2" builtinId="4"/>
    <cellStyle name="Currency 2" xfId="4" xr:uid="{4C49ED8E-37DF-43A7-A97E-B4D78C7C4C48}"/>
    <cellStyle name="Normal" xfId="0" builtinId="0"/>
    <cellStyle name="Percent" xfId="3" builtinId="5"/>
  </cellStyles>
  <dxfs count="160">
    <dxf>
      <alignment horizontal="center"/>
    </dxf>
    <dxf>
      <alignment horizontal="center"/>
    </dxf>
    <dxf>
      <alignment horizontal="center"/>
    </dxf>
    <dxf>
      <fill>
        <patternFill>
          <bgColor theme="9" tint="0.79998168889431442"/>
        </patternFill>
      </fill>
    </dxf>
    <dxf>
      <fill>
        <patternFill>
          <bgColor theme="9" tint="0.79998168889431442"/>
        </patternFill>
      </fill>
    </dxf>
    <dxf>
      <fill>
        <patternFill patternType="solid">
          <bgColor rgb="FF8CCB00"/>
        </patternFill>
      </fill>
    </dxf>
    <dxf>
      <fill>
        <patternFill patternType="solid">
          <bgColor rgb="FF8CCB00"/>
        </patternFill>
      </fill>
    </dxf>
    <dxf>
      <font>
        <sz val="18"/>
      </font>
    </dxf>
    <dxf>
      <font>
        <sz val="18"/>
      </font>
    </dxf>
    <dxf>
      <font>
        <sz val="18"/>
      </font>
    </dxf>
    <dxf>
      <font>
        <sz val="18"/>
      </font>
    </dxf>
    <dxf>
      <font>
        <sz val="18"/>
      </font>
    </dxf>
    <dxf>
      <fill>
        <patternFill patternType="none">
          <bgColor auto="1"/>
        </patternFill>
      </fill>
    </dxf>
    <dxf>
      <fill>
        <patternFill patternType="none">
          <bgColor auto="1"/>
        </patternFill>
      </fill>
    </dxf>
    <dxf>
      <alignment horizontal="center"/>
    </dxf>
    <dxf>
      <alignment horizontal="center"/>
    </dxf>
    <dxf>
      <fill>
        <patternFill>
          <bgColor rgb="FF0F4D1F"/>
        </patternFill>
      </fill>
    </dxf>
    <dxf>
      <fill>
        <patternFill>
          <bgColor rgb="FF0F4D1F"/>
        </patternFill>
      </fill>
    </dxf>
    <dxf>
      <numFmt numFmtId="168" formatCode="_-&quot;$&quot;* #,##0_-;\-&quot;$&quot;* #,##0_-;_-&quot;$&quot;* &quot;-&quot;??_-;_-@_-"/>
    </dxf>
    <dxf>
      <numFmt numFmtId="168" formatCode="_-&quot;$&quot;* #,##0_-;\-&quot;$&quot;* #,##0_-;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64" formatCode="_-&quot;$&quot;* #,##0.00_-;\-&quot;$&quot;* #,##0.00_-;_-&quot;$&quot;* &quot;-&quot;??_-;_-@_-"/>
    </dxf>
    <dxf>
      <numFmt numFmtId="164" formatCode="_-&quot;$&quot;* #,##0.00_-;\-&quot;$&quot;* #,##0.00_-;_-&quot;$&quot;* &quot;-&quot;??_-;_-@_-"/>
    </dxf>
    <dxf>
      <numFmt numFmtId="13" formatCode="0%"/>
    </dxf>
    <dxf>
      <numFmt numFmtId="13" formatCode="0%"/>
    </dxf>
    <dxf>
      <numFmt numFmtId="164" formatCode="_-&quot;$&quot;* #,##0.00_-;\-&quot;$&quot;* #,##0.00_-;_-&quot;$&quot;* &quot;-&quot;??_-;_-@_-"/>
    </dxf>
    <dxf>
      <numFmt numFmtId="13" formatCode="0%"/>
    </dxf>
    <dxf>
      <numFmt numFmtId="164" formatCode="_-&quot;$&quot;* #,##0.00_-;\-&quot;$&quot;* #,##0.00_-;_-&quot;$&quot;* &quot;-&quot;??_-;_-@_-"/>
    </dxf>
    <dxf>
      <numFmt numFmtId="35" formatCode="_(* #,##0.00_);_(* \(#,##0.00\);_(* &quot;-&quot;??_);_(@_)"/>
    </dxf>
    <dxf>
      <font>
        <sz val="22"/>
      </font>
    </dxf>
    <dxf>
      <font>
        <sz val="22"/>
      </font>
    </dxf>
    <dxf>
      <font>
        <sz val="22"/>
      </font>
    </dxf>
    <dxf>
      <font>
        <sz val="22"/>
      </font>
    </dxf>
    <dxf>
      <font>
        <sz val="22"/>
      </font>
    </dxf>
    <dxf>
      <font>
        <sz val="22"/>
      </font>
    </dxf>
    <dxf>
      <alignment horizontal="center"/>
    </dxf>
    <dxf>
      <alignment horizontal="center"/>
    </dxf>
    <dxf>
      <alignment horizontal="center"/>
    </dxf>
    <dxf>
      <alignment horizontal="center"/>
    </dxf>
    <dxf>
      <alignment horizontal="center"/>
    </dxf>
    <dxf>
      <alignment horizontal="center"/>
    </dxf>
    <dxf>
      <border>
        <bottom style="medium">
          <color indexed="64"/>
        </bottom>
      </border>
    </dxf>
    <dxf>
      <border>
        <bottom style="medium">
          <color indexed="64"/>
        </bottom>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dxf>
    <dxf>
      <alignment horizontal="general"/>
    </dxf>
    <dxf>
      <alignment horizontal="general"/>
    </dxf>
    <dxf>
      <alignment horizontal="general"/>
    </dxf>
    <dxf>
      <alignment horizontal="general"/>
    </dxf>
    <dxf>
      <alignment horizontal="general"/>
    </dxf>
    <dxf>
      <alignment horizontal="general"/>
    </dxf>
    <dxf>
      <font>
        <sz val="20"/>
      </font>
    </dxf>
    <dxf>
      <font>
        <sz val="20"/>
      </font>
    </dxf>
    <dxf>
      <font>
        <sz val="20"/>
      </font>
    </dxf>
    <dxf>
      <font>
        <sz val="20"/>
      </font>
    </dxf>
    <dxf>
      <font>
        <sz val="20"/>
      </font>
    </dxf>
    <dxf>
      <font>
        <sz val="20"/>
      </font>
    </dxf>
    <dxf>
      <fill>
        <patternFill patternType="solid">
          <bgColor theme="9" tint="0.79998168889431442"/>
        </patternFill>
      </fill>
    </dxf>
    <dxf>
      <fill>
        <patternFill patternType="solid">
          <bgColor theme="9" tint="0.79998168889431442"/>
        </patternFill>
      </fill>
    </dxf>
    <dxf>
      <fill>
        <patternFill patternType="solid">
          <bgColor rgb="FF2F7D32"/>
        </patternFill>
      </fill>
    </dxf>
    <dxf>
      <fill>
        <patternFill patternType="solid">
          <bgColor rgb="FF2F7D32"/>
        </patternFill>
      </fill>
    </dxf>
    <dxf>
      <fill>
        <patternFill patternType="none">
          <bgColor auto="1"/>
        </patternFill>
      </fill>
    </dxf>
    <dxf>
      <fill>
        <patternFill patternType="none">
          <bgColor auto="1"/>
        </patternFill>
      </fill>
    </dxf>
    <dxf>
      <fill>
        <patternFill patternType="none">
          <bgColor auto="1"/>
        </patternFill>
      </fill>
    </dxf>
    <dxf>
      <numFmt numFmtId="13" formatCode="0%"/>
    </dxf>
    <dxf>
      <font>
        <b/>
        <sz val="18"/>
      </font>
      <fill>
        <patternFill patternType="solid">
          <fgColor indexed="64"/>
          <bgColor theme="9" tint="0.79998168889431442"/>
        </patternFill>
      </fill>
      <alignment horizontal="center"/>
    </dxf>
    <dxf>
      <alignment horizontal="general" vertical="bottom" textRotation="0" wrapText="0" indent="0" justifyLastLine="0" shrinkToFit="0" readingOrder="0"/>
    </dxf>
    <dxf>
      <font>
        <sz val="18"/>
      </font>
      <alignment horizontal="center"/>
    </dxf>
    <dxf>
      <font>
        <b/>
        <sz val="18"/>
        <color theme="0"/>
      </font>
      <fill>
        <patternFill patternType="solid">
          <fgColor indexed="64"/>
          <bgColor rgb="FF0F4D1F"/>
        </patternFill>
      </fill>
      <alignment horizontal="center"/>
    </dxf>
    <dxf>
      <numFmt numFmtId="13" formatCode="0%"/>
    </dxf>
    <dxf>
      <numFmt numFmtId="164" formatCode="_-&quot;$&quot;* #,##0.00_-;\-&quot;$&quot;* #,##0.00_-;_-&quot;$&quot;* &quot;-&quot;??_-;_-@_-"/>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fill>
        <patternFill patternType="solid">
          <bgColor theme="9" tint="0.79998168889431442"/>
        </patternFill>
      </fill>
    </dxf>
    <dxf>
      <fill>
        <patternFill patternType="solid">
          <bgColor theme="9" tint="0.79998168889431442"/>
        </patternFill>
      </fill>
    </dxf>
    <dxf>
      <font>
        <sz val="11"/>
      </font>
    </dxf>
    <dxf>
      <font>
        <sz val="11"/>
      </font>
    </dxf>
    <dxf>
      <alignment horizontal="general"/>
    </dxf>
    <dxf>
      <alignment horizontal="general"/>
    </dxf>
    <dxf>
      <font>
        <sz val="14"/>
      </font>
    </dxf>
    <dxf>
      <font>
        <sz val="14"/>
      </font>
    </dxf>
    <dxf>
      <numFmt numFmtId="13" formatCode="0%"/>
    </dxf>
    <dxf>
      <numFmt numFmtId="164" formatCode="_-&quot;$&quot;* #,##0.00_-;\-&quot;$&quot;* #,##0.00_-;_-&quot;$&quot;* &quot;-&quot;??_-;_-@_-"/>
    </dxf>
    <dxf>
      <numFmt numFmtId="13" formatCode="0%"/>
    </dxf>
    <dxf>
      <numFmt numFmtId="13" formatCode="0%"/>
    </dxf>
    <dxf>
      <numFmt numFmtId="164" formatCode="_-&quot;$&quot;* #,##0.00_-;\-&quot;$&quot;* #,##0.00_-;_-&quot;$&quot;* &quot;-&quot;??_-;_-@_-"/>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6" formatCode="_([$SDG]\ * #,##0.00_);_([$SDG]\ * \(#,##0.00\);_([$SDG]\ * &quot;-&quot;??_);_(@_)"/>
      <fill>
        <patternFill patternType="solid">
          <fgColor theme="6" tint="0.79998168889431442"/>
          <bgColor theme="6" tint="0.7999816888943144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6" tint="0.7999816888943144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0_);\(0.00\)"/>
      <fill>
        <patternFill patternType="solid">
          <fgColor theme="6" tint="0.79998168889431442"/>
          <bgColor theme="2"/>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solid">
          <fgColor theme="6" tint="0.79998168889431442"/>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theme="6" tint="0.79998168889431442"/>
          <bgColor them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409]d\-mmm\-yyyy;@"/>
      <fill>
        <patternFill patternType="solid">
          <fgColor theme="6" tint="0.79998168889431442"/>
          <bgColor theme="2"/>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z val="22"/>
        <color rgb="FF0F4D1F"/>
        <name val="Calibri"/>
        <family val="2"/>
        <scheme val="minor"/>
      </font>
      <fill>
        <patternFill>
          <bgColor theme="0"/>
        </patternFill>
      </fill>
    </dxf>
    <dxf>
      <font>
        <sz val="16"/>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8"/>
      </font>
      <fill>
        <patternFill>
          <fgColor theme="0"/>
          <bgColor theme="0" tint="-4.9989318521683403E-2"/>
        </patternFill>
      </fill>
    </dxf>
    <dxf>
      <fill>
        <patternFill>
          <bgColor theme="0"/>
        </patternFill>
      </fill>
    </dxf>
    <dxf>
      <font>
        <name val="Calibri"/>
        <family val="2"/>
        <scheme val="minor"/>
      </font>
    </dxf>
  </dxfs>
  <tableStyles count="4" defaultTableStyle="TableStyleMedium2" defaultPivotStyle="PivotStyleLight16">
    <tableStyle name="PivotTable Style 1" table="0" count="0" xr9:uid="{9B44DE78-8683-49B3-B18D-B89B662326C8}"/>
    <tableStyle name="Slicer Style 1" pivot="0" table="0" count="1" xr9:uid="{C9488B24-036C-4CD1-A324-131CD551646C}">
      <tableStyleElement type="wholeTable" dxfId="159"/>
    </tableStyle>
    <tableStyle name="Slicer Style- Insurance" pivot="0" table="0" count="10" xr9:uid="{F12CEE4F-0F33-4499-87D8-6F1F5D35C8E1}">
      <tableStyleElement type="wholeTable" dxfId="158"/>
      <tableStyleElement type="headerRow" dxfId="157"/>
    </tableStyle>
    <tableStyle name="Timeline Style-Insurance" pivot="0" table="0" count="8" xr9:uid="{F0E80BB3-6A30-4C46-905B-995D5E9B3FC7}">
      <tableStyleElement type="wholeTable" dxfId="156"/>
      <tableStyleElement type="headerRow" dxfId="155"/>
    </tableStyle>
  </tableStyles>
  <colors>
    <mruColors>
      <color rgb="FF0F4D1F"/>
      <color rgb="FF8CCB00"/>
      <color rgb="FF2F7D32"/>
      <color rgb="FFF2D200"/>
      <color rgb="FFD71D95"/>
      <color rgb="FFCC0099"/>
    </mruColors>
  </colors>
  <extLst>
    <ext xmlns:x14="http://schemas.microsoft.com/office/spreadsheetml/2009/9/main" uri="{46F421CA-312F-682f-3DD2-61675219B42D}">
      <x14:dxfs count="8">
        <dxf>
          <font>
            <sz val="22"/>
          </font>
          <fill>
            <patternFill>
              <fgColor theme="0"/>
            </patternFill>
          </fill>
        </dxf>
        <dxf>
          <font>
            <sz val="22"/>
            <color theme="0"/>
          </font>
          <fill>
            <patternFill>
              <fgColor theme="0"/>
            </patternFill>
          </fill>
        </dxf>
        <dxf>
          <font>
            <sz val="22"/>
          </font>
          <fill>
            <patternFill>
              <fgColor theme="0"/>
            </patternFill>
          </fill>
        </dxf>
        <dxf>
          <font>
            <sz val="22"/>
          </font>
          <fill>
            <patternFill>
              <fgColor theme="0"/>
            </patternFill>
          </fill>
        </dxf>
        <dxf>
          <font>
            <sz val="18"/>
            <color theme="0"/>
          </font>
          <fill>
            <patternFill>
              <fgColor theme="0"/>
              <bgColor rgb="FF0F4D1F"/>
            </patternFill>
          </fill>
        </dxf>
        <dxf>
          <font>
            <sz val="18"/>
            <color theme="0"/>
          </font>
          <fill>
            <patternFill>
              <fgColor theme="0"/>
              <bgColor rgb="FF0F4D1F"/>
            </patternFill>
          </fill>
        </dxf>
        <dxf>
          <font>
            <sz val="22"/>
          </font>
          <fill>
            <patternFill>
              <fgColor theme="0"/>
            </patternFill>
          </fill>
        </dxf>
        <dxf>
          <font>
            <sz val="19"/>
          </font>
          <fill>
            <patternFill>
              <fgColor theme="0"/>
            </patternFill>
          </fill>
        </dxf>
      </x14:dxfs>
    </ext>
    <ext xmlns:x14="http://schemas.microsoft.com/office/spreadsheetml/2009/9/main" uri="{EB79DEF2-80B8-43e5-95BD-54CBDDF9020C}">
      <x14:slicerStyles defaultSlicerStyle="SlicerStyleLight1">
        <x14:slicerStyle name="Slicer Style 1"/>
        <x14:slicerStyle name="Slicer Style- Insuranc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rgb="FF0F4D1F"/>
            </patternFill>
          </fill>
        </dxf>
        <dxf>
          <fill>
            <patternFill patternType="solid">
              <fgColor theme="0"/>
              <bgColor rgb="FF0F4D1F"/>
            </patternFill>
          </fill>
        </dxf>
        <dxf>
          <font>
            <sz val="18"/>
            <color rgb="FF2F7D32"/>
            <name val="Calibri"/>
            <family val="2"/>
            <scheme val="minor"/>
          </font>
        </dxf>
        <dxf>
          <font>
            <sz val="18"/>
            <color rgb="FF2F7D32"/>
            <name val="Calibri"/>
            <family val="2"/>
            <scheme val="minor"/>
          </font>
        </dxf>
        <dxf>
          <font>
            <sz val="18"/>
            <color rgb="FF2F7D32"/>
            <name val="Calibri"/>
            <family val="2"/>
            <scheme val="minor"/>
          </font>
        </dxf>
        <dxf>
          <font>
            <sz val="22"/>
            <color rgb="FF0F4D1F"/>
            <name val="Calibri"/>
            <family val="2"/>
            <scheme val="minor"/>
          </font>
        </dxf>
      </x15:dxfs>
    </ext>
    <ext xmlns:x15="http://schemas.microsoft.com/office/spreadsheetml/2010/11/main" uri="{9260A510-F301-46a8-8635-F512D64BE5F5}">
      <x15:timelineStyles defaultTimelineStyle="TimeSlicerStyleLight1">
        <x15:timelineStyle name="Timeline Style-Insuranc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0.xml"/><Relationship Id="rId39" Type="http://schemas.openxmlformats.org/officeDocument/2006/relationships/customXml" Target="../customXml/item4.xml"/><Relationship Id="rId21" Type="http://schemas.microsoft.com/office/2007/relationships/slicerCache" Target="slicerCaches/slicerCache2.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theme" Target="theme/theme1.xml"/><Relationship Id="rId11" Type="http://schemas.openxmlformats.org/officeDocument/2006/relationships/pivotCacheDefinition" Target="pivotCache/pivotCacheDefinition1.xml"/><Relationship Id="rId24" Type="http://schemas.microsoft.com/office/2007/relationships/slicerCache" Target="slicerCaches/slicerCache5.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schemas.microsoft.com/office/2011/relationships/timelineCache" Target="timelineCaches/timelineCache1.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6.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microsoft.com/office/2011/relationships/timelineCache" Target="timelineCaches/timeline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9055309692129"/>
          <c:y val="0.18519606690954676"/>
          <c:w val="0.5932124008692462"/>
          <c:h val="0.64495217758797097"/>
        </c:manualLayout>
      </c:layout>
      <c:lineChart>
        <c:grouping val="standard"/>
        <c:varyColors val="0"/>
        <c:ser>
          <c:idx val="0"/>
          <c:order val="0"/>
          <c:tx>
            <c:v>Sum of Claim Value USD</c:v>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84364.734556405383</c:v>
              </c:pt>
              <c:pt idx="1">
                <c:v>74696</c:v>
              </c:pt>
              <c:pt idx="2">
                <c:v>58671.44841772152</c:v>
              </c:pt>
              <c:pt idx="3">
                <c:v>145148.52328203901</c:v>
              </c:pt>
              <c:pt idx="4">
                <c:v>208242.53651765728</c:v>
              </c:pt>
              <c:pt idx="5">
                <c:v>732258.93226053182</c:v>
              </c:pt>
              <c:pt idx="6">
                <c:v>90288.063602572074</c:v>
              </c:pt>
              <c:pt idx="7">
                <c:v>18156.710967227948</c:v>
              </c:pt>
            </c:numLit>
          </c:val>
          <c:smooth val="0"/>
          <c:extLst>
            <c:ext xmlns:c16="http://schemas.microsoft.com/office/drawing/2014/chart" uri="{C3380CC4-5D6E-409C-BE32-E72D297353CC}">
              <c16:uniqueId val="{00000000-3001-4346-8819-4AD8F0742197}"/>
            </c:ext>
          </c:extLst>
        </c:ser>
        <c:ser>
          <c:idx val="1"/>
          <c:order val="1"/>
          <c:tx>
            <c:v>Sum of Compensation Value USD</c:v>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45301</c:v>
              </c:pt>
              <c:pt idx="1">
                <c:v>70880</c:v>
              </c:pt>
              <c:pt idx="2">
                <c:v>51276.11</c:v>
              </c:pt>
              <c:pt idx="3">
                <c:v>66224.385964912275</c:v>
              </c:pt>
              <c:pt idx="4">
                <c:v>30769.739999999998</c:v>
              </c:pt>
              <c:pt idx="5">
                <c:v>635698.68846769317</c:v>
              </c:pt>
              <c:pt idx="6">
                <c:v>52805.564054691284</c:v>
              </c:pt>
              <c:pt idx="7">
                <c:v>0</c:v>
              </c:pt>
            </c:numLit>
          </c:val>
          <c:smooth val="0"/>
          <c:extLst>
            <c:ext xmlns:c16="http://schemas.microsoft.com/office/drawing/2014/chart" uri="{C3380CC4-5D6E-409C-BE32-E72D297353CC}">
              <c16:uniqueId val="{00000001-3001-4346-8819-4AD8F0742197}"/>
            </c:ext>
          </c:extLst>
        </c:ser>
        <c:dLbls>
          <c:showLegendKey val="0"/>
          <c:showVal val="0"/>
          <c:showCatName val="0"/>
          <c:showSerName val="0"/>
          <c:showPercent val="0"/>
          <c:showBubbleSize val="0"/>
        </c:dLbls>
        <c:marker val="1"/>
        <c:smooth val="0"/>
        <c:axId val="838947392"/>
        <c:axId val="838934912"/>
      </c:lineChart>
      <c:catAx>
        <c:axId val="838947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8934912"/>
        <c:crosses val="autoZero"/>
        <c:auto val="1"/>
        <c:lblAlgn val="ctr"/>
        <c:lblOffset val="100"/>
        <c:noMultiLvlLbl val="0"/>
      </c:catAx>
      <c:valAx>
        <c:axId val="838934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894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Claims vs Compensation Trend (2019–2026)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C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F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rgbClr val="F2D2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69409324752835"/>
          <c:y val="0.15635215453194651"/>
          <c:w val="0.73961988415137714"/>
          <c:h val="0.77604655380187437"/>
        </c:manualLayout>
      </c:layout>
      <c:barChart>
        <c:barDir val="col"/>
        <c:grouping val="clustered"/>
        <c:varyColors val="0"/>
        <c:ser>
          <c:idx val="0"/>
          <c:order val="0"/>
          <c:tx>
            <c:v>Claim Value USD </c:v>
          </c:tx>
          <c:spPr>
            <a:solidFill>
              <a:srgbClr val="8CCB00"/>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84364.734556405383</c:v>
              </c:pt>
              <c:pt idx="1">
                <c:v>74696</c:v>
              </c:pt>
              <c:pt idx="2">
                <c:v>58671.44841772152</c:v>
              </c:pt>
              <c:pt idx="3">
                <c:v>145148.52328203901</c:v>
              </c:pt>
              <c:pt idx="4">
                <c:v>208242.53651765728</c:v>
              </c:pt>
              <c:pt idx="5">
                <c:v>732258.93226053182</c:v>
              </c:pt>
              <c:pt idx="6">
                <c:v>90288.063602572074</c:v>
              </c:pt>
              <c:pt idx="7">
                <c:v>18156.710967227948</c:v>
              </c:pt>
            </c:numLit>
          </c:val>
          <c:extLst>
            <c:ext xmlns:c16="http://schemas.microsoft.com/office/drawing/2014/chart" uri="{C3380CC4-5D6E-409C-BE32-E72D297353CC}">
              <c16:uniqueId val="{00000000-BAB2-4292-AFF0-6F6C213BC5EC}"/>
            </c:ext>
          </c:extLst>
        </c:ser>
        <c:ser>
          <c:idx val="1"/>
          <c:order val="1"/>
          <c:tx>
            <c:v>Compensation Value USD </c:v>
          </c:tx>
          <c:spPr>
            <a:solidFill>
              <a:srgbClr val="2F7D32"/>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45301</c:v>
              </c:pt>
              <c:pt idx="1">
                <c:v>70880</c:v>
              </c:pt>
              <c:pt idx="2">
                <c:v>51276.11</c:v>
              </c:pt>
              <c:pt idx="3">
                <c:v>66224.385964912275</c:v>
              </c:pt>
              <c:pt idx="4">
                <c:v>30769.739999999998</c:v>
              </c:pt>
              <c:pt idx="5">
                <c:v>635698.68846769317</c:v>
              </c:pt>
              <c:pt idx="6">
                <c:v>52805.564054691284</c:v>
              </c:pt>
              <c:pt idx="7">
                <c:v>0</c:v>
              </c:pt>
            </c:numLit>
          </c:val>
          <c:extLst>
            <c:ext xmlns:c16="http://schemas.microsoft.com/office/drawing/2014/chart" uri="{C3380CC4-5D6E-409C-BE32-E72D297353CC}">
              <c16:uniqueId val="{00000001-BAB2-4292-AFF0-6F6C213BC5EC}"/>
            </c:ext>
          </c:extLst>
        </c:ser>
        <c:dLbls>
          <c:showLegendKey val="0"/>
          <c:showVal val="0"/>
          <c:showCatName val="0"/>
          <c:showSerName val="0"/>
          <c:showPercent val="0"/>
          <c:showBubbleSize val="0"/>
        </c:dLbls>
        <c:gapWidth val="219"/>
        <c:overlap val="-27"/>
        <c:axId val="803789968"/>
        <c:axId val="803791408"/>
      </c:barChart>
      <c:lineChart>
        <c:grouping val="standard"/>
        <c:varyColors val="0"/>
        <c:ser>
          <c:idx val="2"/>
          <c:order val="2"/>
          <c:tx>
            <c:v> % Compensation </c:v>
          </c:tx>
          <c:spPr>
            <a:ln w="28575" cap="rnd">
              <a:solidFill>
                <a:srgbClr val="F2D200"/>
              </a:solidFill>
              <a:round/>
            </a:ln>
            <a:effectLst/>
          </c:spPr>
          <c:marker>
            <c:symbol val="none"/>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0.5369660704581749</c:v>
              </c:pt>
              <c:pt idx="1">
                <c:v>0.94891292706436758</c:v>
              </c:pt>
              <c:pt idx="2">
                <c:v>0.87395336885039676</c:v>
              </c:pt>
              <c:pt idx="3">
                <c:v>0.45625256439041584</c:v>
              </c:pt>
              <c:pt idx="4">
                <c:v>0.14775914908907659</c:v>
              </c:pt>
              <c:pt idx="5">
                <c:v>0.86813374403675658</c:v>
              </c:pt>
              <c:pt idx="6">
                <c:v>0.58485653526837833</c:v>
              </c:pt>
              <c:pt idx="7">
                <c:v>0</c:v>
              </c:pt>
            </c:numLit>
          </c:val>
          <c:smooth val="0"/>
          <c:extLst>
            <c:ext xmlns:c16="http://schemas.microsoft.com/office/drawing/2014/chart" uri="{C3380CC4-5D6E-409C-BE32-E72D297353CC}">
              <c16:uniqueId val="{00000002-BAB2-4292-AFF0-6F6C213BC5EC}"/>
            </c:ext>
          </c:extLst>
        </c:ser>
        <c:dLbls>
          <c:showLegendKey val="0"/>
          <c:showVal val="0"/>
          <c:showCatName val="0"/>
          <c:showSerName val="0"/>
          <c:showPercent val="0"/>
          <c:showBubbleSize val="0"/>
        </c:dLbls>
        <c:marker val="1"/>
        <c:smooth val="0"/>
        <c:axId val="286701920"/>
        <c:axId val="286705760"/>
      </c:lineChart>
      <c:catAx>
        <c:axId val="8037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91408"/>
        <c:crosses val="autoZero"/>
        <c:auto val="1"/>
        <c:lblAlgn val="ctr"/>
        <c:lblOffset val="100"/>
        <c:noMultiLvlLbl val="0"/>
      </c:catAx>
      <c:valAx>
        <c:axId val="8037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89968"/>
        <c:crosses val="autoZero"/>
        <c:crossBetween val="between"/>
      </c:valAx>
      <c:valAx>
        <c:axId val="286705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701920"/>
        <c:crosses val="max"/>
        <c:crossBetween val="between"/>
      </c:valAx>
      <c:catAx>
        <c:axId val="286701920"/>
        <c:scaling>
          <c:orientation val="minMax"/>
        </c:scaling>
        <c:delete val="1"/>
        <c:axPos val="b"/>
        <c:numFmt formatCode="General" sourceLinked="1"/>
        <c:majorTickMark val="out"/>
        <c:minorTickMark val="none"/>
        <c:tickLblPos val="nextTo"/>
        <c:crossAx val="286705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Compensation Type USD </a:t>
            </a:r>
          </a:p>
        </c:rich>
      </c:tx>
      <c:layout>
        <c:manualLayout>
          <c:xMode val="edge"/>
          <c:yMode val="edge"/>
          <c:x val="0.33677494199535968"/>
          <c:y val="3.09278350515463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8CCB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F4D1F"/>
          </a:solidFill>
          <a:ln w="19050">
            <a:solidFill>
              <a:schemeClr val="lt1"/>
            </a:solidFill>
          </a:ln>
          <a:effectLst/>
        </c:spPr>
      </c:pivotFmt>
      <c:pivotFmt>
        <c:idx val="14"/>
        <c:spPr>
          <a:solidFill>
            <a:srgbClr val="8CCB00"/>
          </a:solidFill>
          <a:ln w="19050">
            <a:solidFill>
              <a:schemeClr val="lt1"/>
            </a:solidFill>
          </a:ln>
          <a:effectLst/>
        </c:spPr>
        <c:dLbl>
          <c:idx val="0"/>
          <c:layout>
            <c:manualLayout>
              <c:x val="9.7906614412924406E-2"/>
              <c:y val="6.416685717194223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8CCB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rgbClr val="2F7D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2"/>
        <c:spPr>
          <a:solidFill>
            <a:srgbClr val="8CCB00"/>
          </a:solidFill>
          <a:ln w="19050">
            <a:solidFill>
              <a:schemeClr val="lt1"/>
            </a:solidFill>
          </a:ln>
          <a:effectLst/>
        </c:spPr>
      </c:pivotFmt>
      <c:pivotFmt>
        <c:idx val="23"/>
        <c:spPr>
          <a:solidFill>
            <a:schemeClr val="bg1">
              <a:lumMod val="85000"/>
            </a:schemeClr>
          </a:solidFill>
          <a:ln w="19050">
            <a:solidFill>
              <a:schemeClr val="lt1"/>
            </a:solidFill>
          </a:ln>
          <a:effectLst/>
        </c:spPr>
      </c:pivotFmt>
      <c:pivotFmt>
        <c:idx val="24"/>
        <c:spPr>
          <a:solidFill>
            <a:schemeClr val="accent2"/>
          </a:solidFill>
          <a:ln w="19050">
            <a:solidFill>
              <a:schemeClr val="lt1"/>
            </a:solidFill>
          </a:ln>
          <a:effectLst/>
        </c:spPr>
      </c:pivotFmt>
    </c:pivotFmts>
    <c:plotArea>
      <c:layout/>
      <c:doughnutChart>
        <c:varyColors val="1"/>
        <c:ser>
          <c:idx val="0"/>
          <c:order val="0"/>
          <c:tx>
            <c:v>Total</c:v>
          </c:tx>
          <c:spPr>
            <a:solidFill>
              <a:srgbClr val="2F7D32"/>
            </a:solidFill>
          </c:spPr>
          <c:dPt>
            <c:idx val="0"/>
            <c:bubble3D val="0"/>
            <c:spPr>
              <a:solidFill>
                <a:srgbClr val="2F7D32"/>
              </a:solidFill>
              <a:ln w="19050">
                <a:solidFill>
                  <a:schemeClr val="lt1"/>
                </a:solidFill>
              </a:ln>
              <a:effectLst/>
            </c:spPr>
            <c:extLst>
              <c:ext xmlns:c16="http://schemas.microsoft.com/office/drawing/2014/chart" uri="{C3380CC4-5D6E-409C-BE32-E72D297353CC}">
                <c16:uniqueId val="{00000001-DFC8-477E-BB4E-06CBEB2BFAB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DFC8-477E-BB4E-06CBEB2BFABF}"/>
              </c:ext>
            </c:extLst>
          </c:dPt>
          <c:dPt>
            <c:idx val="2"/>
            <c:bubble3D val="0"/>
            <c:spPr>
              <a:solidFill>
                <a:srgbClr val="8CCB00"/>
              </a:solidFill>
              <a:ln w="19050">
                <a:solidFill>
                  <a:schemeClr val="lt1"/>
                </a:solidFill>
              </a:ln>
              <a:effectLst/>
            </c:spPr>
            <c:extLst>
              <c:ext xmlns:c16="http://schemas.microsoft.com/office/drawing/2014/chart" uri="{C3380CC4-5D6E-409C-BE32-E72D297353CC}">
                <c16:uniqueId val="{00000005-DFC8-477E-BB4E-06CBEB2BFABF}"/>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DFC8-477E-BB4E-06CBEB2BFABF}"/>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Insurance compensation</c:v>
              </c:pt>
              <c:pt idx="1">
                <c:v>No cargo damage</c:v>
              </c:pt>
              <c:pt idx="2">
                <c:v>Transportation compensation</c:v>
              </c:pt>
              <c:pt idx="3">
                <c:v>Police Reclaimed Goods</c:v>
              </c:pt>
            </c:strLit>
          </c:cat>
          <c:val>
            <c:numLit>
              <c:formatCode>General</c:formatCode>
              <c:ptCount val="4"/>
              <c:pt idx="0">
                <c:v>770866.39174876083</c:v>
              </c:pt>
              <c:pt idx="1">
                <c:v>0</c:v>
              </c:pt>
              <c:pt idx="2">
                <c:v>181305.09673853562</c:v>
              </c:pt>
              <c:pt idx="3">
                <c:v>784</c:v>
              </c:pt>
            </c:numLit>
          </c:val>
          <c:extLst>
            <c:ext xmlns:c16="http://schemas.microsoft.com/office/drawing/2014/chart" uri="{C3380CC4-5D6E-409C-BE32-E72D297353CC}">
              <c16:uniqueId val="{00000008-DFC8-477E-BB4E-06CBEB2BFAB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833640864497499"/>
          <c:y val="0.31694942771328843"/>
          <c:w val="0.33774247766592985"/>
          <c:h val="0.4935579186622290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Sheet-Need!PivotTable5</c:name>
    <c:fmtId val="13"/>
  </c:pivotSource>
  <c:chart>
    <c:title>
      <c:tx>
        <c:rich>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r>
              <a:rPr lang="en-US" sz="2000" b="1"/>
              <a:t>Compensation Type USD </a:t>
            </a:r>
          </a:p>
        </c:rich>
      </c:tx>
      <c:layout>
        <c:manualLayout>
          <c:xMode val="edge"/>
          <c:yMode val="edge"/>
          <c:x val="0.27970584436812135"/>
          <c:y val="4.4827586206896551E-2"/>
        </c:manualLayout>
      </c:layout>
      <c:overlay val="0"/>
      <c:spPr>
        <a:noFill/>
        <a:ln>
          <a:noFill/>
        </a:ln>
        <a:effectLst/>
      </c:spPr>
      <c:txPr>
        <a:bodyPr rot="0" spcFirstLastPara="1" vertOverflow="ellipsis" vert="horz" wrap="square" anchor="ctr" anchorCtr="1"/>
        <a:lstStyle/>
        <a:p>
          <a:pPr>
            <a:defRPr sz="20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8"/>
        <c:spPr>
          <a:solidFill>
            <a:srgbClr val="2F7D32"/>
          </a:solidFill>
          <a:ln w="19050">
            <a:solidFill>
              <a:schemeClr val="lt1"/>
            </a:solidFill>
          </a:ln>
          <a:effectLst/>
        </c:spPr>
      </c:pivotFmt>
      <c:pivotFmt>
        <c:idx val="9"/>
        <c:spPr>
          <a:solidFill>
            <a:schemeClr val="bg1">
              <a:lumMod val="75000"/>
            </a:schemeClr>
          </a:solidFill>
          <a:ln w="19050">
            <a:solidFill>
              <a:schemeClr val="lt1"/>
            </a:solidFill>
          </a:ln>
          <a:effectLst/>
        </c:spPr>
      </c:pivotFmt>
      <c:pivotFmt>
        <c:idx val="10"/>
        <c:spPr>
          <a:solidFill>
            <a:srgbClr val="F2D200"/>
          </a:solidFill>
          <a:ln w="19050">
            <a:solidFill>
              <a:schemeClr val="lt1"/>
            </a:solidFill>
          </a:ln>
          <a:effectLst/>
        </c:spPr>
      </c:pivotFmt>
      <c:pivotFmt>
        <c:idx val="11"/>
        <c:spPr>
          <a:solidFill>
            <a:srgbClr val="8CCB00"/>
          </a:solidFill>
          <a:ln w="19050">
            <a:solidFill>
              <a:schemeClr val="lt1"/>
            </a:solidFill>
          </a:ln>
          <a:effectLst/>
        </c:spPr>
      </c:pivotFmt>
      <c:pivotFmt>
        <c:idx val="12"/>
        <c:spPr>
          <a:solidFill>
            <a:srgbClr val="92D050"/>
          </a:solidFill>
          <a:ln w="19050">
            <a:solidFill>
              <a:schemeClr val="lt1"/>
            </a:solidFill>
          </a:ln>
          <a:effectLst/>
        </c:spPr>
      </c:pivotFmt>
    </c:pivotFmts>
    <c:plotArea>
      <c:layout/>
      <c:doughnutChart>
        <c:varyColors val="1"/>
        <c:ser>
          <c:idx val="0"/>
          <c:order val="0"/>
          <c:tx>
            <c:strRef>
              <c:f>'Working Sheet-Need'!$B$7</c:f>
              <c:strCache>
                <c:ptCount val="1"/>
                <c:pt idx="0">
                  <c:v>Total</c:v>
                </c:pt>
              </c:strCache>
            </c:strRef>
          </c:tx>
          <c:spPr>
            <a:solidFill>
              <a:srgbClr val="92D050"/>
            </a:solidFill>
          </c:spPr>
          <c:dPt>
            <c:idx val="0"/>
            <c:bubble3D val="0"/>
            <c:spPr>
              <a:solidFill>
                <a:srgbClr val="2F7D32"/>
              </a:solidFill>
              <a:ln w="19050">
                <a:solidFill>
                  <a:schemeClr val="lt1"/>
                </a:solidFill>
              </a:ln>
              <a:effectLst/>
            </c:spPr>
            <c:extLst>
              <c:ext xmlns:c16="http://schemas.microsoft.com/office/drawing/2014/chart" uri="{C3380CC4-5D6E-409C-BE32-E72D297353CC}">
                <c16:uniqueId val="{00000001-425A-4D68-AF0A-8F979FDBF439}"/>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425A-4D68-AF0A-8F979FDBF439}"/>
              </c:ext>
            </c:extLst>
          </c:dPt>
          <c:dPt>
            <c:idx val="2"/>
            <c:bubble3D val="0"/>
            <c:spPr>
              <a:solidFill>
                <a:srgbClr val="F2D200"/>
              </a:solidFill>
              <a:ln w="19050">
                <a:solidFill>
                  <a:schemeClr val="lt1"/>
                </a:solidFill>
              </a:ln>
              <a:effectLst/>
            </c:spPr>
            <c:extLst>
              <c:ext xmlns:c16="http://schemas.microsoft.com/office/drawing/2014/chart" uri="{C3380CC4-5D6E-409C-BE32-E72D297353CC}">
                <c16:uniqueId val="{00000005-425A-4D68-AF0A-8F979FDBF439}"/>
              </c:ext>
            </c:extLst>
          </c:dPt>
          <c:dPt>
            <c:idx val="3"/>
            <c:bubble3D val="0"/>
            <c:spPr>
              <a:solidFill>
                <a:srgbClr val="8CCB00"/>
              </a:solidFill>
              <a:ln w="19050">
                <a:solidFill>
                  <a:schemeClr val="lt1"/>
                </a:solidFill>
              </a:ln>
              <a:effectLst/>
            </c:spPr>
            <c:extLst>
              <c:ext xmlns:c16="http://schemas.microsoft.com/office/drawing/2014/chart" uri="{C3380CC4-5D6E-409C-BE32-E72D297353CC}">
                <c16:uniqueId val="{00000007-425A-4D68-AF0A-8F979FDBF439}"/>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Sheet-Need'!$A$8:$A$12</c:f>
              <c:strCache>
                <c:ptCount val="4"/>
                <c:pt idx="0">
                  <c:v>Insurance compensation</c:v>
                </c:pt>
                <c:pt idx="1">
                  <c:v>Less Than deductible</c:v>
                </c:pt>
                <c:pt idx="2">
                  <c:v>Police Reclaimed Goods</c:v>
                </c:pt>
                <c:pt idx="3">
                  <c:v>Transportation compensation</c:v>
                </c:pt>
              </c:strCache>
            </c:strRef>
          </c:cat>
          <c:val>
            <c:numRef>
              <c:f>'Working Sheet-Need'!$B$8:$B$12</c:f>
              <c:numCache>
                <c:formatCode>_(* #,##0.00_);_(* \(#,##0.00\);_(* "-"??_);_(@_)</c:formatCode>
                <c:ptCount val="4"/>
                <c:pt idx="0">
                  <c:v>762629.75174876105</c:v>
                </c:pt>
                <c:pt idx="1">
                  <c:v>0</c:v>
                </c:pt>
                <c:pt idx="2">
                  <c:v>784</c:v>
                </c:pt>
                <c:pt idx="3">
                  <c:v>197632.21538260343</c:v>
                </c:pt>
              </c:numCache>
            </c:numRef>
          </c:val>
          <c:extLst>
            <c:ext xmlns:c16="http://schemas.microsoft.com/office/drawing/2014/chart" uri="{C3380CC4-5D6E-409C-BE32-E72D297353CC}">
              <c16:uniqueId val="{00000008-C82B-4AC9-89F8-29E1990FDCF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7887144256046061"/>
          <c:y val="0.16426787134181953"/>
          <c:w val="0.26244247011496447"/>
          <c:h val="0.75246022264458323"/>
        </c:manualLayout>
      </c:layout>
      <c:overlay val="0"/>
      <c:spPr>
        <a:noFill/>
        <a:ln>
          <a:noFill/>
        </a:ln>
        <a:effectLst/>
      </c:spPr>
      <c:txPr>
        <a:bodyPr rot="0" spcFirstLastPara="1" vertOverflow="ellipsis" vert="horz" wrap="square" anchor="ctr" anchorCtr="1"/>
        <a:lstStyle/>
        <a:p>
          <a:pPr>
            <a:defRPr sz="20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Claims vs Compensation Trend (2019–2026</a:t>
            </a:r>
            <a:r>
              <a:rPr lang="en-US">
                <a:solidFill>
                  <a:schemeClr val="tx1"/>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C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F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2D2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Sheet-Need'!$O$5</c:f>
              <c:strCache>
                <c:ptCount val="1"/>
                <c:pt idx="0">
                  <c:v> Claim Value USD</c:v>
                </c:pt>
              </c:strCache>
            </c:strRef>
          </c:tx>
          <c:spPr>
            <a:solidFill>
              <a:srgbClr val="8CCB00"/>
            </a:solidFill>
            <a:ln>
              <a:noFill/>
            </a:ln>
            <a:effectLst/>
          </c:spPr>
          <c:invertIfNegative val="0"/>
          <c:cat>
            <c:strRef>
              <c:f>'Working Sheet-Need'!$N$6:$N$13</c:f>
              <c:strCache>
                <c:ptCount val="7"/>
                <c:pt idx="0">
                  <c:v>2019</c:v>
                </c:pt>
                <c:pt idx="1">
                  <c:v>2020</c:v>
                </c:pt>
                <c:pt idx="2">
                  <c:v>2021</c:v>
                </c:pt>
                <c:pt idx="3">
                  <c:v>2022</c:v>
                </c:pt>
                <c:pt idx="4">
                  <c:v>2023</c:v>
                </c:pt>
                <c:pt idx="5">
                  <c:v>2024</c:v>
                </c:pt>
                <c:pt idx="6">
                  <c:v>2025</c:v>
                </c:pt>
              </c:strCache>
            </c:strRef>
          </c:cat>
          <c:val>
            <c:numRef>
              <c:f>'Working Sheet-Need'!$O$6:$O$13</c:f>
              <c:numCache>
                <c:formatCode>_-"$"* #,##0.00_-;\-"$"* #,##0.00_-;_-"$"* "-"??_-;_-@_-</c:formatCode>
                <c:ptCount val="7"/>
                <c:pt idx="0">
                  <c:v>63145.767689384607</c:v>
                </c:pt>
                <c:pt idx="1">
                  <c:v>74696</c:v>
                </c:pt>
                <c:pt idx="2">
                  <c:v>58671.44841772152</c:v>
                </c:pt>
                <c:pt idx="3">
                  <c:v>140217.25830138943</c:v>
                </c:pt>
                <c:pt idx="4">
                  <c:v>224569.6551617251</c:v>
                </c:pt>
                <c:pt idx="5">
                  <c:v>728995.45321797859</c:v>
                </c:pt>
                <c:pt idx="6">
                  <c:v>48499.040492202948</c:v>
                </c:pt>
              </c:numCache>
            </c:numRef>
          </c:val>
          <c:extLst>
            <c:ext xmlns:c16="http://schemas.microsoft.com/office/drawing/2014/chart" uri="{C3380CC4-5D6E-409C-BE32-E72D297353CC}">
              <c16:uniqueId val="{00000000-8E05-486D-B7E0-25B9CD7945D5}"/>
            </c:ext>
          </c:extLst>
        </c:ser>
        <c:ser>
          <c:idx val="1"/>
          <c:order val="1"/>
          <c:tx>
            <c:strRef>
              <c:f>'Working Sheet-Need'!$P$5</c:f>
              <c:strCache>
                <c:ptCount val="1"/>
                <c:pt idx="0">
                  <c:v>Compensation Value USD</c:v>
                </c:pt>
              </c:strCache>
            </c:strRef>
          </c:tx>
          <c:spPr>
            <a:solidFill>
              <a:srgbClr val="2F7D32"/>
            </a:solidFill>
            <a:ln>
              <a:noFill/>
            </a:ln>
            <a:effectLst/>
          </c:spPr>
          <c:invertIfNegative val="0"/>
          <c:cat>
            <c:strRef>
              <c:f>'Working Sheet-Need'!$N$6:$N$13</c:f>
              <c:strCache>
                <c:ptCount val="7"/>
                <c:pt idx="0">
                  <c:v>2019</c:v>
                </c:pt>
                <c:pt idx="1">
                  <c:v>2020</c:v>
                </c:pt>
                <c:pt idx="2">
                  <c:v>2021</c:v>
                </c:pt>
                <c:pt idx="3">
                  <c:v>2022</c:v>
                </c:pt>
                <c:pt idx="4">
                  <c:v>2023</c:v>
                </c:pt>
                <c:pt idx="5">
                  <c:v>2024</c:v>
                </c:pt>
                <c:pt idx="6">
                  <c:v>2025</c:v>
                </c:pt>
              </c:strCache>
            </c:strRef>
          </c:cat>
          <c:val>
            <c:numRef>
              <c:f>'Working Sheet-Need'!$P$6:$P$13</c:f>
              <c:numCache>
                <c:formatCode>_-"$"* #,##0.00_-;\-"$"* #,##0.00_-;_-"$"* "-"??_-;_-@_-</c:formatCode>
                <c:ptCount val="7"/>
                <c:pt idx="0">
                  <c:v>45301</c:v>
                </c:pt>
                <c:pt idx="1">
                  <c:v>70880</c:v>
                </c:pt>
                <c:pt idx="2">
                  <c:v>51276.11</c:v>
                </c:pt>
                <c:pt idx="3">
                  <c:v>66224.385964912275</c:v>
                </c:pt>
                <c:pt idx="4">
                  <c:v>47096.858644067797</c:v>
                </c:pt>
                <c:pt idx="5">
                  <c:v>634016.40846769314</c:v>
                </c:pt>
                <c:pt idx="6">
                  <c:v>46251.204054691283</c:v>
                </c:pt>
              </c:numCache>
            </c:numRef>
          </c:val>
          <c:extLst>
            <c:ext xmlns:c16="http://schemas.microsoft.com/office/drawing/2014/chart" uri="{C3380CC4-5D6E-409C-BE32-E72D297353CC}">
              <c16:uniqueId val="{00000001-8E05-486D-B7E0-25B9CD7945D5}"/>
            </c:ext>
          </c:extLst>
        </c:ser>
        <c:dLbls>
          <c:showLegendKey val="0"/>
          <c:showVal val="0"/>
          <c:showCatName val="0"/>
          <c:showSerName val="0"/>
          <c:showPercent val="0"/>
          <c:showBubbleSize val="0"/>
        </c:dLbls>
        <c:gapWidth val="219"/>
        <c:axId val="1980286736"/>
        <c:axId val="1980286256"/>
      </c:barChart>
      <c:lineChart>
        <c:grouping val="standard"/>
        <c:varyColors val="0"/>
        <c:ser>
          <c:idx val="2"/>
          <c:order val="2"/>
          <c:tx>
            <c:strRef>
              <c:f>'Working Sheet-Need'!$Q$5</c:f>
              <c:strCache>
                <c:ptCount val="1"/>
                <c:pt idx="0">
                  <c:v>% Compensated</c:v>
                </c:pt>
              </c:strCache>
            </c:strRef>
          </c:tx>
          <c:spPr>
            <a:ln w="28575" cap="rnd">
              <a:solidFill>
                <a:srgbClr val="F2D200"/>
              </a:solidFill>
              <a:round/>
            </a:ln>
            <a:effectLst/>
          </c:spPr>
          <c:marker>
            <c:symbol val="none"/>
          </c:marker>
          <c:cat>
            <c:strRef>
              <c:f>'Working Sheet-Need'!$N$6:$N$13</c:f>
              <c:strCache>
                <c:ptCount val="7"/>
                <c:pt idx="0">
                  <c:v>2019</c:v>
                </c:pt>
                <c:pt idx="1">
                  <c:v>2020</c:v>
                </c:pt>
                <c:pt idx="2">
                  <c:v>2021</c:v>
                </c:pt>
                <c:pt idx="3">
                  <c:v>2022</c:v>
                </c:pt>
                <c:pt idx="4">
                  <c:v>2023</c:v>
                </c:pt>
                <c:pt idx="5">
                  <c:v>2024</c:v>
                </c:pt>
                <c:pt idx="6">
                  <c:v>2025</c:v>
                </c:pt>
              </c:strCache>
            </c:strRef>
          </c:cat>
          <c:val>
            <c:numRef>
              <c:f>'Working Sheet-Need'!$Q$6:$Q$13</c:f>
              <c:numCache>
                <c:formatCode>0%</c:formatCode>
                <c:ptCount val="7"/>
                <c:pt idx="0">
                  <c:v>0.7174035831322314</c:v>
                </c:pt>
                <c:pt idx="1">
                  <c:v>0.94891292706436758</c:v>
                </c:pt>
                <c:pt idx="2">
                  <c:v>0.87395336885039676</c:v>
                </c:pt>
                <c:pt idx="3">
                  <c:v>0.47229839441423488</c:v>
                </c:pt>
                <c:pt idx="4">
                  <c:v>0.20972049233522103</c:v>
                </c:pt>
                <c:pt idx="5">
                  <c:v>0.8697124319074655</c:v>
                </c:pt>
                <c:pt idx="6">
                  <c:v>0.95365194002398779</c:v>
                </c:pt>
              </c:numCache>
            </c:numRef>
          </c:val>
          <c:smooth val="0"/>
          <c:extLst>
            <c:ext xmlns:c16="http://schemas.microsoft.com/office/drawing/2014/chart" uri="{C3380CC4-5D6E-409C-BE32-E72D297353CC}">
              <c16:uniqueId val="{00000002-8E05-486D-B7E0-25B9CD7945D5}"/>
            </c:ext>
          </c:extLst>
        </c:ser>
        <c:dLbls>
          <c:showLegendKey val="0"/>
          <c:showVal val="0"/>
          <c:showCatName val="0"/>
          <c:showSerName val="0"/>
          <c:showPercent val="0"/>
          <c:showBubbleSize val="0"/>
        </c:dLbls>
        <c:marker val="1"/>
        <c:smooth val="0"/>
        <c:axId val="1950687824"/>
        <c:axId val="1950690704"/>
      </c:lineChart>
      <c:catAx>
        <c:axId val="1980286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256"/>
        <c:crosses val="autoZero"/>
        <c:auto val="1"/>
        <c:lblAlgn val="ctr"/>
        <c:lblOffset val="100"/>
        <c:noMultiLvlLbl val="0"/>
      </c:catAx>
      <c:valAx>
        <c:axId val="1980286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736"/>
        <c:crosses val="autoZero"/>
        <c:crossBetween val="between"/>
      </c:valAx>
      <c:valAx>
        <c:axId val="19506907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87824"/>
        <c:crosses val="max"/>
        <c:crossBetween val="between"/>
      </c:valAx>
      <c:catAx>
        <c:axId val="195068782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90704"/>
        <c:crosses val="max"/>
        <c:auto val="1"/>
        <c:lblAlgn val="ctr"/>
        <c:lblOffset val="100"/>
        <c:noMultiLvlLbl val="0"/>
      </c:catAx>
      <c:spPr>
        <a:noFill/>
        <a:ln>
          <a:noFill/>
        </a:ln>
        <a:effectLst/>
      </c:spPr>
    </c:plotArea>
    <c:legend>
      <c:legendPos val="r"/>
      <c:layout>
        <c:manualLayout>
          <c:xMode val="edge"/>
          <c:yMode val="edge"/>
          <c:x val="0.82389593231786096"/>
          <c:y val="0.14324398280002235"/>
          <c:w val="0.16792999994421895"/>
          <c:h val="0.729167923158541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Sheet-Need!PivotTable7</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Reported</a:t>
            </a:r>
            <a:r>
              <a:rPr lang="en-US" sz="2000" b="1" baseline="0">
                <a:solidFill>
                  <a:schemeClr val="tx1"/>
                </a:solidFill>
              </a:rPr>
              <a:t> incidents Status</a:t>
            </a:r>
            <a:endParaRPr lang="en-US" sz="2000" b="1">
              <a:solidFill>
                <a:schemeClr val="tx1"/>
              </a:solidFill>
            </a:endParaRPr>
          </a:p>
        </c:rich>
      </c:tx>
      <c:layout>
        <c:manualLayout>
          <c:xMode val="edge"/>
          <c:yMode val="edge"/>
          <c:x val="0.35439745615455653"/>
          <c:y val="5.1371724720850581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8CCB00"/>
          </a:solidFill>
          <a:ln>
            <a:noFill/>
          </a:ln>
          <a:effectLst/>
        </c:spPr>
        <c:dLbl>
          <c:idx val="0"/>
          <c:layout>
            <c:manualLayout>
              <c:x val="-2.1644771602773068E-17"/>
              <c:y val="0"/>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24091936752728E-2"/>
          <c:y val="3.8997207471159125E-2"/>
          <c:w val="0.66565079342579925"/>
          <c:h val="0.85580868888481965"/>
        </c:manualLayout>
      </c:layout>
      <c:barChart>
        <c:barDir val="bar"/>
        <c:grouping val="stacked"/>
        <c:varyColors val="0"/>
        <c:ser>
          <c:idx val="0"/>
          <c:order val="0"/>
          <c:tx>
            <c:strRef>
              <c:f>'Working Sheet-Need'!$V$5</c:f>
              <c:strCache>
                <c:ptCount val="1"/>
                <c:pt idx="0">
                  <c:v>Total</c:v>
                </c:pt>
              </c:strCache>
            </c:strRef>
          </c:tx>
          <c:spPr>
            <a:solidFill>
              <a:srgbClr val="2F7D32"/>
            </a:solidFill>
            <a:ln>
              <a:noFill/>
            </a:ln>
            <a:effectLst/>
          </c:spPr>
          <c:invertIfNegative val="0"/>
          <c:dPt>
            <c:idx val="0"/>
            <c:invertIfNegative val="0"/>
            <c:bubble3D val="0"/>
            <c:spPr>
              <a:solidFill>
                <a:srgbClr val="8CCB00"/>
              </a:solidFill>
              <a:ln>
                <a:noFill/>
              </a:ln>
              <a:effectLst/>
            </c:spPr>
            <c:extLst>
              <c:ext xmlns:c16="http://schemas.microsoft.com/office/drawing/2014/chart" uri="{C3380CC4-5D6E-409C-BE32-E72D297353CC}">
                <c16:uniqueId val="{00000001-1564-40E1-9047-88E1F055029C}"/>
              </c:ext>
            </c:extLst>
          </c:dPt>
          <c:dLbls>
            <c:dLbl>
              <c:idx val="0"/>
              <c:layout>
                <c:manualLayout>
                  <c:x val="-2.1644771602773068E-17"/>
                  <c:y val="0"/>
                </c:manualLayout>
              </c:layout>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64-40E1-9047-88E1F055029C}"/>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Sheet-Need'!$U$6:$U$8</c:f>
              <c:strCache>
                <c:ptCount val="2"/>
                <c:pt idx="0">
                  <c:v>Pending</c:v>
                </c:pt>
                <c:pt idx="1">
                  <c:v>Close</c:v>
                </c:pt>
              </c:strCache>
            </c:strRef>
          </c:cat>
          <c:val>
            <c:numRef>
              <c:f>'Working Sheet-Need'!$V$6:$V$8</c:f>
              <c:numCache>
                <c:formatCode>General</c:formatCode>
                <c:ptCount val="2"/>
                <c:pt idx="0">
                  <c:v>20</c:v>
                </c:pt>
                <c:pt idx="1">
                  <c:v>41</c:v>
                </c:pt>
              </c:numCache>
            </c:numRef>
          </c:val>
          <c:extLst>
            <c:ext xmlns:c16="http://schemas.microsoft.com/office/drawing/2014/chart" uri="{C3380CC4-5D6E-409C-BE32-E72D297353CC}">
              <c16:uniqueId val="{00000000-92F8-46C2-826D-1CE4C4B801C9}"/>
            </c:ext>
          </c:extLst>
        </c:ser>
        <c:dLbls>
          <c:dLblPos val="ctr"/>
          <c:showLegendKey val="0"/>
          <c:showVal val="1"/>
          <c:showCatName val="0"/>
          <c:showSerName val="0"/>
          <c:showPercent val="0"/>
          <c:showBubbleSize val="0"/>
        </c:dLbls>
        <c:gapWidth val="150"/>
        <c:overlap val="100"/>
        <c:axId val="1499121328"/>
        <c:axId val="1499121808"/>
      </c:barChart>
      <c:catAx>
        <c:axId val="149912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99121808"/>
        <c:crosses val="autoZero"/>
        <c:auto val="1"/>
        <c:lblAlgn val="ctr"/>
        <c:lblOffset val="100"/>
        <c:noMultiLvlLbl val="0"/>
      </c:catAx>
      <c:valAx>
        <c:axId val="14991218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991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Sheet-Need!PivotTable8</c:name>
    <c:fmtId val="2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solidFill>
                  <a:schemeClr val="tx1"/>
                </a:solidFill>
              </a:rPr>
              <a:t>Claim Value USD</a:t>
            </a:r>
          </a:p>
        </c:rich>
      </c:tx>
      <c:layout>
        <c:manualLayout>
          <c:xMode val="edge"/>
          <c:yMode val="edge"/>
          <c:x val="0.39477123538415421"/>
          <c:y val="9.7142360881360412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9985577086955039"/>
              <c:y val="-6.6972947936361779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F499D1A-7B9C-46B2-BE3F-2AA3ADBF8742}" type="VALUE">
                  <a:rPr lang="en-US">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F499D1A-7B9C-46B2-BE3F-2AA3ADBF8742}" type="VALUE">
                  <a:rPr lang="en-US">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F7D32"/>
          </a:solidFill>
          <a:ln>
            <a:noFill/>
          </a:ln>
          <a:effectLst/>
        </c:spPr>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4F499D1A-7B9C-46B2-BE3F-2AA3ADBF8742}" type="VALUE">
                  <a:rPr lang="en-US" sz="2000" b="1">
                    <a:solidFill>
                      <a:schemeClr val="bg1"/>
                    </a:solidFill>
                  </a:rPr>
                  <a:pPr>
                    <a:defRPr sz="20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8CCB00"/>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D200"/>
          </a:solidFill>
          <a:ln>
            <a:noFill/>
          </a:ln>
          <a:effectLst/>
        </c:spPr>
        <c:dLbl>
          <c:idx val="0"/>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27624671916012"/>
          <c:y val="0.26328484981044037"/>
          <c:w val="0.61379330708661417"/>
          <c:h val="0.6293157626130067"/>
        </c:manualLayout>
      </c:layout>
      <c:barChart>
        <c:barDir val="bar"/>
        <c:grouping val="stacked"/>
        <c:varyColors val="0"/>
        <c:ser>
          <c:idx val="0"/>
          <c:order val="0"/>
          <c:tx>
            <c:strRef>
              <c:f>'Working Sheet-Need'!$AA$5</c:f>
              <c:strCache>
                <c:ptCount val="1"/>
                <c:pt idx="0">
                  <c:v>Total</c:v>
                </c:pt>
              </c:strCache>
            </c:strRef>
          </c:tx>
          <c:spPr>
            <a:solidFill>
              <a:schemeClr val="accent1"/>
            </a:solidFill>
            <a:ln>
              <a:noFill/>
            </a:ln>
            <a:effectLst/>
          </c:spPr>
          <c:invertIfNegative val="0"/>
          <c:dPt>
            <c:idx val="0"/>
            <c:invertIfNegative val="0"/>
            <c:bubble3D val="0"/>
            <c:spPr>
              <a:solidFill>
                <a:srgbClr val="2F7D32"/>
              </a:solidFill>
              <a:ln>
                <a:noFill/>
              </a:ln>
              <a:effectLst/>
            </c:spPr>
            <c:extLst>
              <c:ext xmlns:c16="http://schemas.microsoft.com/office/drawing/2014/chart" uri="{C3380CC4-5D6E-409C-BE32-E72D297353CC}">
                <c16:uniqueId val="{00000000-8E4A-4F1F-B734-63E35DC6C1C2}"/>
              </c:ext>
            </c:extLst>
          </c:dPt>
          <c:dPt>
            <c:idx val="1"/>
            <c:invertIfNegative val="0"/>
            <c:bubble3D val="0"/>
            <c:spPr>
              <a:solidFill>
                <a:srgbClr val="8CCB00"/>
              </a:solidFill>
              <a:ln>
                <a:noFill/>
              </a:ln>
              <a:effectLst/>
            </c:spPr>
            <c:extLst>
              <c:ext xmlns:c16="http://schemas.microsoft.com/office/drawing/2014/chart" uri="{C3380CC4-5D6E-409C-BE32-E72D297353CC}">
                <c16:uniqueId val="{00000001-8E4A-4F1F-B734-63E35DC6C1C2}"/>
              </c:ext>
            </c:extLst>
          </c:dPt>
          <c:dPt>
            <c:idx val="2"/>
            <c:invertIfNegative val="0"/>
            <c:bubble3D val="0"/>
            <c:spPr>
              <a:solidFill>
                <a:srgbClr val="F2D200"/>
              </a:solidFill>
              <a:ln>
                <a:noFill/>
              </a:ln>
              <a:effectLst/>
            </c:spPr>
            <c:extLst>
              <c:ext xmlns:c16="http://schemas.microsoft.com/office/drawing/2014/chart" uri="{C3380CC4-5D6E-409C-BE32-E72D297353CC}">
                <c16:uniqueId val="{00000002-8E4A-4F1F-B734-63E35DC6C1C2}"/>
              </c:ext>
            </c:extLst>
          </c:dPt>
          <c:dLbls>
            <c:dLbl>
              <c:idx val="0"/>
              <c:tx>
                <c:rich>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fld id="{4F499D1A-7B9C-46B2-BE3F-2AA3ADBF8742}" type="VALUE">
                      <a:rPr lang="en-US" sz="2000" b="1">
                        <a:solidFill>
                          <a:schemeClr val="bg1"/>
                        </a:solidFill>
                      </a:rPr>
                      <a:pPr>
                        <a:defRPr sz="20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E4A-4F1F-B734-63E35DC6C1C2}"/>
                </c:ext>
              </c:extLst>
            </c:dLbl>
            <c:dLbl>
              <c:idx val="1"/>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4A-4F1F-B734-63E35DC6C1C2}"/>
                </c:ext>
              </c:extLst>
            </c:dLbl>
            <c:dLbl>
              <c:idx val="2"/>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4A-4F1F-B734-63E35DC6C1C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Sheet-Need'!$Z$6:$Z$9</c:f>
              <c:strCache>
                <c:ptCount val="3"/>
                <c:pt idx="0">
                  <c:v>Accept</c:v>
                </c:pt>
                <c:pt idx="1">
                  <c:v>Pending</c:v>
                </c:pt>
                <c:pt idx="2">
                  <c:v>Reject</c:v>
                </c:pt>
              </c:strCache>
            </c:strRef>
          </c:cat>
          <c:val>
            <c:numRef>
              <c:f>'Working Sheet-Need'!$AA$6:$AA$9</c:f>
              <c:numCache>
                <c:formatCode>_-"$"* #,##0.00_-;\-"$"* #,##0.00_-;_-"$"* "-"??_-;_-@_-</c:formatCode>
                <c:ptCount val="3"/>
                <c:pt idx="0">
                  <c:v>1029615.9336643106</c:v>
                </c:pt>
                <c:pt idx="1">
                  <c:v>259266.34123353154</c:v>
                </c:pt>
                <c:pt idx="2">
                  <c:v>49912.348382559772</c:v>
                </c:pt>
              </c:numCache>
            </c:numRef>
          </c:val>
          <c:extLst>
            <c:ext xmlns:c16="http://schemas.microsoft.com/office/drawing/2014/chart" uri="{C3380CC4-5D6E-409C-BE32-E72D297353CC}">
              <c16:uniqueId val="{00000003-8E4A-4F1F-B734-63E35DC6C1C2}"/>
            </c:ext>
          </c:extLst>
        </c:ser>
        <c:dLbls>
          <c:dLblPos val="ctr"/>
          <c:showLegendKey val="0"/>
          <c:showVal val="1"/>
          <c:showCatName val="0"/>
          <c:showSerName val="0"/>
          <c:showPercent val="0"/>
          <c:showBubbleSize val="0"/>
        </c:dLbls>
        <c:gapWidth val="150"/>
        <c:overlap val="100"/>
        <c:axId val="1129414160"/>
        <c:axId val="1129415120"/>
      </c:barChart>
      <c:catAx>
        <c:axId val="112941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29415120"/>
        <c:crosses val="autoZero"/>
        <c:auto val="1"/>
        <c:lblAlgn val="ctr"/>
        <c:lblOffset val="100"/>
        <c:noMultiLvlLbl val="0"/>
      </c:catAx>
      <c:valAx>
        <c:axId val="1129415120"/>
        <c:scaling>
          <c:orientation val="minMax"/>
        </c:scaling>
        <c:delete val="0"/>
        <c:axPos val="b"/>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2941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Reported</a:t>
            </a:r>
            <a:r>
              <a:rPr lang="en-US" baseline="0"/>
              <a:t> incidents Status</a:t>
            </a:r>
            <a:endParaRPr lang="en-US"/>
          </a:p>
        </c:rich>
      </c:tx>
      <c:layout>
        <c:manualLayout>
          <c:xMode val="edge"/>
          <c:yMode val="edge"/>
          <c:x val="0.35424314644615912"/>
          <c:y val="0.165354330708661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'Working Sheet-Need'!$V$5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Sheet-Need'!$U$6:$U$8</c:f>
              <c:strCache>
                <c:ptCount val="2"/>
                <c:pt idx="0">
                  <c:v>Pending</c:v>
                </c:pt>
                <c:pt idx="1">
                  <c:v>Close</c:v>
                </c:pt>
              </c:strCache>
            </c:strRef>
          </c:cat>
          <c:val>
            <c:numRef>
              <c:f>'Working Sheet-Need'!$V$6:$V$8</c:f>
              <c:numCache>
                <c:formatCode>General</c:formatCode>
                <c:ptCount val="2"/>
                <c:pt idx="0">
                  <c:v>20</c:v>
                </c:pt>
                <c:pt idx="1">
                  <c:v>41</c:v>
                </c:pt>
              </c:numCache>
            </c:numRef>
          </c:val>
          <c:extLst>
            <c:ext xmlns:c16="http://schemas.microsoft.com/office/drawing/2014/chart" uri="{C3380CC4-5D6E-409C-BE32-E72D297353CC}">
              <c16:uniqueId val="{00000000-01E4-40F4-92C5-CDB99E16C1D6}"/>
            </c:ext>
          </c:extLst>
        </c:ser>
        <c:dLbls>
          <c:dLblPos val="ctr"/>
          <c:showLegendKey val="0"/>
          <c:showVal val="1"/>
          <c:showCatName val="0"/>
          <c:showSerName val="0"/>
          <c:showPercent val="0"/>
          <c:showBubbleSize val="0"/>
        </c:dLbls>
        <c:gapWidth val="150"/>
        <c:overlap val="100"/>
        <c:axId val="1499121328"/>
        <c:axId val="1499121808"/>
      </c:barChart>
      <c:catAx>
        <c:axId val="1499121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1808"/>
        <c:crosses val="autoZero"/>
        <c:auto val="1"/>
        <c:lblAlgn val="ctr"/>
        <c:lblOffset val="100"/>
        <c:noMultiLvlLbl val="0"/>
      </c:catAx>
      <c:valAx>
        <c:axId val="14991218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 Value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58333333333333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9985577086955039"/>
              <c:y val="-6.6972947936361779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F499D1A-7B9C-46B2-BE3F-2AA3ADBF8742}" type="VALUE">
                  <a:rPr lang="en-US">
                    <a:solidFill>
                      <a:schemeClr val="bg1"/>
                    </a:solidFill>
                  </a:rPr>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layout>
            <c:manualLayout>
              <c:x val="0.2203389830508474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27624671916012"/>
          <c:y val="0.26328484981044037"/>
          <c:w val="0.61379330708661417"/>
          <c:h val="0.6293157626130067"/>
        </c:manualLayout>
      </c:layout>
      <c:barChart>
        <c:barDir val="bar"/>
        <c:grouping val="stacked"/>
        <c:varyColors val="0"/>
        <c:ser>
          <c:idx val="0"/>
          <c:order val="0"/>
          <c:tx>
            <c:strRef>
              <c:f>'Working Sheet-Need'!$AA$5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AB75-4758-BCBD-97EF4A120348}"/>
              </c:ext>
            </c:extLst>
          </c:dPt>
          <c:dPt>
            <c:idx val="1"/>
            <c:invertIfNegative val="0"/>
            <c:bubble3D val="0"/>
            <c:extLst>
              <c:ext xmlns:c16="http://schemas.microsoft.com/office/drawing/2014/chart" uri="{C3380CC4-5D6E-409C-BE32-E72D297353CC}">
                <c16:uniqueId val="{00000002-AB75-4758-BCBD-97EF4A120348}"/>
              </c:ext>
            </c:extLst>
          </c:dPt>
          <c:dPt>
            <c:idx val="2"/>
            <c:invertIfNegative val="0"/>
            <c:bubble3D val="0"/>
            <c:extLst>
              <c:ext xmlns:c16="http://schemas.microsoft.com/office/drawing/2014/chart" uri="{C3380CC4-5D6E-409C-BE32-E72D297353CC}">
                <c16:uniqueId val="{00000003-AB75-4758-BCBD-97EF4A120348}"/>
              </c:ext>
            </c:extLst>
          </c:dPt>
          <c:dLbls>
            <c:dLbl>
              <c:idx val="0"/>
              <c:tx>
                <c:rich>
                  <a:bodyPr/>
                  <a:lstStyle/>
                  <a:p>
                    <a:fld id="{4F499D1A-7B9C-46B2-BE3F-2AA3ADBF8742}"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B75-4758-BCBD-97EF4A120348}"/>
                </c:ext>
              </c:extLst>
            </c:dLbl>
            <c:dLbl>
              <c:idx val="1"/>
              <c:layout>
                <c:manualLayout>
                  <c:x val="0.2203389830508474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75-4758-BCBD-97EF4A120348}"/>
                </c:ext>
              </c:extLst>
            </c:dLbl>
            <c:dLbl>
              <c:idx val="2"/>
              <c:layout>
                <c:manualLayout>
                  <c:x val="0.1583333333333333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75-4758-BCBD-97EF4A1203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Sheet-Need'!$Z$6:$Z$9</c:f>
              <c:strCache>
                <c:ptCount val="3"/>
                <c:pt idx="0">
                  <c:v>Accept</c:v>
                </c:pt>
                <c:pt idx="1">
                  <c:v>Pending</c:v>
                </c:pt>
                <c:pt idx="2">
                  <c:v>Reject</c:v>
                </c:pt>
              </c:strCache>
            </c:strRef>
          </c:cat>
          <c:val>
            <c:numRef>
              <c:f>'Working Sheet-Need'!$AA$6:$AA$9</c:f>
              <c:numCache>
                <c:formatCode>_-"$"* #,##0.00_-;\-"$"* #,##0.00_-;_-"$"* "-"??_-;_-@_-</c:formatCode>
                <c:ptCount val="3"/>
                <c:pt idx="0">
                  <c:v>1029615.9336643106</c:v>
                </c:pt>
                <c:pt idx="1">
                  <c:v>259266.34123353154</c:v>
                </c:pt>
                <c:pt idx="2">
                  <c:v>49912.348382559772</c:v>
                </c:pt>
              </c:numCache>
            </c:numRef>
          </c:val>
          <c:extLst>
            <c:ext xmlns:c16="http://schemas.microsoft.com/office/drawing/2014/chart" uri="{C3380CC4-5D6E-409C-BE32-E72D297353CC}">
              <c16:uniqueId val="{00000000-AB75-4758-BCBD-97EF4A120348}"/>
            </c:ext>
          </c:extLst>
        </c:ser>
        <c:dLbls>
          <c:dLblPos val="ctr"/>
          <c:showLegendKey val="0"/>
          <c:showVal val="1"/>
          <c:showCatName val="0"/>
          <c:showSerName val="0"/>
          <c:showPercent val="0"/>
          <c:showBubbleSize val="0"/>
        </c:dLbls>
        <c:gapWidth val="150"/>
        <c:overlap val="100"/>
        <c:axId val="1129414160"/>
        <c:axId val="1129415120"/>
      </c:barChart>
      <c:catAx>
        <c:axId val="112941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15120"/>
        <c:crosses val="autoZero"/>
        <c:auto val="1"/>
        <c:lblAlgn val="ctr"/>
        <c:lblOffset val="100"/>
        <c:noMultiLvlLbl val="0"/>
      </c:catAx>
      <c:valAx>
        <c:axId val="1129415120"/>
        <c:scaling>
          <c:orientation val="minMax"/>
        </c:scaling>
        <c:delete val="0"/>
        <c:axPos val="b"/>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1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Sheet-Need!PivotTable5</c:name>
    <c:fmtId val="2"/>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Compensation Type USD </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'Working Sheet-Need'!$B$7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C2-4613-B436-B82CB7D8A9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C2-4613-B436-B82CB7D8A9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C2-4613-B436-B82CB7D8A9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C2-4613-B436-B82CB7D8A9E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Sheet-Need'!$A$8:$A$12</c:f>
              <c:strCache>
                <c:ptCount val="4"/>
                <c:pt idx="0">
                  <c:v>Insurance compensation</c:v>
                </c:pt>
                <c:pt idx="1">
                  <c:v>Less Than deductible</c:v>
                </c:pt>
                <c:pt idx="2">
                  <c:v>Police Reclaimed Goods</c:v>
                </c:pt>
                <c:pt idx="3">
                  <c:v>Transportation compensation</c:v>
                </c:pt>
              </c:strCache>
            </c:strRef>
          </c:cat>
          <c:val>
            <c:numRef>
              <c:f>'Working Sheet-Need'!$B$8:$B$12</c:f>
              <c:numCache>
                <c:formatCode>_(* #,##0.00_);_(* \(#,##0.00\);_(* "-"??_);_(@_)</c:formatCode>
                <c:ptCount val="4"/>
                <c:pt idx="0">
                  <c:v>762629.75174876105</c:v>
                </c:pt>
                <c:pt idx="1">
                  <c:v>0</c:v>
                </c:pt>
                <c:pt idx="2">
                  <c:v>784</c:v>
                </c:pt>
                <c:pt idx="3">
                  <c:v>197632.21538260343</c:v>
                </c:pt>
              </c:numCache>
            </c:numRef>
          </c:val>
          <c:extLst>
            <c:ext xmlns:c16="http://schemas.microsoft.com/office/drawing/2014/chart" uri="{C3380CC4-5D6E-409C-BE32-E72D297353CC}">
              <c16:uniqueId val="{00000008-A273-4A1E-8B92-EB598F071B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[Inland Insurance Cases Report - 2019 - 2026.xlsx]Working Sheet-Need!PivotTable6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Claims vs Compensation Trend (2019–2026)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Sheet-Need'!$O$5</c:f>
              <c:strCache>
                <c:ptCount val="1"/>
                <c:pt idx="0">
                  <c:v> Claim Value USD</c:v>
                </c:pt>
              </c:strCache>
            </c:strRef>
          </c:tx>
          <c:spPr>
            <a:solidFill>
              <a:schemeClr val="accent1"/>
            </a:solidFill>
            <a:ln>
              <a:noFill/>
            </a:ln>
            <a:effectLst/>
          </c:spPr>
          <c:invertIfNegative val="0"/>
          <c:cat>
            <c:strRef>
              <c:f>'Working Sheet-Need'!$N$6:$N$13</c:f>
              <c:strCache>
                <c:ptCount val="7"/>
                <c:pt idx="0">
                  <c:v>2019</c:v>
                </c:pt>
                <c:pt idx="1">
                  <c:v>2020</c:v>
                </c:pt>
                <c:pt idx="2">
                  <c:v>2021</c:v>
                </c:pt>
                <c:pt idx="3">
                  <c:v>2022</c:v>
                </c:pt>
                <c:pt idx="4">
                  <c:v>2023</c:v>
                </c:pt>
                <c:pt idx="5">
                  <c:v>2024</c:v>
                </c:pt>
                <c:pt idx="6">
                  <c:v>2025</c:v>
                </c:pt>
              </c:strCache>
            </c:strRef>
          </c:cat>
          <c:val>
            <c:numRef>
              <c:f>'Working Sheet-Need'!$O$6:$O$13</c:f>
              <c:numCache>
                <c:formatCode>_-"$"* #,##0.00_-;\-"$"* #,##0.00_-;_-"$"* "-"??_-;_-@_-</c:formatCode>
                <c:ptCount val="7"/>
                <c:pt idx="0">
                  <c:v>63145.767689384607</c:v>
                </c:pt>
                <c:pt idx="1">
                  <c:v>74696</c:v>
                </c:pt>
                <c:pt idx="2">
                  <c:v>58671.44841772152</c:v>
                </c:pt>
                <c:pt idx="3">
                  <c:v>140217.25830138943</c:v>
                </c:pt>
                <c:pt idx="4">
                  <c:v>224569.6551617251</c:v>
                </c:pt>
                <c:pt idx="5">
                  <c:v>728995.45321797859</c:v>
                </c:pt>
                <c:pt idx="6">
                  <c:v>48499.040492202948</c:v>
                </c:pt>
              </c:numCache>
            </c:numRef>
          </c:val>
          <c:extLst>
            <c:ext xmlns:c16="http://schemas.microsoft.com/office/drawing/2014/chart" uri="{C3380CC4-5D6E-409C-BE32-E72D297353CC}">
              <c16:uniqueId val="{00000000-A654-4DA0-8A36-76E0D0C6277B}"/>
            </c:ext>
          </c:extLst>
        </c:ser>
        <c:ser>
          <c:idx val="1"/>
          <c:order val="1"/>
          <c:tx>
            <c:strRef>
              <c:f>'Working Sheet-Need'!$P$5</c:f>
              <c:strCache>
                <c:ptCount val="1"/>
                <c:pt idx="0">
                  <c:v>Compensation Value USD</c:v>
                </c:pt>
              </c:strCache>
            </c:strRef>
          </c:tx>
          <c:spPr>
            <a:solidFill>
              <a:schemeClr val="accent2"/>
            </a:solidFill>
            <a:ln>
              <a:noFill/>
            </a:ln>
            <a:effectLst/>
          </c:spPr>
          <c:invertIfNegative val="0"/>
          <c:cat>
            <c:strRef>
              <c:f>'Working Sheet-Need'!$N$6:$N$13</c:f>
              <c:strCache>
                <c:ptCount val="7"/>
                <c:pt idx="0">
                  <c:v>2019</c:v>
                </c:pt>
                <c:pt idx="1">
                  <c:v>2020</c:v>
                </c:pt>
                <c:pt idx="2">
                  <c:v>2021</c:v>
                </c:pt>
                <c:pt idx="3">
                  <c:v>2022</c:v>
                </c:pt>
                <c:pt idx="4">
                  <c:v>2023</c:v>
                </c:pt>
                <c:pt idx="5">
                  <c:v>2024</c:v>
                </c:pt>
                <c:pt idx="6">
                  <c:v>2025</c:v>
                </c:pt>
              </c:strCache>
            </c:strRef>
          </c:cat>
          <c:val>
            <c:numRef>
              <c:f>'Working Sheet-Need'!$P$6:$P$13</c:f>
              <c:numCache>
                <c:formatCode>_-"$"* #,##0.00_-;\-"$"* #,##0.00_-;_-"$"* "-"??_-;_-@_-</c:formatCode>
                <c:ptCount val="7"/>
                <c:pt idx="0">
                  <c:v>45301</c:v>
                </c:pt>
                <c:pt idx="1">
                  <c:v>70880</c:v>
                </c:pt>
                <c:pt idx="2">
                  <c:v>51276.11</c:v>
                </c:pt>
                <c:pt idx="3">
                  <c:v>66224.385964912275</c:v>
                </c:pt>
                <c:pt idx="4">
                  <c:v>47096.858644067797</c:v>
                </c:pt>
                <c:pt idx="5">
                  <c:v>634016.40846769314</c:v>
                </c:pt>
                <c:pt idx="6">
                  <c:v>46251.204054691283</c:v>
                </c:pt>
              </c:numCache>
            </c:numRef>
          </c:val>
          <c:extLst>
            <c:ext xmlns:c16="http://schemas.microsoft.com/office/drawing/2014/chart" uri="{C3380CC4-5D6E-409C-BE32-E72D297353CC}">
              <c16:uniqueId val="{00000001-A654-4DA0-8A36-76E0D0C6277B}"/>
            </c:ext>
          </c:extLst>
        </c:ser>
        <c:dLbls>
          <c:showLegendKey val="0"/>
          <c:showVal val="0"/>
          <c:showCatName val="0"/>
          <c:showSerName val="0"/>
          <c:showPercent val="0"/>
          <c:showBubbleSize val="0"/>
        </c:dLbls>
        <c:gapWidth val="219"/>
        <c:axId val="1980286736"/>
        <c:axId val="1980286256"/>
      </c:barChart>
      <c:lineChart>
        <c:grouping val="standard"/>
        <c:varyColors val="0"/>
        <c:ser>
          <c:idx val="2"/>
          <c:order val="2"/>
          <c:tx>
            <c:strRef>
              <c:f>'Working Sheet-Need'!$Q$5</c:f>
              <c:strCache>
                <c:ptCount val="1"/>
                <c:pt idx="0">
                  <c:v>% Compensated</c:v>
                </c:pt>
              </c:strCache>
            </c:strRef>
          </c:tx>
          <c:spPr>
            <a:ln w="28575" cap="rnd">
              <a:solidFill>
                <a:schemeClr val="accent3"/>
              </a:solidFill>
              <a:round/>
            </a:ln>
            <a:effectLst/>
          </c:spPr>
          <c:marker>
            <c:symbol val="none"/>
          </c:marker>
          <c:cat>
            <c:strRef>
              <c:f>'Working Sheet-Need'!$N$6:$N$13</c:f>
              <c:strCache>
                <c:ptCount val="7"/>
                <c:pt idx="0">
                  <c:v>2019</c:v>
                </c:pt>
                <c:pt idx="1">
                  <c:v>2020</c:v>
                </c:pt>
                <c:pt idx="2">
                  <c:v>2021</c:v>
                </c:pt>
                <c:pt idx="3">
                  <c:v>2022</c:v>
                </c:pt>
                <c:pt idx="4">
                  <c:v>2023</c:v>
                </c:pt>
                <c:pt idx="5">
                  <c:v>2024</c:v>
                </c:pt>
                <c:pt idx="6">
                  <c:v>2025</c:v>
                </c:pt>
              </c:strCache>
            </c:strRef>
          </c:cat>
          <c:val>
            <c:numRef>
              <c:f>'Working Sheet-Need'!$Q$6:$Q$13</c:f>
              <c:numCache>
                <c:formatCode>0%</c:formatCode>
                <c:ptCount val="7"/>
                <c:pt idx="0">
                  <c:v>0.7174035831322314</c:v>
                </c:pt>
                <c:pt idx="1">
                  <c:v>0.94891292706436758</c:v>
                </c:pt>
                <c:pt idx="2">
                  <c:v>0.87395336885039676</c:v>
                </c:pt>
                <c:pt idx="3">
                  <c:v>0.47229839441423488</c:v>
                </c:pt>
                <c:pt idx="4">
                  <c:v>0.20972049233522103</c:v>
                </c:pt>
                <c:pt idx="5">
                  <c:v>0.8697124319074655</c:v>
                </c:pt>
                <c:pt idx="6">
                  <c:v>0.95365194002398779</c:v>
                </c:pt>
              </c:numCache>
            </c:numRef>
          </c:val>
          <c:smooth val="0"/>
          <c:extLst>
            <c:ext xmlns:c16="http://schemas.microsoft.com/office/drawing/2014/chart" uri="{C3380CC4-5D6E-409C-BE32-E72D297353CC}">
              <c16:uniqueId val="{00000002-A654-4DA0-8A36-76E0D0C6277B}"/>
            </c:ext>
          </c:extLst>
        </c:ser>
        <c:dLbls>
          <c:showLegendKey val="0"/>
          <c:showVal val="0"/>
          <c:showCatName val="0"/>
          <c:showSerName val="0"/>
          <c:showPercent val="0"/>
          <c:showBubbleSize val="0"/>
        </c:dLbls>
        <c:marker val="1"/>
        <c:smooth val="0"/>
        <c:axId val="1950687824"/>
        <c:axId val="1950690704"/>
      </c:lineChart>
      <c:catAx>
        <c:axId val="1980286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256"/>
        <c:crosses val="autoZero"/>
        <c:auto val="1"/>
        <c:lblAlgn val="ctr"/>
        <c:lblOffset val="100"/>
        <c:noMultiLvlLbl val="0"/>
      </c:catAx>
      <c:valAx>
        <c:axId val="1980286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86736"/>
        <c:crosses val="autoZero"/>
        <c:crossBetween val="between"/>
      </c:valAx>
      <c:valAx>
        <c:axId val="19506907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87824"/>
        <c:crosses val="max"/>
        <c:crossBetween val="between"/>
      </c:valAx>
      <c:catAx>
        <c:axId val="195068782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690704"/>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Claims vs Compensation Trend (2019–2026)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CC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F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rgbClr val="F2D2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Claim Value USD </c:v>
          </c:tx>
          <c:spPr>
            <a:solidFill>
              <a:srgbClr val="8CCB00"/>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84364.734556405383</c:v>
              </c:pt>
              <c:pt idx="1">
                <c:v>74696</c:v>
              </c:pt>
              <c:pt idx="2">
                <c:v>58671.44841772152</c:v>
              </c:pt>
              <c:pt idx="3">
                <c:v>145148.52328203901</c:v>
              </c:pt>
              <c:pt idx="4">
                <c:v>208242.53651765728</c:v>
              </c:pt>
              <c:pt idx="5">
                <c:v>732258.93226053182</c:v>
              </c:pt>
              <c:pt idx="6">
                <c:v>90288.063602572074</c:v>
              </c:pt>
              <c:pt idx="7">
                <c:v>18156.710967227948</c:v>
              </c:pt>
            </c:numLit>
          </c:val>
          <c:extLst>
            <c:ext xmlns:c16="http://schemas.microsoft.com/office/drawing/2014/chart" uri="{C3380CC4-5D6E-409C-BE32-E72D297353CC}">
              <c16:uniqueId val="{00000000-4413-4112-808B-30E63CFB1747}"/>
            </c:ext>
          </c:extLst>
        </c:ser>
        <c:ser>
          <c:idx val="1"/>
          <c:order val="1"/>
          <c:tx>
            <c:v>Compensation Value USD </c:v>
          </c:tx>
          <c:spPr>
            <a:solidFill>
              <a:srgbClr val="2F7D32"/>
            </a:solidFill>
            <a:ln>
              <a:noFill/>
            </a:ln>
            <a:effectLst/>
          </c:spPr>
          <c:invertIfNegative val="0"/>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45301</c:v>
              </c:pt>
              <c:pt idx="1">
                <c:v>70880</c:v>
              </c:pt>
              <c:pt idx="2">
                <c:v>51276.11</c:v>
              </c:pt>
              <c:pt idx="3">
                <c:v>66224.385964912275</c:v>
              </c:pt>
              <c:pt idx="4">
                <c:v>30769.739999999998</c:v>
              </c:pt>
              <c:pt idx="5">
                <c:v>635698.68846769317</c:v>
              </c:pt>
              <c:pt idx="6">
                <c:v>52805.564054691284</c:v>
              </c:pt>
              <c:pt idx="7">
                <c:v>0</c:v>
              </c:pt>
            </c:numLit>
          </c:val>
          <c:extLst>
            <c:ext xmlns:c16="http://schemas.microsoft.com/office/drawing/2014/chart" uri="{C3380CC4-5D6E-409C-BE32-E72D297353CC}">
              <c16:uniqueId val="{00000001-4413-4112-808B-30E63CFB1747}"/>
            </c:ext>
          </c:extLst>
        </c:ser>
        <c:dLbls>
          <c:showLegendKey val="0"/>
          <c:showVal val="0"/>
          <c:showCatName val="0"/>
          <c:showSerName val="0"/>
          <c:showPercent val="0"/>
          <c:showBubbleSize val="0"/>
        </c:dLbls>
        <c:gapWidth val="219"/>
        <c:overlap val="-27"/>
        <c:axId val="803789968"/>
        <c:axId val="803791408"/>
      </c:barChart>
      <c:lineChart>
        <c:grouping val="standard"/>
        <c:varyColors val="0"/>
        <c:ser>
          <c:idx val="2"/>
          <c:order val="2"/>
          <c:tx>
            <c:v> % Compensation </c:v>
          </c:tx>
          <c:spPr>
            <a:ln w="28575" cap="rnd">
              <a:solidFill>
                <a:srgbClr val="F2D200"/>
              </a:solidFill>
              <a:round/>
            </a:ln>
            <a:effectLst/>
          </c:spPr>
          <c:marker>
            <c:symbol val="none"/>
          </c:marker>
          <c:cat>
            <c:strLit>
              <c:ptCount val="8"/>
              <c:pt idx="0">
                <c:v>2019</c:v>
              </c:pt>
              <c:pt idx="1">
                <c:v>2020</c:v>
              </c:pt>
              <c:pt idx="2">
                <c:v>2021</c:v>
              </c:pt>
              <c:pt idx="3">
                <c:v>2022</c:v>
              </c:pt>
              <c:pt idx="4">
                <c:v>2023</c:v>
              </c:pt>
              <c:pt idx="5">
                <c:v>2024</c:v>
              </c:pt>
              <c:pt idx="6">
                <c:v>2025</c:v>
              </c:pt>
              <c:pt idx="7">
                <c:v>2026</c:v>
              </c:pt>
            </c:strLit>
          </c:cat>
          <c:val>
            <c:numLit>
              <c:formatCode>General</c:formatCode>
              <c:ptCount val="8"/>
              <c:pt idx="0">
                <c:v>0.5369660704581749</c:v>
              </c:pt>
              <c:pt idx="1">
                <c:v>0.94891292706436758</c:v>
              </c:pt>
              <c:pt idx="2">
                <c:v>0.87395336885039676</c:v>
              </c:pt>
              <c:pt idx="3">
                <c:v>0.45625256439041584</c:v>
              </c:pt>
              <c:pt idx="4">
                <c:v>0.14775914908907659</c:v>
              </c:pt>
              <c:pt idx="5">
                <c:v>0.86813374403675658</c:v>
              </c:pt>
              <c:pt idx="6">
                <c:v>0.58485653526837833</c:v>
              </c:pt>
              <c:pt idx="7">
                <c:v>0</c:v>
              </c:pt>
            </c:numLit>
          </c:val>
          <c:smooth val="0"/>
          <c:extLst>
            <c:ext xmlns:c16="http://schemas.microsoft.com/office/drawing/2014/chart" uri="{C3380CC4-5D6E-409C-BE32-E72D297353CC}">
              <c16:uniqueId val="{00000002-4413-4112-808B-30E63CFB1747}"/>
            </c:ext>
          </c:extLst>
        </c:ser>
        <c:dLbls>
          <c:showLegendKey val="0"/>
          <c:showVal val="0"/>
          <c:showCatName val="0"/>
          <c:showSerName val="0"/>
          <c:showPercent val="0"/>
          <c:showBubbleSize val="0"/>
        </c:dLbls>
        <c:marker val="1"/>
        <c:smooth val="0"/>
        <c:axId val="286701920"/>
        <c:axId val="286705760"/>
      </c:lineChart>
      <c:catAx>
        <c:axId val="80378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91408"/>
        <c:crosses val="autoZero"/>
        <c:auto val="1"/>
        <c:lblAlgn val="ctr"/>
        <c:lblOffset val="100"/>
        <c:noMultiLvlLbl val="0"/>
      </c:catAx>
      <c:valAx>
        <c:axId val="80379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789968"/>
        <c:crosses val="autoZero"/>
        <c:crossBetween val="between"/>
      </c:valAx>
      <c:valAx>
        <c:axId val="286705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701920"/>
        <c:crosses val="max"/>
        <c:crossBetween val="between"/>
      </c:valAx>
      <c:catAx>
        <c:axId val="286701920"/>
        <c:scaling>
          <c:orientation val="minMax"/>
        </c:scaling>
        <c:delete val="1"/>
        <c:axPos val="b"/>
        <c:numFmt formatCode="General" sourceLinked="1"/>
        <c:majorTickMark val="out"/>
        <c:minorTickMark val="none"/>
        <c:tickLblPos val="nextTo"/>
        <c:crossAx val="286705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Compensation Type USD </a:t>
            </a:r>
          </a:p>
        </c:rich>
      </c:tx>
      <c:layout>
        <c:manualLayout>
          <c:xMode val="edge"/>
          <c:yMode val="edge"/>
          <c:x val="0.33677494199535968"/>
          <c:y val="3.09278350515463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1811235074992184E-2"/>
              <c:y val="-0.10858213436266259"/>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8CCB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F4D1F"/>
          </a:solidFill>
          <a:ln w="19050">
            <a:solidFill>
              <a:schemeClr val="lt1"/>
            </a:solidFill>
          </a:ln>
          <a:effectLst/>
        </c:spPr>
      </c:pivotFmt>
      <c:pivotFmt>
        <c:idx val="14"/>
        <c:spPr>
          <a:solidFill>
            <a:srgbClr val="8CCB00"/>
          </a:solidFill>
          <a:ln w="19050">
            <a:solidFill>
              <a:schemeClr val="lt1"/>
            </a:solidFill>
          </a:ln>
          <a:effectLst/>
        </c:spPr>
        <c:dLbl>
          <c:idx val="0"/>
          <c:layout>
            <c:manualLayout>
              <c:x val="9.7906614412924406E-2"/>
              <c:y val="6.416685717194223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8CCB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pivotFmt>
      <c:pivotFmt>
        <c:idx val="21"/>
        <c:spPr>
          <a:solidFill>
            <a:srgbClr val="2F7D3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2"/>
        <c:spPr>
          <a:solidFill>
            <a:srgbClr val="8CCB00"/>
          </a:solidFill>
          <a:ln w="19050">
            <a:solidFill>
              <a:schemeClr val="lt1"/>
            </a:solidFill>
          </a:ln>
          <a:effectLst/>
        </c:spPr>
      </c:pivotFmt>
      <c:pivotFmt>
        <c:idx val="23"/>
        <c:spPr>
          <a:solidFill>
            <a:schemeClr val="bg1">
              <a:lumMod val="85000"/>
            </a:schemeClr>
          </a:solidFill>
          <a:ln w="19050">
            <a:solidFill>
              <a:schemeClr val="lt1"/>
            </a:solidFill>
          </a:ln>
          <a:effectLst/>
        </c:spPr>
      </c:pivotFmt>
      <c:pivotFmt>
        <c:idx val="24"/>
        <c:spPr>
          <a:solidFill>
            <a:schemeClr val="accent2"/>
          </a:solidFill>
          <a:ln w="19050">
            <a:solidFill>
              <a:schemeClr val="lt1"/>
            </a:solidFill>
          </a:ln>
          <a:effectLst/>
        </c:spPr>
      </c:pivotFmt>
    </c:pivotFmts>
    <c:plotArea>
      <c:layout/>
      <c:doughnutChart>
        <c:varyColors val="1"/>
        <c:ser>
          <c:idx val="0"/>
          <c:order val="0"/>
          <c:tx>
            <c:v>Total</c:v>
          </c:tx>
          <c:spPr>
            <a:solidFill>
              <a:srgbClr val="2F7D32"/>
            </a:solidFill>
          </c:spPr>
          <c:dPt>
            <c:idx val="0"/>
            <c:bubble3D val="0"/>
            <c:spPr>
              <a:solidFill>
                <a:srgbClr val="2F7D32"/>
              </a:solidFill>
              <a:ln w="19050">
                <a:solidFill>
                  <a:schemeClr val="lt1"/>
                </a:solidFill>
              </a:ln>
              <a:effectLst/>
            </c:spPr>
            <c:extLst>
              <c:ext xmlns:c16="http://schemas.microsoft.com/office/drawing/2014/chart" uri="{C3380CC4-5D6E-409C-BE32-E72D297353CC}">
                <c16:uniqueId val="{00000001-5C0D-4DAC-BF1B-1F95A65A5B86}"/>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C0D-4DAC-BF1B-1F95A65A5B86}"/>
              </c:ext>
            </c:extLst>
          </c:dPt>
          <c:dPt>
            <c:idx val="2"/>
            <c:bubble3D val="0"/>
            <c:spPr>
              <a:solidFill>
                <a:srgbClr val="8CCB00"/>
              </a:solidFill>
              <a:ln w="19050">
                <a:solidFill>
                  <a:schemeClr val="lt1"/>
                </a:solidFill>
              </a:ln>
              <a:effectLst/>
            </c:spPr>
            <c:extLst>
              <c:ext xmlns:c16="http://schemas.microsoft.com/office/drawing/2014/chart" uri="{C3380CC4-5D6E-409C-BE32-E72D297353CC}">
                <c16:uniqueId val="{00000005-5C0D-4DAC-BF1B-1F95A65A5B86}"/>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6-4F1D-44BE-9CE5-9ACAEB119286}"/>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Insurance compensation</c:v>
              </c:pt>
              <c:pt idx="1">
                <c:v>No cargo damage</c:v>
              </c:pt>
              <c:pt idx="2">
                <c:v>Transportation compensation</c:v>
              </c:pt>
              <c:pt idx="3">
                <c:v>Police Reclaimed Goods</c:v>
              </c:pt>
            </c:strLit>
          </c:cat>
          <c:val>
            <c:numLit>
              <c:formatCode>General</c:formatCode>
              <c:ptCount val="4"/>
              <c:pt idx="0">
                <c:v>770866.39174876083</c:v>
              </c:pt>
              <c:pt idx="1">
                <c:v>0</c:v>
              </c:pt>
              <c:pt idx="2">
                <c:v>181305.09673853562</c:v>
              </c:pt>
              <c:pt idx="3">
                <c:v>784</c:v>
              </c:pt>
            </c:numLit>
          </c:val>
          <c:extLst>
            <c:ext xmlns:c16="http://schemas.microsoft.com/office/drawing/2014/chart" uri="{C3380CC4-5D6E-409C-BE32-E72D297353CC}">
              <c16:uniqueId val="{00000006-5C0D-4DAC-BF1B-1F95A65A5B8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833640864497499"/>
          <c:y val="0.31694942771328843"/>
          <c:w val="0.33774247766592985"/>
          <c:h val="0.4935579186622290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3" Type="http://schemas.openxmlformats.org/officeDocument/2006/relationships/chart" Target="../charts/chart4.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image" Target="../media/image15.jpg"/><Relationship Id="rId2" Type="http://schemas.openxmlformats.org/officeDocument/2006/relationships/chart" Target="../charts/chart3.xml"/><Relationship Id="rId16" Type="http://schemas.openxmlformats.org/officeDocument/2006/relationships/image" Target="../media/image14.sv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9.png"/><Relationship Id="rId5" Type="http://schemas.openxmlformats.org/officeDocument/2006/relationships/chart" Target="../charts/chart6.xml"/><Relationship Id="rId15" Type="http://schemas.openxmlformats.org/officeDocument/2006/relationships/image" Target="../media/image13.png"/><Relationship Id="rId10" Type="http://schemas.openxmlformats.org/officeDocument/2006/relationships/image" Target="../media/image8.svg"/><Relationship Id="rId4" Type="http://schemas.openxmlformats.org/officeDocument/2006/relationships/chart" Target="../charts/chart5.xml"/><Relationship Id="rId9" Type="http://schemas.openxmlformats.org/officeDocument/2006/relationships/image" Target="../media/image7.png"/><Relationship Id="rId1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image" Target="../media/image21.svg"/><Relationship Id="rId13" Type="http://schemas.openxmlformats.org/officeDocument/2006/relationships/image" Target="../media/image26.png"/><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image" Target="../media/image25.svg"/><Relationship Id="rId2" Type="http://schemas.openxmlformats.org/officeDocument/2006/relationships/chart" Target="../charts/chart13.xml"/><Relationship Id="rId16" Type="http://schemas.openxmlformats.org/officeDocument/2006/relationships/image" Target="../media/image29.svg"/><Relationship Id="rId1" Type="http://schemas.openxmlformats.org/officeDocument/2006/relationships/chart" Target="../charts/chart12.xml"/><Relationship Id="rId6" Type="http://schemas.openxmlformats.org/officeDocument/2006/relationships/image" Target="../media/image19.sv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svg"/><Relationship Id="rId4" Type="http://schemas.openxmlformats.org/officeDocument/2006/relationships/image" Target="../media/image17.svg"/><Relationship Id="rId9" Type="http://schemas.openxmlformats.org/officeDocument/2006/relationships/image" Target="../media/image22.png"/><Relationship Id="rId14" Type="http://schemas.openxmlformats.org/officeDocument/2006/relationships/image" Target="../media/image27.svg"/></Relationships>
</file>

<file path=xl/drawings/drawing1.xml><?xml version="1.0" encoding="utf-8"?>
<xdr:wsDr xmlns:xdr="http://schemas.openxmlformats.org/drawingml/2006/spreadsheetDrawing" xmlns:a="http://schemas.openxmlformats.org/drawingml/2006/main">
  <xdr:twoCellAnchor editAs="oneCell">
    <xdr:from>
      <xdr:col>0</xdr:col>
      <xdr:colOff>464820</xdr:colOff>
      <xdr:row>0</xdr:row>
      <xdr:rowOff>60961</xdr:rowOff>
    </xdr:from>
    <xdr:to>
      <xdr:col>11</xdr:col>
      <xdr:colOff>431464</xdr:colOff>
      <xdr:row>22</xdr:row>
      <xdr:rowOff>76201</xdr:rowOff>
    </xdr:to>
    <xdr:pic>
      <xdr:nvPicPr>
        <xdr:cNvPr id="2" name="Picture 1">
          <a:extLst>
            <a:ext uri="{FF2B5EF4-FFF2-40B4-BE49-F238E27FC236}">
              <a16:creationId xmlns:a16="http://schemas.microsoft.com/office/drawing/2014/main" id="{58A49E2B-78A0-AF64-8C1C-9F7265D0042D}"/>
            </a:ext>
          </a:extLst>
        </xdr:cNvPr>
        <xdr:cNvPicPr>
          <a:picLocks noChangeAspect="1"/>
        </xdr:cNvPicPr>
      </xdr:nvPicPr>
      <xdr:blipFill>
        <a:blip xmlns:r="http://schemas.openxmlformats.org/officeDocument/2006/relationships" r:embed="rId1"/>
        <a:stretch>
          <a:fillRect/>
        </a:stretch>
      </xdr:blipFill>
      <xdr:spPr>
        <a:xfrm>
          <a:off x="464820" y="60961"/>
          <a:ext cx="6672244" cy="403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0</xdr:row>
      <xdr:rowOff>160020</xdr:rowOff>
    </xdr:from>
    <xdr:to>
      <xdr:col>2</xdr:col>
      <xdr:colOff>263095</xdr:colOff>
      <xdr:row>6</xdr:row>
      <xdr:rowOff>5847</xdr:rowOff>
    </xdr:to>
    <xdr:pic>
      <xdr:nvPicPr>
        <xdr:cNvPr id="2" name="Picture 1">
          <a:extLst>
            <a:ext uri="{FF2B5EF4-FFF2-40B4-BE49-F238E27FC236}">
              <a16:creationId xmlns:a16="http://schemas.microsoft.com/office/drawing/2014/main" id="{AC1C80D9-7793-7BAD-29C5-79119BECAD83}"/>
            </a:ext>
          </a:extLst>
        </xdr:cNvPr>
        <xdr:cNvPicPr>
          <a:picLocks noChangeAspect="1"/>
        </xdr:cNvPicPr>
      </xdr:nvPicPr>
      <xdr:blipFill>
        <a:blip xmlns:r="http://schemas.openxmlformats.org/officeDocument/2006/relationships" r:embed="rId1"/>
        <a:stretch>
          <a:fillRect/>
        </a:stretch>
      </xdr:blipFill>
      <xdr:spPr>
        <a:xfrm>
          <a:off x="15240" y="160020"/>
          <a:ext cx="1467055" cy="943107"/>
        </a:xfrm>
        <a:prstGeom prst="rect">
          <a:avLst/>
        </a:prstGeom>
      </xdr:spPr>
    </xdr:pic>
    <xdr:clientData/>
  </xdr:twoCellAnchor>
  <xdr:twoCellAnchor editAs="oneCell">
    <xdr:from>
      <xdr:col>0</xdr:col>
      <xdr:colOff>0</xdr:colOff>
      <xdr:row>10</xdr:row>
      <xdr:rowOff>0</xdr:rowOff>
    </xdr:from>
    <xdr:to>
      <xdr:col>9</xdr:col>
      <xdr:colOff>76200</xdr:colOff>
      <xdr:row>19</xdr:row>
      <xdr:rowOff>154556</xdr:rowOff>
    </xdr:to>
    <xdr:pic>
      <xdr:nvPicPr>
        <xdr:cNvPr id="3" name="Picture 2">
          <a:extLst>
            <a:ext uri="{FF2B5EF4-FFF2-40B4-BE49-F238E27FC236}">
              <a16:creationId xmlns:a16="http://schemas.microsoft.com/office/drawing/2014/main" id="{10942F54-0502-CB8E-6CC3-A53E23ECEEA3}"/>
            </a:ext>
          </a:extLst>
        </xdr:cNvPr>
        <xdr:cNvPicPr>
          <a:picLocks noChangeAspect="1"/>
        </xdr:cNvPicPr>
      </xdr:nvPicPr>
      <xdr:blipFill>
        <a:blip xmlns:r="http://schemas.openxmlformats.org/officeDocument/2006/relationships" r:embed="rId2"/>
        <a:stretch>
          <a:fillRect/>
        </a:stretch>
      </xdr:blipFill>
      <xdr:spPr>
        <a:xfrm>
          <a:off x="0" y="1828800"/>
          <a:ext cx="5562600" cy="1800476"/>
        </a:xfrm>
        <a:prstGeom prst="rect">
          <a:avLst/>
        </a:prstGeom>
      </xdr:spPr>
    </xdr:pic>
    <xdr:clientData/>
  </xdr:twoCellAnchor>
  <xdr:twoCellAnchor editAs="oneCell">
    <xdr:from>
      <xdr:col>4</xdr:col>
      <xdr:colOff>175260</xdr:colOff>
      <xdr:row>0</xdr:row>
      <xdr:rowOff>0</xdr:rowOff>
    </xdr:from>
    <xdr:to>
      <xdr:col>7</xdr:col>
      <xdr:colOff>108831</xdr:colOff>
      <xdr:row>8</xdr:row>
      <xdr:rowOff>175489</xdr:rowOff>
    </xdr:to>
    <xdr:pic>
      <xdr:nvPicPr>
        <xdr:cNvPr id="5" name="Picture 4">
          <a:extLst>
            <a:ext uri="{FF2B5EF4-FFF2-40B4-BE49-F238E27FC236}">
              <a16:creationId xmlns:a16="http://schemas.microsoft.com/office/drawing/2014/main" id="{EEE91032-6E01-5072-5679-C81C6B6CF9E9}"/>
            </a:ext>
          </a:extLst>
        </xdr:cNvPr>
        <xdr:cNvPicPr>
          <a:picLocks noChangeAspect="1"/>
        </xdr:cNvPicPr>
      </xdr:nvPicPr>
      <xdr:blipFill>
        <a:blip xmlns:r="http://schemas.openxmlformats.org/officeDocument/2006/relationships" r:embed="rId3"/>
        <a:stretch>
          <a:fillRect/>
        </a:stretch>
      </xdr:blipFill>
      <xdr:spPr>
        <a:xfrm>
          <a:off x="2613660" y="0"/>
          <a:ext cx="1762371" cy="16385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37</xdr:row>
      <xdr:rowOff>0</xdr:rowOff>
    </xdr:from>
    <xdr:to>
      <xdr:col>6</xdr:col>
      <xdr:colOff>68580</xdr:colOff>
      <xdr:row>49</xdr:row>
      <xdr:rowOff>53340</xdr:rowOff>
    </xdr:to>
    <xdr:graphicFrame macro="">
      <xdr:nvGraphicFramePr>
        <xdr:cNvPr id="4" name="Chart 3">
          <a:extLst>
            <a:ext uri="{FF2B5EF4-FFF2-40B4-BE49-F238E27FC236}">
              <a16:creationId xmlns:a16="http://schemas.microsoft.com/office/drawing/2014/main" id="{872D81F8-57B8-401C-A07C-8BC40853C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93981</xdr:colOff>
      <xdr:row>2</xdr:row>
      <xdr:rowOff>108373</xdr:rowOff>
    </xdr:from>
    <xdr:to>
      <xdr:col>1</xdr:col>
      <xdr:colOff>1152314</xdr:colOff>
      <xdr:row>6</xdr:row>
      <xdr:rowOff>118533</xdr:rowOff>
    </xdr:to>
    <mc:AlternateContent xmlns:mc="http://schemas.openxmlformats.org/markup-compatibility/2006" xmlns:a14="http://schemas.microsoft.com/office/drawing/2010/main">
      <mc:Choice Requires="a14">
        <xdr:graphicFrame macro="">
          <xdr:nvGraphicFramePr>
            <xdr:cNvPr id="3" name="Period Type 5">
              <a:extLst>
                <a:ext uri="{FF2B5EF4-FFF2-40B4-BE49-F238E27FC236}">
                  <a16:creationId xmlns:a16="http://schemas.microsoft.com/office/drawing/2014/main" id="{6F0D5DB7-4D10-26B5-915F-E4FF7D894132}"/>
                </a:ext>
              </a:extLst>
            </xdr:cNvPr>
            <xdr:cNvGraphicFramePr/>
          </xdr:nvGraphicFramePr>
          <xdr:xfrm>
            <a:off x="0" y="0"/>
            <a:ext cx="0" cy="0"/>
          </xdr:xfrm>
          <a:graphic>
            <a:graphicData uri="http://schemas.microsoft.com/office/drawing/2010/slicer">
              <sle:slicer xmlns:sle="http://schemas.microsoft.com/office/drawing/2010/slicer" name="Period Type 5"/>
            </a:graphicData>
          </a:graphic>
        </xdr:graphicFrame>
      </mc:Choice>
      <mc:Fallback xmlns="">
        <xdr:sp macro="" textlink="">
          <xdr:nvSpPr>
            <xdr:cNvPr id="0" name=""/>
            <xdr:cNvSpPr>
              <a:spLocks noTextEdit="1"/>
            </xdr:cNvSpPr>
          </xdr:nvSpPr>
          <xdr:spPr>
            <a:xfrm>
              <a:off x="93981" y="540173"/>
              <a:ext cx="1828800" cy="780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43181</xdr:colOff>
      <xdr:row>2</xdr:row>
      <xdr:rowOff>108374</xdr:rowOff>
    </xdr:from>
    <xdr:to>
      <xdr:col>3</xdr:col>
      <xdr:colOff>752263</xdr:colOff>
      <xdr:row>6</xdr:row>
      <xdr:rowOff>76200</xdr:rowOff>
    </xdr:to>
    <mc:AlternateContent xmlns:mc="http://schemas.openxmlformats.org/markup-compatibility/2006" xmlns:a14="http://schemas.microsoft.com/office/drawing/2010/main">
      <mc:Choice Requires="a14">
        <xdr:graphicFrame macro="">
          <xdr:nvGraphicFramePr>
            <xdr:cNvPr id="7" name="Type 5">
              <a:extLst>
                <a:ext uri="{FF2B5EF4-FFF2-40B4-BE49-F238E27FC236}">
                  <a16:creationId xmlns:a16="http://schemas.microsoft.com/office/drawing/2014/main" id="{870CE995-BCFE-7EA7-88B1-559E7342B6F0}"/>
                </a:ext>
              </a:extLst>
            </xdr:cNvPr>
            <xdr:cNvGraphicFramePr/>
          </xdr:nvGraphicFramePr>
          <xdr:xfrm>
            <a:off x="0" y="0"/>
            <a:ext cx="0" cy="0"/>
          </xdr:xfrm>
          <a:graphic>
            <a:graphicData uri="http://schemas.microsoft.com/office/drawing/2010/slicer">
              <sle:slicer xmlns:sle="http://schemas.microsoft.com/office/drawing/2010/slicer" name="Type 5"/>
            </a:graphicData>
          </a:graphic>
        </xdr:graphicFrame>
      </mc:Choice>
      <mc:Fallback xmlns="">
        <xdr:sp macro="" textlink="">
          <xdr:nvSpPr>
            <xdr:cNvPr id="0" name=""/>
            <xdr:cNvSpPr>
              <a:spLocks noTextEdit="1"/>
            </xdr:cNvSpPr>
          </xdr:nvSpPr>
          <xdr:spPr>
            <a:xfrm>
              <a:off x="2320714" y="540174"/>
              <a:ext cx="1828800" cy="738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1160780</xdr:colOff>
      <xdr:row>2</xdr:row>
      <xdr:rowOff>74508</xdr:rowOff>
    </xdr:from>
    <xdr:to>
      <xdr:col>5</xdr:col>
      <xdr:colOff>282365</xdr:colOff>
      <xdr:row>6</xdr:row>
      <xdr:rowOff>33866</xdr:rowOff>
    </xdr:to>
    <mc:AlternateContent xmlns:mc="http://schemas.openxmlformats.org/markup-compatibility/2006" xmlns:a14="http://schemas.microsoft.com/office/drawing/2010/main">
      <mc:Choice Requires="a14">
        <xdr:graphicFrame macro="">
          <xdr:nvGraphicFramePr>
            <xdr:cNvPr id="8" name="Status 5">
              <a:extLst>
                <a:ext uri="{FF2B5EF4-FFF2-40B4-BE49-F238E27FC236}">
                  <a16:creationId xmlns:a16="http://schemas.microsoft.com/office/drawing/2014/main" id="{63F10B5B-1A85-40F5-96AC-92E875156183}"/>
                </a:ext>
              </a:extLst>
            </xdr:cNvPr>
            <xdr:cNvGraphicFramePr/>
          </xdr:nvGraphicFramePr>
          <xdr:xfrm>
            <a:off x="0" y="0"/>
            <a:ext cx="0" cy="0"/>
          </xdr:xfrm>
          <a:graphic>
            <a:graphicData uri="http://schemas.microsoft.com/office/drawing/2010/slicer">
              <sle:slicer xmlns:sle="http://schemas.microsoft.com/office/drawing/2010/slicer" name="Status 5"/>
            </a:graphicData>
          </a:graphic>
        </xdr:graphicFrame>
      </mc:Choice>
      <mc:Fallback xmlns="">
        <xdr:sp macro="" textlink="">
          <xdr:nvSpPr>
            <xdr:cNvPr id="0" name=""/>
            <xdr:cNvSpPr>
              <a:spLocks noTextEdit="1"/>
            </xdr:cNvSpPr>
          </xdr:nvSpPr>
          <xdr:spPr>
            <a:xfrm>
              <a:off x="4547447" y="506308"/>
              <a:ext cx="1828800" cy="729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1574800</xdr:colOff>
      <xdr:row>17</xdr:row>
      <xdr:rowOff>87875</xdr:rowOff>
    </xdr:from>
    <xdr:to>
      <xdr:col>24</xdr:col>
      <xdr:colOff>0</xdr:colOff>
      <xdr:row>46</xdr:row>
      <xdr:rowOff>75197</xdr:rowOff>
    </xdr:to>
    <xdr:sp macro="" textlink="">
      <xdr:nvSpPr>
        <xdr:cNvPr id="2" name="Rectangle 1">
          <a:extLst>
            <a:ext uri="{FF2B5EF4-FFF2-40B4-BE49-F238E27FC236}">
              <a16:creationId xmlns:a16="http://schemas.microsoft.com/office/drawing/2014/main" id="{210B6899-9E69-4696-9658-E55642946ECC}"/>
            </a:ext>
          </a:extLst>
        </xdr:cNvPr>
        <xdr:cNvSpPr/>
      </xdr:nvSpPr>
      <xdr:spPr>
        <a:xfrm>
          <a:off x="18895261" y="3496822"/>
          <a:ext cx="11434344" cy="5802586"/>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0</xdr:col>
      <xdr:colOff>0</xdr:colOff>
      <xdr:row>1</xdr:row>
      <xdr:rowOff>28867</xdr:rowOff>
    </xdr:from>
    <xdr:to>
      <xdr:col>1</xdr:col>
      <xdr:colOff>1625600</xdr:colOff>
      <xdr:row>93</xdr:row>
      <xdr:rowOff>249962</xdr:rowOff>
    </xdr:to>
    <xdr:sp macro="" textlink="">
      <xdr:nvSpPr>
        <xdr:cNvPr id="3" name="Rectangle 2">
          <a:extLst>
            <a:ext uri="{FF2B5EF4-FFF2-40B4-BE49-F238E27FC236}">
              <a16:creationId xmlns:a16="http://schemas.microsoft.com/office/drawing/2014/main" id="{9847F809-2DF6-46F6-B743-AE72A3910F9A}"/>
            </a:ext>
          </a:extLst>
        </xdr:cNvPr>
        <xdr:cNvSpPr/>
      </xdr:nvSpPr>
      <xdr:spPr>
        <a:xfrm>
          <a:off x="0" y="230912"/>
          <a:ext cx="2837873" cy="20310186"/>
        </a:xfrm>
        <a:prstGeom prst="rect">
          <a:avLst/>
        </a:prstGeom>
        <a:solidFill>
          <a:srgbClr val="0F4D1F"/>
        </a:solid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1</xdr:col>
      <xdr:colOff>1758950</xdr:colOff>
      <xdr:row>1</xdr:row>
      <xdr:rowOff>44450</xdr:rowOff>
    </xdr:from>
    <xdr:to>
      <xdr:col>24</xdr:col>
      <xdr:colOff>57150</xdr:colOff>
      <xdr:row>16</xdr:row>
      <xdr:rowOff>127000</xdr:rowOff>
    </xdr:to>
    <xdr:sp macro="" textlink="">
      <xdr:nvSpPr>
        <xdr:cNvPr id="4" name="Rectangle 3">
          <a:extLst>
            <a:ext uri="{FF2B5EF4-FFF2-40B4-BE49-F238E27FC236}">
              <a16:creationId xmlns:a16="http://schemas.microsoft.com/office/drawing/2014/main" id="{D6D10389-1A31-431B-9D3F-ECDF7F83E5AB}"/>
            </a:ext>
          </a:extLst>
        </xdr:cNvPr>
        <xdr:cNvSpPr/>
      </xdr:nvSpPr>
      <xdr:spPr>
        <a:xfrm>
          <a:off x="3632200" y="234950"/>
          <a:ext cx="26746200" cy="2940050"/>
        </a:xfrm>
        <a:prstGeom prst="rect">
          <a:avLst/>
        </a:prstGeom>
        <a:ln>
          <a:no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1</xdr:col>
      <xdr:colOff>1791606</xdr:colOff>
      <xdr:row>17</xdr:row>
      <xdr:rowOff>92177</xdr:rowOff>
    </xdr:from>
    <xdr:to>
      <xdr:col>6</xdr:col>
      <xdr:colOff>965200</xdr:colOff>
      <xdr:row>46</xdr:row>
      <xdr:rowOff>100263</xdr:rowOff>
    </xdr:to>
    <xdr:sp macro="" textlink="">
      <xdr:nvSpPr>
        <xdr:cNvPr id="7" name="Rectangle 6">
          <a:extLst>
            <a:ext uri="{FF2B5EF4-FFF2-40B4-BE49-F238E27FC236}">
              <a16:creationId xmlns:a16="http://schemas.microsoft.com/office/drawing/2014/main" id="{160077C4-BEB2-4CFA-83E2-D33BBEF21027}"/>
            </a:ext>
          </a:extLst>
        </xdr:cNvPr>
        <xdr:cNvSpPr>
          <a:spLocks/>
        </xdr:cNvSpPr>
      </xdr:nvSpPr>
      <xdr:spPr>
        <a:xfrm>
          <a:off x="3671540" y="3501124"/>
          <a:ext cx="14614121" cy="58233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7</xdr:col>
      <xdr:colOff>182416</xdr:colOff>
      <xdr:row>72</xdr:row>
      <xdr:rowOff>58058</xdr:rowOff>
    </xdr:from>
    <xdr:to>
      <xdr:col>23</xdr:col>
      <xdr:colOff>585352</xdr:colOff>
      <xdr:row>92</xdr:row>
      <xdr:rowOff>7258</xdr:rowOff>
    </xdr:to>
    <xdr:sp macro="" textlink="">
      <xdr:nvSpPr>
        <xdr:cNvPr id="8" name="Rectangle 7">
          <a:extLst>
            <a:ext uri="{FF2B5EF4-FFF2-40B4-BE49-F238E27FC236}">
              <a16:creationId xmlns:a16="http://schemas.microsoft.com/office/drawing/2014/main" id="{BB3E3AE4-2669-4BE6-AAA4-23D92AB9CAF2}"/>
            </a:ext>
          </a:extLst>
        </xdr:cNvPr>
        <xdr:cNvSpPr/>
      </xdr:nvSpPr>
      <xdr:spPr>
        <a:xfrm>
          <a:off x="20271507" y="14605331"/>
          <a:ext cx="10101118" cy="5491018"/>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28</xdr:col>
      <xdr:colOff>264886</xdr:colOff>
      <xdr:row>75</xdr:row>
      <xdr:rowOff>50800</xdr:rowOff>
    </xdr:from>
    <xdr:to>
      <xdr:col>44</xdr:col>
      <xdr:colOff>254000</xdr:colOff>
      <xdr:row>87</xdr:row>
      <xdr:rowOff>40640</xdr:rowOff>
    </xdr:to>
    <xdr:graphicFrame macro="">
      <xdr:nvGraphicFramePr>
        <xdr:cNvPr id="9" name="Chart 8">
          <a:extLst>
            <a:ext uri="{FF2B5EF4-FFF2-40B4-BE49-F238E27FC236}">
              <a16:creationId xmlns:a16="http://schemas.microsoft.com/office/drawing/2014/main" id="{C67B515A-DA3B-4995-A573-42562CFF2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590550</xdr:colOff>
      <xdr:row>21</xdr:row>
      <xdr:rowOff>12700</xdr:rowOff>
    </xdr:from>
    <xdr:to>
      <xdr:col>37</xdr:col>
      <xdr:colOff>114300</xdr:colOff>
      <xdr:row>73</xdr:row>
      <xdr:rowOff>12700</xdr:rowOff>
    </xdr:to>
    <xdr:graphicFrame macro="">
      <xdr:nvGraphicFramePr>
        <xdr:cNvPr id="13" name="Chart 12">
          <a:extLst>
            <a:ext uri="{FF2B5EF4-FFF2-40B4-BE49-F238E27FC236}">
              <a16:creationId xmlns:a16="http://schemas.microsoft.com/office/drawing/2014/main" id="{294CF4F4-BA54-4FD3-B90C-2CF80E7EC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234400</xdr:colOff>
      <xdr:row>9</xdr:row>
      <xdr:rowOff>25117</xdr:rowOff>
    </xdr:from>
    <xdr:to>
      <xdr:col>50</xdr:col>
      <xdr:colOff>290954</xdr:colOff>
      <xdr:row>9</xdr:row>
      <xdr:rowOff>84200</xdr:rowOff>
    </xdr:to>
    <xdr:sp macro="" textlink="">
      <xdr:nvSpPr>
        <xdr:cNvPr id="102" name="Freeform: Shape 101">
          <a:extLst>
            <a:ext uri="{FF2B5EF4-FFF2-40B4-BE49-F238E27FC236}">
              <a16:creationId xmlns:a16="http://schemas.microsoft.com/office/drawing/2014/main" id="{BF80BBAF-C40C-8D0C-4CD4-5AD214D0D516}"/>
            </a:ext>
          </a:extLst>
        </xdr:cNvPr>
        <xdr:cNvSpPr/>
      </xdr:nvSpPr>
      <xdr:spPr>
        <a:xfrm>
          <a:off x="33648100" y="1739617"/>
          <a:ext cx="56554" cy="59083"/>
        </a:xfrm>
        <a:custGeom>
          <a:avLst/>
          <a:gdLst>
            <a:gd name="csX0" fmla="*/ 28277 w 56554"/>
            <a:gd name="csY0" fmla="*/ 59083 h 59083"/>
            <a:gd name="csX1" fmla="*/ 56554 w 56554"/>
            <a:gd name="csY1" fmla="*/ 29542 h 59083"/>
            <a:gd name="csX2" fmla="*/ 28277 w 56554"/>
            <a:gd name="csY2" fmla="*/ 0 h 59083"/>
            <a:gd name="csX3" fmla="*/ 0 w 56554"/>
            <a:gd name="csY3" fmla="*/ 29542 h 59083"/>
            <a:gd name="csX4" fmla="*/ 28277 w 56554"/>
            <a:gd name="csY4" fmla="*/ 59083 h 59083"/>
          </a:gdLst>
          <a:ahLst/>
          <a:cxnLst>
            <a:cxn ang="0">
              <a:pos x="csX0" y="csY0"/>
            </a:cxn>
            <a:cxn ang="0">
              <a:pos x="csX1" y="csY1"/>
            </a:cxn>
            <a:cxn ang="0">
              <a:pos x="csX2" y="csY2"/>
            </a:cxn>
            <a:cxn ang="0">
              <a:pos x="csX3" y="csY3"/>
            </a:cxn>
            <a:cxn ang="0">
              <a:pos x="csX4" y="csY4"/>
            </a:cxn>
          </a:cxnLst>
          <a:rect l="l" t="t" r="r" b="b"/>
          <a:pathLst>
            <a:path w="56554" h="59083">
              <a:moveTo>
                <a:pt x="28277" y="59083"/>
              </a:moveTo>
              <a:cubicBezTo>
                <a:pt x="43894" y="59083"/>
                <a:pt x="56554" y="45857"/>
                <a:pt x="56554" y="29542"/>
              </a:cubicBezTo>
              <a:cubicBezTo>
                <a:pt x="56554" y="13227"/>
                <a:pt x="43894" y="0"/>
                <a:pt x="28277" y="0"/>
              </a:cubicBezTo>
              <a:cubicBezTo>
                <a:pt x="12661" y="0"/>
                <a:pt x="0" y="13227"/>
                <a:pt x="0" y="29542"/>
              </a:cubicBezTo>
              <a:cubicBezTo>
                <a:pt x="19" y="45850"/>
                <a:pt x="12667" y="59064"/>
                <a:pt x="28277" y="59083"/>
              </a:cubicBezTo>
              <a:close/>
            </a:path>
          </a:pathLst>
        </a:custGeom>
        <a:solidFill>
          <a:srgbClr val="0F4D1F"/>
        </a:solidFill>
        <a:ln w="11113" cap="flat">
          <a:noFill/>
          <a:prstDash val="solid"/>
          <a:miter/>
        </a:ln>
      </xdr:spPr>
    </xdr:sp>
    <xdr:clientData/>
  </xdr:twoCellAnchor>
  <xdr:twoCellAnchor>
    <xdr:from>
      <xdr:col>50</xdr:col>
      <xdr:colOff>389952</xdr:colOff>
      <xdr:row>9</xdr:row>
      <xdr:rowOff>187625</xdr:rowOff>
    </xdr:from>
    <xdr:to>
      <xdr:col>50</xdr:col>
      <xdr:colOff>446506</xdr:colOff>
      <xdr:row>10</xdr:row>
      <xdr:rowOff>56208</xdr:rowOff>
    </xdr:to>
    <xdr:sp macro="" textlink="">
      <xdr:nvSpPr>
        <xdr:cNvPr id="103" name="Freeform: Shape 102">
          <a:extLst>
            <a:ext uri="{FF2B5EF4-FFF2-40B4-BE49-F238E27FC236}">
              <a16:creationId xmlns:a16="http://schemas.microsoft.com/office/drawing/2014/main" id="{17B2FD8B-F4C6-96EC-3F55-D119C842A02F}"/>
            </a:ext>
          </a:extLst>
        </xdr:cNvPr>
        <xdr:cNvSpPr/>
      </xdr:nvSpPr>
      <xdr:spPr>
        <a:xfrm>
          <a:off x="33803652" y="1902125"/>
          <a:ext cx="56554" cy="59083"/>
        </a:xfrm>
        <a:custGeom>
          <a:avLst/>
          <a:gdLst>
            <a:gd name="csX0" fmla="*/ 28277 w 56554"/>
            <a:gd name="csY0" fmla="*/ 0 h 59083"/>
            <a:gd name="csX1" fmla="*/ 0 w 56554"/>
            <a:gd name="csY1" fmla="*/ 29542 h 59083"/>
            <a:gd name="csX2" fmla="*/ 28277 w 56554"/>
            <a:gd name="csY2" fmla="*/ 59083 h 59083"/>
            <a:gd name="csX3" fmla="*/ 56554 w 56554"/>
            <a:gd name="csY3" fmla="*/ 29542 h 59083"/>
            <a:gd name="csX4" fmla="*/ 28277 w 56554"/>
            <a:gd name="csY4" fmla="*/ 0 h 59083"/>
          </a:gdLst>
          <a:ahLst/>
          <a:cxnLst>
            <a:cxn ang="0">
              <a:pos x="csX0" y="csY0"/>
            </a:cxn>
            <a:cxn ang="0">
              <a:pos x="csX1" y="csY1"/>
            </a:cxn>
            <a:cxn ang="0">
              <a:pos x="csX2" y="csY2"/>
            </a:cxn>
            <a:cxn ang="0">
              <a:pos x="csX3" y="csY3"/>
            </a:cxn>
            <a:cxn ang="0">
              <a:pos x="csX4" y="csY4"/>
            </a:cxn>
          </a:cxnLst>
          <a:rect l="l" t="t" r="r" b="b"/>
          <a:pathLst>
            <a:path w="56554" h="59083">
              <a:moveTo>
                <a:pt x="28277" y="0"/>
              </a:moveTo>
              <a:cubicBezTo>
                <a:pt x="12661" y="0"/>
                <a:pt x="0" y="13227"/>
                <a:pt x="0" y="29542"/>
              </a:cubicBezTo>
              <a:cubicBezTo>
                <a:pt x="0" y="45857"/>
                <a:pt x="12661" y="59083"/>
                <a:pt x="28277" y="59083"/>
              </a:cubicBezTo>
              <a:cubicBezTo>
                <a:pt x="43894" y="59083"/>
                <a:pt x="56554" y="45857"/>
                <a:pt x="56554" y="29542"/>
              </a:cubicBezTo>
              <a:cubicBezTo>
                <a:pt x="56535" y="13234"/>
                <a:pt x="43887" y="19"/>
                <a:pt x="28277" y="0"/>
              </a:cubicBezTo>
              <a:close/>
            </a:path>
          </a:pathLst>
        </a:custGeom>
        <a:solidFill>
          <a:srgbClr val="0F4D1F"/>
        </a:solidFill>
        <a:ln w="11113" cap="flat">
          <a:noFill/>
          <a:prstDash val="solid"/>
          <a:miter/>
        </a:ln>
      </xdr:spPr>
    </xdr:sp>
    <xdr:clientData/>
  </xdr:twoCellAnchor>
  <xdr:twoCellAnchor>
    <xdr:from>
      <xdr:col>13</xdr:col>
      <xdr:colOff>388620</xdr:colOff>
      <xdr:row>72</xdr:row>
      <xdr:rowOff>81280</xdr:rowOff>
    </xdr:from>
    <xdr:to>
      <xdr:col>18</xdr:col>
      <xdr:colOff>274320</xdr:colOff>
      <xdr:row>76</xdr:row>
      <xdr:rowOff>137160</xdr:rowOff>
    </xdr:to>
    <xdr:sp macro="" textlink="">
      <xdr:nvSpPr>
        <xdr:cNvPr id="37" name="TextBox 36">
          <a:extLst>
            <a:ext uri="{FF2B5EF4-FFF2-40B4-BE49-F238E27FC236}">
              <a16:creationId xmlns:a16="http://schemas.microsoft.com/office/drawing/2014/main" id="{BB08C01D-5FA3-4E5B-8BE1-F828212B0929}"/>
            </a:ext>
          </a:extLst>
        </xdr:cNvPr>
        <xdr:cNvSpPr txBox="1"/>
      </xdr:nvSpPr>
      <xdr:spPr>
        <a:xfrm>
          <a:off x="18341340" y="13248640"/>
          <a:ext cx="2933700" cy="817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1" kern="1200">
              <a:solidFill>
                <a:srgbClr val="0F4D1F"/>
              </a:solidFill>
              <a:latin typeface="+mn-lt"/>
              <a:ea typeface="+mn-ea"/>
              <a:cs typeface="+mn-cs"/>
            </a:rPr>
            <a:t>Key</a:t>
          </a:r>
          <a:r>
            <a:rPr lang="en-US" sz="2000" b="1">
              <a:solidFill>
                <a:srgbClr val="0F4D1F"/>
              </a:solidFill>
              <a:effectLst/>
              <a:latin typeface="+mn-lt"/>
              <a:ea typeface="+mn-ea"/>
              <a:cs typeface="+mn-cs"/>
            </a:rPr>
            <a:t> </a:t>
          </a:r>
          <a:r>
            <a:rPr lang="en-US" sz="3600" b="1" kern="1200">
              <a:solidFill>
                <a:srgbClr val="0F4D1F"/>
              </a:solidFill>
              <a:effectLst/>
              <a:latin typeface="+mn-lt"/>
              <a:ea typeface="+mn-ea"/>
              <a:cs typeface="+mn-cs"/>
            </a:rPr>
            <a:t>I</a:t>
          </a:r>
          <a:r>
            <a:rPr lang="en-US" sz="3600" b="1" kern="1200">
              <a:solidFill>
                <a:srgbClr val="0F4D1F"/>
              </a:solidFill>
              <a:latin typeface="+mn-lt"/>
              <a:ea typeface="+mn-ea"/>
              <a:cs typeface="+mn-cs"/>
            </a:rPr>
            <a:t>nsights</a:t>
          </a:r>
          <a:r>
            <a:rPr lang="en-US" sz="2000" b="1">
              <a:solidFill>
                <a:srgbClr val="0F4D1F"/>
              </a:solidFill>
              <a:effectLst/>
              <a:latin typeface="+mn-lt"/>
              <a:ea typeface="+mn-ea"/>
              <a:cs typeface="+mn-cs"/>
            </a:rPr>
            <a:t>      </a:t>
          </a:r>
          <a:endParaRPr lang="en-US" sz="2000" b="1">
            <a:solidFill>
              <a:srgbClr val="0F4D1F"/>
            </a:solidFill>
            <a:effectLst/>
          </a:endParaRPr>
        </a:p>
        <a:p>
          <a:endParaRPr lang="en-US" sz="1100"/>
        </a:p>
      </xdr:txBody>
    </xdr:sp>
    <xdr:clientData/>
  </xdr:twoCellAnchor>
  <xdr:twoCellAnchor>
    <xdr:from>
      <xdr:col>6</xdr:col>
      <xdr:colOff>2006600</xdr:colOff>
      <xdr:row>17</xdr:row>
      <xdr:rowOff>100263</xdr:rowOff>
    </xdr:from>
    <xdr:to>
      <xdr:col>23</xdr:col>
      <xdr:colOff>152400</xdr:colOff>
      <xdr:row>45</xdr:row>
      <xdr:rowOff>50131</xdr:rowOff>
    </xdr:to>
    <xdr:graphicFrame macro="">
      <xdr:nvGraphicFramePr>
        <xdr:cNvPr id="46" name="Chart 45">
          <a:extLst>
            <a:ext uri="{FF2B5EF4-FFF2-40B4-BE49-F238E27FC236}">
              <a16:creationId xmlns:a16="http://schemas.microsoft.com/office/drawing/2014/main" id="{D92B161E-FE3C-4CB6-8EB3-F2CAAA40E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175461</xdr:colOff>
      <xdr:row>17</xdr:row>
      <xdr:rowOff>75198</xdr:rowOff>
    </xdr:from>
    <xdr:to>
      <xdr:col>6</xdr:col>
      <xdr:colOff>877304</xdr:colOff>
      <xdr:row>45</xdr:row>
      <xdr:rowOff>175461</xdr:rowOff>
    </xdr:to>
    <xdr:graphicFrame macro="">
      <xdr:nvGraphicFramePr>
        <xdr:cNvPr id="48" name="Chart 47">
          <a:extLst>
            <a:ext uri="{FF2B5EF4-FFF2-40B4-BE49-F238E27FC236}">
              <a16:creationId xmlns:a16="http://schemas.microsoft.com/office/drawing/2014/main" id="{D71B63E7-C0DB-490F-9564-AF0E16410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1784350</xdr:colOff>
      <xdr:row>47</xdr:row>
      <xdr:rowOff>75198</xdr:rowOff>
    </xdr:from>
    <xdr:to>
      <xdr:col>6</xdr:col>
      <xdr:colOff>1016000</xdr:colOff>
      <xdr:row>71</xdr:row>
      <xdr:rowOff>52473</xdr:rowOff>
    </xdr:to>
    <xdr:sp macro="" textlink="">
      <xdr:nvSpPr>
        <xdr:cNvPr id="49" name="Rectangle 48">
          <a:extLst>
            <a:ext uri="{FF2B5EF4-FFF2-40B4-BE49-F238E27FC236}">
              <a16:creationId xmlns:a16="http://schemas.microsoft.com/office/drawing/2014/main" id="{854087E8-0EF8-5454-E91F-DC16E57D0543}"/>
            </a:ext>
          </a:extLst>
        </xdr:cNvPr>
        <xdr:cNvSpPr/>
      </xdr:nvSpPr>
      <xdr:spPr>
        <a:xfrm>
          <a:off x="3664284" y="9499935"/>
          <a:ext cx="14672177" cy="4789906"/>
        </a:xfrm>
        <a:prstGeom prst="rect">
          <a:avLst/>
        </a:prstGeom>
        <a:ln>
          <a:no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6</xdr:col>
      <xdr:colOff>1556774</xdr:colOff>
      <xdr:row>47</xdr:row>
      <xdr:rowOff>75200</xdr:rowOff>
    </xdr:from>
    <xdr:to>
      <xdr:col>23</xdr:col>
      <xdr:colOff>583791</xdr:colOff>
      <xdr:row>71</xdr:row>
      <xdr:rowOff>100599</xdr:rowOff>
    </xdr:to>
    <xdr:sp macro="" textlink="">
      <xdr:nvSpPr>
        <xdr:cNvPr id="50" name="Rectangle 49">
          <a:extLst>
            <a:ext uri="{FF2B5EF4-FFF2-40B4-BE49-F238E27FC236}">
              <a16:creationId xmlns:a16="http://schemas.microsoft.com/office/drawing/2014/main" id="{29971727-552E-4E1A-BA66-330B254B0A31}"/>
            </a:ext>
          </a:extLst>
        </xdr:cNvPr>
        <xdr:cNvSpPr/>
      </xdr:nvSpPr>
      <xdr:spPr>
        <a:xfrm>
          <a:off x="18877235" y="9499937"/>
          <a:ext cx="11434582" cy="483803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2</xdr:col>
      <xdr:colOff>493963</xdr:colOff>
      <xdr:row>47</xdr:row>
      <xdr:rowOff>25066</xdr:rowOff>
    </xdr:from>
    <xdr:to>
      <xdr:col>5</xdr:col>
      <xdr:colOff>4188661</xdr:colOff>
      <xdr:row>70</xdr:row>
      <xdr:rowOff>111125</xdr:rowOff>
    </xdr:to>
    <xdr:graphicFrame macro="">
      <xdr:nvGraphicFramePr>
        <xdr:cNvPr id="51" name="Chart 50">
          <a:extLst>
            <a:ext uri="{FF2B5EF4-FFF2-40B4-BE49-F238E27FC236}">
              <a16:creationId xmlns:a16="http://schemas.microsoft.com/office/drawing/2014/main" id="{73539CDA-1512-4C35-BFD8-BA042064A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1704473</xdr:colOff>
      <xdr:row>47</xdr:row>
      <xdr:rowOff>75200</xdr:rowOff>
    </xdr:from>
    <xdr:to>
      <xdr:col>23</xdr:col>
      <xdr:colOff>501315</xdr:colOff>
      <xdr:row>70</xdr:row>
      <xdr:rowOff>27073</xdr:rowOff>
    </xdr:to>
    <xdr:graphicFrame macro="">
      <xdr:nvGraphicFramePr>
        <xdr:cNvPr id="52" name="Chart 51">
          <a:extLst>
            <a:ext uri="{FF2B5EF4-FFF2-40B4-BE49-F238E27FC236}">
              <a16:creationId xmlns:a16="http://schemas.microsoft.com/office/drawing/2014/main" id="{478E230F-9604-41AA-803A-339A78BC3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76531</xdr:colOff>
      <xdr:row>43</xdr:row>
      <xdr:rowOff>193245</xdr:rowOff>
    </xdr:from>
    <xdr:to>
      <xdr:col>1</xdr:col>
      <xdr:colOff>1503947</xdr:colOff>
      <xdr:row>51</xdr:row>
      <xdr:rowOff>25067</xdr:rowOff>
    </xdr:to>
    <mc:AlternateContent xmlns:mc="http://schemas.openxmlformats.org/markup-compatibility/2006" xmlns:a14="http://schemas.microsoft.com/office/drawing/2010/main">
      <mc:Choice Requires="a14">
        <xdr:graphicFrame macro="">
          <xdr:nvGraphicFramePr>
            <xdr:cNvPr id="53" name="Period Type 1">
              <a:extLst>
                <a:ext uri="{FF2B5EF4-FFF2-40B4-BE49-F238E27FC236}">
                  <a16:creationId xmlns:a16="http://schemas.microsoft.com/office/drawing/2014/main" id="{868853B2-4BAF-46BE-976D-05C188834AEA}"/>
                </a:ext>
              </a:extLst>
            </xdr:cNvPr>
            <xdr:cNvGraphicFramePr/>
          </xdr:nvGraphicFramePr>
          <xdr:xfrm>
            <a:off x="0" y="0"/>
            <a:ext cx="0" cy="0"/>
          </xdr:xfrm>
          <a:graphic>
            <a:graphicData uri="http://schemas.microsoft.com/office/drawing/2010/slicer">
              <sle:slicer xmlns:sle="http://schemas.microsoft.com/office/drawing/2010/slicer" name="Period Type 1"/>
            </a:graphicData>
          </a:graphic>
        </xdr:graphicFrame>
      </mc:Choice>
      <mc:Fallback xmlns="">
        <xdr:sp macro="" textlink="">
          <xdr:nvSpPr>
            <xdr:cNvPr id="0" name=""/>
            <xdr:cNvSpPr>
              <a:spLocks noTextEdit="1"/>
            </xdr:cNvSpPr>
          </xdr:nvSpPr>
          <xdr:spPr>
            <a:xfrm>
              <a:off x="76531" y="8815877"/>
              <a:ext cx="3307350" cy="1436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92179</xdr:colOff>
      <xdr:row>20</xdr:row>
      <xdr:rowOff>108217</xdr:rowOff>
    </xdr:from>
    <xdr:to>
      <xdr:col>1</xdr:col>
      <xdr:colOff>1478881</xdr:colOff>
      <xdr:row>27</xdr:row>
      <xdr:rowOff>50132</xdr:rowOff>
    </xdr:to>
    <mc:AlternateContent xmlns:mc="http://schemas.openxmlformats.org/markup-compatibility/2006" xmlns:a14="http://schemas.microsoft.com/office/drawing/2010/main">
      <mc:Choice Requires="a14">
        <xdr:graphicFrame macro="">
          <xdr:nvGraphicFramePr>
            <xdr:cNvPr id="54" name="Type 1">
              <a:extLst>
                <a:ext uri="{FF2B5EF4-FFF2-40B4-BE49-F238E27FC236}">
                  <a16:creationId xmlns:a16="http://schemas.microsoft.com/office/drawing/2014/main" id="{31264FAB-4FAA-4D38-ABF4-FDEC43045ABA}"/>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92179" y="4118743"/>
              <a:ext cx="3266636" cy="134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92178</xdr:colOff>
      <xdr:row>32</xdr:row>
      <xdr:rowOff>129802</xdr:rowOff>
    </xdr:from>
    <xdr:to>
      <xdr:col>1</xdr:col>
      <xdr:colOff>1444113</xdr:colOff>
      <xdr:row>39</xdr:row>
      <xdr:rowOff>100263</xdr:rowOff>
    </xdr:to>
    <mc:AlternateContent xmlns:mc="http://schemas.openxmlformats.org/markup-compatibility/2006" xmlns:a14="http://schemas.microsoft.com/office/drawing/2010/main">
      <mc:Choice Requires="a14">
        <xdr:graphicFrame macro="">
          <xdr:nvGraphicFramePr>
            <xdr:cNvPr id="55" name="Status 1">
              <a:extLst>
                <a:ext uri="{FF2B5EF4-FFF2-40B4-BE49-F238E27FC236}">
                  <a16:creationId xmlns:a16="http://schemas.microsoft.com/office/drawing/2014/main" id="{D32F7213-1204-4081-B85F-5FECA32BB91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2178" y="6546644"/>
              <a:ext cx="3231869" cy="1374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92177</xdr:colOff>
      <xdr:row>58</xdr:row>
      <xdr:rowOff>92464</xdr:rowOff>
    </xdr:from>
    <xdr:to>
      <xdr:col>1</xdr:col>
      <xdr:colOff>1351935</xdr:colOff>
      <xdr:row>75</xdr:row>
      <xdr:rowOff>70874</xdr:rowOff>
    </xdr:to>
    <mc:AlternateContent xmlns:mc="http://schemas.openxmlformats.org/markup-compatibility/2006" xmlns:tsle="http://schemas.microsoft.com/office/drawing/2012/timeslicer">
      <mc:Choice Requires="tsle">
        <xdr:graphicFrame macro="">
          <xdr:nvGraphicFramePr>
            <xdr:cNvPr id="56" name="Date 2">
              <a:extLst>
                <a:ext uri="{FF2B5EF4-FFF2-40B4-BE49-F238E27FC236}">
                  <a16:creationId xmlns:a16="http://schemas.microsoft.com/office/drawing/2014/main" id="{1659E529-8A25-4194-8837-1FA231D1BFC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92177" y="11722990"/>
              <a:ext cx="3139692" cy="33121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86360</xdr:colOff>
      <xdr:row>10</xdr:row>
      <xdr:rowOff>142240</xdr:rowOff>
    </xdr:from>
    <xdr:to>
      <xdr:col>1</xdr:col>
      <xdr:colOff>1508760</xdr:colOff>
      <xdr:row>19</xdr:row>
      <xdr:rowOff>0</xdr:rowOff>
    </xdr:to>
    <xdr:sp macro="" textlink="">
      <xdr:nvSpPr>
        <xdr:cNvPr id="64" name="TextBox 63">
          <a:extLst>
            <a:ext uri="{FF2B5EF4-FFF2-40B4-BE49-F238E27FC236}">
              <a16:creationId xmlns:a16="http://schemas.microsoft.com/office/drawing/2014/main" id="{BC20D507-F662-D2D3-9BA0-83D732B39010}"/>
            </a:ext>
          </a:extLst>
        </xdr:cNvPr>
        <xdr:cNvSpPr txBox="1"/>
      </xdr:nvSpPr>
      <xdr:spPr>
        <a:xfrm>
          <a:off x="86360" y="1920240"/>
          <a:ext cx="2667000" cy="1457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Insuranse Claim &amp; Compensation Dashoard</a:t>
          </a:r>
        </a:p>
      </xdr:txBody>
    </xdr:sp>
    <xdr:clientData/>
  </xdr:twoCellAnchor>
  <xdr:twoCellAnchor>
    <xdr:from>
      <xdr:col>12</xdr:col>
      <xdr:colOff>576510</xdr:colOff>
      <xdr:row>1</xdr:row>
      <xdr:rowOff>158416</xdr:rowOff>
    </xdr:from>
    <xdr:to>
      <xdr:col>22</xdr:col>
      <xdr:colOff>298781</xdr:colOff>
      <xdr:row>15</xdr:row>
      <xdr:rowOff>120316</xdr:rowOff>
    </xdr:to>
    <xdr:grpSp>
      <xdr:nvGrpSpPr>
        <xdr:cNvPr id="107" name="Group 106">
          <a:extLst>
            <a:ext uri="{FF2B5EF4-FFF2-40B4-BE49-F238E27FC236}">
              <a16:creationId xmlns:a16="http://schemas.microsoft.com/office/drawing/2014/main" id="{A569A4CB-6EE7-FF1A-1AEF-D99ED20D6C55}"/>
            </a:ext>
          </a:extLst>
        </xdr:cNvPr>
        <xdr:cNvGrpSpPr/>
      </xdr:nvGrpSpPr>
      <xdr:grpSpPr>
        <a:xfrm>
          <a:off x="19451049" y="358942"/>
          <a:ext cx="5738061" cy="2769269"/>
          <a:chOff x="29756100" y="3048000"/>
          <a:chExt cx="5105400" cy="2705100"/>
        </a:xfrm>
      </xdr:grpSpPr>
      <xdr:grpSp>
        <xdr:nvGrpSpPr>
          <xdr:cNvPr id="106" name="Group 105">
            <a:extLst>
              <a:ext uri="{FF2B5EF4-FFF2-40B4-BE49-F238E27FC236}">
                <a16:creationId xmlns:a16="http://schemas.microsoft.com/office/drawing/2014/main" id="{A497E60D-11FB-CCB1-2B32-6D413181DE3E}"/>
              </a:ext>
            </a:extLst>
          </xdr:cNvPr>
          <xdr:cNvGrpSpPr/>
        </xdr:nvGrpSpPr>
        <xdr:grpSpPr>
          <a:xfrm>
            <a:off x="30023924" y="3448049"/>
            <a:ext cx="4733926" cy="1807480"/>
            <a:chOff x="22899224" y="857249"/>
            <a:chExt cx="4733926" cy="1807480"/>
          </a:xfrm>
        </xdr:grpSpPr>
        <xdr:sp macro="" textlink="">
          <xdr:nvSpPr>
            <xdr:cNvPr id="33" name="TextBox 32">
              <a:extLst>
                <a:ext uri="{FF2B5EF4-FFF2-40B4-BE49-F238E27FC236}">
                  <a16:creationId xmlns:a16="http://schemas.microsoft.com/office/drawing/2014/main" id="{F16B97B7-FE6F-1368-94DA-BB7B13C1761A}"/>
                </a:ext>
              </a:extLst>
            </xdr:cNvPr>
            <xdr:cNvSpPr txBox="1"/>
          </xdr:nvSpPr>
          <xdr:spPr>
            <a:xfrm>
              <a:off x="24331510" y="971550"/>
              <a:ext cx="3301640" cy="838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COMPENSATED</a:t>
              </a:r>
              <a:r>
                <a:rPr lang="en-US" sz="2400" b="1" baseline="0">
                  <a:solidFill>
                    <a:schemeClr val="dk1"/>
                  </a:solidFill>
                  <a:effectLst/>
                  <a:latin typeface="+mn-lt"/>
                  <a:ea typeface="+mn-ea"/>
                  <a:cs typeface="+mn-cs"/>
                </a:rPr>
                <a:t> RATE</a:t>
              </a:r>
              <a:endParaRPr lang="en-US" sz="2400">
                <a:effectLst/>
              </a:endParaRPr>
            </a:p>
            <a:p>
              <a:endParaRPr lang="en-US" sz="1800"/>
            </a:p>
          </xdr:txBody>
        </xdr:sp>
        <xdr:grpSp>
          <xdr:nvGrpSpPr>
            <xdr:cNvPr id="105" name="Group 104">
              <a:extLst>
                <a:ext uri="{FF2B5EF4-FFF2-40B4-BE49-F238E27FC236}">
                  <a16:creationId xmlns:a16="http://schemas.microsoft.com/office/drawing/2014/main" id="{E986C0AE-F085-4FA0-1D88-E2342AE22619}"/>
                </a:ext>
              </a:extLst>
            </xdr:cNvPr>
            <xdr:cNvGrpSpPr/>
          </xdr:nvGrpSpPr>
          <xdr:grpSpPr>
            <a:xfrm>
              <a:off x="22899224" y="857249"/>
              <a:ext cx="1294485" cy="1807480"/>
              <a:chOff x="33129074" y="1009649"/>
              <a:chExt cx="1294485" cy="1719310"/>
            </a:xfrm>
          </xdr:grpSpPr>
          <xdr:sp macro="" textlink="">
            <xdr:nvSpPr>
              <xdr:cNvPr id="90" name="Rectangle: Rounded Corners 89">
                <a:extLst>
                  <a:ext uri="{FF2B5EF4-FFF2-40B4-BE49-F238E27FC236}">
                    <a16:creationId xmlns:a16="http://schemas.microsoft.com/office/drawing/2014/main" id="{6DB93404-BBF1-4BFA-AABB-A5CA1C9668D3}"/>
                  </a:ext>
                </a:extLst>
              </xdr:cNvPr>
              <xdr:cNvSpPr/>
            </xdr:nvSpPr>
            <xdr:spPr>
              <a:xfrm>
                <a:off x="33129074" y="1009649"/>
                <a:ext cx="1294485" cy="1719310"/>
              </a:xfrm>
              <a:prstGeom prst="roundRect">
                <a:avLst/>
              </a:prstGeom>
              <a:solidFill>
                <a:srgbClr val="F2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Freeform: Shape 100">
                <a:extLst>
                  <a:ext uri="{FF2B5EF4-FFF2-40B4-BE49-F238E27FC236}">
                    <a16:creationId xmlns:a16="http://schemas.microsoft.com/office/drawing/2014/main" id="{08D6B1B5-0408-4BE8-B99F-C187BF39D52C}"/>
                  </a:ext>
                </a:extLst>
              </xdr:cNvPr>
              <xdr:cNvSpPr/>
            </xdr:nvSpPr>
            <xdr:spPr>
              <a:xfrm>
                <a:off x="33552944" y="1291948"/>
                <a:ext cx="402159" cy="196919"/>
              </a:xfrm>
              <a:custGeom>
                <a:avLst/>
                <a:gdLst>
                  <a:gd name="csX0" fmla="*/ 67359 w 402159"/>
                  <a:gd name="csY0" fmla="*/ 196920 h 196919"/>
                  <a:gd name="csX1" fmla="*/ 334791 w 402159"/>
                  <a:gd name="csY1" fmla="*/ 196920 h 196919"/>
                  <a:gd name="csX2" fmla="*/ 400432 w 402159"/>
                  <a:gd name="csY2" fmla="*/ 30889 h 196919"/>
                  <a:gd name="csX3" fmla="*/ 398200 w 402159"/>
                  <a:gd name="csY3" fmla="*/ 8730 h 196919"/>
                  <a:gd name="csX4" fmla="*/ 372066 w 402159"/>
                  <a:gd name="csY4" fmla="*/ 2642 h 196919"/>
                  <a:gd name="csX5" fmla="*/ 290383 w 402159"/>
                  <a:gd name="csY5" fmla="*/ 45304 h 196919"/>
                  <a:gd name="csX6" fmla="*/ 211055 w 402159"/>
                  <a:gd name="csY6" fmla="*/ 3867 h 196919"/>
                  <a:gd name="csX7" fmla="*/ 191084 w 402159"/>
                  <a:gd name="csY7" fmla="*/ 3867 h 196919"/>
                  <a:gd name="csX8" fmla="*/ 111767 w 402159"/>
                  <a:gd name="csY8" fmla="*/ 45304 h 196919"/>
                  <a:gd name="csX9" fmla="*/ 29839 w 402159"/>
                  <a:gd name="csY9" fmla="*/ 2560 h 196919"/>
                  <a:gd name="csX10" fmla="*/ 5982 w 402159"/>
                  <a:gd name="csY10" fmla="*/ 6059 h 196919"/>
                  <a:gd name="csX11" fmla="*/ 1707 w 402159"/>
                  <a:gd name="csY11" fmla="*/ 30831 h 19691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402159" h="196919">
                    <a:moveTo>
                      <a:pt x="67359" y="196920"/>
                    </a:moveTo>
                    <a:lnTo>
                      <a:pt x="334791" y="196920"/>
                    </a:lnTo>
                    <a:lnTo>
                      <a:pt x="400432" y="30889"/>
                    </a:lnTo>
                    <a:cubicBezTo>
                      <a:pt x="403365" y="23591"/>
                      <a:pt x="402523" y="15231"/>
                      <a:pt x="398200" y="8730"/>
                    </a:cubicBezTo>
                    <a:cubicBezTo>
                      <a:pt x="392117" y="247"/>
                      <a:pt x="381023" y="-2338"/>
                      <a:pt x="372066" y="2642"/>
                    </a:cubicBezTo>
                    <a:lnTo>
                      <a:pt x="290383" y="45304"/>
                    </a:lnTo>
                    <a:lnTo>
                      <a:pt x="211055" y="3867"/>
                    </a:lnTo>
                    <a:cubicBezTo>
                      <a:pt x="204769" y="582"/>
                      <a:pt x="197370" y="582"/>
                      <a:pt x="191084" y="3867"/>
                    </a:cubicBezTo>
                    <a:lnTo>
                      <a:pt x="111767" y="45304"/>
                    </a:lnTo>
                    <a:lnTo>
                      <a:pt x="29839" y="2560"/>
                    </a:lnTo>
                    <a:cubicBezTo>
                      <a:pt x="22013" y="-1871"/>
                      <a:pt x="12337" y="-452"/>
                      <a:pt x="5982" y="6059"/>
                    </a:cubicBezTo>
                    <a:cubicBezTo>
                      <a:pt x="26" y="12723"/>
                      <a:pt x="-1647" y="22413"/>
                      <a:pt x="1707" y="30831"/>
                    </a:cubicBezTo>
                    <a:close/>
                  </a:path>
                </a:pathLst>
              </a:custGeom>
              <a:solidFill>
                <a:srgbClr val="0F4D1F"/>
              </a:solidFill>
              <a:ln w="11113" cap="flat">
                <a:noFill/>
                <a:prstDash val="solid"/>
                <a:miter/>
              </a:ln>
            </xdr:spPr>
          </xdr:sp>
          <xdr:sp macro="" textlink="">
            <xdr:nvSpPr>
              <xdr:cNvPr id="104" name="Freeform: Shape 103">
                <a:extLst>
                  <a:ext uri="{FF2B5EF4-FFF2-40B4-BE49-F238E27FC236}">
                    <a16:creationId xmlns:a16="http://schemas.microsoft.com/office/drawing/2014/main" id="{EEA77FAF-B640-59E4-A978-C500B8C96729}"/>
                  </a:ext>
                </a:extLst>
              </xdr:cNvPr>
              <xdr:cNvSpPr/>
            </xdr:nvSpPr>
            <xdr:spPr>
              <a:xfrm>
                <a:off x="33374595" y="1535519"/>
                <a:ext cx="759115" cy="793470"/>
              </a:xfrm>
              <a:custGeom>
                <a:avLst/>
                <a:gdLst>
                  <a:gd name="csX0" fmla="*/ 518487 w 759115"/>
                  <a:gd name="csY0" fmla="*/ 0 h 606461"/>
                  <a:gd name="csX1" fmla="*/ 240629 w 759115"/>
                  <a:gd name="csY1" fmla="*/ 0 h 606461"/>
                  <a:gd name="csX2" fmla="*/ 0 w 759115"/>
                  <a:gd name="csY2" fmla="*/ 373207 h 606461"/>
                  <a:gd name="csX3" fmla="*/ 151332 w 759115"/>
                  <a:gd name="csY3" fmla="*/ 599744 h 606461"/>
                  <a:gd name="csX4" fmla="*/ 188864 w 759115"/>
                  <a:gd name="csY4" fmla="*/ 606462 h 606461"/>
                  <a:gd name="csX5" fmla="*/ 570252 w 759115"/>
                  <a:gd name="csY5" fmla="*/ 606462 h 606461"/>
                  <a:gd name="csX6" fmla="*/ 607784 w 759115"/>
                  <a:gd name="csY6" fmla="*/ 599744 h 606461"/>
                  <a:gd name="csX7" fmla="*/ 759116 w 759115"/>
                  <a:gd name="csY7" fmla="*/ 373207 h 606461"/>
                  <a:gd name="csX8" fmla="*/ 518487 w 759115"/>
                  <a:gd name="csY8" fmla="*/ 0 h 606461"/>
                  <a:gd name="csX9" fmla="*/ 301782 w 759115"/>
                  <a:gd name="csY9" fmla="*/ 169110 h 606461"/>
                  <a:gd name="csX10" fmla="*/ 363550 w 759115"/>
                  <a:gd name="csY10" fmla="*/ 233639 h 606461"/>
                  <a:gd name="csX11" fmla="*/ 301782 w 759115"/>
                  <a:gd name="csY11" fmla="*/ 298169 h 606461"/>
                  <a:gd name="csX12" fmla="*/ 240015 w 759115"/>
                  <a:gd name="csY12" fmla="*/ 233639 h 606461"/>
                  <a:gd name="csX13" fmla="*/ 301782 w 759115"/>
                  <a:gd name="csY13" fmla="*/ 169110 h 606461"/>
                  <a:gd name="csX14" fmla="*/ 253109 w 759115"/>
                  <a:gd name="csY14" fmla="*/ 422261 h 606461"/>
                  <a:gd name="csX15" fmla="*/ 478232 w 759115"/>
                  <a:gd name="csY15" fmla="*/ 187059 h 606461"/>
                  <a:gd name="csX16" fmla="*/ 501910 w 759115"/>
                  <a:gd name="csY16" fmla="*/ 211795 h 606461"/>
                  <a:gd name="csX17" fmla="*/ 276787 w 759115"/>
                  <a:gd name="csY17" fmla="*/ 446997 h 606461"/>
                  <a:gd name="csX18" fmla="*/ 457334 w 759115"/>
                  <a:gd name="csY18" fmla="*/ 460678 h 606461"/>
                  <a:gd name="csX19" fmla="*/ 395566 w 759115"/>
                  <a:gd name="csY19" fmla="*/ 396148 h 606461"/>
                  <a:gd name="csX20" fmla="*/ 457334 w 759115"/>
                  <a:gd name="csY20" fmla="*/ 331618 h 606461"/>
                  <a:gd name="csX21" fmla="*/ 519101 w 759115"/>
                  <a:gd name="csY21" fmla="*/ 396148 h 606461"/>
                  <a:gd name="csX22" fmla="*/ 457334 w 759115"/>
                  <a:gd name="csY22" fmla="*/ 460678 h 60646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Lst>
                <a:rect l="l" t="t" r="r" b="b"/>
                <a:pathLst>
                  <a:path w="759115" h="606461">
                    <a:moveTo>
                      <a:pt x="518487" y="0"/>
                    </a:moveTo>
                    <a:lnTo>
                      <a:pt x="240629" y="0"/>
                    </a:lnTo>
                    <a:cubicBezTo>
                      <a:pt x="121793" y="119788"/>
                      <a:pt x="0" y="208938"/>
                      <a:pt x="0" y="373207"/>
                    </a:cubicBezTo>
                    <a:cubicBezTo>
                      <a:pt x="0" y="487420"/>
                      <a:pt x="48394" y="561829"/>
                      <a:pt x="151332" y="599744"/>
                    </a:cubicBezTo>
                    <a:cubicBezTo>
                      <a:pt x="163387" y="604189"/>
                      <a:pt x="176079" y="606461"/>
                      <a:pt x="188864" y="606462"/>
                    </a:cubicBezTo>
                    <a:lnTo>
                      <a:pt x="570252" y="606462"/>
                    </a:lnTo>
                    <a:cubicBezTo>
                      <a:pt x="583037" y="606461"/>
                      <a:pt x="595728" y="604189"/>
                      <a:pt x="607784" y="599744"/>
                    </a:cubicBezTo>
                    <a:cubicBezTo>
                      <a:pt x="710722" y="561829"/>
                      <a:pt x="759116" y="487420"/>
                      <a:pt x="759116" y="373207"/>
                    </a:cubicBezTo>
                    <a:cubicBezTo>
                      <a:pt x="759116" y="208938"/>
                      <a:pt x="637322" y="119788"/>
                      <a:pt x="518487" y="0"/>
                    </a:cubicBezTo>
                    <a:close/>
                    <a:moveTo>
                      <a:pt x="301782" y="169110"/>
                    </a:moveTo>
                    <a:cubicBezTo>
                      <a:pt x="335895" y="169110"/>
                      <a:pt x="363550" y="198000"/>
                      <a:pt x="363550" y="233639"/>
                    </a:cubicBezTo>
                    <a:cubicBezTo>
                      <a:pt x="363550" y="269278"/>
                      <a:pt x="335895" y="298169"/>
                      <a:pt x="301782" y="298169"/>
                    </a:cubicBezTo>
                    <a:cubicBezTo>
                      <a:pt x="267669" y="298169"/>
                      <a:pt x="240015" y="269278"/>
                      <a:pt x="240015" y="233639"/>
                    </a:cubicBezTo>
                    <a:cubicBezTo>
                      <a:pt x="240058" y="198019"/>
                      <a:pt x="267687" y="169155"/>
                      <a:pt x="301782" y="169110"/>
                    </a:cubicBezTo>
                    <a:close/>
                    <a:moveTo>
                      <a:pt x="253109" y="422261"/>
                    </a:moveTo>
                    <a:lnTo>
                      <a:pt x="478232" y="187059"/>
                    </a:lnTo>
                    <a:lnTo>
                      <a:pt x="501910" y="211795"/>
                    </a:lnTo>
                    <a:lnTo>
                      <a:pt x="276787" y="446997"/>
                    </a:lnTo>
                    <a:close/>
                    <a:moveTo>
                      <a:pt x="457334" y="460678"/>
                    </a:moveTo>
                    <a:cubicBezTo>
                      <a:pt x="423221" y="460678"/>
                      <a:pt x="395566" y="431787"/>
                      <a:pt x="395566" y="396148"/>
                    </a:cubicBezTo>
                    <a:cubicBezTo>
                      <a:pt x="395566" y="360509"/>
                      <a:pt x="423221" y="331618"/>
                      <a:pt x="457334" y="331618"/>
                    </a:cubicBezTo>
                    <a:cubicBezTo>
                      <a:pt x="491447" y="331618"/>
                      <a:pt x="519101" y="360509"/>
                      <a:pt x="519101" y="396148"/>
                    </a:cubicBezTo>
                    <a:cubicBezTo>
                      <a:pt x="519058" y="431768"/>
                      <a:pt x="491429" y="460632"/>
                      <a:pt x="457334" y="460678"/>
                    </a:cubicBezTo>
                    <a:close/>
                  </a:path>
                </a:pathLst>
              </a:custGeom>
              <a:solidFill>
                <a:srgbClr val="0F4D1F"/>
              </a:solidFill>
              <a:ln w="11113" cap="flat">
                <a:noFill/>
                <a:prstDash val="solid"/>
                <a:miter/>
              </a:ln>
            </xdr:spPr>
          </xdr:sp>
        </xdr:grpSp>
        <xdr:sp macro="" textlink="Working!H5">
          <xdr:nvSpPr>
            <xdr:cNvPr id="35" name="TextBox 34">
              <a:extLst>
                <a:ext uri="{FF2B5EF4-FFF2-40B4-BE49-F238E27FC236}">
                  <a16:creationId xmlns:a16="http://schemas.microsoft.com/office/drawing/2014/main" id="{C4129909-E6D9-16F0-F330-79C4B3DF20AB}"/>
                </a:ext>
              </a:extLst>
            </xdr:cNvPr>
            <xdr:cNvSpPr txBox="1"/>
          </xdr:nvSpPr>
          <xdr:spPr>
            <a:xfrm>
              <a:off x="24804683" y="1511443"/>
              <a:ext cx="1755082" cy="6511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6F0F78-7C6E-42F4-B952-78485558369C}" type="TxLink">
                <a:rPr lang="en-US" sz="3200" b="1" i="0" u="none" strike="noStrike">
                  <a:solidFill>
                    <a:srgbClr val="FFC000"/>
                  </a:solidFill>
                  <a:latin typeface="Calibri"/>
                  <a:cs typeface="Calibri"/>
                </a:rPr>
                <a:pPr algn="ctr"/>
                <a:t>72%</a:t>
              </a:fld>
              <a:endParaRPr lang="en-US" sz="3200" b="1">
                <a:solidFill>
                  <a:srgbClr val="FFC000"/>
                </a:solidFill>
              </a:endParaRPr>
            </a:p>
          </xdr:txBody>
        </xdr:sp>
        <xdr:sp macro="" textlink="">
          <xdr:nvSpPr>
            <xdr:cNvPr id="36" name="TextBox 35">
              <a:extLst>
                <a:ext uri="{FF2B5EF4-FFF2-40B4-BE49-F238E27FC236}">
                  <a16:creationId xmlns:a16="http://schemas.microsoft.com/office/drawing/2014/main" id="{D50531C0-EE86-23C7-9FDC-57174EEE2D53}"/>
                </a:ext>
              </a:extLst>
            </xdr:cNvPr>
            <xdr:cNvSpPr txBox="1"/>
          </xdr:nvSpPr>
          <xdr:spPr>
            <a:xfrm>
              <a:off x="25177750" y="2171058"/>
              <a:ext cx="1338033" cy="3502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2F7D32"/>
                  </a:solidFill>
                </a:rPr>
                <a:t>Overall</a:t>
              </a:r>
            </a:p>
          </xdr:txBody>
        </xdr:sp>
      </xdr:grpSp>
      <xdr:sp macro="" textlink="">
        <xdr:nvSpPr>
          <xdr:cNvPr id="87" name="Rectangle: Rounded Corners 86">
            <a:extLst>
              <a:ext uri="{FF2B5EF4-FFF2-40B4-BE49-F238E27FC236}">
                <a16:creationId xmlns:a16="http://schemas.microsoft.com/office/drawing/2014/main" id="{6D3F314E-EA07-4C73-AB2D-A42FB2CDEC2F}"/>
              </a:ext>
            </a:extLst>
          </xdr:cNvPr>
          <xdr:cNvSpPr/>
        </xdr:nvSpPr>
        <xdr:spPr>
          <a:xfrm>
            <a:off x="29756100" y="3048000"/>
            <a:ext cx="5105400" cy="270510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clientData/>
  </xdr:twoCellAnchor>
  <xdr:twoCellAnchor>
    <xdr:from>
      <xdr:col>5</xdr:col>
      <xdr:colOff>4352418</xdr:colOff>
      <xdr:row>1</xdr:row>
      <xdr:rowOff>177466</xdr:rowOff>
    </xdr:from>
    <xdr:to>
      <xdr:col>11</xdr:col>
      <xdr:colOff>544784</xdr:colOff>
      <xdr:row>15</xdr:row>
      <xdr:rowOff>139366</xdr:rowOff>
    </xdr:to>
    <xdr:grpSp>
      <xdr:nvGrpSpPr>
        <xdr:cNvPr id="118" name="Group 117">
          <a:extLst>
            <a:ext uri="{FF2B5EF4-FFF2-40B4-BE49-F238E27FC236}">
              <a16:creationId xmlns:a16="http://schemas.microsoft.com/office/drawing/2014/main" id="{20790B14-C6F4-F33D-771B-A62DCC132605}"/>
            </a:ext>
          </a:extLst>
        </xdr:cNvPr>
        <xdr:cNvGrpSpPr/>
      </xdr:nvGrpSpPr>
      <xdr:grpSpPr>
        <a:xfrm>
          <a:off x="13769134" y="377992"/>
          <a:ext cx="5048611" cy="2769269"/>
          <a:chOff x="32194500" y="3429000"/>
          <a:chExt cx="5105400" cy="3086100"/>
        </a:xfrm>
      </xdr:grpSpPr>
      <xdr:grpSp>
        <xdr:nvGrpSpPr>
          <xdr:cNvPr id="85" name="Group 84">
            <a:extLst>
              <a:ext uri="{FF2B5EF4-FFF2-40B4-BE49-F238E27FC236}">
                <a16:creationId xmlns:a16="http://schemas.microsoft.com/office/drawing/2014/main" id="{74249E86-D080-9026-AEEC-083ACBF3B277}"/>
              </a:ext>
            </a:extLst>
          </xdr:cNvPr>
          <xdr:cNvGrpSpPr/>
        </xdr:nvGrpSpPr>
        <xdr:grpSpPr>
          <a:xfrm>
            <a:off x="32415559" y="3844744"/>
            <a:ext cx="4824041" cy="2041706"/>
            <a:chOff x="17423209" y="568144"/>
            <a:chExt cx="4824041" cy="2041706"/>
          </a:xfrm>
        </xdr:grpSpPr>
        <xdr:sp macro="" textlink="">
          <xdr:nvSpPr>
            <xdr:cNvPr id="28" name="TextBox 27">
              <a:extLst>
                <a:ext uri="{FF2B5EF4-FFF2-40B4-BE49-F238E27FC236}">
                  <a16:creationId xmlns:a16="http://schemas.microsoft.com/office/drawing/2014/main" id="{36B328FC-373F-FCB4-8DC4-D6B3D819636E}"/>
                </a:ext>
              </a:extLst>
            </xdr:cNvPr>
            <xdr:cNvSpPr txBox="1"/>
          </xdr:nvSpPr>
          <xdr:spPr>
            <a:xfrm>
              <a:off x="18954750" y="609600"/>
              <a:ext cx="3292500" cy="11082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baseline="0">
                  <a:solidFill>
                    <a:schemeClr val="dk1"/>
                  </a:solidFill>
                  <a:effectLst/>
                  <a:latin typeface="+mn-lt"/>
                  <a:ea typeface="+mn-ea"/>
                  <a:cs typeface="+mn-cs"/>
                </a:rPr>
                <a:t>TOTAL</a:t>
              </a:r>
              <a:r>
                <a:rPr lang="en-US" sz="2400" b="1">
                  <a:solidFill>
                    <a:schemeClr val="dk1"/>
                  </a:solidFill>
                  <a:effectLst/>
                  <a:latin typeface="+mn-lt"/>
                  <a:ea typeface="+mn-ea"/>
                  <a:cs typeface="+mn-cs"/>
                </a:rPr>
                <a:t> C0MPENSATED</a:t>
              </a:r>
              <a:endParaRPr lang="en-US" sz="2400">
                <a:effectLst/>
              </a:endParaRPr>
            </a:p>
            <a:p>
              <a:endParaRPr lang="en-US" sz="1600"/>
            </a:p>
          </xdr:txBody>
        </xdr:sp>
        <xdr:sp macro="" textlink="Working!H4">
          <xdr:nvSpPr>
            <xdr:cNvPr id="29" name="TextBox 28">
              <a:extLst>
                <a:ext uri="{FF2B5EF4-FFF2-40B4-BE49-F238E27FC236}">
                  <a16:creationId xmlns:a16="http://schemas.microsoft.com/office/drawing/2014/main" id="{B0201E0B-2431-C5E5-8E71-1526BB7A631A}"/>
                </a:ext>
              </a:extLst>
            </xdr:cNvPr>
            <xdr:cNvSpPr txBox="1"/>
          </xdr:nvSpPr>
          <xdr:spPr>
            <a:xfrm>
              <a:off x="19363250" y="1337642"/>
              <a:ext cx="2222500" cy="547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A2016E-B64B-4C5C-8070-79252448A207}" type="TxLink">
                <a:rPr lang="en-US" sz="3200" b="1" i="0" u="none" strike="noStrike">
                  <a:solidFill>
                    <a:srgbClr val="2F7D32"/>
                  </a:solidFill>
                  <a:latin typeface="Calibri"/>
                  <a:cs typeface="Calibri"/>
                </a:rPr>
                <a:pPr algn="ctr"/>
                <a:t> $961,046 </a:t>
              </a:fld>
              <a:endParaRPr lang="en-US" sz="3200" b="1">
                <a:solidFill>
                  <a:srgbClr val="2F7D32"/>
                </a:solidFill>
              </a:endParaRPr>
            </a:p>
          </xdr:txBody>
        </xdr:sp>
        <xdr:sp macro="" textlink="">
          <xdr:nvSpPr>
            <xdr:cNvPr id="31" name="TextBox 30">
              <a:extLst>
                <a:ext uri="{FF2B5EF4-FFF2-40B4-BE49-F238E27FC236}">
                  <a16:creationId xmlns:a16="http://schemas.microsoft.com/office/drawing/2014/main" id="{77475064-4BB9-9757-86E9-F58D687E36F2}"/>
                </a:ext>
              </a:extLst>
            </xdr:cNvPr>
            <xdr:cNvSpPr txBox="1"/>
          </xdr:nvSpPr>
          <xdr:spPr>
            <a:xfrm>
              <a:off x="20053300" y="2146300"/>
              <a:ext cx="97790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2F7D32"/>
                  </a:solidFill>
                </a:rPr>
                <a:t>USD</a:t>
              </a:r>
            </a:p>
          </xdr:txBody>
        </xdr:sp>
        <xdr:grpSp>
          <xdr:nvGrpSpPr>
            <xdr:cNvPr id="84" name="Group 83">
              <a:extLst>
                <a:ext uri="{FF2B5EF4-FFF2-40B4-BE49-F238E27FC236}">
                  <a16:creationId xmlns:a16="http://schemas.microsoft.com/office/drawing/2014/main" id="{08412752-60C1-4651-1B2B-715EBDDEC01F}"/>
                </a:ext>
              </a:extLst>
            </xdr:cNvPr>
            <xdr:cNvGrpSpPr/>
          </xdr:nvGrpSpPr>
          <xdr:grpSpPr>
            <a:xfrm>
              <a:off x="17423209" y="568144"/>
              <a:ext cx="1428750" cy="1982779"/>
              <a:chOff x="28929409" y="1882594"/>
              <a:chExt cx="1428750" cy="1982779"/>
            </a:xfrm>
          </xdr:grpSpPr>
          <xdr:sp macro="" textlink="">
            <xdr:nvSpPr>
              <xdr:cNvPr id="83" name="Rectangle: Rounded Corners 82">
                <a:extLst>
                  <a:ext uri="{FF2B5EF4-FFF2-40B4-BE49-F238E27FC236}">
                    <a16:creationId xmlns:a16="http://schemas.microsoft.com/office/drawing/2014/main" id="{A6F7ACC1-EC37-4D68-BAB6-7871FC233C3A}"/>
                  </a:ext>
                </a:extLst>
              </xdr:cNvPr>
              <xdr:cNvSpPr/>
            </xdr:nvSpPr>
            <xdr:spPr>
              <a:xfrm>
                <a:off x="28929409" y="1882594"/>
                <a:ext cx="1428750" cy="1982779"/>
              </a:xfrm>
              <a:prstGeom prst="roundRect">
                <a:avLst/>
              </a:prstGeom>
              <a:solidFill>
                <a:srgbClr val="2F7D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2" name="Graphic 81" descr="Loan with solid fill">
                <a:extLst>
                  <a:ext uri="{FF2B5EF4-FFF2-40B4-BE49-F238E27FC236}">
                    <a16:creationId xmlns:a16="http://schemas.microsoft.com/office/drawing/2014/main" id="{10D809EE-3A60-4123-97AA-FCACD98BB3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146500" y="2286000"/>
                <a:ext cx="927100" cy="1323532"/>
              </a:xfrm>
              <a:prstGeom prst="rect">
                <a:avLst/>
              </a:prstGeom>
            </xdr:spPr>
          </xdr:pic>
        </xdr:grpSp>
      </xdr:grpSp>
      <xdr:sp macro="" textlink="">
        <xdr:nvSpPr>
          <xdr:cNvPr id="110" name="Rectangle: Rounded Corners 109">
            <a:extLst>
              <a:ext uri="{FF2B5EF4-FFF2-40B4-BE49-F238E27FC236}">
                <a16:creationId xmlns:a16="http://schemas.microsoft.com/office/drawing/2014/main" id="{2B6D2B8B-CC13-1807-0F0A-17DC67F45933}"/>
              </a:ext>
            </a:extLst>
          </xdr:cNvPr>
          <xdr:cNvSpPr/>
        </xdr:nvSpPr>
        <xdr:spPr>
          <a:xfrm>
            <a:off x="32194500" y="3429000"/>
            <a:ext cx="5105400" cy="308610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clientData/>
  </xdr:twoCellAnchor>
  <xdr:twoCellAnchor>
    <xdr:from>
      <xdr:col>4</xdr:col>
      <xdr:colOff>1078832</xdr:colOff>
      <xdr:row>1</xdr:row>
      <xdr:rowOff>164432</xdr:rowOff>
    </xdr:from>
    <xdr:to>
      <xdr:col>5</xdr:col>
      <xdr:colOff>3763238</xdr:colOff>
      <xdr:row>15</xdr:row>
      <xdr:rowOff>127695</xdr:rowOff>
    </xdr:to>
    <xdr:grpSp>
      <xdr:nvGrpSpPr>
        <xdr:cNvPr id="158" name="Group 157">
          <a:extLst>
            <a:ext uri="{FF2B5EF4-FFF2-40B4-BE49-F238E27FC236}">
              <a16:creationId xmlns:a16="http://schemas.microsoft.com/office/drawing/2014/main" id="{EEB9F5DE-1DCE-2DC2-C06E-95D24533CB7E}"/>
            </a:ext>
          </a:extLst>
        </xdr:cNvPr>
        <xdr:cNvGrpSpPr/>
      </xdr:nvGrpSpPr>
      <xdr:grpSpPr>
        <a:xfrm>
          <a:off x="9350543" y="364958"/>
          <a:ext cx="4419961" cy="2770632"/>
          <a:chOff x="29756100" y="2286000"/>
          <a:chExt cx="5600700" cy="2952750"/>
        </a:xfrm>
      </xdr:grpSpPr>
      <xdr:sp macro="" textlink="">
        <xdr:nvSpPr>
          <xdr:cNvPr id="143" name="Rectangle: Rounded Corners 142">
            <a:extLst>
              <a:ext uri="{FF2B5EF4-FFF2-40B4-BE49-F238E27FC236}">
                <a16:creationId xmlns:a16="http://schemas.microsoft.com/office/drawing/2014/main" id="{AFE5162F-E19D-215C-6086-1F2D74DE4BA0}"/>
              </a:ext>
            </a:extLst>
          </xdr:cNvPr>
          <xdr:cNvSpPr/>
        </xdr:nvSpPr>
        <xdr:spPr>
          <a:xfrm>
            <a:off x="29756100" y="2286000"/>
            <a:ext cx="5600700" cy="295275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nvGrpSpPr>
          <xdr:cNvPr id="150" name="Group 149">
            <a:extLst>
              <a:ext uri="{FF2B5EF4-FFF2-40B4-BE49-F238E27FC236}">
                <a16:creationId xmlns:a16="http://schemas.microsoft.com/office/drawing/2014/main" id="{710DCD59-20D8-44D7-82A4-0B55A0769493}"/>
              </a:ext>
            </a:extLst>
          </xdr:cNvPr>
          <xdr:cNvGrpSpPr/>
        </xdr:nvGrpSpPr>
        <xdr:grpSpPr>
          <a:xfrm>
            <a:off x="30051043" y="2767620"/>
            <a:ext cx="4989258" cy="1871471"/>
            <a:chOff x="11001043" y="710220"/>
            <a:chExt cx="4989258" cy="1871471"/>
          </a:xfrm>
        </xdr:grpSpPr>
        <xdr:grpSp>
          <xdr:nvGrpSpPr>
            <xdr:cNvPr id="151" name="Group 150">
              <a:extLst>
                <a:ext uri="{FF2B5EF4-FFF2-40B4-BE49-F238E27FC236}">
                  <a16:creationId xmlns:a16="http://schemas.microsoft.com/office/drawing/2014/main" id="{CC089B55-41D6-8370-0BEC-B358F243FE5E}"/>
                </a:ext>
              </a:extLst>
            </xdr:cNvPr>
            <xdr:cNvGrpSpPr/>
          </xdr:nvGrpSpPr>
          <xdr:grpSpPr>
            <a:xfrm>
              <a:off x="12644272" y="710220"/>
              <a:ext cx="3346029" cy="1234584"/>
              <a:chOff x="11290859" y="1196925"/>
              <a:chExt cx="2617753" cy="911281"/>
            </a:xfrm>
          </xdr:grpSpPr>
          <xdr:sp macro="" textlink="Working!H3">
            <xdr:nvSpPr>
              <xdr:cNvPr id="156" name="TextBox 155">
                <a:extLst>
                  <a:ext uri="{FF2B5EF4-FFF2-40B4-BE49-F238E27FC236}">
                    <a16:creationId xmlns:a16="http://schemas.microsoft.com/office/drawing/2014/main" id="{F390E5EF-1CD4-DCF4-1ED0-563872A6E3D7}"/>
                  </a:ext>
                </a:extLst>
              </xdr:cNvPr>
              <xdr:cNvSpPr txBox="1"/>
            </xdr:nvSpPr>
            <xdr:spPr>
              <a:xfrm>
                <a:off x="11290859" y="1762899"/>
                <a:ext cx="2166809" cy="3453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C85FB7-9C27-47CA-BB1D-ED0E4C185EAB}" type="TxLink">
                  <a:rPr lang="en-US" sz="2800" b="1" i="0" u="none" strike="noStrike">
                    <a:solidFill>
                      <a:srgbClr val="0F4D1F"/>
                    </a:solidFill>
                    <a:latin typeface="Calibri"/>
                    <a:cs typeface="Calibri"/>
                  </a:rPr>
                  <a:pPr algn="ctr"/>
                  <a:t> $1,338,795 </a:t>
                </a:fld>
                <a:endParaRPr lang="en-US" sz="2800" b="1">
                  <a:solidFill>
                    <a:srgbClr val="0F4D1F"/>
                  </a:solidFill>
                </a:endParaRPr>
              </a:p>
            </xdr:txBody>
          </xdr:sp>
          <xdr:sp macro="" textlink="">
            <xdr:nvSpPr>
              <xdr:cNvPr id="157" name="TextBox 156">
                <a:extLst>
                  <a:ext uri="{FF2B5EF4-FFF2-40B4-BE49-F238E27FC236}">
                    <a16:creationId xmlns:a16="http://schemas.microsoft.com/office/drawing/2014/main" id="{484272DF-CE38-B9C0-F22F-ABFF035B7A61}"/>
                  </a:ext>
                </a:extLst>
              </xdr:cNvPr>
              <xdr:cNvSpPr txBox="1"/>
            </xdr:nvSpPr>
            <xdr:spPr>
              <a:xfrm>
                <a:off x="11404714" y="1196925"/>
                <a:ext cx="2503898" cy="3699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TOTAL</a:t>
                </a:r>
                <a:r>
                  <a:rPr lang="en-US" sz="2000" b="1">
                    <a:solidFill>
                      <a:schemeClr val="dk1"/>
                    </a:solidFill>
                    <a:effectLst/>
                    <a:latin typeface="+mn-lt"/>
                    <a:ea typeface="+mn-ea"/>
                    <a:cs typeface="+mn-cs"/>
                  </a:rPr>
                  <a:t> CLAIM</a:t>
                </a:r>
                <a:r>
                  <a:rPr lang="en-US" sz="2000" b="1" baseline="0">
                    <a:solidFill>
                      <a:schemeClr val="dk1"/>
                    </a:solidFill>
                    <a:effectLst/>
                    <a:latin typeface="+mn-lt"/>
                    <a:ea typeface="+mn-ea"/>
                    <a:cs typeface="+mn-cs"/>
                  </a:rPr>
                  <a:t> VALUE</a:t>
                </a:r>
                <a:endParaRPr lang="en-US" sz="2000" b="1">
                  <a:effectLst/>
                </a:endParaRPr>
              </a:p>
            </xdr:txBody>
          </xdr:sp>
        </xdr:grpSp>
        <xdr:sp macro="" textlink="">
          <xdr:nvSpPr>
            <xdr:cNvPr id="152" name="TextBox 151">
              <a:extLst>
                <a:ext uri="{FF2B5EF4-FFF2-40B4-BE49-F238E27FC236}">
                  <a16:creationId xmlns:a16="http://schemas.microsoft.com/office/drawing/2014/main" id="{FF750DFE-65CB-F9D6-CC80-19316DBFE705}"/>
                </a:ext>
              </a:extLst>
            </xdr:cNvPr>
            <xdr:cNvSpPr txBox="1"/>
          </xdr:nvSpPr>
          <xdr:spPr>
            <a:xfrm>
              <a:off x="13685792" y="2171112"/>
              <a:ext cx="1244600" cy="4000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2F7D32"/>
                  </a:solidFill>
                </a:rPr>
                <a:t>USD</a:t>
              </a:r>
            </a:p>
          </xdr:txBody>
        </xdr:sp>
        <xdr:grpSp>
          <xdr:nvGrpSpPr>
            <xdr:cNvPr id="153" name="Group 152">
              <a:extLst>
                <a:ext uri="{FF2B5EF4-FFF2-40B4-BE49-F238E27FC236}">
                  <a16:creationId xmlns:a16="http://schemas.microsoft.com/office/drawing/2014/main" id="{20B0FCB2-DD3B-7524-2EEC-B36BE7175A8A}"/>
                </a:ext>
              </a:extLst>
            </xdr:cNvPr>
            <xdr:cNvGrpSpPr/>
          </xdr:nvGrpSpPr>
          <xdr:grpSpPr>
            <a:xfrm>
              <a:off x="11001043" y="790305"/>
              <a:ext cx="1482828" cy="1791386"/>
              <a:chOff x="28869943" y="1190355"/>
              <a:chExt cx="1482828" cy="1791386"/>
            </a:xfrm>
          </xdr:grpSpPr>
          <xdr:sp macro="" textlink="">
            <xdr:nvSpPr>
              <xdr:cNvPr id="154" name="Rectangle: Rounded Corners 153">
                <a:extLst>
                  <a:ext uri="{FF2B5EF4-FFF2-40B4-BE49-F238E27FC236}">
                    <a16:creationId xmlns:a16="http://schemas.microsoft.com/office/drawing/2014/main" id="{2EC73538-B25A-EAFE-8624-08EE047A3974}"/>
                  </a:ext>
                </a:extLst>
              </xdr:cNvPr>
              <xdr:cNvSpPr/>
            </xdr:nvSpPr>
            <xdr:spPr>
              <a:xfrm>
                <a:off x="28869943" y="1190355"/>
                <a:ext cx="1482828" cy="1791386"/>
              </a:xfrm>
              <a:prstGeom prst="roundRect">
                <a:avLst/>
              </a:prstGeom>
              <a:solidFill>
                <a:srgbClr val="0F4D1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55" name="Graphic 154" descr="Dollar with solid fill">
                <a:extLst>
                  <a:ext uri="{FF2B5EF4-FFF2-40B4-BE49-F238E27FC236}">
                    <a16:creationId xmlns:a16="http://schemas.microsoft.com/office/drawing/2014/main" id="{421B83C5-C0FE-8720-D5D7-CD0056151AF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146500" y="1523998"/>
                <a:ext cx="957158" cy="1184480"/>
              </a:xfrm>
              <a:prstGeom prst="rect">
                <a:avLst/>
              </a:prstGeom>
            </xdr:spPr>
          </xdr:pic>
        </xdr:grpSp>
      </xdr:grpSp>
    </xdr:grpSp>
    <xdr:clientData/>
  </xdr:twoCellAnchor>
  <xdr:twoCellAnchor>
    <xdr:from>
      <xdr:col>2</xdr:col>
      <xdr:colOff>952506</xdr:colOff>
      <xdr:row>1</xdr:row>
      <xdr:rowOff>189498</xdr:rowOff>
    </xdr:from>
    <xdr:to>
      <xdr:col>4</xdr:col>
      <xdr:colOff>528754</xdr:colOff>
      <xdr:row>15</xdr:row>
      <xdr:rowOff>152761</xdr:rowOff>
    </xdr:to>
    <xdr:grpSp>
      <xdr:nvGrpSpPr>
        <xdr:cNvPr id="186" name="Group 185">
          <a:extLst>
            <a:ext uri="{FF2B5EF4-FFF2-40B4-BE49-F238E27FC236}">
              <a16:creationId xmlns:a16="http://schemas.microsoft.com/office/drawing/2014/main" id="{537DC7E6-C45D-B411-A9E8-1DC26D76F925}"/>
            </a:ext>
          </a:extLst>
        </xdr:cNvPr>
        <xdr:cNvGrpSpPr/>
      </xdr:nvGrpSpPr>
      <xdr:grpSpPr>
        <a:xfrm>
          <a:off x="4687309" y="390024"/>
          <a:ext cx="4113156" cy="2770632"/>
          <a:chOff x="29146500" y="4381500"/>
          <a:chExt cx="6038850" cy="2647950"/>
        </a:xfrm>
      </xdr:grpSpPr>
      <xdr:sp macro="" textlink="">
        <xdr:nvSpPr>
          <xdr:cNvPr id="170" name="Rectangle: Rounded Corners 169">
            <a:extLst>
              <a:ext uri="{FF2B5EF4-FFF2-40B4-BE49-F238E27FC236}">
                <a16:creationId xmlns:a16="http://schemas.microsoft.com/office/drawing/2014/main" id="{7EF0F25F-AFDA-0171-FAE1-C605DF65C6C8}"/>
              </a:ext>
            </a:extLst>
          </xdr:cNvPr>
          <xdr:cNvSpPr/>
        </xdr:nvSpPr>
        <xdr:spPr>
          <a:xfrm>
            <a:off x="29146500" y="4381500"/>
            <a:ext cx="6038850" cy="2647950"/>
          </a:xfrm>
          <a:prstGeom prst="roundRect">
            <a:avLst/>
          </a:prstGeom>
          <a:no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800" kern="1200">
              <a:solidFill>
                <a:schemeClr val="dk1"/>
              </a:solidFill>
              <a:latin typeface="+mn-lt"/>
              <a:ea typeface="+mn-ea"/>
              <a:cs typeface="+mn-cs"/>
            </a:endParaRPr>
          </a:p>
          <a:p>
            <a:pPr marL="0" indent="0" algn="ctr" defTabSz="914400" rtl="0" eaLnBrk="1" latinLnBrk="0" hangingPunct="1"/>
            <a:endParaRPr lang="en-US" sz="1800" kern="1200">
              <a:solidFill>
                <a:schemeClr val="dk1"/>
              </a:solidFill>
              <a:latin typeface="+mn-lt"/>
              <a:ea typeface="+mn-ea"/>
              <a:cs typeface="+mn-cs"/>
            </a:endParaRPr>
          </a:p>
        </xdr:txBody>
      </xdr:sp>
      <xdr:grpSp>
        <xdr:nvGrpSpPr>
          <xdr:cNvPr id="179" name="Group 178">
            <a:extLst>
              <a:ext uri="{FF2B5EF4-FFF2-40B4-BE49-F238E27FC236}">
                <a16:creationId xmlns:a16="http://schemas.microsoft.com/office/drawing/2014/main" id="{E6DB1CE1-DFE5-4B3C-9CCA-E62191BD2D16}"/>
              </a:ext>
            </a:extLst>
          </xdr:cNvPr>
          <xdr:cNvGrpSpPr/>
        </xdr:nvGrpSpPr>
        <xdr:grpSpPr>
          <a:xfrm>
            <a:off x="29987633" y="4724400"/>
            <a:ext cx="4892915" cy="1853441"/>
            <a:chOff x="4278052" y="781050"/>
            <a:chExt cx="4465897" cy="1532653"/>
          </a:xfrm>
        </xdr:grpSpPr>
        <xdr:sp macro="" textlink="Working!H2">
          <xdr:nvSpPr>
            <xdr:cNvPr id="180" name="TextBox 179">
              <a:extLst>
                <a:ext uri="{FF2B5EF4-FFF2-40B4-BE49-F238E27FC236}">
                  <a16:creationId xmlns:a16="http://schemas.microsoft.com/office/drawing/2014/main" id="{23C029EB-DCD1-A9D2-09DD-24F18D15ED21}"/>
                </a:ext>
              </a:extLst>
            </xdr:cNvPr>
            <xdr:cNvSpPr txBox="1"/>
          </xdr:nvSpPr>
          <xdr:spPr>
            <a:xfrm>
              <a:off x="5378450" y="1219200"/>
              <a:ext cx="2724150" cy="6985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1E2A215A-F568-4312-B612-8B3950CA30F3}" type="TxLink">
                <a:rPr lang="en-US" sz="3200" b="1" i="0" u="none" strike="noStrike">
                  <a:solidFill>
                    <a:srgbClr val="2F7D32"/>
                  </a:solidFill>
                  <a:latin typeface="Calibri"/>
                  <a:cs typeface="Calibri"/>
                </a:rPr>
                <a:pPr algn="ctr"/>
                <a:t>61</a:t>
              </a:fld>
              <a:endParaRPr lang="en-US" sz="3200" b="1">
                <a:solidFill>
                  <a:srgbClr val="2F7D32"/>
                </a:solidFill>
              </a:endParaRPr>
            </a:p>
          </xdr:txBody>
        </xdr:sp>
        <xdr:sp macro="" textlink="">
          <xdr:nvSpPr>
            <xdr:cNvPr id="181" name="TextBox 180">
              <a:extLst>
                <a:ext uri="{FF2B5EF4-FFF2-40B4-BE49-F238E27FC236}">
                  <a16:creationId xmlns:a16="http://schemas.microsoft.com/office/drawing/2014/main" id="{39F16A9F-F441-1FA9-19C5-5242E1FD6C76}"/>
                </a:ext>
              </a:extLst>
            </xdr:cNvPr>
            <xdr:cNvSpPr txBox="1"/>
          </xdr:nvSpPr>
          <xdr:spPr>
            <a:xfrm>
              <a:off x="6425894" y="1911059"/>
              <a:ext cx="2003337" cy="40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2F7D32"/>
                  </a:solidFill>
                </a:rPr>
                <a:t>cases</a:t>
              </a:r>
              <a:endParaRPr lang="en-US" sz="1600">
                <a:solidFill>
                  <a:srgbClr val="2F7D32"/>
                </a:solidFill>
              </a:endParaRPr>
            </a:p>
          </xdr:txBody>
        </xdr:sp>
        <xdr:sp macro="" textlink="">
          <xdr:nvSpPr>
            <xdr:cNvPr id="182" name="TextBox 181">
              <a:extLst>
                <a:ext uri="{FF2B5EF4-FFF2-40B4-BE49-F238E27FC236}">
                  <a16:creationId xmlns:a16="http://schemas.microsoft.com/office/drawing/2014/main" id="{84CAF6F3-11E0-7B47-B5CB-58763B5A806C}"/>
                </a:ext>
              </a:extLst>
            </xdr:cNvPr>
            <xdr:cNvSpPr txBox="1"/>
          </xdr:nvSpPr>
          <xdr:spPr>
            <a:xfrm>
              <a:off x="5824958" y="781050"/>
              <a:ext cx="2918991" cy="366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CASES</a:t>
              </a:r>
            </a:p>
          </xdr:txBody>
        </xdr:sp>
        <xdr:grpSp>
          <xdr:nvGrpSpPr>
            <xdr:cNvPr id="183" name="Group 182">
              <a:extLst>
                <a:ext uri="{FF2B5EF4-FFF2-40B4-BE49-F238E27FC236}">
                  <a16:creationId xmlns:a16="http://schemas.microsoft.com/office/drawing/2014/main" id="{1FE8C51D-B86B-7F14-AFC3-4CB650F0A373}"/>
                </a:ext>
              </a:extLst>
            </xdr:cNvPr>
            <xdr:cNvGrpSpPr/>
          </xdr:nvGrpSpPr>
          <xdr:grpSpPr>
            <a:xfrm>
              <a:off x="4278052" y="846489"/>
              <a:ext cx="1424944" cy="1350942"/>
              <a:chOff x="30515886" y="1107712"/>
              <a:chExt cx="1709933" cy="1731977"/>
            </a:xfrm>
          </xdr:grpSpPr>
          <xdr:sp macro="" textlink="">
            <xdr:nvSpPr>
              <xdr:cNvPr id="184" name="Rectangle: Rounded Corners 183">
                <a:extLst>
                  <a:ext uri="{FF2B5EF4-FFF2-40B4-BE49-F238E27FC236}">
                    <a16:creationId xmlns:a16="http://schemas.microsoft.com/office/drawing/2014/main" id="{D9BC9F22-0C45-58EC-14F9-1F505D8D7481}"/>
                  </a:ext>
                </a:extLst>
              </xdr:cNvPr>
              <xdr:cNvSpPr/>
            </xdr:nvSpPr>
            <xdr:spPr>
              <a:xfrm>
                <a:off x="30515886" y="1107712"/>
                <a:ext cx="1709933" cy="1731977"/>
              </a:xfrm>
              <a:prstGeom prst="roundRect">
                <a:avLst/>
              </a:prstGeom>
              <a:solidFill>
                <a:srgbClr val="8CC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85" name="Graphic 184" descr="Users with solid fill">
                <a:extLst>
                  <a:ext uri="{FF2B5EF4-FFF2-40B4-BE49-F238E27FC236}">
                    <a16:creationId xmlns:a16="http://schemas.microsoft.com/office/drawing/2014/main" id="{93B1E92E-DC56-3EE4-7D34-C67FFA8A4EA2}"/>
                  </a:ext>
                </a:extLst>
              </xdr:cNvPr>
              <xdr:cNvPicPr>
                <a:picLocks noChangeAspect="1"/>
              </xdr:cNvPicPr>
            </xdr:nvPicPr>
            <xdr:blipFill>
              <a:blip xmlns:r="http://schemas.openxmlformats.org/officeDocument/2006/relationships" r:embed="rId11">
                <a:alphaModFix/>
                <a:extLst>
                  <a:ext uri="{96DAC541-7B7A-43D3-8B79-37D633B846F1}">
                    <asvg:svgBlip xmlns:asvg="http://schemas.microsoft.com/office/drawing/2016/SVG/main" r:embed="rId12"/>
                  </a:ext>
                </a:extLst>
              </a:blip>
              <a:stretch>
                <a:fillRect/>
              </a:stretch>
            </xdr:blipFill>
            <xdr:spPr>
              <a:xfrm>
                <a:off x="30760250" y="1384473"/>
                <a:ext cx="1234596" cy="1422400"/>
              </a:xfrm>
              <a:prstGeom prst="rect">
                <a:avLst/>
              </a:prstGeom>
              <a:effectLst/>
            </xdr:spPr>
          </xdr:pic>
        </xdr:grpSp>
      </xdr:grpSp>
    </xdr:grpSp>
    <xdr:clientData/>
  </xdr:twoCellAnchor>
  <xdr:twoCellAnchor>
    <xdr:from>
      <xdr:col>10</xdr:col>
      <xdr:colOff>381000</xdr:colOff>
      <xdr:row>76</xdr:row>
      <xdr:rowOff>137160</xdr:rowOff>
    </xdr:from>
    <xdr:to>
      <xdr:col>24</xdr:col>
      <xdr:colOff>0</xdr:colOff>
      <xdr:row>89</xdr:row>
      <xdr:rowOff>167640</xdr:rowOff>
    </xdr:to>
    <xdr:sp macro="" textlink="">
      <xdr:nvSpPr>
        <xdr:cNvPr id="39" name="TextBox 38">
          <a:extLst>
            <a:ext uri="{FF2B5EF4-FFF2-40B4-BE49-F238E27FC236}">
              <a16:creationId xmlns:a16="http://schemas.microsoft.com/office/drawing/2014/main" id="{C402F477-97C7-A326-3E7D-DF17C14A2A99}"/>
            </a:ext>
          </a:extLst>
        </xdr:cNvPr>
        <xdr:cNvSpPr txBox="1"/>
      </xdr:nvSpPr>
      <xdr:spPr>
        <a:xfrm>
          <a:off x="16504920" y="14066520"/>
          <a:ext cx="8153400" cy="3627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p>
        <a:p>
          <a:pPr marL="0" indent="0"/>
          <a:r>
            <a:rPr lang="en-US" sz="1800" b="1"/>
            <a:t>            </a:t>
          </a:r>
          <a:r>
            <a:rPr lang="en-US" sz="2400" b="1">
              <a:solidFill>
                <a:schemeClr val="dk1"/>
              </a:solidFill>
              <a:latin typeface="+mn-lt"/>
              <a:ea typeface="+mn-ea"/>
              <a:cs typeface="+mn-cs"/>
            </a:rPr>
            <a:t>Peak claims in 2024($728K)</a:t>
          </a:r>
        </a:p>
        <a:p>
          <a:pPr marL="0" indent="0"/>
          <a:r>
            <a:rPr lang="en-US" sz="2200" b="0">
              <a:solidFill>
                <a:schemeClr val="dk1"/>
              </a:solidFill>
              <a:latin typeface="+mn-lt"/>
              <a:ea typeface="+mn-ea"/>
              <a:cs typeface="+mn-cs"/>
            </a:rPr>
            <a:t>The highest claim value was recorded in 2024.</a:t>
          </a:r>
        </a:p>
        <a:p>
          <a:endParaRPr lang="en-US" sz="1800" b="0"/>
        </a:p>
        <a:p>
          <a:endParaRPr lang="en-US" sz="2400" b="1">
            <a:solidFill>
              <a:schemeClr val="dk1"/>
            </a:solidFill>
            <a:latin typeface="+mn-lt"/>
            <a:ea typeface="+mn-ea"/>
            <a:cs typeface="+mn-cs"/>
          </a:endParaRPr>
        </a:p>
        <a:p>
          <a:r>
            <a:rPr lang="en-US" sz="2400" b="1">
              <a:solidFill>
                <a:schemeClr val="dk1"/>
              </a:solidFill>
              <a:latin typeface="+mn-lt"/>
              <a:ea typeface="+mn-ea"/>
              <a:cs typeface="+mn-cs"/>
            </a:rPr>
            <a:t>          Highest compensation rate in 2020</a:t>
          </a:r>
          <a:r>
            <a:rPr lang="en-US" sz="2400" b="1" baseline="0">
              <a:solidFill>
                <a:schemeClr val="dk1"/>
              </a:solidFill>
              <a:latin typeface="+mn-lt"/>
              <a:ea typeface="+mn-ea"/>
              <a:cs typeface="+mn-cs"/>
            </a:rPr>
            <a:t> &amp; 2025</a:t>
          </a:r>
          <a:r>
            <a:rPr lang="ar-SA" sz="2400" b="1">
              <a:solidFill>
                <a:schemeClr val="dk1"/>
              </a:solidFill>
              <a:latin typeface="+mn-lt"/>
              <a:ea typeface="+mn-ea"/>
              <a:cs typeface="+mn-cs"/>
            </a:rPr>
            <a:t> </a:t>
          </a:r>
          <a:r>
            <a:rPr lang="en-US" sz="2400" b="1">
              <a:solidFill>
                <a:schemeClr val="dk1"/>
              </a:solidFill>
              <a:latin typeface="+mn-lt"/>
              <a:ea typeface="+mn-ea"/>
              <a:cs typeface="+mn-cs"/>
            </a:rPr>
            <a:t>(95%)</a:t>
          </a:r>
        </a:p>
        <a:p>
          <a:pPr marL="0" indent="0"/>
          <a:r>
            <a:rPr lang="en-US" sz="2200" b="0">
              <a:solidFill>
                <a:schemeClr val="dk1"/>
              </a:solidFill>
              <a:latin typeface="+mn-lt"/>
              <a:ea typeface="+mn-ea"/>
              <a:cs typeface="+mn-cs"/>
            </a:rPr>
            <a:t>Exellent settlement performance in 2020 &amp; 2025.</a:t>
          </a:r>
        </a:p>
        <a:p>
          <a:endParaRPr lang="en-US" sz="1800"/>
        </a:p>
        <a:p>
          <a:r>
            <a:rPr lang="en-US" sz="1800"/>
            <a:t> </a:t>
          </a:r>
        </a:p>
        <a:p>
          <a:r>
            <a:rPr lang="en-US" sz="1800" b="1"/>
            <a:t>           </a:t>
          </a:r>
          <a:endParaRPr lang="en-US" sz="2200" b="0"/>
        </a:p>
      </xdr:txBody>
    </xdr:sp>
    <xdr:clientData/>
  </xdr:twoCellAnchor>
  <xdr:twoCellAnchor>
    <xdr:from>
      <xdr:col>10</xdr:col>
      <xdr:colOff>447747</xdr:colOff>
      <xdr:row>77</xdr:row>
      <xdr:rowOff>76200</xdr:rowOff>
    </xdr:from>
    <xdr:to>
      <xdr:col>11</xdr:col>
      <xdr:colOff>441960</xdr:colOff>
      <xdr:row>78</xdr:row>
      <xdr:rowOff>146515</xdr:rowOff>
    </xdr:to>
    <xdr:grpSp>
      <xdr:nvGrpSpPr>
        <xdr:cNvPr id="17" name="Group 16">
          <a:extLst>
            <a:ext uri="{FF2B5EF4-FFF2-40B4-BE49-F238E27FC236}">
              <a16:creationId xmlns:a16="http://schemas.microsoft.com/office/drawing/2014/main" id="{3E223445-728C-A763-4F4F-015F15888585}"/>
            </a:ext>
          </a:extLst>
        </xdr:cNvPr>
        <xdr:cNvGrpSpPr/>
      </xdr:nvGrpSpPr>
      <xdr:grpSpPr>
        <a:xfrm>
          <a:off x="18119129" y="15767384"/>
          <a:ext cx="595792" cy="421236"/>
          <a:chOff x="29733224" y="14173200"/>
          <a:chExt cx="609600" cy="609600"/>
        </a:xfrm>
      </xdr:grpSpPr>
      <xdr:sp macro="" textlink="">
        <xdr:nvSpPr>
          <xdr:cNvPr id="10" name="Oval 9">
            <a:extLst>
              <a:ext uri="{FF2B5EF4-FFF2-40B4-BE49-F238E27FC236}">
                <a16:creationId xmlns:a16="http://schemas.microsoft.com/office/drawing/2014/main" id="{D3007951-C9BB-275D-180E-2A593169647F}"/>
              </a:ext>
            </a:extLst>
          </xdr:cNvPr>
          <xdr:cNvSpPr/>
        </xdr:nvSpPr>
        <xdr:spPr>
          <a:xfrm>
            <a:off x="29733224" y="14173200"/>
            <a:ext cx="609600" cy="609600"/>
          </a:xfrm>
          <a:prstGeom prst="ellipse">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Graphic 5" descr="Upward trend with solid fill">
            <a:extLst>
              <a:ext uri="{FF2B5EF4-FFF2-40B4-BE49-F238E27FC236}">
                <a16:creationId xmlns:a16="http://schemas.microsoft.com/office/drawing/2014/main" id="{8729E7BF-F864-475B-A0D8-C0918443D0B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763720" y="14264640"/>
            <a:ext cx="557057" cy="459373"/>
          </a:xfrm>
          <a:prstGeom prst="rect">
            <a:avLst/>
          </a:prstGeom>
        </xdr:spPr>
      </xdr:pic>
    </xdr:grpSp>
    <xdr:clientData/>
  </xdr:twoCellAnchor>
  <xdr:twoCellAnchor>
    <xdr:from>
      <xdr:col>10</xdr:col>
      <xdr:colOff>451181</xdr:colOff>
      <xdr:row>80</xdr:row>
      <xdr:rowOff>327406</xdr:rowOff>
    </xdr:from>
    <xdr:to>
      <xdr:col>11</xdr:col>
      <xdr:colOff>487680</xdr:colOff>
      <xdr:row>82</xdr:row>
      <xdr:rowOff>88021</xdr:rowOff>
    </xdr:to>
    <xdr:grpSp>
      <xdr:nvGrpSpPr>
        <xdr:cNvPr id="18" name="Group 17">
          <a:extLst>
            <a:ext uri="{FF2B5EF4-FFF2-40B4-BE49-F238E27FC236}">
              <a16:creationId xmlns:a16="http://schemas.microsoft.com/office/drawing/2014/main" id="{C6D89F4A-F61C-DA59-7762-8FA5F1502A0E}"/>
            </a:ext>
          </a:extLst>
        </xdr:cNvPr>
        <xdr:cNvGrpSpPr/>
      </xdr:nvGrpSpPr>
      <xdr:grpSpPr>
        <a:xfrm>
          <a:off x="18122563" y="17071353"/>
          <a:ext cx="638078" cy="462457"/>
          <a:chOff x="32735520" y="13060680"/>
          <a:chExt cx="609600" cy="609600"/>
        </a:xfrm>
      </xdr:grpSpPr>
      <xdr:sp macro="" textlink="">
        <xdr:nvSpPr>
          <xdr:cNvPr id="14" name="Oval 13">
            <a:extLst>
              <a:ext uri="{FF2B5EF4-FFF2-40B4-BE49-F238E27FC236}">
                <a16:creationId xmlns:a16="http://schemas.microsoft.com/office/drawing/2014/main" id="{C10B4EBA-04C1-4C9C-AA8F-1A7BA524194A}"/>
              </a:ext>
            </a:extLst>
          </xdr:cNvPr>
          <xdr:cNvSpPr/>
        </xdr:nvSpPr>
        <xdr:spPr>
          <a:xfrm>
            <a:off x="32735520" y="13060680"/>
            <a:ext cx="609600" cy="609600"/>
          </a:xfrm>
          <a:prstGeom prst="ellipse">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Graphic 15" descr="Bar graph with upward trend with solid fill">
            <a:extLst>
              <a:ext uri="{FF2B5EF4-FFF2-40B4-BE49-F238E27FC236}">
                <a16:creationId xmlns:a16="http://schemas.microsoft.com/office/drawing/2014/main" id="{D99AA9B3-3148-4420-BE06-190BEEB971A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2811720" y="13167360"/>
            <a:ext cx="434975" cy="417373"/>
          </a:xfrm>
          <a:prstGeom prst="rect">
            <a:avLst/>
          </a:prstGeom>
        </xdr:spPr>
      </xdr:pic>
    </xdr:grpSp>
    <xdr:clientData/>
  </xdr:twoCellAnchor>
  <xdr:twoCellAnchor editAs="oneCell">
    <xdr:from>
      <xdr:col>0</xdr:col>
      <xdr:colOff>776284</xdr:colOff>
      <xdr:row>2</xdr:row>
      <xdr:rowOff>60587</xdr:rowOff>
    </xdr:from>
    <xdr:to>
      <xdr:col>1</xdr:col>
      <xdr:colOff>457861</xdr:colOff>
      <xdr:row>10</xdr:row>
      <xdr:rowOff>79521</xdr:rowOff>
    </xdr:to>
    <xdr:pic>
      <xdr:nvPicPr>
        <xdr:cNvPr id="5" name="Picture 4">
          <a:extLst>
            <a:ext uri="{FF2B5EF4-FFF2-40B4-BE49-F238E27FC236}">
              <a16:creationId xmlns:a16="http://schemas.microsoft.com/office/drawing/2014/main" id="{67B1D7C4-387A-4F50-B662-11EC36984D8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76284" y="441587"/>
          <a:ext cx="1562765" cy="154293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19</xdr:col>
      <xdr:colOff>22860</xdr:colOff>
      <xdr:row>13</xdr:row>
      <xdr:rowOff>99060</xdr:rowOff>
    </xdr:from>
    <xdr:to>
      <xdr:col>24</xdr:col>
      <xdr:colOff>30480</xdr:colOff>
      <xdr:row>25</xdr:row>
      <xdr:rowOff>38100</xdr:rowOff>
    </xdr:to>
    <xdr:graphicFrame macro="">
      <xdr:nvGraphicFramePr>
        <xdr:cNvPr id="4" name="Chart 3">
          <a:extLst>
            <a:ext uri="{FF2B5EF4-FFF2-40B4-BE49-F238E27FC236}">
              <a16:creationId xmlns:a16="http://schemas.microsoft.com/office/drawing/2014/main" id="{B234622A-37EE-8BCE-7D4F-FD5856D8F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426720</xdr:colOff>
      <xdr:row>13</xdr:row>
      <xdr:rowOff>38100</xdr:rowOff>
    </xdr:from>
    <xdr:to>
      <xdr:col>27</xdr:col>
      <xdr:colOff>1965960</xdr:colOff>
      <xdr:row>26</xdr:row>
      <xdr:rowOff>57150</xdr:rowOff>
    </xdr:to>
    <xdr:graphicFrame macro="">
      <xdr:nvGraphicFramePr>
        <xdr:cNvPr id="5" name="Chart 4">
          <a:extLst>
            <a:ext uri="{FF2B5EF4-FFF2-40B4-BE49-F238E27FC236}">
              <a16:creationId xmlns:a16="http://schemas.microsoft.com/office/drawing/2014/main" id="{3F9A0D23-5114-512C-E36C-14890CDDE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106680</xdr:colOff>
      <xdr:row>21</xdr:row>
      <xdr:rowOff>106681</xdr:rowOff>
    </xdr:from>
    <xdr:to>
      <xdr:col>11</xdr:col>
      <xdr:colOff>272415</xdr:colOff>
      <xdr:row>25</xdr:row>
      <xdr:rowOff>38101</xdr:rowOff>
    </xdr:to>
    <mc:AlternateContent xmlns:mc="http://schemas.openxmlformats.org/markup-compatibility/2006" xmlns:a14="http://schemas.microsoft.com/office/drawing/2010/main">
      <mc:Choice Requires="a14">
        <xdr:graphicFrame macro="">
          <xdr:nvGraphicFramePr>
            <xdr:cNvPr id="6" name="Period Type">
              <a:extLst>
                <a:ext uri="{FF2B5EF4-FFF2-40B4-BE49-F238E27FC236}">
                  <a16:creationId xmlns:a16="http://schemas.microsoft.com/office/drawing/2014/main" id="{71F3947B-3AB1-42CE-756B-908D569A991C}"/>
                </a:ext>
              </a:extLst>
            </xdr:cNvPr>
            <xdr:cNvGraphicFramePr/>
          </xdr:nvGraphicFramePr>
          <xdr:xfrm>
            <a:off x="0" y="0"/>
            <a:ext cx="0" cy="0"/>
          </xdr:xfrm>
          <a:graphic>
            <a:graphicData uri="http://schemas.microsoft.com/office/drawing/2010/slicer">
              <sle:slicer xmlns:sle="http://schemas.microsoft.com/office/drawing/2010/slicer" name="Period Type"/>
            </a:graphicData>
          </a:graphic>
        </xdr:graphicFrame>
      </mc:Choice>
      <mc:Fallback xmlns="">
        <xdr:sp macro="" textlink="">
          <xdr:nvSpPr>
            <xdr:cNvPr id="0" name=""/>
            <xdr:cNvSpPr>
              <a:spLocks noTextEdit="1"/>
            </xdr:cNvSpPr>
          </xdr:nvSpPr>
          <xdr:spPr>
            <a:xfrm>
              <a:off x="10507980" y="3992881"/>
              <a:ext cx="182880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144780</xdr:colOff>
      <xdr:row>17</xdr:row>
      <xdr:rowOff>114301</xdr:rowOff>
    </xdr:from>
    <xdr:to>
      <xdr:col>11</xdr:col>
      <xdr:colOff>310515</xdr:colOff>
      <xdr:row>21</xdr:row>
      <xdr:rowOff>30481</xdr:rowOff>
    </xdr:to>
    <mc:AlternateContent xmlns:mc="http://schemas.openxmlformats.org/markup-compatibility/2006" xmlns:a14="http://schemas.microsoft.com/office/drawing/2010/main">
      <mc:Choice Requires="a14">
        <xdr:graphicFrame macro="">
          <xdr:nvGraphicFramePr>
            <xdr:cNvPr id="7" name="Type">
              <a:extLst>
                <a:ext uri="{FF2B5EF4-FFF2-40B4-BE49-F238E27FC236}">
                  <a16:creationId xmlns:a16="http://schemas.microsoft.com/office/drawing/2014/main" id="{95C6E633-9E6A-C87C-F8EB-B061BC1E646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0546080" y="3268981"/>
              <a:ext cx="18288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190500</xdr:colOff>
      <xdr:row>25</xdr:row>
      <xdr:rowOff>60961</xdr:rowOff>
    </xdr:from>
    <xdr:to>
      <xdr:col>11</xdr:col>
      <xdr:colOff>356235</xdr:colOff>
      <xdr:row>28</xdr:row>
      <xdr:rowOff>152401</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C360D3D2-78A4-D97C-A3F7-2865EA4C0A7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591800" y="4678681"/>
              <a:ext cx="1828800"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68580</xdr:rowOff>
    </xdr:from>
    <xdr:to>
      <xdr:col>1</xdr:col>
      <xdr:colOff>1531620</xdr:colOff>
      <xdr:row>25</xdr:row>
      <xdr:rowOff>87630</xdr:rowOff>
    </xdr:to>
    <xdr:graphicFrame macro="">
      <xdr:nvGraphicFramePr>
        <xdr:cNvPr id="9" name="Chart 8">
          <a:extLst>
            <a:ext uri="{FF2B5EF4-FFF2-40B4-BE49-F238E27FC236}">
              <a16:creationId xmlns:a16="http://schemas.microsoft.com/office/drawing/2014/main" id="{82C5C35A-823C-BFD9-754F-1892F16EE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518160</xdr:colOff>
      <xdr:row>14</xdr:row>
      <xdr:rowOff>148590</xdr:rowOff>
    </xdr:from>
    <xdr:to>
      <xdr:col>18</xdr:col>
      <xdr:colOff>15240</xdr:colOff>
      <xdr:row>29</xdr:row>
      <xdr:rowOff>148590</xdr:rowOff>
    </xdr:to>
    <xdr:graphicFrame macro="">
      <xdr:nvGraphicFramePr>
        <xdr:cNvPr id="10" name="Chart 9">
          <a:extLst>
            <a:ext uri="{FF2B5EF4-FFF2-40B4-BE49-F238E27FC236}">
              <a16:creationId xmlns:a16="http://schemas.microsoft.com/office/drawing/2014/main" id="{BC1989BC-93B7-4887-7410-2A9978FD1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1104900</xdr:colOff>
      <xdr:row>19</xdr:row>
      <xdr:rowOff>15240</xdr:rowOff>
    </xdr:from>
    <xdr:to>
      <xdr:col>9</xdr:col>
      <xdr:colOff>163830</xdr:colOff>
      <xdr:row>26</xdr:row>
      <xdr:rowOff>106680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47920B28-F611-DBD9-A441-36B4826A315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437120" y="35356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76200</xdr:colOff>
      <xdr:row>17</xdr:row>
      <xdr:rowOff>133350</xdr:rowOff>
    </xdr:from>
    <xdr:to>
      <xdr:col>24</xdr:col>
      <xdr:colOff>285750</xdr:colOff>
      <xdr:row>40</xdr:row>
      <xdr:rowOff>63500</xdr:rowOff>
    </xdr:to>
    <xdr:sp macro="" textlink="">
      <xdr:nvSpPr>
        <xdr:cNvPr id="7186" name="Rectangle 7185">
          <a:extLst>
            <a:ext uri="{FF2B5EF4-FFF2-40B4-BE49-F238E27FC236}">
              <a16:creationId xmlns:a16="http://schemas.microsoft.com/office/drawing/2014/main" id="{8524160E-9BDD-409C-9E00-EC612F582A5A}"/>
            </a:ext>
          </a:extLst>
        </xdr:cNvPr>
        <xdr:cNvSpPr/>
      </xdr:nvSpPr>
      <xdr:spPr>
        <a:xfrm>
          <a:off x="13811250" y="3371850"/>
          <a:ext cx="9963150" cy="43116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0</xdr:col>
      <xdr:colOff>0</xdr:colOff>
      <xdr:row>0</xdr:row>
      <xdr:rowOff>0</xdr:rowOff>
    </xdr:from>
    <xdr:to>
      <xdr:col>1</xdr:col>
      <xdr:colOff>1625600</xdr:colOff>
      <xdr:row>62</xdr:row>
      <xdr:rowOff>19050</xdr:rowOff>
    </xdr:to>
    <xdr:sp macro="" textlink="">
      <xdr:nvSpPr>
        <xdr:cNvPr id="7182" name="Rectangle 7181">
          <a:extLst>
            <a:ext uri="{FF2B5EF4-FFF2-40B4-BE49-F238E27FC236}">
              <a16:creationId xmlns:a16="http://schemas.microsoft.com/office/drawing/2014/main" id="{C3025FA9-E681-0FBE-ECE7-07019E1EEBEB}"/>
            </a:ext>
          </a:extLst>
        </xdr:cNvPr>
        <xdr:cNvSpPr/>
      </xdr:nvSpPr>
      <xdr:spPr>
        <a:xfrm>
          <a:off x="0" y="0"/>
          <a:ext cx="2863850" cy="12820650"/>
        </a:xfrm>
        <a:prstGeom prst="rect">
          <a:avLst/>
        </a:prstGeom>
        <a:solidFill>
          <a:srgbClr val="0F4D1F"/>
        </a:solidFill>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1</xdr:col>
      <xdr:colOff>1828800</xdr:colOff>
      <xdr:row>1</xdr:row>
      <xdr:rowOff>0</xdr:rowOff>
    </xdr:from>
    <xdr:to>
      <xdr:col>24</xdr:col>
      <xdr:colOff>228600</xdr:colOff>
      <xdr:row>16</xdr:row>
      <xdr:rowOff>133350</xdr:rowOff>
    </xdr:to>
    <xdr:sp macro="" textlink="">
      <xdr:nvSpPr>
        <xdr:cNvPr id="6" name="Rectangle 5">
          <a:extLst>
            <a:ext uri="{FF2B5EF4-FFF2-40B4-BE49-F238E27FC236}">
              <a16:creationId xmlns:a16="http://schemas.microsoft.com/office/drawing/2014/main" id="{549E231C-3883-C900-54D5-7FE2129720D6}"/>
            </a:ext>
          </a:extLst>
        </xdr:cNvPr>
        <xdr:cNvSpPr/>
      </xdr:nvSpPr>
      <xdr:spPr>
        <a:xfrm>
          <a:off x="3067050" y="190500"/>
          <a:ext cx="20650200" cy="299085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5</xdr:col>
      <xdr:colOff>628650</xdr:colOff>
      <xdr:row>4</xdr:row>
      <xdr:rowOff>133350</xdr:rowOff>
    </xdr:from>
    <xdr:to>
      <xdr:col>7</xdr:col>
      <xdr:colOff>209550</xdr:colOff>
      <xdr:row>15</xdr:row>
      <xdr:rowOff>152400</xdr:rowOff>
    </xdr:to>
    <xdr:sp macro="" textlink="">
      <xdr:nvSpPr>
        <xdr:cNvPr id="8" name="Rectangle: Rounded Corners 7">
          <a:extLst>
            <a:ext uri="{FF2B5EF4-FFF2-40B4-BE49-F238E27FC236}">
              <a16:creationId xmlns:a16="http://schemas.microsoft.com/office/drawing/2014/main" id="{02917324-2E91-8397-6E99-D46AB44121C0}"/>
            </a:ext>
          </a:extLst>
        </xdr:cNvPr>
        <xdr:cNvSpPr/>
      </xdr:nvSpPr>
      <xdr:spPr>
        <a:xfrm>
          <a:off x="9182100" y="895350"/>
          <a:ext cx="4152900" cy="2114550"/>
        </a:xfrm>
        <a:prstGeom prst="round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9</xdr:col>
      <xdr:colOff>38100</xdr:colOff>
      <xdr:row>4</xdr:row>
      <xdr:rowOff>95250</xdr:rowOff>
    </xdr:from>
    <xdr:to>
      <xdr:col>16</xdr:col>
      <xdr:colOff>0</xdr:colOff>
      <xdr:row>15</xdr:row>
      <xdr:rowOff>133350</xdr:rowOff>
    </xdr:to>
    <xdr:sp macro="" textlink="">
      <xdr:nvSpPr>
        <xdr:cNvPr id="9" name="Rectangle: Rounded Corners 8">
          <a:extLst>
            <a:ext uri="{FF2B5EF4-FFF2-40B4-BE49-F238E27FC236}">
              <a16:creationId xmlns:a16="http://schemas.microsoft.com/office/drawing/2014/main" id="{02A4F34A-1ABB-C98E-DDCD-C517D660AAA3}"/>
            </a:ext>
          </a:extLst>
        </xdr:cNvPr>
        <xdr:cNvSpPr/>
      </xdr:nvSpPr>
      <xdr:spPr>
        <a:xfrm>
          <a:off x="14382750" y="857250"/>
          <a:ext cx="4229100" cy="2133600"/>
        </a:xfrm>
        <a:prstGeom prst="round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a:effectLst/>
          </a:endParaRPr>
        </a:p>
        <a:p>
          <a:pPr algn="ctr"/>
          <a:endParaRPr lang="en-US"/>
        </a:p>
      </xdr:txBody>
    </xdr:sp>
    <xdr:clientData/>
  </xdr:twoCellAnchor>
  <xdr:twoCellAnchor>
    <xdr:from>
      <xdr:col>1</xdr:col>
      <xdr:colOff>1791606</xdr:colOff>
      <xdr:row>17</xdr:row>
      <xdr:rowOff>171450</xdr:rowOff>
    </xdr:from>
    <xdr:to>
      <xdr:col>7</xdr:col>
      <xdr:colOff>76200</xdr:colOff>
      <xdr:row>39</xdr:row>
      <xdr:rowOff>133350</xdr:rowOff>
    </xdr:to>
    <xdr:sp macro="" textlink="">
      <xdr:nvSpPr>
        <xdr:cNvPr id="13" name="Rectangle 12">
          <a:extLst>
            <a:ext uri="{FF2B5EF4-FFF2-40B4-BE49-F238E27FC236}">
              <a16:creationId xmlns:a16="http://schemas.microsoft.com/office/drawing/2014/main" id="{18057ABD-527E-51BC-80AD-877ACF44FF9D}"/>
            </a:ext>
          </a:extLst>
        </xdr:cNvPr>
        <xdr:cNvSpPr>
          <a:spLocks/>
        </xdr:cNvSpPr>
      </xdr:nvSpPr>
      <xdr:spPr>
        <a:xfrm>
          <a:off x="3029856" y="3409950"/>
          <a:ext cx="9924144" cy="4152900"/>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8</xdr:col>
      <xdr:colOff>101600</xdr:colOff>
      <xdr:row>41</xdr:row>
      <xdr:rowOff>58058</xdr:rowOff>
    </xdr:from>
    <xdr:to>
      <xdr:col>24</xdr:col>
      <xdr:colOff>304800</xdr:colOff>
      <xdr:row>61</xdr:row>
      <xdr:rowOff>7258</xdr:rowOff>
    </xdr:to>
    <xdr:sp macro="" textlink="">
      <xdr:nvSpPr>
        <xdr:cNvPr id="15" name="Rectangle 14">
          <a:extLst>
            <a:ext uri="{FF2B5EF4-FFF2-40B4-BE49-F238E27FC236}">
              <a16:creationId xmlns:a16="http://schemas.microsoft.com/office/drawing/2014/main" id="{C4CAE957-F328-492D-91A6-27516B17CCE1}"/>
            </a:ext>
          </a:extLst>
        </xdr:cNvPr>
        <xdr:cNvSpPr/>
      </xdr:nvSpPr>
      <xdr:spPr>
        <a:xfrm>
          <a:off x="13491029" y="7645401"/>
          <a:ext cx="9956800" cy="4640943"/>
        </a:xfrm>
        <a:prstGeom prst="rect">
          <a:avLst/>
        </a:prstGeom>
        <a:ln>
          <a:solidFill>
            <a:schemeClr val="bg1"/>
          </a:solidFill>
        </a:ln>
        <a:effectLst>
          <a:glow rad="101600">
            <a:schemeClr val="accent3">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endParaRPr lang="en-US" sz="1800" kern="1200">
            <a:solidFill>
              <a:schemeClr val="dk1"/>
            </a:solidFill>
            <a:latin typeface="+mn-lt"/>
            <a:ea typeface="+mn-ea"/>
            <a:cs typeface="+mn-cs"/>
          </a:endParaRPr>
        </a:p>
      </xdr:txBody>
    </xdr:sp>
    <xdr:clientData/>
  </xdr:twoCellAnchor>
  <xdr:twoCellAnchor>
    <xdr:from>
      <xdr:col>2</xdr:col>
      <xdr:colOff>131536</xdr:colOff>
      <xdr:row>20</xdr:row>
      <xdr:rowOff>50800</xdr:rowOff>
    </xdr:from>
    <xdr:to>
      <xdr:col>6</xdr:col>
      <xdr:colOff>1758950</xdr:colOff>
      <xdr:row>38</xdr:row>
      <xdr:rowOff>40640</xdr:rowOff>
    </xdr:to>
    <xdr:graphicFrame macro="">
      <xdr:nvGraphicFramePr>
        <xdr:cNvPr id="17" name="Chart 16">
          <a:extLst>
            <a:ext uri="{FF2B5EF4-FFF2-40B4-BE49-F238E27FC236}">
              <a16:creationId xmlns:a16="http://schemas.microsoft.com/office/drawing/2014/main" id="{8269EC41-0B65-4A88-9A4D-1E5AB2584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83655</xdr:rowOff>
    </xdr:from>
    <xdr:to>
      <xdr:col>1</xdr:col>
      <xdr:colOff>1430291</xdr:colOff>
      <xdr:row>17</xdr:row>
      <xdr:rowOff>104622</xdr:rowOff>
    </xdr:to>
    <mc:AlternateContent xmlns:mc="http://schemas.openxmlformats.org/markup-compatibility/2006" xmlns:a14="http://schemas.microsoft.com/office/drawing/2010/main">
      <mc:Choice Requires="a14">
        <xdr:graphicFrame macro="">
          <xdr:nvGraphicFramePr>
            <xdr:cNvPr id="20" name="Period Type 4">
              <a:extLst>
                <a:ext uri="{FF2B5EF4-FFF2-40B4-BE49-F238E27FC236}">
                  <a16:creationId xmlns:a16="http://schemas.microsoft.com/office/drawing/2014/main" id="{D0A216E9-B2F5-4E53-9A47-41C1939AF95F}"/>
                </a:ext>
              </a:extLst>
            </xdr:cNvPr>
            <xdr:cNvGraphicFramePr/>
          </xdr:nvGraphicFramePr>
          <xdr:xfrm>
            <a:off x="0" y="0"/>
            <a:ext cx="0" cy="0"/>
          </xdr:xfrm>
          <a:graphic>
            <a:graphicData uri="http://schemas.microsoft.com/office/drawing/2010/slicer">
              <sle:slicer xmlns:sle="http://schemas.microsoft.com/office/drawing/2010/slicer" name="Period Type 4"/>
            </a:graphicData>
          </a:graphic>
        </xdr:graphicFrame>
      </mc:Choice>
      <mc:Fallback xmlns="">
        <xdr:sp macro="" textlink="">
          <xdr:nvSpPr>
            <xdr:cNvPr id="0" name=""/>
            <xdr:cNvSpPr>
              <a:spLocks noTextEdit="1"/>
            </xdr:cNvSpPr>
          </xdr:nvSpPr>
          <xdr:spPr>
            <a:xfrm>
              <a:off x="0" y="2369655"/>
              <a:ext cx="2668541" cy="973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176067</xdr:rowOff>
    </xdr:from>
    <xdr:to>
      <xdr:col>1</xdr:col>
      <xdr:colOff>1447800</xdr:colOff>
      <xdr:row>25</xdr:row>
      <xdr:rowOff>31570</xdr:rowOff>
    </xdr:to>
    <mc:AlternateContent xmlns:mc="http://schemas.openxmlformats.org/markup-compatibility/2006" xmlns:a14="http://schemas.microsoft.com/office/drawing/2010/main">
      <mc:Choice Requires="a14">
        <xdr:graphicFrame macro="">
          <xdr:nvGraphicFramePr>
            <xdr:cNvPr id="22" name="Type 4">
              <a:extLst>
                <a:ext uri="{FF2B5EF4-FFF2-40B4-BE49-F238E27FC236}">
                  <a16:creationId xmlns:a16="http://schemas.microsoft.com/office/drawing/2014/main" id="{F6307F90-44A7-4259-9D7B-30865ECA5B52}"/>
                </a:ext>
              </a:extLst>
            </xdr:cNvPr>
            <xdr:cNvGraphicFramePr/>
          </xdr:nvGraphicFramePr>
          <xdr:xfrm>
            <a:off x="0" y="0"/>
            <a:ext cx="0" cy="0"/>
          </xdr:xfrm>
          <a:graphic>
            <a:graphicData uri="http://schemas.microsoft.com/office/drawing/2010/slicer">
              <sle:slicer xmlns:sle="http://schemas.microsoft.com/office/drawing/2010/slicer" name="Type 4"/>
            </a:graphicData>
          </a:graphic>
        </xdr:graphicFrame>
      </mc:Choice>
      <mc:Fallback xmlns="">
        <xdr:sp macro="" textlink="">
          <xdr:nvSpPr>
            <xdr:cNvPr id="0" name=""/>
            <xdr:cNvSpPr>
              <a:spLocks noTextEdit="1"/>
            </xdr:cNvSpPr>
          </xdr:nvSpPr>
          <xdr:spPr>
            <a:xfrm>
              <a:off x="0" y="3795567"/>
              <a:ext cx="2686050" cy="998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44225</xdr:rowOff>
    </xdr:from>
    <xdr:to>
      <xdr:col>1</xdr:col>
      <xdr:colOff>1409700</xdr:colOff>
      <xdr:row>33</xdr:row>
      <xdr:rowOff>139700</xdr:rowOff>
    </xdr:to>
    <mc:AlternateContent xmlns:mc="http://schemas.openxmlformats.org/markup-compatibility/2006" xmlns:a14="http://schemas.microsoft.com/office/drawing/2010/main">
      <mc:Choice Requires="a14">
        <xdr:graphicFrame macro="">
          <xdr:nvGraphicFramePr>
            <xdr:cNvPr id="24" name="Status 4">
              <a:extLst>
                <a:ext uri="{FF2B5EF4-FFF2-40B4-BE49-F238E27FC236}">
                  <a16:creationId xmlns:a16="http://schemas.microsoft.com/office/drawing/2014/main" id="{6A219E55-6E4E-4B74-93F7-C03888E3B0CA}"/>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0" y="5378225"/>
              <a:ext cx="2647950" cy="1047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57150</xdr:colOff>
      <xdr:row>18</xdr:row>
      <xdr:rowOff>107950</xdr:rowOff>
    </xdr:from>
    <xdr:to>
      <xdr:col>22</xdr:col>
      <xdr:colOff>476250</xdr:colOff>
      <xdr:row>39</xdr:row>
      <xdr:rowOff>146050</xdr:rowOff>
    </xdr:to>
    <xdr:graphicFrame macro="">
      <xdr:nvGraphicFramePr>
        <xdr:cNvPr id="45" name="Chart 44">
          <a:extLst>
            <a:ext uri="{FF2B5EF4-FFF2-40B4-BE49-F238E27FC236}">
              <a16:creationId xmlns:a16="http://schemas.microsoft.com/office/drawing/2014/main" id="{A2EA0758-7DC7-4C23-BBF2-0F01ADE85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35</xdr:row>
      <xdr:rowOff>127000</xdr:rowOff>
    </xdr:from>
    <xdr:to>
      <xdr:col>1</xdr:col>
      <xdr:colOff>1549400</xdr:colOff>
      <xdr:row>44</xdr:row>
      <xdr:rowOff>292100</xdr:rowOff>
    </xdr:to>
    <mc:AlternateContent xmlns:mc="http://schemas.openxmlformats.org/markup-compatibility/2006" xmlns:tsle="http://schemas.microsoft.com/office/drawing/2012/timeslicer">
      <mc:Choice Requires="tsle">
        <xdr:graphicFrame macro="">
          <xdr:nvGraphicFramePr>
            <xdr:cNvPr id="47" name="Date 1">
              <a:extLst>
                <a:ext uri="{FF2B5EF4-FFF2-40B4-BE49-F238E27FC236}">
                  <a16:creationId xmlns:a16="http://schemas.microsoft.com/office/drawing/2014/main" id="{341F0E78-6BDB-4386-BE02-F0F5C53216E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6794500"/>
              <a:ext cx="2787650" cy="1727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685800</xdr:colOff>
      <xdr:row>4</xdr:row>
      <xdr:rowOff>101600</xdr:rowOff>
    </xdr:from>
    <xdr:to>
      <xdr:col>4</xdr:col>
      <xdr:colOff>1543050</xdr:colOff>
      <xdr:row>15</xdr:row>
      <xdr:rowOff>127000</xdr:rowOff>
    </xdr:to>
    <xdr:sp macro="" textlink="">
      <xdr:nvSpPr>
        <xdr:cNvPr id="7" name="Rectangle: Rounded Corners 6">
          <a:extLst>
            <a:ext uri="{FF2B5EF4-FFF2-40B4-BE49-F238E27FC236}">
              <a16:creationId xmlns:a16="http://schemas.microsoft.com/office/drawing/2014/main" id="{B11C1754-42C1-3E39-EF21-BEF2D234F101}"/>
            </a:ext>
          </a:extLst>
        </xdr:cNvPr>
        <xdr:cNvSpPr/>
      </xdr:nvSpPr>
      <xdr:spPr>
        <a:xfrm>
          <a:off x="3829050" y="863600"/>
          <a:ext cx="4438650" cy="2120900"/>
        </a:xfrm>
        <a:prstGeom prst="roundRect">
          <a:avLst/>
        </a:prstGeom>
        <a:solidFill>
          <a:srgbClr val="8CCB00"/>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3</xdr:col>
      <xdr:colOff>1358900</xdr:colOff>
      <xdr:row>8</xdr:row>
      <xdr:rowOff>19050</xdr:rowOff>
    </xdr:from>
    <xdr:to>
      <xdr:col>4</xdr:col>
      <xdr:colOff>387350</xdr:colOff>
      <xdr:row>11</xdr:row>
      <xdr:rowOff>146050</xdr:rowOff>
    </xdr:to>
    <xdr:sp macro="" textlink="Working!H2">
      <xdr:nvSpPr>
        <xdr:cNvPr id="25" name="TextBox 24">
          <a:extLst>
            <a:ext uri="{FF2B5EF4-FFF2-40B4-BE49-F238E27FC236}">
              <a16:creationId xmlns:a16="http://schemas.microsoft.com/office/drawing/2014/main" id="{BF0869AB-0DA0-DCEA-CC8E-77FCD1C7EC4B}"/>
            </a:ext>
          </a:extLst>
        </xdr:cNvPr>
        <xdr:cNvSpPr txBox="1"/>
      </xdr:nvSpPr>
      <xdr:spPr>
        <a:xfrm>
          <a:off x="5797550" y="1543050"/>
          <a:ext cx="1314450" cy="698500"/>
        </a:xfrm>
        <a:prstGeom prst="rect">
          <a:avLst/>
        </a:prstGeom>
        <a:solidFill>
          <a:srgbClr val="8CCB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1E2A215A-F568-4312-B612-8B3950CA30F3}" type="TxLink">
            <a:rPr lang="en-US" sz="2000" b="1" i="0" u="none" strike="noStrike">
              <a:solidFill>
                <a:srgbClr val="000000"/>
              </a:solidFill>
              <a:latin typeface="Calibri"/>
              <a:cs typeface="Calibri"/>
            </a:rPr>
            <a:pPr algn="ctr"/>
            <a:t>61</a:t>
          </a:fld>
          <a:endParaRPr lang="en-US" sz="2000" b="1"/>
        </a:p>
      </xdr:txBody>
    </xdr:sp>
    <xdr:clientData/>
  </xdr:twoCellAnchor>
  <xdr:twoCellAnchor>
    <xdr:from>
      <xdr:col>5</xdr:col>
      <xdr:colOff>704850</xdr:colOff>
      <xdr:row>6</xdr:row>
      <xdr:rowOff>6352</xdr:rowOff>
    </xdr:from>
    <xdr:to>
      <xdr:col>7</xdr:col>
      <xdr:colOff>114300</xdr:colOff>
      <xdr:row>12</xdr:row>
      <xdr:rowOff>171449</xdr:rowOff>
    </xdr:to>
    <xdr:grpSp>
      <xdr:nvGrpSpPr>
        <xdr:cNvPr id="7190" name="Group 7189">
          <a:extLst>
            <a:ext uri="{FF2B5EF4-FFF2-40B4-BE49-F238E27FC236}">
              <a16:creationId xmlns:a16="http://schemas.microsoft.com/office/drawing/2014/main" id="{00F704E6-191C-B62A-EE55-5A417460B37E}"/>
            </a:ext>
          </a:extLst>
        </xdr:cNvPr>
        <xdr:cNvGrpSpPr/>
      </xdr:nvGrpSpPr>
      <xdr:grpSpPr>
        <a:xfrm>
          <a:off x="9063038" y="1149352"/>
          <a:ext cx="3838575" cy="1308097"/>
          <a:chOff x="10276299" y="1291391"/>
          <a:chExt cx="3030419" cy="895238"/>
        </a:xfrm>
      </xdr:grpSpPr>
      <xdr:sp macro="" textlink="Working!H3">
        <xdr:nvSpPr>
          <xdr:cNvPr id="40" name="TextBox 39">
            <a:extLst>
              <a:ext uri="{FF2B5EF4-FFF2-40B4-BE49-F238E27FC236}">
                <a16:creationId xmlns:a16="http://schemas.microsoft.com/office/drawing/2014/main" id="{3A01C7D4-7A99-B33F-74C3-828C9C11F6FB}"/>
              </a:ext>
            </a:extLst>
          </xdr:cNvPr>
          <xdr:cNvSpPr txBox="1"/>
        </xdr:nvSpPr>
        <xdr:spPr>
          <a:xfrm>
            <a:off x="11259137" y="1620253"/>
            <a:ext cx="1474258" cy="566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C85FB7-9C27-47CA-BB1D-ED0E4C185EAB}" type="TxLink">
              <a:rPr lang="en-US" sz="2000" b="1" i="0" u="none" strike="noStrike">
                <a:solidFill>
                  <a:srgbClr val="000000"/>
                </a:solidFill>
                <a:latin typeface="Calibri"/>
                <a:cs typeface="Calibri"/>
              </a:rPr>
              <a:pPr algn="ctr"/>
              <a:t> $1,338,795 </a:t>
            </a:fld>
            <a:endParaRPr lang="en-US" sz="2000" b="1"/>
          </a:p>
        </xdr:txBody>
      </xdr:sp>
      <xdr:sp macro="" textlink="">
        <xdr:nvSpPr>
          <xdr:cNvPr id="55" name="TextBox 54">
            <a:extLst>
              <a:ext uri="{FF2B5EF4-FFF2-40B4-BE49-F238E27FC236}">
                <a16:creationId xmlns:a16="http://schemas.microsoft.com/office/drawing/2014/main" id="{C2ECDABB-EA2E-DF5B-C645-9AC94F6D00BD}"/>
              </a:ext>
            </a:extLst>
          </xdr:cNvPr>
          <xdr:cNvSpPr txBox="1"/>
        </xdr:nvSpPr>
        <xdr:spPr>
          <a:xfrm>
            <a:off x="10802820" y="1291391"/>
            <a:ext cx="2503898" cy="4932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TOTAL</a:t>
            </a:r>
            <a:r>
              <a:rPr lang="en-US" sz="1800" b="1">
                <a:solidFill>
                  <a:schemeClr val="dk1"/>
                </a:solidFill>
                <a:effectLst/>
                <a:latin typeface="+mn-lt"/>
                <a:ea typeface="+mn-ea"/>
                <a:cs typeface="+mn-cs"/>
              </a:rPr>
              <a:t> CLAIM</a:t>
            </a:r>
            <a:r>
              <a:rPr lang="en-US" sz="1800" b="1" baseline="0">
                <a:solidFill>
                  <a:schemeClr val="dk1"/>
                </a:solidFill>
                <a:effectLst/>
                <a:latin typeface="+mn-lt"/>
                <a:ea typeface="+mn-ea"/>
                <a:cs typeface="+mn-cs"/>
              </a:rPr>
              <a:t> VALUE</a:t>
            </a:r>
            <a:endParaRPr lang="en-US" sz="1800" b="1">
              <a:effectLst/>
            </a:endParaRPr>
          </a:p>
          <a:p>
            <a:endParaRPr lang="en-US" sz="1200">
              <a:solidFill>
                <a:schemeClr val="dk1"/>
              </a:solidFill>
            </a:endParaRPr>
          </a:p>
        </xdr:txBody>
      </xdr:sp>
      <xdr:pic>
        <xdr:nvPicPr>
          <xdr:cNvPr id="7172" name="Graphic 7171" descr="Dollar with solid fill">
            <a:extLst>
              <a:ext uri="{FF2B5EF4-FFF2-40B4-BE49-F238E27FC236}">
                <a16:creationId xmlns:a16="http://schemas.microsoft.com/office/drawing/2014/main" id="{3670F1DB-8E0C-CEA9-4676-7B2D2C4F71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76299" y="1474091"/>
            <a:ext cx="748829" cy="696495"/>
          </a:xfrm>
          <a:prstGeom prst="rect">
            <a:avLst/>
          </a:prstGeom>
        </xdr:spPr>
      </xdr:pic>
    </xdr:grpSp>
    <xdr:clientData/>
  </xdr:twoCellAnchor>
  <xdr:twoCellAnchor>
    <xdr:from>
      <xdr:col>16</xdr:col>
      <xdr:colOff>590550</xdr:colOff>
      <xdr:row>4</xdr:row>
      <xdr:rowOff>158750</xdr:rowOff>
    </xdr:from>
    <xdr:to>
      <xdr:col>24</xdr:col>
      <xdr:colOff>19050</xdr:colOff>
      <xdr:row>15</xdr:row>
      <xdr:rowOff>184150</xdr:rowOff>
    </xdr:to>
    <xdr:sp macro="" textlink="">
      <xdr:nvSpPr>
        <xdr:cNvPr id="7206" name="Rectangle: Rounded Corners 7205">
          <a:extLst>
            <a:ext uri="{FF2B5EF4-FFF2-40B4-BE49-F238E27FC236}">
              <a16:creationId xmlns:a16="http://schemas.microsoft.com/office/drawing/2014/main" id="{B7FAA9D5-C7EC-4C73-A4D2-44CE31F38A12}"/>
            </a:ext>
          </a:extLst>
        </xdr:cNvPr>
        <xdr:cNvSpPr/>
      </xdr:nvSpPr>
      <xdr:spPr>
        <a:xfrm>
          <a:off x="19202400" y="920750"/>
          <a:ext cx="4305300" cy="2120900"/>
        </a:xfrm>
        <a:prstGeom prst="roundRect">
          <a:avLst/>
        </a:prstGeom>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2</xdr:col>
      <xdr:colOff>1028702</xdr:colOff>
      <xdr:row>6</xdr:row>
      <xdr:rowOff>0</xdr:rowOff>
    </xdr:from>
    <xdr:to>
      <xdr:col>4</xdr:col>
      <xdr:colOff>1123951</xdr:colOff>
      <xdr:row>14</xdr:row>
      <xdr:rowOff>12700</xdr:rowOff>
    </xdr:to>
    <xdr:grpSp>
      <xdr:nvGrpSpPr>
        <xdr:cNvPr id="7266" name="Group 7265">
          <a:extLst>
            <a:ext uri="{FF2B5EF4-FFF2-40B4-BE49-F238E27FC236}">
              <a16:creationId xmlns:a16="http://schemas.microsoft.com/office/drawing/2014/main" id="{2771A7F7-E9C5-EFF0-DAD3-F2534B50733B}"/>
            </a:ext>
          </a:extLst>
        </xdr:cNvPr>
        <xdr:cNvGrpSpPr/>
      </xdr:nvGrpSpPr>
      <xdr:grpSpPr>
        <a:xfrm>
          <a:off x="4100515" y="1143000"/>
          <a:ext cx="3595686" cy="1536700"/>
          <a:chOff x="4057650" y="952500"/>
          <a:chExt cx="2040806" cy="1536700"/>
        </a:xfrm>
      </xdr:grpSpPr>
      <xdr:pic>
        <xdr:nvPicPr>
          <xdr:cNvPr id="62" name="Graphic 61" descr="Users with solid fill">
            <a:extLst>
              <a:ext uri="{FF2B5EF4-FFF2-40B4-BE49-F238E27FC236}">
                <a16:creationId xmlns:a16="http://schemas.microsoft.com/office/drawing/2014/main" id="{66BD7D9A-594A-66B6-B6C5-3CBE7776BA98}"/>
              </a:ext>
            </a:extLst>
          </xdr:cNvPr>
          <xdr:cNvPicPr>
            <a:picLocks noChangeAspect="1"/>
          </xdr:cNvPicPr>
        </xdr:nvPicPr>
        <xdr:blipFill>
          <a:blip xmlns:r="http://schemas.openxmlformats.org/officeDocument/2006/relationships" r:embed="rId5">
            <a:alphaModFix/>
            <a:extLst>
              <a:ext uri="{96DAC541-7B7A-43D3-8B79-37D633B846F1}">
                <asvg:svgBlip xmlns:asvg="http://schemas.microsoft.com/office/drawing/2016/SVG/main" r:embed="rId6"/>
              </a:ext>
            </a:extLst>
          </a:blip>
          <a:stretch>
            <a:fillRect/>
          </a:stretch>
        </xdr:blipFill>
        <xdr:spPr>
          <a:xfrm>
            <a:off x="4057650" y="1054100"/>
            <a:ext cx="604852" cy="1422400"/>
          </a:xfrm>
          <a:prstGeom prst="rect">
            <a:avLst/>
          </a:prstGeom>
          <a:effectLst/>
        </xdr:spPr>
      </xdr:pic>
      <xdr:sp macro="" textlink="">
        <xdr:nvSpPr>
          <xdr:cNvPr id="7224" name="TextBox 7223">
            <a:extLst>
              <a:ext uri="{FF2B5EF4-FFF2-40B4-BE49-F238E27FC236}">
                <a16:creationId xmlns:a16="http://schemas.microsoft.com/office/drawing/2014/main" id="{4DD62EAA-3B84-A42F-ABB0-F25D99E1933A}"/>
              </a:ext>
            </a:extLst>
          </xdr:cNvPr>
          <xdr:cNvSpPr txBox="1"/>
        </xdr:nvSpPr>
        <xdr:spPr>
          <a:xfrm>
            <a:off x="4686300" y="2133600"/>
            <a:ext cx="812800" cy="355600"/>
          </a:xfrm>
          <a:prstGeom prst="rect">
            <a:avLst/>
          </a:prstGeom>
          <a:solidFill>
            <a:srgbClr val="8CCB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cases</a:t>
            </a:r>
            <a:endParaRPr lang="en-US" sz="1100"/>
          </a:p>
        </xdr:txBody>
      </xdr:sp>
      <xdr:sp macro="" textlink="">
        <xdr:nvSpPr>
          <xdr:cNvPr id="7225" name="TextBox 7224">
            <a:extLst>
              <a:ext uri="{FF2B5EF4-FFF2-40B4-BE49-F238E27FC236}">
                <a16:creationId xmlns:a16="http://schemas.microsoft.com/office/drawing/2014/main" id="{9B8CA278-A848-4B0E-B925-109D48D75CBE}"/>
              </a:ext>
            </a:extLst>
          </xdr:cNvPr>
          <xdr:cNvSpPr txBox="1"/>
        </xdr:nvSpPr>
        <xdr:spPr>
          <a:xfrm>
            <a:off x="4914154" y="952500"/>
            <a:ext cx="1184302" cy="323850"/>
          </a:xfrm>
          <a:prstGeom prst="rect">
            <a:avLst/>
          </a:prstGeom>
          <a:solidFill>
            <a:srgbClr val="8CCB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CASES</a:t>
            </a:r>
          </a:p>
        </xdr:txBody>
      </xdr:sp>
    </xdr:grpSp>
    <xdr:clientData/>
  </xdr:twoCellAnchor>
  <xdr:twoCellAnchor>
    <xdr:from>
      <xdr:col>5</xdr:col>
      <xdr:colOff>1670050</xdr:colOff>
      <xdr:row>12</xdr:row>
      <xdr:rowOff>0</xdr:rowOff>
    </xdr:from>
    <xdr:to>
      <xdr:col>6</xdr:col>
      <xdr:colOff>1219200</xdr:colOff>
      <xdr:row>14</xdr:row>
      <xdr:rowOff>0</xdr:rowOff>
    </xdr:to>
    <xdr:sp macro="" textlink="">
      <xdr:nvSpPr>
        <xdr:cNvPr id="7226" name="TextBox 7225">
          <a:extLst>
            <a:ext uri="{FF2B5EF4-FFF2-40B4-BE49-F238E27FC236}">
              <a16:creationId xmlns:a16="http://schemas.microsoft.com/office/drawing/2014/main" id="{6C39E01B-02CC-CFBC-2105-2604EF1559DA}"/>
            </a:ext>
          </a:extLst>
        </xdr:cNvPr>
        <xdr:cNvSpPr txBox="1"/>
      </xdr:nvSpPr>
      <xdr:spPr>
        <a:xfrm>
          <a:off x="10223500" y="2286000"/>
          <a:ext cx="225425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USD</a:t>
          </a:r>
          <a:endParaRPr lang="en-US" sz="1100"/>
        </a:p>
      </xdr:txBody>
    </xdr:sp>
    <xdr:clientData/>
  </xdr:twoCellAnchor>
  <xdr:twoCellAnchor>
    <xdr:from>
      <xdr:col>9</xdr:col>
      <xdr:colOff>584200</xdr:colOff>
      <xdr:row>6</xdr:row>
      <xdr:rowOff>38100</xdr:rowOff>
    </xdr:from>
    <xdr:to>
      <xdr:col>15</xdr:col>
      <xdr:colOff>342899</xdr:colOff>
      <xdr:row>14</xdr:row>
      <xdr:rowOff>38100</xdr:rowOff>
    </xdr:to>
    <xdr:grpSp>
      <xdr:nvGrpSpPr>
        <xdr:cNvPr id="7267" name="Group 7266">
          <a:extLst>
            <a:ext uri="{FF2B5EF4-FFF2-40B4-BE49-F238E27FC236}">
              <a16:creationId xmlns:a16="http://schemas.microsoft.com/office/drawing/2014/main" id="{8D0381F3-002B-7F6A-2B32-B1AA6DD13AE6}"/>
            </a:ext>
          </a:extLst>
        </xdr:cNvPr>
        <xdr:cNvGrpSpPr/>
      </xdr:nvGrpSpPr>
      <xdr:grpSpPr>
        <a:xfrm>
          <a:off x="14609763" y="1181100"/>
          <a:ext cx="3473449" cy="1524000"/>
          <a:chOff x="15786100" y="876300"/>
          <a:chExt cx="3416299" cy="1524000"/>
        </a:xfrm>
      </xdr:grpSpPr>
      <xdr:sp macro="" textlink="">
        <xdr:nvSpPr>
          <xdr:cNvPr id="38" name="TextBox 37">
            <a:extLst>
              <a:ext uri="{FF2B5EF4-FFF2-40B4-BE49-F238E27FC236}">
                <a16:creationId xmlns:a16="http://schemas.microsoft.com/office/drawing/2014/main" id="{A432CD08-62A4-280E-DF13-652F9DAE8FA0}"/>
              </a:ext>
            </a:extLst>
          </xdr:cNvPr>
          <xdr:cNvSpPr txBox="1"/>
        </xdr:nvSpPr>
        <xdr:spPr>
          <a:xfrm>
            <a:off x="16624300" y="876300"/>
            <a:ext cx="2578099" cy="58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baseline="0">
                <a:solidFill>
                  <a:schemeClr val="dk1"/>
                </a:solidFill>
                <a:effectLst/>
                <a:latin typeface="+mn-lt"/>
                <a:ea typeface="+mn-ea"/>
                <a:cs typeface="+mn-cs"/>
              </a:rPr>
              <a:t>TOTAL</a:t>
            </a:r>
            <a:r>
              <a:rPr lang="en-US" sz="1600" b="1">
                <a:solidFill>
                  <a:schemeClr val="dk1"/>
                </a:solidFill>
                <a:effectLst/>
                <a:latin typeface="+mn-lt"/>
                <a:ea typeface="+mn-ea"/>
                <a:cs typeface="+mn-cs"/>
              </a:rPr>
              <a:t> </a:t>
            </a:r>
            <a:r>
              <a:rPr lang="en-US" sz="1800" b="1">
                <a:solidFill>
                  <a:schemeClr val="dk1"/>
                </a:solidFill>
                <a:effectLst/>
                <a:latin typeface="+mn-lt"/>
                <a:ea typeface="+mn-ea"/>
                <a:cs typeface="+mn-cs"/>
              </a:rPr>
              <a:t>C0MPENSATED</a:t>
            </a:r>
            <a:endParaRPr lang="en-US" sz="1600">
              <a:effectLst/>
            </a:endParaRPr>
          </a:p>
          <a:p>
            <a:endParaRPr lang="en-US" sz="1600"/>
          </a:p>
        </xdr:txBody>
      </xdr:sp>
      <xdr:sp macro="" textlink="Working!H4">
        <xdr:nvSpPr>
          <xdr:cNvPr id="41" name="TextBox 40">
            <a:extLst>
              <a:ext uri="{FF2B5EF4-FFF2-40B4-BE49-F238E27FC236}">
                <a16:creationId xmlns:a16="http://schemas.microsoft.com/office/drawing/2014/main" id="{65A00228-DA9F-41B8-8561-8A4992CF7B55}"/>
              </a:ext>
            </a:extLst>
          </xdr:cNvPr>
          <xdr:cNvSpPr txBox="1"/>
        </xdr:nvSpPr>
        <xdr:spPr>
          <a:xfrm>
            <a:off x="16789400" y="1295401"/>
            <a:ext cx="1536699" cy="701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9F164B-E6F8-4118-BA1E-97CEEF9A0300}" type="TxLink">
              <a:rPr lang="en-US" sz="1800" b="1" i="0" u="none" strike="noStrike">
                <a:solidFill>
                  <a:srgbClr val="000000"/>
                </a:solidFill>
                <a:latin typeface="Calibri"/>
                <a:cs typeface="Calibri"/>
              </a:rPr>
              <a:pPr algn="ctr"/>
              <a:t> $961,046 </a:t>
            </a:fld>
            <a:endParaRPr lang="en-US" sz="1800" b="1"/>
          </a:p>
        </xdr:txBody>
      </xdr:sp>
      <xdr:pic>
        <xdr:nvPicPr>
          <xdr:cNvPr id="7168" name="Graphic 7167" descr="Loan with solid fill">
            <a:extLst>
              <a:ext uri="{FF2B5EF4-FFF2-40B4-BE49-F238E27FC236}">
                <a16:creationId xmlns:a16="http://schemas.microsoft.com/office/drawing/2014/main" id="{D9217C38-2DB7-B375-DB52-D3AD13FE4A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786100" y="1104900"/>
            <a:ext cx="927100" cy="1079500"/>
          </a:xfrm>
          <a:prstGeom prst="rect">
            <a:avLst/>
          </a:prstGeom>
        </xdr:spPr>
      </xdr:pic>
      <xdr:sp macro="" textlink="">
        <xdr:nvSpPr>
          <xdr:cNvPr id="7244" name="TextBox 7243">
            <a:extLst>
              <a:ext uri="{FF2B5EF4-FFF2-40B4-BE49-F238E27FC236}">
                <a16:creationId xmlns:a16="http://schemas.microsoft.com/office/drawing/2014/main" id="{2687E128-10DB-4C25-AB87-C290117EF442}"/>
              </a:ext>
            </a:extLst>
          </xdr:cNvPr>
          <xdr:cNvSpPr txBox="1"/>
        </xdr:nvSpPr>
        <xdr:spPr>
          <a:xfrm>
            <a:off x="16662400" y="2032000"/>
            <a:ext cx="9779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USD</a:t>
            </a:r>
            <a:endParaRPr lang="en-US" sz="1100"/>
          </a:p>
        </xdr:txBody>
      </xdr:sp>
    </xdr:grpSp>
    <xdr:clientData/>
  </xdr:twoCellAnchor>
  <xdr:twoCellAnchor>
    <xdr:from>
      <xdr:col>17</xdr:col>
      <xdr:colOff>533400</xdr:colOff>
      <xdr:row>5</xdr:row>
      <xdr:rowOff>152400</xdr:rowOff>
    </xdr:from>
    <xdr:to>
      <xdr:col>23</xdr:col>
      <xdr:colOff>63501</xdr:colOff>
      <xdr:row>14</xdr:row>
      <xdr:rowOff>107950</xdr:rowOff>
    </xdr:to>
    <xdr:grpSp>
      <xdr:nvGrpSpPr>
        <xdr:cNvPr id="7268" name="Group 7267">
          <a:extLst>
            <a:ext uri="{FF2B5EF4-FFF2-40B4-BE49-F238E27FC236}">
              <a16:creationId xmlns:a16="http://schemas.microsoft.com/office/drawing/2014/main" id="{3430D276-8B8C-C90A-1884-133CD33B3D9E}"/>
            </a:ext>
          </a:extLst>
        </xdr:cNvPr>
        <xdr:cNvGrpSpPr/>
      </xdr:nvGrpSpPr>
      <xdr:grpSpPr>
        <a:xfrm>
          <a:off x="19511963" y="1104900"/>
          <a:ext cx="3244851" cy="1670050"/>
          <a:chOff x="19964400" y="914400"/>
          <a:chExt cx="3187701" cy="1670050"/>
        </a:xfrm>
      </xdr:grpSpPr>
      <xdr:sp macro="" textlink="">
        <xdr:nvSpPr>
          <xdr:cNvPr id="7220" name="TextBox 7219">
            <a:extLst>
              <a:ext uri="{FF2B5EF4-FFF2-40B4-BE49-F238E27FC236}">
                <a16:creationId xmlns:a16="http://schemas.microsoft.com/office/drawing/2014/main" id="{DC0EFFE1-8B88-EA59-FAD6-9824C7620C34}"/>
              </a:ext>
            </a:extLst>
          </xdr:cNvPr>
          <xdr:cNvSpPr txBox="1"/>
        </xdr:nvSpPr>
        <xdr:spPr>
          <a:xfrm>
            <a:off x="20739101" y="914400"/>
            <a:ext cx="24130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COMPENSATED</a:t>
            </a:r>
            <a:r>
              <a:rPr lang="en-US" sz="1600" b="1" baseline="0">
                <a:solidFill>
                  <a:schemeClr val="dk1"/>
                </a:solidFill>
                <a:effectLst/>
                <a:latin typeface="+mn-lt"/>
                <a:ea typeface="+mn-ea"/>
                <a:cs typeface="+mn-cs"/>
              </a:rPr>
              <a:t> RATE</a:t>
            </a:r>
            <a:endParaRPr lang="en-US" sz="1600">
              <a:effectLst/>
            </a:endParaRPr>
          </a:p>
          <a:p>
            <a:endParaRPr lang="en-US" sz="1800"/>
          </a:p>
        </xdr:txBody>
      </xdr:sp>
      <xdr:pic>
        <xdr:nvPicPr>
          <xdr:cNvPr id="7222" name="Graphic 7221" descr="Tax with solid fill">
            <a:extLst>
              <a:ext uri="{FF2B5EF4-FFF2-40B4-BE49-F238E27FC236}">
                <a16:creationId xmlns:a16="http://schemas.microsoft.com/office/drawing/2014/main" id="{3BA59008-3A02-D3A0-6911-F71A61F1F63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964400" y="1282700"/>
            <a:ext cx="850900" cy="931084"/>
          </a:xfrm>
          <a:prstGeom prst="rect">
            <a:avLst/>
          </a:prstGeom>
        </xdr:spPr>
      </xdr:pic>
      <xdr:sp macro="" textlink="Working!H5">
        <xdr:nvSpPr>
          <xdr:cNvPr id="7223" name="TextBox 7222">
            <a:extLst>
              <a:ext uri="{FF2B5EF4-FFF2-40B4-BE49-F238E27FC236}">
                <a16:creationId xmlns:a16="http://schemas.microsoft.com/office/drawing/2014/main" id="{1186A834-3FF1-003A-224F-F70E926E77B6}"/>
              </a:ext>
            </a:extLst>
          </xdr:cNvPr>
          <xdr:cNvSpPr txBox="1"/>
        </xdr:nvSpPr>
        <xdr:spPr>
          <a:xfrm>
            <a:off x="21196300" y="1752600"/>
            <a:ext cx="1282700" cy="431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6F0F78-7C6E-42F4-B952-78485558369C}" type="TxLink">
              <a:rPr lang="en-US" sz="1800" b="1" i="0" u="none" strike="noStrike">
                <a:solidFill>
                  <a:srgbClr val="000000"/>
                </a:solidFill>
                <a:latin typeface="Calibri"/>
                <a:cs typeface="Calibri"/>
              </a:rPr>
              <a:pPr algn="ctr"/>
              <a:t>72%</a:t>
            </a:fld>
            <a:endParaRPr lang="en-US" sz="1800" b="1"/>
          </a:p>
        </xdr:txBody>
      </xdr:sp>
      <xdr:sp macro="" textlink="">
        <xdr:nvSpPr>
          <xdr:cNvPr id="7246" name="TextBox 7245">
            <a:extLst>
              <a:ext uri="{FF2B5EF4-FFF2-40B4-BE49-F238E27FC236}">
                <a16:creationId xmlns:a16="http://schemas.microsoft.com/office/drawing/2014/main" id="{530D0924-4095-476D-BE4B-E2D43AA0439E}"/>
              </a:ext>
            </a:extLst>
          </xdr:cNvPr>
          <xdr:cNvSpPr txBox="1"/>
        </xdr:nvSpPr>
        <xdr:spPr>
          <a:xfrm>
            <a:off x="20605750" y="2228850"/>
            <a:ext cx="9779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Overall</a:t>
            </a:r>
            <a:endParaRPr lang="en-US" sz="1100"/>
          </a:p>
        </xdr:txBody>
      </xdr:sp>
    </xdr:grpSp>
    <xdr:clientData/>
  </xdr:twoCellAnchor>
  <xdr:twoCellAnchor>
    <xdr:from>
      <xdr:col>9</xdr:col>
      <xdr:colOff>190500</xdr:colOff>
      <xdr:row>48</xdr:row>
      <xdr:rowOff>127000</xdr:rowOff>
    </xdr:from>
    <xdr:to>
      <xdr:col>12</xdr:col>
      <xdr:colOff>355600</xdr:colOff>
      <xdr:row>52</xdr:row>
      <xdr:rowOff>139700</xdr:rowOff>
    </xdr:to>
    <xdr:sp macro="" textlink="">
      <xdr:nvSpPr>
        <xdr:cNvPr id="7247" name="TextBox 7246">
          <a:extLst>
            <a:ext uri="{FF2B5EF4-FFF2-40B4-BE49-F238E27FC236}">
              <a16:creationId xmlns:a16="http://schemas.microsoft.com/office/drawing/2014/main" id="{409DA260-3E4C-D121-FB8E-2B72E584C744}"/>
            </a:ext>
          </a:extLst>
        </xdr:cNvPr>
        <xdr:cNvSpPr txBox="1"/>
      </xdr:nvSpPr>
      <xdr:spPr>
        <a:xfrm>
          <a:off x="14465300" y="8966200"/>
          <a:ext cx="1993900" cy="1181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kern="1200">
              <a:solidFill>
                <a:srgbClr val="0F4D1F"/>
              </a:solidFill>
              <a:latin typeface="+mn-lt"/>
              <a:ea typeface="+mn-ea"/>
              <a:cs typeface="+mn-cs"/>
            </a:rPr>
            <a:t>key</a:t>
          </a:r>
          <a:r>
            <a:rPr lang="en-US" sz="1400" b="1">
              <a:solidFill>
                <a:srgbClr val="0F4D1F"/>
              </a:solidFill>
              <a:effectLst/>
              <a:latin typeface="+mn-lt"/>
              <a:ea typeface="+mn-ea"/>
              <a:cs typeface="+mn-cs"/>
            </a:rPr>
            <a:t> </a:t>
          </a:r>
          <a:r>
            <a:rPr lang="en-US" sz="2400" b="1" kern="1200">
              <a:solidFill>
                <a:srgbClr val="0F4D1F"/>
              </a:solidFill>
              <a:latin typeface="+mn-lt"/>
              <a:ea typeface="+mn-ea"/>
              <a:cs typeface="+mn-cs"/>
            </a:rPr>
            <a:t>insights</a:t>
          </a:r>
          <a:r>
            <a:rPr lang="en-US" sz="1400" b="1">
              <a:solidFill>
                <a:srgbClr val="0F4D1F"/>
              </a:solidFill>
              <a:effectLst/>
              <a:latin typeface="+mn-lt"/>
              <a:ea typeface="+mn-ea"/>
              <a:cs typeface="+mn-cs"/>
            </a:rPr>
            <a:t>      </a:t>
          </a:r>
          <a:endParaRPr lang="en-US" sz="1400" b="1">
            <a:solidFill>
              <a:srgbClr val="0F4D1F"/>
            </a:solidFill>
            <a:effectLst/>
          </a:endParaRPr>
        </a:p>
        <a:p>
          <a:endParaRPr lang="en-US" sz="1100"/>
        </a:p>
      </xdr:txBody>
    </xdr:sp>
    <xdr:clientData/>
  </xdr:twoCellAnchor>
  <xdr:twoCellAnchor>
    <xdr:from>
      <xdr:col>13</xdr:col>
      <xdr:colOff>381000</xdr:colOff>
      <xdr:row>45</xdr:row>
      <xdr:rowOff>0</xdr:rowOff>
    </xdr:from>
    <xdr:to>
      <xdr:col>21</xdr:col>
      <xdr:colOff>355601</xdr:colOff>
      <xdr:row>58</xdr:row>
      <xdr:rowOff>63501</xdr:rowOff>
    </xdr:to>
    <xdr:grpSp>
      <xdr:nvGrpSpPr>
        <xdr:cNvPr id="7265" name="Group 7264">
          <a:extLst>
            <a:ext uri="{FF2B5EF4-FFF2-40B4-BE49-F238E27FC236}">
              <a16:creationId xmlns:a16="http://schemas.microsoft.com/office/drawing/2014/main" id="{26A608A5-FF9C-6163-673B-DF4B842F353F}"/>
            </a:ext>
          </a:extLst>
        </xdr:cNvPr>
        <xdr:cNvGrpSpPr/>
      </xdr:nvGrpSpPr>
      <xdr:grpSpPr>
        <a:xfrm>
          <a:off x="16883063" y="8548688"/>
          <a:ext cx="4927601" cy="3349626"/>
          <a:chOff x="18667237" y="8326789"/>
          <a:chExt cx="5240934" cy="2951281"/>
        </a:xfrm>
      </xdr:grpSpPr>
      <xdr:sp macro="" textlink="">
        <xdr:nvSpPr>
          <xdr:cNvPr id="7248" name="TextBox 7247">
            <a:extLst>
              <a:ext uri="{FF2B5EF4-FFF2-40B4-BE49-F238E27FC236}">
                <a16:creationId xmlns:a16="http://schemas.microsoft.com/office/drawing/2014/main" id="{EFBE1800-C907-4738-623F-A85376F73565}"/>
              </a:ext>
            </a:extLst>
          </xdr:cNvPr>
          <xdr:cNvSpPr txBox="1"/>
        </xdr:nvSpPr>
        <xdr:spPr>
          <a:xfrm>
            <a:off x="18667237" y="8326789"/>
            <a:ext cx="5240934" cy="2951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p>
          <a:p>
            <a:r>
              <a:rPr lang="en-US" sz="1800" b="1"/>
              <a:t>              Peak claims in 2024($732K)</a:t>
            </a:r>
          </a:p>
          <a:p>
            <a:r>
              <a:rPr lang="en-US" sz="1800" b="0"/>
              <a:t>The</a:t>
            </a:r>
            <a:r>
              <a:rPr lang="en-US" sz="1800" b="0" baseline="0"/>
              <a:t> highest claim value was recorded in 2024.</a:t>
            </a:r>
          </a:p>
          <a:p>
            <a:endParaRPr lang="en-US" sz="1800" b="0"/>
          </a:p>
          <a:p>
            <a:endParaRPr lang="en-US" sz="1800" b="0"/>
          </a:p>
          <a:p>
            <a:r>
              <a:rPr lang="en-US" sz="1800" b="1"/>
              <a:t>           Highest compensation rate</a:t>
            </a:r>
            <a:r>
              <a:rPr lang="en-US" sz="1800" b="1" baseline="0"/>
              <a:t> in </a:t>
            </a:r>
            <a:r>
              <a:rPr lang="en-US" sz="1800" b="1"/>
              <a:t>2020 (95%)</a:t>
            </a:r>
          </a:p>
          <a:p>
            <a:r>
              <a:rPr lang="en-US" sz="1800" b="0"/>
              <a:t>Exellent</a:t>
            </a:r>
            <a:r>
              <a:rPr lang="en-US" sz="1800" b="0" baseline="0"/>
              <a:t> settlement performance in 2020.</a:t>
            </a:r>
            <a:endParaRPr lang="en-US" sz="1800" b="0"/>
          </a:p>
          <a:p>
            <a:endParaRPr lang="en-US" sz="1800"/>
          </a:p>
          <a:p>
            <a:r>
              <a:rPr lang="en-US" sz="1800"/>
              <a:t> </a:t>
            </a:r>
          </a:p>
          <a:p>
            <a:r>
              <a:rPr lang="en-US" sz="1800" b="1"/>
              <a:t>           No compensation yet in 2026</a:t>
            </a:r>
          </a:p>
          <a:p>
            <a:r>
              <a:rPr lang="en-US" sz="1800" b="0"/>
              <a:t>no</a:t>
            </a:r>
            <a:r>
              <a:rPr lang="en-US" sz="1800" b="0" baseline="0"/>
              <a:t> compensation recorded.</a:t>
            </a:r>
            <a:endParaRPr lang="en-US" sz="1400" b="0"/>
          </a:p>
        </xdr:txBody>
      </xdr:sp>
      <xdr:pic>
        <xdr:nvPicPr>
          <xdr:cNvPr id="7251" name="Graphic 7250" descr="Upward trend with solid fill">
            <a:extLst>
              <a:ext uri="{FF2B5EF4-FFF2-40B4-BE49-F238E27FC236}">
                <a16:creationId xmlns:a16="http://schemas.microsoft.com/office/drawing/2014/main" id="{0336FB01-B8EB-4576-B9FD-E31118B96A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839190" y="8525289"/>
            <a:ext cx="601785" cy="355600"/>
          </a:xfrm>
          <a:prstGeom prst="rect">
            <a:avLst/>
          </a:prstGeom>
        </xdr:spPr>
      </xdr:pic>
      <xdr:pic>
        <xdr:nvPicPr>
          <xdr:cNvPr id="7253" name="Graphic 7252" descr="Bar graph with upward trend with solid fill">
            <a:extLst>
              <a:ext uri="{FF2B5EF4-FFF2-40B4-BE49-F238E27FC236}">
                <a16:creationId xmlns:a16="http://schemas.microsoft.com/office/drawing/2014/main" id="{D1685AFE-EDAB-BE1E-69BB-FBB2AC4184B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832019" y="9442999"/>
            <a:ext cx="469900" cy="328986"/>
          </a:xfrm>
          <a:prstGeom prst="rect">
            <a:avLst/>
          </a:prstGeom>
        </xdr:spPr>
      </xdr:pic>
      <xdr:pic>
        <xdr:nvPicPr>
          <xdr:cNvPr id="7255" name="Graphic 7254" descr="Clipboard with solid fill">
            <a:extLst>
              <a:ext uri="{FF2B5EF4-FFF2-40B4-BE49-F238E27FC236}">
                <a16:creationId xmlns:a16="http://schemas.microsoft.com/office/drawing/2014/main" id="{927BD045-06B9-7754-CF22-84B687931E3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831867" y="10351386"/>
            <a:ext cx="457200" cy="355600"/>
          </a:xfrm>
          <a:prstGeom prst="rect">
            <a:avLst/>
          </a:prstGeom>
        </xdr:spPr>
      </xdr:pic>
    </xdr:grpSp>
    <xdr:clientData/>
  </xdr:twoCellAnchor>
  <xdr:twoCellAnchor>
    <xdr:from>
      <xdr:col>2</xdr:col>
      <xdr:colOff>38100</xdr:colOff>
      <xdr:row>0</xdr:row>
      <xdr:rowOff>133350</xdr:rowOff>
    </xdr:from>
    <xdr:to>
      <xdr:col>11</xdr:col>
      <xdr:colOff>76200</xdr:colOff>
      <xdr:row>4</xdr:row>
      <xdr:rowOff>38100</xdr:rowOff>
    </xdr:to>
    <xdr:sp macro="" textlink="">
      <xdr:nvSpPr>
        <xdr:cNvPr id="7271" name="TextBox 7270">
          <a:extLst>
            <a:ext uri="{FF2B5EF4-FFF2-40B4-BE49-F238E27FC236}">
              <a16:creationId xmlns:a16="http://schemas.microsoft.com/office/drawing/2014/main" id="{6D2DB1E1-918C-B3FB-10CA-F26DFE0D32B8}"/>
            </a:ext>
          </a:extLst>
        </xdr:cNvPr>
        <xdr:cNvSpPr txBox="1"/>
      </xdr:nvSpPr>
      <xdr:spPr>
        <a:xfrm>
          <a:off x="3181350" y="133350"/>
          <a:ext cx="12458700"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mn-lt"/>
              <a:ea typeface="+mn-ea"/>
              <a:cs typeface="+mn-cs"/>
            </a:rPr>
            <a:t>Insurance Claims &amp; Compensation Summary Dashboard</a:t>
          </a:r>
          <a:br>
            <a:rPr lang="en-US" sz="1800" b="1">
              <a:solidFill>
                <a:schemeClr val="dk1"/>
              </a:solidFill>
              <a:effectLst/>
              <a:latin typeface="+mn-lt"/>
              <a:ea typeface="+mn-ea"/>
              <a:cs typeface="+mn-cs"/>
            </a:rPr>
          </a:br>
          <a:r>
            <a:rPr lang="en-US" sz="1600">
              <a:solidFill>
                <a:schemeClr val="dk1"/>
              </a:solidFill>
              <a:effectLst/>
              <a:latin typeface="+mn-lt"/>
              <a:ea typeface="+mn-ea"/>
              <a:cs typeface="+mn-cs"/>
            </a:rPr>
            <a:t>Period: 2019–2026 | Currency: USD</a:t>
          </a:r>
          <a:endParaRPr lang="en-US" sz="1600">
            <a:effectLst/>
          </a:endParaRPr>
        </a:p>
        <a:p>
          <a:endParaRPr lang="en-US" sz="1100"/>
        </a:p>
      </xdr:txBody>
    </xdr:sp>
    <xdr:clientData/>
  </xdr:twoCellAnchor>
  <xdr:twoCellAnchor>
    <xdr:from>
      <xdr:col>13</xdr:col>
      <xdr:colOff>594360</xdr:colOff>
      <xdr:row>45</xdr:row>
      <xdr:rowOff>289560</xdr:rowOff>
    </xdr:from>
    <xdr:to>
      <xdr:col>14</xdr:col>
      <xdr:colOff>30479</xdr:colOff>
      <xdr:row>46</xdr:row>
      <xdr:rowOff>30479</xdr:rowOff>
    </xdr:to>
    <xdr:sp macro="" textlink="">
      <xdr:nvSpPr>
        <xdr:cNvPr id="2" name="Oval 1">
          <a:extLst>
            <a:ext uri="{FF2B5EF4-FFF2-40B4-BE49-F238E27FC236}">
              <a16:creationId xmlns:a16="http://schemas.microsoft.com/office/drawing/2014/main" id="{F3666002-4E1A-8D8D-1B05-5A72809DC74D}"/>
            </a:ext>
          </a:extLst>
        </xdr:cNvPr>
        <xdr:cNvSpPr/>
      </xdr:nvSpPr>
      <xdr:spPr>
        <a:xfrm>
          <a:off x="17160240" y="8519160"/>
          <a:ext cx="45719" cy="457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wan Ammar" refreshedDate="46155.486149421296" createdVersion="8" refreshedVersion="8" minRefreshableVersion="3" recordCount="76" xr:uid="{E1A9B4F5-2361-412A-A475-752B8DA8D6BC}">
  <cacheSource type="worksheet">
    <worksheetSource ref="A1:AQ50" sheet="Summary"/>
  </cacheSource>
  <cacheFields count="45">
    <cacheField name="Date" numFmtId="167">
      <sharedItems containsSemiMixedTypes="0" containsNonDate="0" containsDate="1" containsString="0" minDate="2019-05-11T00:00:00" maxDate="2025-12-17T00:00:00" count="60">
        <d v="2019-05-11T00:00:00"/>
        <d v="2019-05-25T00:00:00"/>
        <d v="2019-07-15T00:00:00"/>
        <d v="2019-10-10T00:00:00"/>
        <d v="2019-12-24T00:00:00"/>
        <d v="2020-01-01T00:00:00"/>
        <d v="2020-01-09T00:00:00"/>
        <d v="2020-03-19T00:00:00"/>
        <d v="2020-04-05T00:00:00"/>
        <d v="2020-07-06T00:00:00"/>
        <d v="2021-02-24T00:00:00"/>
        <d v="2021-03-05T00:00:00"/>
        <d v="2021-03-15T00:00:00"/>
        <d v="2021-04-10T00:00:00"/>
        <d v="2021-05-21T00:00:00"/>
        <d v="2021-07-07T00:00:00"/>
        <d v="2021-07-31T00:00:00"/>
        <d v="2022-01-29T00:00:00"/>
        <d v="2022-02-10T00:00:00"/>
        <d v="2022-03-12T00:00:00"/>
        <d v="2022-04-27T00:00:00"/>
        <d v="2022-05-22T00:00:00"/>
        <d v="2022-05-28T00:00:00"/>
        <d v="2022-05-31T00:00:00"/>
        <d v="2022-08-10T00:00:00"/>
        <d v="2022-08-31T00:00:00"/>
        <d v="2022-09-03T00:00:00"/>
        <d v="2022-09-07T00:00:00"/>
        <d v="2022-09-09T00:00:00"/>
        <d v="2022-10-19T00:00:00"/>
        <d v="2022-10-31T00:00:00"/>
        <d v="2022-12-14T00:00:00"/>
        <d v="2023-01-05T00:00:00"/>
        <d v="2023-01-09T00:00:00"/>
        <d v="2023-01-11T00:00:00"/>
        <d v="2023-01-24T00:00:00"/>
        <d v="2023-06-20T00:00:00"/>
        <d v="2023-07-08T00:00:00"/>
        <d v="2023-08-10T00:00:00"/>
        <d v="2024-04-16T00:00:00"/>
        <d v="2024-05-11T00:00:00"/>
        <d v="2023-06-04T00:00:00"/>
        <d v="2024-07-11T00:00:00"/>
        <d v="2024-08-07T00:00:00"/>
        <d v="2024-08-13T00:00:00"/>
        <d v="2024-08-25T00:00:00"/>
        <d v="2024-09-24T00:00:00"/>
        <d v="2024-10-07T00:00:00"/>
        <d v="2024-09-11T00:00:00"/>
        <d v="2024-10-09T00:00:00"/>
        <d v="2024-08-14T00:00:00"/>
        <d v="2025-01-22T00:00:00"/>
        <d v="2024-09-04T00:00:00"/>
        <d v="2024-10-22T00:00:00"/>
        <d v="2024-12-11T00:00:00"/>
        <d v="2025-02-24T00:00:00"/>
        <d v="2025-08-13T00:00:00"/>
        <d v="2025-11-12T00:00:00"/>
        <d v="2025-12-03T00:00:00"/>
        <d v="2025-12-16T00:00:00"/>
      </sharedItems>
    </cacheField>
    <cacheField name="Season" numFmtId="0">
      <sharedItems containsBlank="1"/>
    </cacheField>
    <cacheField name="Month" numFmtId="0">
      <sharedItems/>
    </cacheField>
    <cacheField name="Year" numFmtId="1">
      <sharedItems containsSemiMixedTypes="0" containsString="0" containsNumber="1" containsInteger="1" minValue="2019" maxValue="2026" count="8">
        <n v="2019"/>
        <n v="2020"/>
        <n v="2021"/>
        <n v="2022"/>
        <n v="2023"/>
        <n v="2024"/>
        <n v="2025"/>
        <n v="2026" u="1"/>
      </sharedItems>
    </cacheField>
    <cacheField name="Case Number" numFmtId="0">
      <sharedItems containsSemiMixedTypes="0" containsString="0" containsNumber="1" containsInteger="1" minValue="1" maxValue="61"/>
    </cacheField>
    <cacheField name="BL NO." numFmtId="0">
      <sharedItems containsNonDate="0" containsString="0" containsBlank="1"/>
    </cacheField>
    <cacheField name="WH" numFmtId="0">
      <sharedItems containsBlank="1"/>
    </cacheField>
    <cacheField name="Location" numFmtId="0">
      <sharedItems/>
    </cacheField>
    <cacheField name="Product" numFmtId="0">
      <sharedItems containsMixedTypes="1" containsNumber="1" containsInteger="1" minValue="4000000066" maxValue="4000000066"/>
    </cacheField>
    <cacheField name="Product Description" numFmtId="0">
      <sharedItems/>
    </cacheField>
    <cacheField name="Owner" numFmtId="0">
      <sharedItems containsBlank="1"/>
    </cacheField>
    <cacheField name="Quantity" numFmtId="165">
      <sharedItems containsSemiMixedTypes="0" containsString="0" containsNumber="1" minValue="0.14000000000000001" maxValue="4460"/>
    </cacheField>
    <cacheField name="Adjusted Quantity " numFmtId="0">
      <sharedItems containsBlank="1" containsMixedTypes="1" containsNumber="1" minValue="-800" maxValue="2600"/>
    </cacheField>
    <cacheField name="Unit" numFmtId="0">
      <sharedItems/>
    </cacheField>
    <cacheField name="Cause of Loss" numFmtId="0">
      <sharedItems/>
    </cacheField>
    <cacheField name="Insurance Type" numFmtId="0">
      <sharedItems/>
    </cacheField>
    <cacheField name="Type" numFmtId="0">
      <sharedItems count="2">
        <s v="Export"/>
        <s v="Import"/>
      </sharedItems>
    </cacheField>
    <cacheField name="Detailed Description" numFmtId="0">
      <sharedItems containsBlank="1" longText="1"/>
    </cacheField>
    <cacheField name="Available documents " numFmtId="0">
      <sharedItems containsBlank="1"/>
    </cacheField>
    <cacheField name="Unit Cost USD" numFmtId="164">
      <sharedItems containsSemiMixedTypes="0" containsString="0" containsNumber="1" minValue="6.6432989690721653" maxValue="2236.9321739130437"/>
    </cacheField>
    <cacheField name="Total Value USD" numFmtId="164">
      <sharedItems containsSemiMixedTypes="0" containsString="0" containsNumber="1" minValue="63.091874888717427" maxValue="410908.67"/>
    </cacheField>
    <cacheField name="Unit Cost - SDG" numFmtId="166">
      <sharedItems containsSemiMixedTypes="0" containsString="0" containsNumber="1" minValue="11.53" maxValue="3916000"/>
    </cacheField>
    <cacheField name="Total Value SDG" numFmtId="166">
      <sharedItems containsSemiMixedTypes="0" containsString="0" containsNumber="1" minValue="0" maxValue="1061151094.8414999"/>
    </cacheField>
    <cacheField name="STD Cost-SDG" numFmtId="0">
      <sharedItems containsString="0" containsBlank="1" containsNumber="1" minValue="110.41249999999999" maxValue="3485742.5"/>
    </cacheField>
    <cacheField name="STD Value-SDG" numFmtId="0">
      <sharedItems containsString="0" containsBlank="1" containsNumber="1" minValue="0" maxValue="900759873.80891001"/>
    </cacheField>
    <cacheField name="Compensation Value USD" numFmtId="0">
      <sharedItems containsString="0" containsBlank="1" containsNumber="1" minValue="0" maxValue="229017.22751263337"/>
    </cacheField>
    <cacheField name="Exchange Rate" numFmtId="0">
      <sharedItems containsSemiMixedTypes="0" containsString="0" containsNumber="1" minValue="80" maxValue="4205"/>
    </cacheField>
    <cacheField name="Compensation Status" numFmtId="0">
      <sharedItems/>
    </cacheField>
    <cacheField name="System Status" numFmtId="0">
      <sharedItems/>
    </cacheField>
    <cacheField name="Follow Up Person" numFmtId="0">
      <sharedItems/>
    </cacheField>
    <cacheField name="Period Type" numFmtId="0">
      <sharedItems count="2">
        <s v="Pre-War"/>
        <s v="Post-War"/>
      </sharedItems>
    </cacheField>
    <cacheField name="Report by" numFmtId="0">
      <sharedItems/>
    </cacheField>
    <cacheField name="Remark" numFmtId="0">
      <sharedItems containsBlank="1"/>
    </cacheField>
    <cacheField name="Claim Status" numFmtId="0">
      <sharedItems/>
    </cacheField>
    <cacheField name="Status" numFmtId="0">
      <sharedItems count="2">
        <s v="Close"/>
        <s v="Pending"/>
      </sharedItems>
    </cacheField>
    <cacheField name="Status Update" numFmtId="0">
      <sharedItems/>
    </cacheField>
    <cacheField name="Claim Value SDG" numFmtId="0">
      <sharedItems containsString="0" containsBlank="1" containsNumber="1" minValue="1533.49" maxValue="31621700"/>
    </cacheField>
    <cacheField name="Claim Value USD" numFmtId="0">
      <sharedItems containsSemiMixedTypes="0" containsString="0" containsNumber="1" minValue="60.157081840887521" maxValue="229017.22751263337"/>
    </cacheField>
    <cacheField name="Compensation Value USD2" numFmtId="0">
      <sharedItems containsSemiMixedTypes="0" containsString="0" containsNumber="1" minValue="0" maxValue="229017.22751263337"/>
    </cacheField>
    <cacheField name="Different" numFmtId="44">
      <sharedItems containsSemiMixedTypes="0" containsString="0" containsNumber="1" minValue="-1.5" maxValue="92729.499505776097"/>
    </cacheField>
    <cacheField name="% of different" numFmtId="0">
      <sharedItems containsSemiMixedTypes="0" containsString="0" containsNumber="1" minValue="-3.7499999999999201E-3" maxValue="1"/>
    </cacheField>
    <cacheField name="Remark of different " numFmtId="0">
      <sharedItems/>
    </cacheField>
    <cacheField name="Remark " numFmtId="0">
      <sharedItems containsNonDate="0" containsString="0" containsBlank="1"/>
    </cacheField>
    <cacheField name="Compansation %" numFmtId="0" formula="'Compensation Value USD'/'Claim Value USD'" databaseField="0"/>
    <cacheField name="% Compansation" numFmtId="0" formula="'Compensation Value USD'/'Claim Value USD'" databaseField="0"/>
  </cacheFields>
  <extLst>
    <ext xmlns:x14="http://schemas.microsoft.com/office/spreadsheetml/2009/9/main" uri="{725AE2AE-9491-48be-B2B4-4EB974FC3084}">
      <x14:pivotCacheDefinition pivotCacheId="20354673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Muhammed Muhammed Alamin" refreshedDate="46204.399263657404" backgroundQuery="1" createdVersion="8" refreshedVersion="8" minRefreshableVersion="3" recordCount="0" supportSubquery="1" supportAdvancedDrill="1" xr:uid="{679D6EBB-778A-4BD5-86A5-4C0677197373}">
  <cacheSource type="external" connectionId="1"/>
  <cacheFields count="6">
    <cacheField name="[Range].[Year].[Year]" caption="Year" numFmtId="0" hierarchy="3" level="1">
      <sharedItems containsSemiMixedTypes="0" containsString="0" containsNumber="1" containsInteger="1" minValue="2019" maxValue="2025" count="7">
        <n v="2019"/>
        <n v="2020"/>
        <n v="2021"/>
        <n v="2022"/>
        <n v="2023"/>
        <n v="2024"/>
        <n v="2025"/>
      </sharedItems>
      <extLst>
        <ext xmlns:x15="http://schemas.microsoft.com/office/spreadsheetml/2010/11/main" uri="{4F2E5C28-24EA-4eb8-9CBF-B6C8F9C3D259}">
          <x15:cachedUniqueNames>
            <x15:cachedUniqueName index="0" name="[Range].[Year].&amp;[2019]"/>
            <x15:cachedUniqueName index="1" name="[Range].[Year].&amp;[2020]"/>
            <x15:cachedUniqueName index="2" name="[Range].[Year].&amp;[2021]"/>
            <x15:cachedUniqueName index="3" name="[Range].[Year].&amp;[2022]"/>
            <x15:cachedUniqueName index="4" name="[Range].[Year].&amp;[2023]"/>
            <x15:cachedUniqueName index="5" name="[Range].[Year].&amp;[2024]"/>
            <x15:cachedUniqueName index="6" name="[Range].[Year].&amp;[2025]"/>
          </x15:cachedUniqueNames>
        </ext>
      </extLst>
    </cacheField>
    <cacheField name="[Measures].[Distinct Count of Case Number]" caption="Distinct Count of Case Number" numFmtId="0" hierarchy="48" level="32767"/>
    <cacheField name="[Measures].[Sum of Claim Value USD]" caption="Sum of Claim Value USD" numFmtId="0" hierarchy="49" level="32767"/>
    <cacheField name="[Measures].[Sum of Compensation Value USD]" caption="Sum of Compensation Value USD" numFmtId="0" hierarchy="50" level="32767"/>
    <cacheField name="[Measures].[measure 1]" caption="measure 1" numFmtId="0" hierarchy="43" level="32767"/>
    <cacheField name="[Range].[Status].[Status]" caption="Status" numFmtId="0" hierarchy="34" level="1">
      <sharedItems containsSemiMixedTypes="0" containsNonDate="0" containsString="0"/>
    </cacheField>
  </cacheFields>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Muhammed Muhammed Alamin" refreshedDate="46204.399264236112" backgroundQuery="1" createdVersion="8" refreshedVersion="8" minRefreshableVersion="3" recordCount="0" supportSubquery="1" supportAdvancedDrill="1" xr:uid="{CD2E9A6A-C14E-436D-B5C1-9CA81CEDC18B}">
  <cacheSource type="external" connectionId="1"/>
  <cacheFields count="6">
    <cacheField name="[Range].[Year].[Year]" caption="Year" numFmtId="0" hierarchy="3" level="1">
      <sharedItems containsSemiMixedTypes="0" containsString="0" containsNumber="1" containsInteger="1" minValue="2019" maxValue="2025" count="7">
        <n v="2019"/>
        <n v="2020"/>
        <n v="2021"/>
        <n v="2022"/>
        <n v="2023"/>
        <n v="2024"/>
        <n v="2025"/>
      </sharedItems>
      <extLst>
        <ext xmlns:x15="http://schemas.microsoft.com/office/spreadsheetml/2010/11/main" uri="{4F2E5C28-24EA-4eb8-9CBF-B6C8F9C3D259}">
          <x15:cachedUniqueNames>
            <x15:cachedUniqueName index="0" name="[Range].[Year].&amp;[2019]"/>
            <x15:cachedUniqueName index="1" name="[Range].[Year].&amp;[2020]"/>
            <x15:cachedUniqueName index="2" name="[Range].[Year].&amp;[2021]"/>
            <x15:cachedUniqueName index="3" name="[Range].[Year].&amp;[2022]"/>
            <x15:cachedUniqueName index="4" name="[Range].[Year].&amp;[2023]"/>
            <x15:cachedUniqueName index="5" name="[Range].[Year].&amp;[2024]"/>
            <x15:cachedUniqueName index="6" name="[Range].[Year].&amp;[2025]"/>
          </x15:cachedUniqueNames>
        </ext>
      </extLst>
    </cacheField>
    <cacheField name="[Measures].[Distinct Count of Case Number]" caption="Distinct Count of Case Number" numFmtId="0" hierarchy="48" level="32767"/>
    <cacheField name="[Measures].[Sum of Claim Value USD]" caption="Sum of Claim Value USD" numFmtId="0" hierarchy="49" level="32767"/>
    <cacheField name="[Measures].[Sum of Compensation Value USD]" caption="Sum of Compensation Value USD" numFmtId="0" hierarchy="50" level="32767"/>
    <cacheField name="[Measures].[measure 1]" caption="measure 1" numFmtId="0" hierarchy="43" level="32767"/>
    <cacheField name="[Range].[Status].[Status]" caption="Status" numFmtId="0" hierarchy="34" level="1">
      <sharedItems containsSemiMixedTypes="0" containsNonDate="0" containsString="0"/>
    </cacheField>
  </cacheFields>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0"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Muhammed Muhammed Alamin" refreshedDate="46204.399264583335" backgroundQuery="1" createdVersion="8" refreshedVersion="8" minRefreshableVersion="3" recordCount="0" supportSubquery="1" supportAdvancedDrill="1" xr:uid="{ED4898F8-B141-4B4A-8846-FDB72562D297}">
  <cacheSource type="external" connectionId="1"/>
  <cacheFields count="4">
    <cacheField name="[Range].[Claim Status].[Claim Status]" caption="Claim Status" numFmtId="0" hierarchy="33" level="1">
      <sharedItems containsSemiMixedTypes="0" containsNonDate="0" containsString="0"/>
    </cacheField>
    <cacheField name="[Range].[Status Update].[Status Update]" caption="Status Update" numFmtId="0" hierarchy="35" level="1">
      <sharedItems count="4">
        <s v="Insurance compensation"/>
        <s v="Less Than deductible"/>
        <s v="Police Reclaimed Goods"/>
        <s v="Transportation compensation"/>
      </sharedItems>
    </cacheField>
    <cacheField name="[Measures].[Sum of Compensation Value USD]" caption="Sum of Compensation Value USD" numFmtId="0" hierarchy="50" level="32767"/>
    <cacheField name="[Range].[Status].[Status]" caption="Status" numFmtId="0" hierarchy="34" level="1">
      <sharedItems containsSemiMixedTypes="0" containsNonDate="0" containsString="0"/>
    </cacheField>
  </cacheFields>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Status Update]" caption="Status Update" attribute="1" defaultMemberUniqueName="[Range].[Status Update].[All]" allUniqueName="[Range].[Status Update].[All]" dimensionUniqueName="[Range]" displayFolder="" count="2" memberValueDatatype="130" unbalanced="0">
      <fieldsUsage count="2">
        <fieldUsage x="-1"/>
        <fieldUsage x="1"/>
      </fieldsUsage>
    </cacheHierarchy>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Muhammed Muhammed Alamin" refreshedDate="46204.399264930558" backgroundQuery="1" createdVersion="8" refreshedVersion="8" minRefreshableVersion="3" recordCount="0" supportSubquery="1" supportAdvancedDrill="1" xr:uid="{97D08085-47C7-4969-A93E-C6F4FEAF09B1}">
  <cacheSource type="external" connectionId="1"/>
  <cacheFields count="5">
    <cacheField name="[Range].[Year].[Year]" caption="Year" numFmtId="0" hierarchy="3" level="1">
      <sharedItems containsSemiMixedTypes="0" containsString="0" containsNumber="1" containsInteger="1" minValue="2019" maxValue="2025" count="7">
        <n v="2019"/>
        <n v="2020"/>
        <n v="2021"/>
        <n v="2022"/>
        <n v="2023"/>
        <n v="2024"/>
        <n v="2025"/>
      </sharedItems>
      <extLst>
        <ext xmlns:x15="http://schemas.microsoft.com/office/spreadsheetml/2010/11/main" uri="{4F2E5C28-24EA-4eb8-9CBF-B6C8F9C3D259}">
          <x15:cachedUniqueNames>
            <x15:cachedUniqueName index="0" name="[Range].[Year].&amp;[2019]"/>
            <x15:cachedUniqueName index="1" name="[Range].[Year].&amp;[2020]"/>
            <x15:cachedUniqueName index="2" name="[Range].[Year].&amp;[2021]"/>
            <x15:cachedUniqueName index="3" name="[Range].[Year].&amp;[2022]"/>
            <x15:cachedUniqueName index="4" name="[Range].[Year].&amp;[2023]"/>
            <x15:cachedUniqueName index="5" name="[Range].[Year].&amp;[2024]"/>
            <x15:cachedUniqueName index="6" name="[Range].[Year].&amp;[2025]"/>
          </x15:cachedUniqueNames>
        </ext>
      </extLst>
    </cacheField>
    <cacheField name="[Measures].[Sum of Claim Value USD]" caption="Sum of Claim Value USD" numFmtId="0" hierarchy="49" level="32767"/>
    <cacheField name="[Measures].[Sum of Compensation Value USD]" caption="Sum of Compensation Value USD" numFmtId="0" hierarchy="50" level="32767"/>
    <cacheField name="[Measures].[measure 1]" caption="measure 1" numFmtId="0" hierarchy="43" level="32767"/>
    <cacheField name="[Range].[Status].[Status]" caption="Status" numFmtId="0" hierarchy="34" level="1">
      <sharedItems containsSemiMixedTypes="0" containsNonDate="0" containsString="0"/>
    </cacheField>
  </cacheFields>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3"/>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Muhammed Muhammed Alamin" refreshedDate="46204.39926539352" backgroundQuery="1" createdVersion="8" refreshedVersion="8" minRefreshableVersion="3" recordCount="0" supportSubquery="1" supportAdvancedDrill="1" xr:uid="{BFAC0799-1C44-422D-A06F-F4ACB10E680D}">
  <cacheSource type="external" connectionId="1"/>
  <cacheFields count="2">
    <cacheField name="[Range].[Status].[Status]" caption="Status" numFmtId="0" hierarchy="34" level="1">
      <sharedItems count="2">
        <s v="Close"/>
        <s v="Pending"/>
      </sharedItems>
    </cacheField>
    <cacheField name="[Measures].[Distinct Count of Case Number]" caption="Distinct Count of Case Number" numFmtId="0" hierarchy="48" level="32767"/>
  </cacheFields>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Muhammed Muhammed Alamin" refreshedDate="46204.399265740743" backgroundQuery="1" createdVersion="8" refreshedVersion="8" minRefreshableVersion="3" recordCount="0" supportSubquery="1" supportAdvancedDrill="1" xr:uid="{F5F2DCCA-39E0-4C03-8D07-83C4452983BF}">
  <cacheSource type="external" connectionId="1"/>
  <cacheFields count="3">
    <cacheField name="[Range].[Claim Status].[Claim Status]" caption="Claim Status" numFmtId="0" hierarchy="33" level="1">
      <sharedItems count="3">
        <s v="Accept"/>
        <s v="Pending"/>
        <s v="Reject"/>
      </sharedItems>
    </cacheField>
    <cacheField name="[Measures].[Sum of Claim Value USD]" caption="Sum of Claim Value USD" numFmtId="0" hierarchy="49" level="32767"/>
    <cacheField name="[Range].[Status].[Status]" caption="Status" numFmtId="0" hierarchy="34" level="1">
      <sharedItems containsSemiMixedTypes="0" containsNonDate="0" containsString="0"/>
    </cacheField>
  </cacheFields>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2" memberValueDatatype="130" unbalanced="0">
      <fieldsUsage count="2">
        <fieldUsage x="-1"/>
        <fieldUsage x="0"/>
      </fieldsUsage>
    </cacheHierarchy>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Muhammed Muhammed Alamin" refreshedDate="46204.399266087959" backgroundQuery="1" createdVersion="8" refreshedVersion="8" minRefreshableVersion="3" recordCount="0" supportSubquery="1" supportAdvancedDrill="1" xr:uid="{61B66912-FF41-41D9-8BB5-3481355DCBCD}">
  <cacheSource type="external" connectionId="1"/>
  <cacheFields count="6">
    <cacheField name="[Range].[Year].[Year]" caption="Year" numFmtId="0" hierarchy="3" level="1">
      <sharedItems containsSemiMixedTypes="0" containsString="0" containsNumber="1" containsInteger="1" minValue="2019" maxValue="2025" count="7">
        <n v="2019"/>
        <n v="2020"/>
        <n v="2021"/>
        <n v="2022"/>
        <n v="2023"/>
        <n v="2024"/>
        <n v="2025"/>
      </sharedItems>
      <extLst>
        <ext xmlns:x15="http://schemas.microsoft.com/office/spreadsheetml/2010/11/main" uri="{4F2E5C28-24EA-4eb8-9CBF-B6C8F9C3D259}">
          <x15:cachedUniqueNames>
            <x15:cachedUniqueName index="0" name="[Range].[Year].&amp;[2019]"/>
            <x15:cachedUniqueName index="1" name="[Range].[Year].&amp;[2020]"/>
            <x15:cachedUniqueName index="2" name="[Range].[Year].&amp;[2021]"/>
            <x15:cachedUniqueName index="3" name="[Range].[Year].&amp;[2022]"/>
            <x15:cachedUniqueName index="4" name="[Range].[Year].&amp;[2023]"/>
            <x15:cachedUniqueName index="5" name="[Range].[Year].&amp;[2024]"/>
            <x15:cachedUniqueName index="6" name="[Range].[Year].&amp;[2025]"/>
          </x15:cachedUniqueNames>
        </ext>
      </extLst>
    </cacheField>
    <cacheField name="[Measures].[Distinct Count of Case Number]" caption="Distinct Count of Case Number" numFmtId="0" hierarchy="48" level="32767"/>
    <cacheField name="[Measures].[Sum of Claim Value USD]" caption="Sum of Claim Value USD" numFmtId="0" hierarchy="49" level="32767"/>
    <cacheField name="[Measures].[Sum of Compensation Value USD]" caption="Sum of Compensation Value USD" numFmtId="0" hierarchy="50" level="32767"/>
    <cacheField name="[Measures].[measure 1]" caption="measure 1" numFmtId="0" hierarchy="43" level="32767"/>
    <cacheField name="[Range].[Status].[Status]" caption="Status" numFmtId="0" hierarchy="34" level="1">
      <sharedItems containsSemiMixedTypes="0" containsNonDate="0" containsString="0"/>
    </cacheField>
  </cacheFields>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5"/>
      </fieldsUsage>
    </cacheHierarchy>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oneField="1">
      <fieldsUsage count="1">
        <fieldUsage x="4"/>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155.486124074072" backgroundQuery="1" createdVersion="3" refreshedVersion="8" minRefreshableVersion="3" recordCount="0" supportSubquery="1" supportAdvancedDrill="1" xr:uid="{CA47417F-B819-4E51-B67F-6228331D157A}">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Range].[Date]" caption="Date" attribute="1" time="1" defaultMemberUniqueName="[Range].[Date].[All]" allUniqueName="[Range].[Date].[All]" dimensionUniqueName="[Range]" displayFolder="" count="0"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2"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2"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extLst>
    <ext xmlns:x14="http://schemas.microsoft.com/office/spreadsheetml/2009/9/main" uri="{725AE2AE-9491-48be-B2B4-4EB974FC3084}">
      <x14:pivotCacheDefinition slicerData="1" pivotCacheId="214555551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wan Ammar" refreshedDate="46155.486126157404" backgroundQuery="1" createdVersion="3" refreshedVersion="8" minRefreshableVersion="3" recordCount="0" supportSubquery="1" supportAdvancedDrill="1" xr:uid="{2EBB24E2-3131-40DE-9DE5-C7C89C2196D1}">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Range].[Date]" caption="Date" attribute="1" time="1" defaultMemberUniqueName="[Range].[Date].[All]" allUniqueName="[Range].[Date].[All]" dimensionUniqueName="[Range]" displayFolder="" count="2" memberValueDatatype="7" unbalanced="0"/>
    <cacheHierarchy uniqueName="[Range].[Season]" caption="Season" attribute="1" defaultMemberUniqueName="[Range].[Season].[All]" allUniqueName="[Range].[Season].[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Case Number]" caption="Case Number" attribute="1" defaultMemberUniqueName="[Range].[Case Number].[All]" allUniqueName="[Range].[Case Number].[All]" dimensionUniqueName="[Range]" displayFolder="" count="0" memberValueDatatype="20" unbalanced="0"/>
    <cacheHierarchy uniqueName="[Range].[BL NO.]" caption="BL NO." attribute="1" defaultMemberUniqueName="[Range].[BL NO.].[All]" allUniqueName="[Range].[BL NO.].[All]" dimensionUniqueName="[Range]" displayFolder="" count="0" memberValueDatatype="130" unbalanced="0"/>
    <cacheHierarchy uniqueName="[Range].[WH]" caption="WH" attribute="1" defaultMemberUniqueName="[Range].[WH].[All]" allUniqueName="[Range].[WH].[All]" dimensionUniqueName="[Range]" displayFolder="" count="0" memberValueDatatype="130" unbalanced="0"/>
    <cacheHierarchy uniqueName="[Range].[Location]" caption="Location" attribute="1" defaultMemberUniqueName="[Range].[Location].[All]" allUniqueName="[Range].[Locat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oduct Description]" caption="Product Description" attribute="1" defaultMemberUniqueName="[Range].[Product Description].[All]" allUniqueName="[Range].[Product Description].[All]" dimensionUniqueName="[Range]" displayFolder="" count="0" memberValueDatatype="130" unbalanced="0"/>
    <cacheHierarchy uniqueName="[Range].[Owner]" caption="Owner" attribute="1" defaultMemberUniqueName="[Range].[Owner].[All]" allUniqueName="[Range].[Owner].[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Adjusted Quantity]" caption="Adjusted Quantity" attribute="1" defaultMemberUniqueName="[Range].[Adjusted Quantity].[All]" allUniqueName="[Range].[Adjusted Quantity].[All]" dimensionUniqueName="[Range]" displayFolder="" count="0" memberValueDatatype="130" unbalanced="0"/>
    <cacheHierarchy uniqueName="[Range].[Unit]" caption="Unit" attribute="1" defaultMemberUniqueName="[Range].[Unit].[All]" allUniqueName="[Range].[Unit].[All]" dimensionUniqueName="[Range]" displayFolder="" count="0" memberValueDatatype="130" unbalanced="0"/>
    <cacheHierarchy uniqueName="[Range].[Cause of Loss]" caption="Cause of Loss" attribute="1" defaultMemberUniqueName="[Range].[Cause of Loss].[All]" allUniqueName="[Range].[Cause of Loss].[All]" dimensionUniqueName="[Range]" displayFolder="" count="0" memberValueDatatype="130" unbalanced="0"/>
    <cacheHierarchy uniqueName="[Range].[Insurance Type]" caption="Insurance Type" attribute="1" defaultMemberUniqueName="[Range].[Insurance Type].[All]" allUniqueName="[Range].[Insurance Type].[All]" dimensionUniqueName="[Range]" displayFolder="" count="0" memberValueDatatype="130" unbalanced="0"/>
    <cacheHierarchy uniqueName="[Range].[Type]" caption="Type" attribute="1" defaultMemberUniqueName="[Range].[Type].[All]" allUniqueName="[Range].[Type].[All]" dimensionUniqueName="[Range]" displayFolder="" count="0" memberValueDatatype="130" unbalanced="0"/>
    <cacheHierarchy uniqueName="[Range].[Detailed Description]" caption="Detailed Description" attribute="1" defaultMemberUniqueName="[Range].[Detailed Description].[All]" allUniqueName="[Range].[Detailed Description].[All]" dimensionUniqueName="[Range]" displayFolder="" count="0" memberValueDatatype="130" unbalanced="0"/>
    <cacheHierarchy uniqueName="[Range].[Available documents]" caption="Available documents" attribute="1" defaultMemberUniqueName="[Range].[Available documents].[All]" allUniqueName="[Range].[Available documents].[All]" dimensionUniqueName="[Range]" displayFolder="" count="0" memberValueDatatype="130" unbalanced="0"/>
    <cacheHierarchy uniqueName="[Range].[Unit Cost USD]" caption="Unit Cost USD" attribute="1" defaultMemberUniqueName="[Range].[Unit Cost USD].[All]" allUniqueName="[Range].[Unit Cost USD].[All]" dimensionUniqueName="[Range]" displayFolder="" count="0" memberValueDatatype="5" unbalanced="0"/>
    <cacheHierarchy uniqueName="[Range].[Total Value USD]" caption="Total Value USD" attribute="1" defaultMemberUniqueName="[Range].[Total Value USD].[All]" allUniqueName="[Range].[Total Value USD].[All]" dimensionUniqueName="[Range]" displayFolder="" count="0" memberValueDatatype="5" unbalanced="0"/>
    <cacheHierarchy uniqueName="[Range].[Unit Cost - SDG]" caption="Unit Cost - SDG" attribute="1" defaultMemberUniqueName="[Range].[Unit Cost - SDG].[All]" allUniqueName="[Range].[Unit Cost - SDG].[All]" dimensionUniqueName="[Range]" displayFolder="" count="0" memberValueDatatype="5" unbalanced="0"/>
    <cacheHierarchy uniqueName="[Range].[Total Value SDG]" caption="Total Value SDG" attribute="1" defaultMemberUniqueName="[Range].[Total Value SDG].[All]" allUniqueName="[Range].[Total Value SDG].[All]" dimensionUniqueName="[Range]" displayFolder="" count="0" memberValueDatatype="5" unbalanced="0"/>
    <cacheHierarchy uniqueName="[Range].[STD Cost-SDG]" caption="STD Cost-SDG" attribute="1" defaultMemberUniqueName="[Range].[STD Cost-SDG].[All]" allUniqueName="[Range].[STD Cost-SDG].[All]" dimensionUniqueName="[Range]" displayFolder="" count="0" memberValueDatatype="5" unbalanced="0"/>
    <cacheHierarchy uniqueName="[Range].[STD Value-SDG]" caption="STD Value-SDG" attribute="1" defaultMemberUniqueName="[Range].[STD Value-SDG].[All]" allUniqueName="[Range].[STD Value-SDG].[All]" dimensionUniqueName="[Range]" displayFolder="" count="0" memberValueDatatype="5" unbalanced="0"/>
    <cacheHierarchy uniqueName="[Range].[Compensation Value USD]" caption="Compensation Value USD" attribute="1" defaultMemberUniqueName="[Range].[Compensation Value USD].[All]" allUniqueName="[Range].[Compensation Value USD].[All]" dimensionUniqueName="[Range]" displayFolder="" count="0" memberValueDatatype="5" unbalanced="0"/>
    <cacheHierarchy uniqueName="[Range].[Exchange Rate]" caption="Exchange Rate" attribute="1" defaultMemberUniqueName="[Range].[Exchange Rate].[All]" allUniqueName="[Range].[Exchange Rate].[All]" dimensionUniqueName="[Range]" displayFolder="" count="0" memberValueDatatype="5" unbalanced="0"/>
    <cacheHierarchy uniqueName="[Range].[Compensation Status]" caption="Compensation Status" attribute="1" defaultMemberUniqueName="[Range].[Compensation Status].[All]" allUniqueName="[Range].[Compensation Status].[All]" dimensionUniqueName="[Range]" displayFolder="" count="0" memberValueDatatype="130" unbalanced="0"/>
    <cacheHierarchy uniqueName="[Range].[System Status]" caption="System Status" attribute="1" defaultMemberUniqueName="[Range].[System Status].[All]" allUniqueName="[Range].[System Status].[All]" dimensionUniqueName="[Range]" displayFolder="" count="0" memberValueDatatype="130" unbalanced="0"/>
    <cacheHierarchy uniqueName="[Range].[Follow Up Person]" caption="Follow Up Person" attribute="1" defaultMemberUniqueName="[Range].[Follow Up Person].[All]" allUniqueName="[Range].[Follow Up Person].[All]" dimensionUniqueName="[Range]" displayFolder="" count="0" memberValueDatatype="130" unbalanced="0"/>
    <cacheHierarchy uniqueName="[Range].[Period Type]" caption="Period Type" attribute="1" defaultMemberUniqueName="[Range].[Period Type].[All]" allUniqueName="[Range].[Period Type].[All]" dimensionUniqueName="[Range]" displayFolder="" count="0" memberValueDatatype="130" unbalanced="0"/>
    <cacheHierarchy uniqueName="[Range].[Report by]" caption="Report by" attribute="1" defaultMemberUniqueName="[Range].[Report by].[All]" allUniqueName="[Range].[Report by].[All]" dimensionUniqueName="[Range]" displayFolder="" count="0" memberValueDatatype="130" unbalanced="0"/>
    <cacheHierarchy uniqueName="[Range].[Remark]" caption="Remark" attribute="1" defaultMemberUniqueName="[Range].[Remark].[All]" allUniqueName="[Range].[Remark].[All]" dimensionUniqueName="[Range]" displayFolder="" count="0" memberValueDatatype="130" unbalanced="0"/>
    <cacheHierarchy uniqueName="[Range].[Claim Status]" caption="Claim Status" attribute="1" defaultMemberUniqueName="[Range].[Claim Status].[All]" allUniqueName="[Range].[Claim Statu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Status Update]" caption="Status Update" attribute="1" defaultMemberUniqueName="[Range].[Status Update].[All]" allUniqueName="[Range].[Status Update].[All]" dimensionUniqueName="[Range]" displayFolder="" count="0" memberValueDatatype="130" unbalanced="0"/>
    <cacheHierarchy uniqueName="[Range].[Claim Value SDG]" caption="Claim Value SDG" attribute="1" defaultMemberUniqueName="[Range].[Claim Value SDG].[All]" allUniqueName="[Range].[Claim Value SDG].[All]" dimensionUniqueName="[Range]" displayFolder="" count="0" memberValueDatatype="5" unbalanced="0"/>
    <cacheHierarchy uniqueName="[Range].[Claim Value USD]" caption="Claim Value USD" attribute="1" defaultMemberUniqueName="[Range].[Claim Value USD].[All]" allUniqueName="[Range].[Claim Value USD].[All]" dimensionUniqueName="[Range]" displayFolder="" count="0" memberValueDatatype="5" unbalanced="0"/>
    <cacheHierarchy uniqueName="[Range].[Compensation Value USD2]" caption="Compensation Value USD2" attribute="1" defaultMemberUniqueName="[Range].[Compensation Value USD2].[All]" allUniqueName="[Range].[Compensation Value USD2].[All]" dimensionUniqueName="[Range]" displayFolder="" count="0" memberValueDatatype="5" unbalanced="0"/>
    <cacheHierarchy uniqueName="[Range].[Different]" caption="Different" attribute="1" defaultMemberUniqueName="[Range].[Different].[All]" allUniqueName="[Range].[Different].[All]" dimensionUniqueName="[Range]" displayFolder="" count="0" memberValueDatatype="5" unbalanced="0"/>
    <cacheHierarchy uniqueName="[Range].[% of different]" caption="% of different" attribute="1" defaultMemberUniqueName="[Range].[% of different].[All]" allUniqueName="[Range].[% of different].[All]" dimensionUniqueName="[Range]" displayFolder="" count="0" memberValueDatatype="5" unbalanced="0"/>
    <cacheHierarchy uniqueName="[Range].[Remark of different]" caption="Remark of different" attribute="1" defaultMemberUniqueName="[Range].[Remark of different].[All]" allUniqueName="[Range].[Remark of different].[All]" dimensionUniqueName="[Range]" displayFolder="" count="0" memberValueDatatype="130" unbalanced="0"/>
    <cacheHierarchy uniqueName="[Range].[Remark 2]" caption="Remark 2" attribute="1" defaultMemberUniqueName="[Range].[Remark 2].[All]" allUniqueName="[Range].[Remark 2].[All]" dimensionUniqueName="[Range]" displayFolder="" count="0" memberValueDatatype="130" unbalanced="0"/>
    <cacheHierarchy uniqueName="[Measures].[measure 1]" caption="measure 1"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 caption="Sum of Year" measure="1" displayFolder="" measureGroup="Range" count="0" hidden="1">
      <extLst>
        <ext xmlns:x15="http://schemas.microsoft.com/office/spreadsheetml/2010/11/main" uri="{B97F6D7D-B522-45F9-BDA1-12C45D357490}">
          <x15:cacheHierarchy aggregatedColumn="3"/>
        </ext>
      </extLst>
    </cacheHierarchy>
    <cacheHierarchy uniqueName="[Measures].[Sum of Case Number]" caption="Sum of Case Number" measure="1" displayFolder="" measureGroup="Range" count="0" hidden="1">
      <extLst>
        <ext xmlns:x15="http://schemas.microsoft.com/office/spreadsheetml/2010/11/main" uri="{B97F6D7D-B522-45F9-BDA1-12C45D357490}">
          <x15:cacheHierarchy aggregatedColumn="4"/>
        </ext>
      </extLst>
    </cacheHierarchy>
    <cacheHierarchy uniqueName="[Measures].[Distinct Count of Case Number]" caption="Distinct Count of Case Number" measure="1" displayFolder="" measureGroup="Range" count="0" hidden="1">
      <extLst>
        <ext xmlns:x15="http://schemas.microsoft.com/office/spreadsheetml/2010/11/main" uri="{B97F6D7D-B522-45F9-BDA1-12C45D357490}">
          <x15:cacheHierarchy aggregatedColumn="4"/>
        </ext>
      </extLst>
    </cacheHierarchy>
    <cacheHierarchy uniqueName="[Measures].[Sum of Claim Value USD]" caption="Sum of Claim Value USD" measure="1" displayFolder="" measureGroup="Range" count="0" hidden="1">
      <extLst>
        <ext xmlns:x15="http://schemas.microsoft.com/office/spreadsheetml/2010/11/main" uri="{B97F6D7D-B522-45F9-BDA1-12C45D357490}">
          <x15:cacheHierarchy aggregatedColumn="37"/>
        </ext>
      </extLst>
    </cacheHierarchy>
    <cacheHierarchy uniqueName="[Measures].[Sum of Compensation Value USD]" caption="Sum of Compensation Value USD" measure="1" displayFolder="" measureGroup="Range" count="0" hidden="1">
      <extLst>
        <ext xmlns:x15="http://schemas.microsoft.com/office/spreadsheetml/2010/11/main" uri="{B97F6D7D-B522-45F9-BDA1-12C45D357490}">
          <x15:cacheHierarchy aggregatedColumn="25"/>
        </ext>
      </extLst>
    </cacheHierarchy>
    <cacheHierarchy uniqueName="[Measures].[Sum of Compensation Value USD2]" caption="Sum of Compensation Value USD2" measure="1" displayFolder="" measureGroup="Range" count="0" hidden="1"/>
  </cacheHierarchies>
  <kpis count="0"/>
  <extLst>
    <ext xmlns:x14="http://schemas.microsoft.com/office/spreadsheetml/2009/9/main" uri="{725AE2AE-9491-48be-B2B4-4EB974FC3084}">
      <x14:pivotCacheDefinition pivotCacheId="19790521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s v="S2"/>
    <s v="May"/>
    <x v="0"/>
    <n v="1"/>
    <m/>
    <s v="GH"/>
    <s v="Hashisa"/>
    <s v="CO1001"/>
    <s v="COTTON FG JV"/>
    <s v="JV"/>
    <n v="17"/>
    <n v="-18.38"/>
    <s v="MT"/>
    <s v="Fire"/>
    <s v="In Land Insurance"/>
    <x v="0"/>
    <s v="Self Ignition. Deductable 5000$ as insurance policy, plus salvige sales value"/>
    <s v="Civil defence report, Insurance claim doc."/>
    <n v="1118.2555213866369"/>
    <n v="19010.343863572827"/>
    <n v="100000"/>
    <n v="1700000"/>
    <m/>
    <m/>
    <n v="12948"/>
    <n v="89.424999999999997"/>
    <s v="Compensated"/>
    <s v="Adjusted"/>
    <s v="Maysa"/>
    <x v="0"/>
    <s v="Khload"/>
    <m/>
    <s v="Accept"/>
    <x v="0"/>
    <s v="Insurance compensation"/>
    <n v="1700000"/>
    <n v="19010.343863572827"/>
    <n v="12948"/>
    <n v="6062.3438635728271"/>
    <n v="0.31889711764705886"/>
    <s v="Insurance compensated"/>
    <m/>
  </r>
  <r>
    <x v="1"/>
    <s v="S2"/>
    <s v="May"/>
    <x v="0"/>
    <n v="2"/>
    <m/>
    <s v="GI"/>
    <s v="Madni"/>
    <s v="CO0101"/>
    <s v="Cotton Raw Material"/>
    <s v="CIM"/>
    <n v="22.4"/>
    <n v="-25.2"/>
    <s v="MT"/>
    <s v="Fire "/>
    <s v="In Land Insurance"/>
    <x v="0"/>
    <s v="Fire at raw material storage area, Ishrag facility burnt 200 Bags of cotton lint .Deductable 5000$ as insurance policy, plus salvige sales value"/>
    <s v="Police report, Civil Defence fire report, insurance claim doc."/>
    <n v="319.3737769080235"/>
    <n v="7153.9726027397264"/>
    <n v="28560"/>
    <n v="639744"/>
    <m/>
    <m/>
    <n v="353"/>
    <n v="89.424999999999997"/>
    <s v="Compensated"/>
    <s v="Adjusted"/>
    <s v="Maysa"/>
    <x v="0"/>
    <s v="Sara"/>
    <m/>
    <s v="Accept"/>
    <x v="0"/>
    <s v="Insurance compensation"/>
    <n v="639744"/>
    <n v="7153.9726027397264"/>
    <n v="353"/>
    <n v="6800.9726027397264"/>
    <n v="0.95065678615196081"/>
    <s v="Insurance compensated"/>
    <m/>
  </r>
  <r>
    <x v="2"/>
    <s v="S2"/>
    <s v="Jul"/>
    <x v="0"/>
    <n v="3"/>
    <m/>
    <s v="XP"/>
    <s v="PZU A13"/>
    <s v="SM1002"/>
    <s v="White Sesame Non GD"/>
    <s v="JV"/>
    <n v="38"/>
    <n v="-38"/>
    <s v="50KG BAGS"/>
    <s v="Theft"/>
    <s v="In Land Insurance"/>
    <x v="0"/>
    <s v="Theft happened in July 2019, the value was less than deductible"/>
    <s v="Police report."/>
    <n v="59.040620375000003"/>
    <n v="2243.5435742500003"/>
    <n v="4723.2496300000003"/>
    <n v="179483.48594000001"/>
    <m/>
    <m/>
    <n v="0"/>
    <n v="80"/>
    <s v="Loss"/>
    <s v="Adjusted"/>
    <s v="Maysa"/>
    <x v="0"/>
    <s v="Sara"/>
    <m/>
    <s v="Accept"/>
    <x v="0"/>
    <s v="Less Than deductible"/>
    <n v="179483.48594000001"/>
    <n v="2243.5435742500003"/>
    <n v="0"/>
    <n v="2243.5435742500003"/>
    <n v="1"/>
    <s v="Less than deductable"/>
    <m/>
  </r>
  <r>
    <x v="3"/>
    <s v="S2"/>
    <s v="Oct"/>
    <x v="0"/>
    <n v="4"/>
    <m/>
    <s v="XP"/>
    <s v="PZU A13"/>
    <s v="SM0002 "/>
    <s v="White Sesame Non GD"/>
    <s v="CIM"/>
    <n v="60"/>
    <n v="0"/>
    <s v="50KG BAGS"/>
    <s v="Theft"/>
    <s v="In Land Insurance"/>
    <x v="0"/>
    <s v="Theft was Oct 2019 the value less than deductible"/>
    <s v="Police report."/>
    <n v="42.298865157894738"/>
    <n v="2537.9319094736843"/>
    <n v="4018.39219"/>
    <n v="241103.53140000001"/>
    <m/>
    <m/>
    <n v="0"/>
    <n v="95"/>
    <s v="Loss"/>
    <s v="Adjusted"/>
    <s v="Maysa"/>
    <x v="0"/>
    <s v="Sara"/>
    <m/>
    <s v="Accept"/>
    <x v="0"/>
    <s v="Less Than deductible"/>
    <n v="241103.53140000001"/>
    <n v="2537.9319094736843"/>
    <n v="0"/>
    <n v="2537.9319094736843"/>
    <n v="1"/>
    <s v="Less than deductable"/>
    <m/>
  </r>
  <r>
    <x v="3"/>
    <s v="S2"/>
    <s v="Oct"/>
    <x v="0"/>
    <n v="5"/>
    <m/>
    <s v="XP"/>
    <s v="PZU A14"/>
    <s v=" SO0101"/>
    <s v="SORGHUM NON GMO RM"/>
    <s v="CIM"/>
    <n v="1"/>
    <n v="0"/>
    <s v="50KG BAGS"/>
    <s v="Theft"/>
    <s v="In Land Insurance"/>
    <x v="0"/>
    <s v="Theft was Oct 2019 the value less than deductible"/>
    <s v="Police report."/>
    <n v="180.10526315789474"/>
    <n v="180.10526315789474"/>
    <n v="17110"/>
    <n v="17110"/>
    <m/>
    <m/>
    <n v="0"/>
    <n v="95"/>
    <s v="Loss"/>
    <s v="Adjusted"/>
    <s v="Maysa"/>
    <x v="0"/>
    <s v="Sara"/>
    <m/>
    <s v="Accept"/>
    <x v="0"/>
    <s v="Less Than deductible"/>
    <n v="17110"/>
    <n v="180.10526315789474"/>
    <n v="0"/>
    <n v="180.10526315789474"/>
    <n v="1"/>
    <s v="Less than deductable"/>
    <m/>
  </r>
  <r>
    <x v="4"/>
    <s v="S2"/>
    <s v="Dec"/>
    <x v="0"/>
    <n v="6"/>
    <m/>
    <s v="TA"/>
    <s v="In Transit "/>
    <s v="SM0011"/>
    <s v="Red Seseame "/>
    <s v="CIM"/>
    <n v="800"/>
    <n v="-800"/>
    <s v="50KG BAGS"/>
    <s v="Road Accident"/>
    <s v="In Land Insurance"/>
    <x v="0"/>
    <m/>
    <m/>
    <n v="40.024838095238096"/>
    <n v="32019.870476190477"/>
    <n v="4202.6080000000002"/>
    <n v="3362086.4000000004"/>
    <m/>
    <m/>
    <n v="32000"/>
    <n v="105"/>
    <s v="Compensated"/>
    <s v="Adjusted"/>
    <s v="Maysa"/>
    <x v="0"/>
    <s v="Sara"/>
    <m/>
    <s v="Accept"/>
    <x v="0"/>
    <s v="Insurance compensation"/>
    <n v="3362086.4000000004"/>
    <n v="32019.870476190477"/>
    <n v="32000"/>
    <n v="19.870476190477348"/>
    <n v="6.2056703837243266E-4"/>
    <s v="Insurance compensated"/>
    <m/>
  </r>
  <r>
    <x v="5"/>
    <s v="S3"/>
    <s v="Jan"/>
    <x v="1"/>
    <n v="7"/>
    <m/>
    <s v="AA"/>
    <s v="Savola "/>
    <s v="GN1007"/>
    <s v="HPS PROCESSED JV"/>
    <s v="CIM"/>
    <n v="65"/>
    <n v="-65"/>
    <s v="50KG BAGS"/>
    <s v="Theft"/>
    <s v="In Land Insurance"/>
    <x v="0"/>
    <s v="Night theft while the guards were present."/>
    <s v="Police report received on 25 Aug, 2020."/>
    <n v="40"/>
    <n v="2600"/>
    <n v="4400"/>
    <n v="286000"/>
    <m/>
    <m/>
    <n v="0"/>
    <n v="110"/>
    <s v="Loss"/>
    <s v="Adjusted"/>
    <s v="Maysa"/>
    <x v="0"/>
    <s v="Sara"/>
    <m/>
    <s v="Accept"/>
    <x v="0"/>
    <s v="Less Than deductible"/>
    <n v="286000"/>
    <n v="2600"/>
    <n v="0"/>
    <n v="2600"/>
    <n v="1"/>
    <s v="Less than deductable"/>
    <m/>
  </r>
  <r>
    <x v="6"/>
    <s v="S3"/>
    <s v="Jan"/>
    <x v="1"/>
    <n v="8"/>
    <m/>
    <s v="XP"/>
    <s v="PZU - G12"/>
    <s v="GN0005"/>
    <s v="GROUNDNUT SEEDS HPS"/>
    <s v="CIM"/>
    <n v="5"/>
    <n v="-5"/>
    <s v="50KG BAGS"/>
    <s v="Theft"/>
    <s v="In Land Insurance"/>
    <x v="0"/>
    <s v="From WH G12. The warehouse has guards."/>
    <s v="Police report."/>
    <n v="40"/>
    <n v="200"/>
    <n v="4400"/>
    <n v="22000"/>
    <m/>
    <m/>
    <n v="0"/>
    <n v="110"/>
    <s v="Loss"/>
    <s v="Adjusted"/>
    <s v="Maysa"/>
    <x v="0"/>
    <s v="Sara"/>
    <m/>
    <s v="Accept"/>
    <x v="0"/>
    <s v="Less Than deductible"/>
    <n v="22000"/>
    <n v="200"/>
    <n v="0"/>
    <n v="200"/>
    <n v="1"/>
    <s v="Less than deductable"/>
    <m/>
  </r>
  <r>
    <x v="7"/>
    <s v="S3"/>
    <s v="Mar"/>
    <x v="1"/>
    <n v="9"/>
    <m/>
    <s v="XF"/>
    <s v="PZU"/>
    <s v="GN0001"/>
    <s v="GNO"/>
    <s v="JV"/>
    <n v="40.22"/>
    <n v="-40.22"/>
    <s v="MT"/>
    <s v="Road Accident"/>
    <s v="In Land Insurance"/>
    <x v="0"/>
    <s v="local Shunting Accident from Warehouse to Port. PC : 284, Safmarine, Vessel Name : MARIA SCHULTE , Booking number : 5927966404. Transporter refused to sign liability letter._x000a__x000a_Transporter isn't contracted with Logistics._x000a_"/>
    <s v="Police report, insruance report, rejected liability letter from transporter"/>
    <n v="1600"/>
    <n v="64352"/>
    <n v="208000"/>
    <n v="8365760"/>
    <m/>
    <m/>
    <n v="64320.000000000007"/>
    <n v="130"/>
    <s v="Compensated"/>
    <s v="Adjusted"/>
    <s v="Laila"/>
    <x v="0"/>
    <s v="Sara"/>
    <m/>
    <s v="Accept"/>
    <x v="0"/>
    <s v="Insurance compensation"/>
    <n v="8365760"/>
    <n v="64352"/>
    <n v="64320.000000000007"/>
    <n v="31.999999999992724"/>
    <n v="4.9726504226743629E-4"/>
    <s v="Insurance compensated"/>
    <m/>
  </r>
  <r>
    <x v="8"/>
    <s v="S3"/>
    <s v="Apr"/>
    <x v="1"/>
    <n v="10"/>
    <m/>
    <s v="XF"/>
    <s v="PZU"/>
    <s v="GN0001"/>
    <s v="GNO"/>
    <s v="JV"/>
    <n v="4.0999999999999996"/>
    <n v="-20"/>
    <s v="MT"/>
    <s v="Machinery Handling Accident"/>
    <s v="In Land Insurance"/>
    <x v="0"/>
    <s v="20MT container Handling accident in Port. PC : 284, Shipping Line: Maersk, Container No: TTNU1234151. In Jan 2021, the remaining cargo was inspected and 15.9  Salvage Quantity was used for export. Ahmed Ali to follow with shipping line to have accident report"/>
    <s v="Shipping line accident report, surveyor inspection document"/>
    <n v="1600"/>
    <n v="6559.9999999999991"/>
    <n v="224000"/>
    <n v="918399.99999999988"/>
    <m/>
    <m/>
    <n v="6559.9999999999991"/>
    <n v="140"/>
    <s v="Compensated"/>
    <s v="Adjusted"/>
    <s v="Laila"/>
    <x v="0"/>
    <s v="Sara"/>
    <m/>
    <s v="Accept"/>
    <x v="0"/>
    <s v="Insurance compensation"/>
    <n v="918399.99999999988"/>
    <n v="6559.9999999999991"/>
    <n v="6559.9999999999991"/>
    <n v="0"/>
    <n v="0"/>
    <s v="Insurance compensated"/>
    <m/>
  </r>
  <r>
    <x v="9"/>
    <s v="S3"/>
    <s v="Jul"/>
    <x v="1"/>
    <n v="11"/>
    <m/>
    <s v="XP"/>
    <s v="PZU"/>
    <s v="GN0005"/>
    <s v="GROUNDNUT SEEDS HPS"/>
    <s v="CIM"/>
    <n v="24"/>
    <n v="-24"/>
    <s v="50KG BAGS"/>
    <s v="Theft"/>
    <s v="In Land Insurance"/>
    <x v="0"/>
    <s v="WH G23"/>
    <s v="Police report."/>
    <n v="41"/>
    <n v="984"/>
    <n v="7380"/>
    <n v="177120"/>
    <m/>
    <m/>
    <n v="0"/>
    <n v="180"/>
    <s v="Loss"/>
    <s v="Adjusted"/>
    <s v="Maysa"/>
    <x v="0"/>
    <s v="Sara"/>
    <m/>
    <s v="Accept"/>
    <x v="0"/>
    <s v="Less Than deductible"/>
    <n v="177120"/>
    <n v="984"/>
    <n v="0"/>
    <n v="984"/>
    <n v="1"/>
    <s v="Less than deductable"/>
    <m/>
  </r>
  <r>
    <x v="10"/>
    <s v="S4"/>
    <s v="Feb"/>
    <x v="2"/>
    <n v="12"/>
    <m/>
    <s v="XF"/>
    <s v="Port PZU"/>
    <s v="HG0006"/>
    <s v="Spray Dried Gum Arabic Hashab"/>
    <s v="CIM"/>
    <n v="49"/>
    <n v="-48"/>
    <s v="25KG Bags"/>
    <s v="Machinery Handling Accident"/>
    <s v="In Land Insurance"/>
    <x v="0"/>
    <s v="The Container no. CAAU5505484, PC 450, had an accident while handling to vessel which caused damage of 49 Bags (4 bags torn, 5 bags unclean, 40 bags wet according to NC report). _x000a__x000a_System Adj: Because there was one bag extra in the shipment that was included in sales order quantity the adjustemt is done for 48 bags."/>
    <s v="NC report, Bill of lading, Export Contract"/>
    <n v="67.724999999999994"/>
    <n v="3318.5249999999996"/>
    <n v="23585.705324999999"/>
    <n v="1155699.5609249999"/>
    <m/>
    <m/>
    <n v="3318.52"/>
    <n v="348.25700000000001"/>
    <s v="Compensated"/>
    <s v="Adjusted"/>
    <s v="Laila"/>
    <x v="0"/>
    <s v="Sara"/>
    <m/>
    <s v="Accept"/>
    <x v="0"/>
    <s v="Insurance compensation"/>
    <n v="1155699.5609249999"/>
    <n v="3318.5249999999996"/>
    <n v="3318.52"/>
    <n v="4.999999999654392E-3"/>
    <n v="1.5066934857532743E-6"/>
    <s v="Insurance compensated"/>
    <m/>
  </r>
  <r>
    <x v="11"/>
    <s v="S4"/>
    <s v="Mar"/>
    <x v="2"/>
    <n v="13"/>
    <m/>
    <s v="TA"/>
    <s v="In Transit - PZU"/>
    <s v="SM0002"/>
    <s v="White Sesame Non GD"/>
    <s v="CIM"/>
    <n v="8"/>
    <m/>
    <s v="50KG BAGS"/>
    <s v="Road Accident"/>
    <s v="In Land Insurance"/>
    <x v="0"/>
    <s v="On Mar 10, 2021 a truck loading white sesame from Mahasilna sifter to PZU had an accident in transit resulting in loss of 8 Bags sesame"/>
    <s v="Accident Police Report "/>
    <n v="57.55"/>
    <n v="460.4"/>
    <n v="22156.75"/>
    <n v="177254"/>
    <m/>
    <m/>
    <n v="414.36"/>
    <n v="385"/>
    <s v="Compensated"/>
    <s v="Adjusted"/>
    <s v="Maysa"/>
    <x v="0"/>
    <s v="Sara"/>
    <m/>
    <s v="Accept"/>
    <x v="0"/>
    <s v="Insurance compensation"/>
    <n v="177254"/>
    <n v="460.4"/>
    <n v="414.36"/>
    <n v="46.039999999999964"/>
    <n v="9.9999999999999978E-2"/>
    <s v="Adjusted (part of it considered transportation losses)"/>
    <m/>
  </r>
  <r>
    <x v="12"/>
    <s v="S4"/>
    <s v="Mar"/>
    <x v="2"/>
    <n v="14"/>
    <m/>
    <s v="XP"/>
    <s v="E9 - PZU WH"/>
    <s v="CO0001"/>
    <s v="Cotton"/>
    <s v="CIM"/>
    <n v="4.05"/>
    <n v="-4.05"/>
    <s v="MT"/>
    <s v="Theft"/>
    <s v="In Land Insurance"/>
    <x v="0"/>
    <s v="25 bales stolen for E9 warehouse in PZU."/>
    <s v="Police report, no 67"/>
    <n v="1657"/>
    <n v="6710.8499999999995"/>
    <n v="629660"/>
    <n v="2550123"/>
    <m/>
    <m/>
    <n v="3355.43"/>
    <n v="380"/>
    <s v="Compensated"/>
    <s v="Adjusted"/>
    <s v="Maysa"/>
    <x v="0"/>
    <s v="Sara"/>
    <m/>
    <s v="Accept"/>
    <x v="0"/>
    <s v="Insurance compensation"/>
    <n v="2550123"/>
    <n v="6710.8499999999995"/>
    <n v="3355.43"/>
    <n v="3355.4199999999996"/>
    <n v="0.4999992549378991"/>
    <s v="Insurance compensated"/>
    <m/>
  </r>
  <r>
    <x v="13"/>
    <s v="S4"/>
    <s v="Apr"/>
    <x v="2"/>
    <n v="15"/>
    <m/>
    <s v="XA"/>
    <s v="PZU - B9"/>
    <s v="WS0001"/>
    <s v="INDIAN WHITE SUGAR"/>
    <s v="CIM"/>
    <n v="41"/>
    <m/>
    <s v="50KG BAGS"/>
    <s v="Theft"/>
    <s v="In Land Insurance"/>
    <x v="1"/>
    <s v="6 bags were stolen and warehouse gate was broken._x000a_Case has been raised to insurance for theft. An investigation is needed to know the exact cuase of loss.  Another 35 bags were found missing."/>
    <s v="Police Report"/>
    <n v="24.182278481012659"/>
    <n v="991.47341772151901"/>
    <n v="9552"/>
    <n v="391632"/>
    <m/>
    <m/>
    <n v="977.85"/>
    <n v="395"/>
    <s v="Compensated"/>
    <s v="Adjusted"/>
    <s v="Maysa"/>
    <x v="0"/>
    <s v="Sara"/>
    <m/>
    <s v="Accept"/>
    <x v="0"/>
    <s v="Insurance compensation"/>
    <n v="391632"/>
    <n v="991.47341772151901"/>
    <n v="977.85"/>
    <n v="13.62341772151899"/>
    <n v="1.374057788944727E-2"/>
    <s v="Insurance compensated"/>
    <m/>
  </r>
  <r>
    <x v="14"/>
    <s v="S4"/>
    <s v="May"/>
    <x v="2"/>
    <n v="16"/>
    <m/>
    <s v="XP"/>
    <s v="C3-Elgash"/>
    <s v="SM0002"/>
    <s v="White Sesame Non GD"/>
    <s v="CIM"/>
    <n v="74"/>
    <n v="-74"/>
    <s v="50KG BAGS"/>
    <s v="Theft"/>
    <s v="In Land Insurance"/>
    <x v="0"/>
    <m/>
    <s v="Police Report"/>
    <n v="63.75"/>
    <n v="4717.5"/>
    <n v="28368.75"/>
    <n v="2099287.5"/>
    <m/>
    <m/>
    <n v="4245.75"/>
    <n v="445"/>
    <s v="Compensated"/>
    <s v="Adjusted"/>
    <s v="Maysa"/>
    <x v="0"/>
    <s v="Sara"/>
    <m/>
    <s v="Accept"/>
    <x v="0"/>
    <s v="Insurance compensation"/>
    <n v="2099287.5"/>
    <n v="4717.5"/>
    <n v="4245.75"/>
    <n v="471.75"/>
    <n v="9.9999999999999978E-2"/>
    <s v="Deductible as per insurance policy"/>
    <m/>
  </r>
  <r>
    <x v="15"/>
    <s v="S4"/>
    <s v="Jul"/>
    <x v="2"/>
    <n v="17"/>
    <m/>
    <s v="XF"/>
    <s v="Port PZU"/>
    <s v="GN0005"/>
    <s v="GROUNDNUT SEEDS HPS"/>
    <s v="CIM"/>
    <n v="10"/>
    <m/>
    <s v="50KG BAGS"/>
    <s v="Theft"/>
    <s v="In Land Insurance"/>
    <x v="0"/>
    <s v="15 bags have been stole from GNS shipment &quot;641.1&quot; from inside the containers, which were stuffed inside the port. 5 bags were found by police."/>
    <s v="Not received"/>
    <n v="53.27"/>
    <n v="532.70000000000005"/>
    <n v="24276"/>
    <n v="242760"/>
    <m/>
    <m/>
    <n v="0"/>
    <n v="455.71616294349536"/>
    <s v="Loss"/>
    <s v="Adjusted"/>
    <s v="Ahmed Ali/Laila"/>
    <x v="0"/>
    <s v="Sara"/>
    <m/>
    <s v="Reject"/>
    <x v="0"/>
    <s v="Case rejected"/>
    <n v="242760"/>
    <n v="532.70000000000005"/>
    <n v="0"/>
    <n v="532.70000000000005"/>
    <n v="1"/>
    <s v="Case Reject/No compensation"/>
    <m/>
  </r>
  <r>
    <x v="16"/>
    <s v="S4"/>
    <s v="Jul"/>
    <x v="2"/>
    <n v="18"/>
    <m/>
    <s v="XF"/>
    <s v="Port PZU"/>
    <s v="GN0003"/>
    <s v="GNO"/>
    <s v="CIM"/>
    <n v="20"/>
    <m/>
    <s v="MT"/>
    <s v="Road Accident"/>
    <s v="In Land Insurance"/>
    <x v="0"/>
    <s v="On 31st Jul 2021, A truck loading GNO container no. MSKU3730517  &quot;PC644&quot; had an accident inside the port area and all GNO quantity spilled on the floor leading to total loss of the container weight."/>
    <s v="Police Report, Transporter Liability Letter"/>
    <n v="2097"/>
    <n v="41940"/>
    <n v="955267.38"/>
    <n v="19105347.600000001"/>
    <m/>
    <m/>
    <n v="38964.199999999997"/>
    <n v="455.54"/>
    <s v="Compensated"/>
    <s v="Adjusted"/>
    <s v="Ahmed Ali/Laila"/>
    <x v="0"/>
    <s v="Sara"/>
    <m/>
    <s v="Accept"/>
    <x v="0"/>
    <s v="Insurance compensation"/>
    <n v="19105347.600000001"/>
    <n v="41940"/>
    <n v="38964.199999999997"/>
    <n v="2975.8000000000029"/>
    <n v="7.0953743443013861E-2"/>
    <s v="Insurance compensated"/>
    <m/>
  </r>
  <r>
    <x v="17"/>
    <s v="S5"/>
    <s v="Jan"/>
    <x v="3"/>
    <n v="19"/>
    <m/>
    <s v="XP"/>
    <s v="PZU - Emarat 3"/>
    <s v="SM0011"/>
    <s v="Red Seseame "/>
    <s v="CIM"/>
    <n v="63"/>
    <m/>
    <s v="50KG BAGS"/>
    <s v="Theft"/>
    <s v="In Land Insurance"/>
    <x v="0"/>
    <s v="63 Bags of sesame stolen from Emarat 3 warehouse during the night."/>
    <s v="Police Report"/>
    <n v="57.1"/>
    <n v="3597.3"/>
    <n v="28492.9"/>
    <n v="1795052.7000000002"/>
    <m/>
    <m/>
    <n v="0"/>
    <n v="499"/>
    <s v="Pending"/>
    <s v="Adjusted"/>
    <s v="Maysa"/>
    <x v="0"/>
    <s v="Sara"/>
    <m/>
    <s v="Pending"/>
    <x v="1"/>
    <s v="Case submitted/ Waiting Insurance feedback"/>
    <n v="1795052.7000000002"/>
    <n v="3597.3"/>
    <n v="0"/>
    <n v="3597.3"/>
    <n v="1"/>
    <s v="Waiting Feedback"/>
    <m/>
  </r>
  <r>
    <x v="18"/>
    <s v="S5"/>
    <s v="Feb"/>
    <x v="3"/>
    <n v="20"/>
    <m/>
    <m/>
    <s v="PZU Transit"/>
    <s v="FE0001"/>
    <s v="Feed"/>
    <s v="CIM"/>
    <n v="800"/>
    <m/>
    <s v="50KG BAGS"/>
    <s v="Road Accident"/>
    <s v="In Land Insurance"/>
    <x v="0"/>
    <s v="A truck belong to Alwasila career &quot;waybill 206004, plate 1512&quot; loading Feed product from Khartoum to Port Sudan had an accident, upon quality inspection, all of the load quantity was rejected. Damaged Goods received by insurance company."/>
    <s v="Waybill, Police report, transporter insurance, Liability Letter"/>
    <n v="10.77"/>
    <n v="8616"/>
    <n v="5871.3731999999991"/>
    <n v="4697098.5599999996"/>
    <m/>
    <m/>
    <n v="0"/>
    <n v="545.16"/>
    <s v="Pending"/>
    <s v="Adjusted"/>
    <s v="Maysa"/>
    <x v="0"/>
    <s v="Sara"/>
    <m/>
    <s v="Pending"/>
    <x v="1"/>
    <s v="Case submitted/ Waiting Insurance feedback"/>
    <n v="4697098.5599999996"/>
    <n v="8616"/>
    <n v="0"/>
    <n v="8616"/>
    <n v="1"/>
    <s v="Waiting Feedback"/>
    <m/>
  </r>
  <r>
    <x v="19"/>
    <s v="S5"/>
    <s v="Mar"/>
    <x v="3"/>
    <n v="21"/>
    <m/>
    <s v="AG"/>
    <s v="Gadarif Commodities warehouse"/>
    <s v="SM0101"/>
    <s v="WHITE SESAME GDP RM"/>
    <s v="CIM"/>
    <n v="7"/>
    <s v="Done"/>
    <s v="Jute Bag"/>
    <s v="Theft"/>
    <s v="In Land Insurance"/>
    <x v="0"/>
    <s v="Warehouse in Gadarif has been stolen and 7 bags of raw sesame were found missing"/>
    <s v="Police Report"/>
    <n v="126.60035087719298"/>
    <n v="886.20245614035082"/>
    <n v="72162.2"/>
    <n v="505135.39999999997"/>
    <m/>
    <m/>
    <n v="0"/>
    <n v="570"/>
    <s v="Pending"/>
    <s v="Adjusted"/>
    <s v="Maysa"/>
    <x v="0"/>
    <s v="Sara"/>
    <m/>
    <s v="Pending"/>
    <x v="1"/>
    <s v="Case submitted/ Waiting Insurance feedback"/>
    <n v="505135.39999999997"/>
    <n v="886.20245614035082"/>
    <n v="0"/>
    <n v="886.20245614035082"/>
    <n v="1"/>
    <s v="Waiting Feedback"/>
    <m/>
  </r>
  <r>
    <x v="20"/>
    <s v="S5"/>
    <s v="Apr"/>
    <x v="3"/>
    <n v="22"/>
    <m/>
    <s v="XG"/>
    <s v="Gadarif Imports Warehouse"/>
    <s v="WS0001"/>
    <s v="White Sugar"/>
    <s v="CIM"/>
    <n v="8"/>
    <m/>
    <s v="50KG BAGS"/>
    <s v="Theft"/>
    <s v="In Land Insurance"/>
    <x v="1"/>
    <s v="Gadarif Warehouse, 8 bags of white sugar stolen during Eid Holiday"/>
    <s v="Police Report"/>
    <n v="52.59"/>
    <n v="420.72"/>
    <n v="29975"/>
    <n v="239800"/>
    <m/>
    <m/>
    <n v="0"/>
    <n v="570"/>
    <s v="Pending"/>
    <s v="Adjusted"/>
    <s v="Maysa"/>
    <x v="0"/>
    <s v="Sara"/>
    <m/>
    <s v="Pending"/>
    <x v="1"/>
    <s v="Case submitted/ Waiting Insurance feedback"/>
    <n v="239800"/>
    <n v="420.72"/>
    <n v="0"/>
    <n v="420.72"/>
    <n v="1"/>
    <s v="Waiting Feedback"/>
    <m/>
  </r>
  <r>
    <x v="21"/>
    <s v="S5"/>
    <s v="May"/>
    <x v="3"/>
    <n v="23"/>
    <m/>
    <s v="AM"/>
    <s v="Omdurman Commodities Warehouse"/>
    <s v="SM0002"/>
    <s v="White Sesame Non GD"/>
    <s v="CIM"/>
    <n v="2"/>
    <m/>
    <s v="50KG BAGS"/>
    <s v="Theft"/>
    <s v="In Land Insurance"/>
    <x v="0"/>
    <s v="OMD Al Soug Alshabi warehouse, 2 bags of white sesame non gadarif stolen"/>
    <s v="Police Report"/>
    <n v="77.569210526315786"/>
    <n v="155.13842105263157"/>
    <n v="44214.45"/>
    <n v="88428.9"/>
    <m/>
    <m/>
    <n v="0"/>
    <n v="570"/>
    <s v="Pending"/>
    <s v="Adjusted"/>
    <s v="Maysa"/>
    <x v="0"/>
    <s v="Sara"/>
    <m/>
    <s v="Pending"/>
    <x v="1"/>
    <s v="Case submitted/ Waiting Insurance feedback"/>
    <n v="88428.9"/>
    <n v="155.13842105263157"/>
    <n v="0"/>
    <n v="155.13842105263157"/>
    <n v="1"/>
    <s v="Waiting Feedback"/>
    <m/>
  </r>
  <r>
    <x v="21"/>
    <s v="S5"/>
    <s v="May"/>
    <x v="3"/>
    <n v="24"/>
    <m/>
    <s v="GN"/>
    <s v="SCC New Halfa Ginning"/>
    <s v="CO0101"/>
    <s v="Cotton Raw Material"/>
    <s v="CIM"/>
    <n v="32.14"/>
    <m/>
    <s v="MT"/>
    <s v="Fire"/>
    <s v="In Land Insurance"/>
    <x v="0"/>
    <s v="Fire incident at new Halfa ginning facility. The salvage quantity has been sold and cheque delivered to insurance company. The total value is product value plus of 24.42 $ which is packaging value."/>
    <s v="Civil defence Fire report, New Halfa ginning authorities report,"/>
    <n v="551.38"/>
    <n v="17747.259999999998"/>
    <n v="314286.59999999998"/>
    <n v="10101171.323999999"/>
    <m/>
    <m/>
    <n v="12720.385964912281"/>
    <n v="570"/>
    <s v="Compensated"/>
    <s v="Adjusted"/>
    <s v="Maysa"/>
    <x v="0"/>
    <s v="Sara"/>
    <m/>
    <s v="Accept"/>
    <x v="0"/>
    <s v="Insurance compensation"/>
    <n v="10101171.323999999"/>
    <n v="17747.259999999998"/>
    <n v="12720.385964912281"/>
    <n v="5026.8740350877179"/>
    <n v="0.28324789489125179"/>
    <s v="Insurance compensated"/>
    <m/>
  </r>
  <r>
    <x v="22"/>
    <s v="S5"/>
    <s v="May"/>
    <x v="3"/>
    <n v="25"/>
    <m/>
    <m/>
    <s v="PZU Transit"/>
    <s v="FE0001"/>
    <s v="Feed"/>
    <s v="CIM"/>
    <n v="133"/>
    <m/>
    <s v="50KG BAGS"/>
    <s v="Road Accident"/>
    <s v="In Land Insurance"/>
    <x v="0"/>
    <s v="Truck No. 20177 loading Feed from Khartoum to PZU (loading date May 25th , Arrival Date May 28th) has reported having an accident on the road that led to losses of 133 Bags. Al Wahshab transporter _x000a__x000a_The driver reported the accident case upon arrival at the warehouse"/>
    <s v="Police Report, Incident Photos"/>
    <n v="11.53"/>
    <n v="1533.49"/>
    <n v="11.53"/>
    <n v="1533.49"/>
    <m/>
    <m/>
    <n v="0"/>
    <n v="570"/>
    <s v="Pending"/>
    <s v="Adjusted"/>
    <s v="Maysa"/>
    <x v="0"/>
    <s v="Sara"/>
    <m/>
    <s v="Pending"/>
    <x v="1"/>
    <s v="Case submitted/ Waiting Insurance feedback"/>
    <n v="1533.49"/>
    <n v="1533.49"/>
    <n v="0"/>
    <n v="1533.49"/>
    <n v="1"/>
    <s v="Waiting Feedback"/>
    <m/>
  </r>
  <r>
    <x v="23"/>
    <s v="S5"/>
    <s v="May"/>
    <x v="3"/>
    <n v="26"/>
    <m/>
    <s v="AS"/>
    <s v="Savola "/>
    <s v="HG0005"/>
    <s v="Gum Arabic Hashab Cleaned"/>
    <s v="CIM"/>
    <n v="313"/>
    <m/>
    <s v="50KG BAGS"/>
    <s v="Theft"/>
    <s v="In Land Insurance"/>
    <x v="0"/>
    <s v="Gum Arabic Hashab cleaned stolen from Savola Store, an internal investigation is required to determine the circumstances of the case"/>
    <s v="Police Report"/>
    <n v="73.45"/>
    <n v="22989.850000000002"/>
    <n v="73.45"/>
    <n v="22989.850000000002"/>
    <m/>
    <m/>
    <n v="0"/>
    <n v="570"/>
    <s v="Pending"/>
    <s v="Adjusted"/>
    <s v="Maysa"/>
    <x v="0"/>
    <s v="Sara"/>
    <m/>
    <s v="Pending"/>
    <x v="1"/>
    <s v="Case submitted/ Waiting Insurance feedback"/>
    <n v="22989.850000000002"/>
    <n v="22989.850000000002"/>
    <n v="0"/>
    <n v="22989.850000000002"/>
    <n v="1"/>
    <s v="Waiting Feedback"/>
    <m/>
  </r>
  <r>
    <x v="24"/>
    <s v="S5"/>
    <s v="Aug"/>
    <x v="3"/>
    <n v="27"/>
    <m/>
    <s v="TA"/>
    <s v="PZU Transit"/>
    <s v="GN0003"/>
    <s v="GNO"/>
    <s v="CIM"/>
    <n v="0.14000000000000001"/>
    <m/>
    <s v="MT"/>
    <s v="Theft"/>
    <s v="In Land Insurance"/>
    <x v="0"/>
    <s v="Incident at Port stuffing area where a container of GNO found leaking, it seems as theft incident. The effected container no: TCKU 37648822G1. Policy no HDQ5122I0100168"/>
    <s v="(1) Weighbridge slips for container damaged before and after accident the shortage is 0.14 mt. (2) Surveyor report"/>
    <n v="2236.9321739130437"/>
    <n v="313.17050434782612"/>
    <n v="1286236"/>
    <n v="180073.04"/>
    <m/>
    <m/>
    <n v="0"/>
    <n v="575"/>
    <s v="Pending"/>
    <s v="Adjusted"/>
    <s v="Maysa"/>
    <x v="0"/>
    <s v="Sara"/>
    <m/>
    <s v="Pending"/>
    <x v="1"/>
    <s v="Case submitted/ Waiting Insurance feedback"/>
    <n v="180073.04"/>
    <n v="313.17050434782612"/>
    <n v="0"/>
    <n v="313.17050434782612"/>
    <n v="1"/>
    <s v="Waiting Feedback"/>
    <m/>
  </r>
  <r>
    <x v="25"/>
    <s v="S5"/>
    <s v="Aug"/>
    <x v="3"/>
    <n v="28"/>
    <m/>
    <s v="TA"/>
    <s v="Khartoum In transit"/>
    <s v="HG0006"/>
    <s v="Spray Dried Gum Arabic Hashab"/>
    <s v="CIM"/>
    <n v="4"/>
    <n v="-4"/>
    <s v="25KG Bags"/>
    <s v="Theft"/>
    <s v="In Land Insurance"/>
    <x v="0"/>
    <s v="Spray Dried Gum stolen from stuffing area"/>
    <m/>
    <n v="100"/>
    <n v="400"/>
    <n v="23825.683590000001"/>
    <n v="95302.734360000002"/>
    <n v="110.41249999999999"/>
    <n v="441.65"/>
    <n v="401.5"/>
    <n v="575"/>
    <s v="Compensated"/>
    <s v="Adjusted"/>
    <s v="Maysa"/>
    <x v="0"/>
    <s v="Sara"/>
    <m/>
    <s v="Accept"/>
    <x v="0"/>
    <s v="Insurance compensation"/>
    <n v="95302.734360000002"/>
    <n v="400"/>
    <n v="401.5"/>
    <n v="-1.5"/>
    <n v="-3.7499999999999201E-3"/>
    <s v="Insurance compensated"/>
    <m/>
  </r>
  <r>
    <x v="26"/>
    <s v="S5"/>
    <s v="Sep"/>
    <x v="3"/>
    <n v="29"/>
    <m/>
    <m/>
    <s v="PZU Transit"/>
    <s v="SO0101"/>
    <s v="SORGHUM NON GMO RM"/>
    <s v="CIM"/>
    <n v="35.72"/>
    <m/>
    <s v="MT"/>
    <s v="Road Accident"/>
    <s v="In Land Insurance"/>
    <x v="0"/>
    <s v="Truck No. 7198 loading Sorghum to PZU has been involved in a traffic  accident  on Friday  2nd  of September 2022,  at Sawakin  "/>
    <s v="Civil defence report, Transporter claim letter, Liability Letter, Manifest and weightslips"/>
    <n v="584.70415224913495"/>
    <n v="20885.6323183391"/>
    <n v="337959"/>
    <n v="12071895.48"/>
    <m/>
    <m/>
    <n v="19000"/>
    <n v="578"/>
    <s v="Compensated"/>
    <s v="Adjusted"/>
    <s v="Maysa"/>
    <x v="0"/>
    <s v="Sara"/>
    <m/>
    <s v="Accept"/>
    <x v="0"/>
    <s v="Insurance compensation"/>
    <n v="12071895.48"/>
    <n v="20885.6323183391"/>
    <n v="19000"/>
    <n v="1885.6323183390996"/>
    <n v="9.0283707459667295E-2"/>
    <s v="Insurance compensated"/>
    <m/>
  </r>
  <r>
    <x v="27"/>
    <s v="S5"/>
    <s v="Sep"/>
    <x v="3"/>
    <n v="30"/>
    <m/>
    <m/>
    <s v="PZU Transit"/>
    <s v="FE0001"/>
    <s v="Feed"/>
    <s v="CIM"/>
    <n v="287"/>
    <m/>
    <s v="50KG BAGS"/>
    <s v="Road Accident"/>
    <s v="In Land Insurance"/>
    <x v="0"/>
    <s v="Truck No. 29517 loading Feed to PZU has been involved in a traffic  accident on Thursday 1st of September 2022,  after Atbara (Elhody Area).  The damaged bags are 287 Bag. Transporter Abdelnasir Ahamed"/>
    <s v="Police report, Liability Letter. Transporter handed documents to insurance company directly, Yusra needs a copy, I informed Maysa and waiting her to provide copy of documents."/>
    <n v="11.108304498269897"/>
    <n v="3188.0833910034603"/>
    <n v="6420.6"/>
    <n v="1842712.2000000002"/>
    <m/>
    <m/>
    <n v="3000"/>
    <n v="578"/>
    <s v="Compensated"/>
    <s v="Adjusted"/>
    <s v="Maysa"/>
    <x v="0"/>
    <s v="Sara"/>
    <m/>
    <s v="Accept"/>
    <x v="0"/>
    <s v="Insurance compensation"/>
    <n v="1842712.2000000002"/>
    <n v="3188.0833910034603"/>
    <n v="3000"/>
    <n v="188.08339100346029"/>
    <n v="5.8995756363907526E-2"/>
    <s v="Adjusted, AF System"/>
    <m/>
  </r>
  <r>
    <x v="28"/>
    <s v="S5"/>
    <s v="Sep"/>
    <x v="3"/>
    <n v="31"/>
    <m/>
    <s v="XG"/>
    <s v="Gadarif Imports Warehouse"/>
    <s v="WS0002"/>
    <s v="COKE SPECS SUGAR"/>
    <s v="CIM"/>
    <n v="6"/>
    <m/>
    <s v="50KG BAGS"/>
    <s v="Theft"/>
    <s v="In Land Insurance"/>
    <x v="1"/>
    <s v="Gadarif Sugar warehouse was broken at Gate and remove the lock, this during yesterday  night shift dated 08.9.2022. and we have a  loss of (6 ) six bags of white sugar 50 kg"/>
    <s v="Police Report"/>
    <n v="52.48096885813149"/>
    <n v="314.88581314878894"/>
    <n v="30334"/>
    <n v="182004"/>
    <m/>
    <m/>
    <n v="0"/>
    <n v="578"/>
    <s v="Pending"/>
    <s v="Adjusted"/>
    <s v="Maysa"/>
    <x v="0"/>
    <s v="Sara"/>
    <m/>
    <s v="Pending"/>
    <x v="1"/>
    <s v="Case submitted/ Waiting Insurance feedback"/>
    <n v="182004"/>
    <n v="314.88581314878894"/>
    <n v="0"/>
    <n v="314.88581314878894"/>
    <n v="1"/>
    <s v="Waiting Feedback"/>
    <m/>
  </r>
  <r>
    <x v="29"/>
    <s v="S5"/>
    <s v="Oct"/>
    <x v="3"/>
    <n v="32"/>
    <m/>
    <s v="AN"/>
    <s v="Barn Area"/>
    <s v="SH0001"/>
    <s v="Sheep"/>
    <s v="CIM"/>
    <n v="14"/>
    <m/>
    <s v="Head"/>
    <s v="Theft"/>
    <s v="In Land Insurance"/>
    <x v="0"/>
    <s v="14 sheep stolen from the waiting area at Bahri"/>
    <s v="Police Report"/>
    <n v="41.427660930529001"/>
    <n v="579.98725302740604"/>
    <n v="65000"/>
    <n v="910000"/>
    <m/>
    <m/>
    <n v="0"/>
    <n v="1569"/>
    <s v="Pending"/>
    <s v="Adjusted"/>
    <s v="Maysa"/>
    <x v="0"/>
    <s v="Sara"/>
    <m/>
    <s v="Pending"/>
    <x v="1"/>
    <s v="Case submitted/ Waiting Insurance feedback"/>
    <n v="910000"/>
    <n v="579.98725302740604"/>
    <n v="0"/>
    <n v="579.98725302740604"/>
    <n v="1"/>
    <s v="Waiting Feedback"/>
    <m/>
  </r>
  <r>
    <x v="30"/>
    <s v="S5"/>
    <s v="Oct"/>
    <x v="3"/>
    <n v="33"/>
    <m/>
    <s v="AS"/>
    <s v="Savola "/>
    <s v="UR0001"/>
    <s v="Granular Urea Fertilizer"/>
    <s v="CIM"/>
    <n v="40"/>
    <m/>
    <s v="50KG BAGS"/>
    <s v="Theft"/>
    <s v="In Land Insurance"/>
    <x v="1"/>
    <s v="There was theft in Savolla Urea Warehouse they found that the padlock has been broken . The security supervisor Mr. Fawzi reported to  our warehouse team. There was no special police service in warehouse on Sunday night. After storekeeper make stock take. They found the number of lost is 40bags "/>
    <s v="Police Report"/>
    <n v="55.264604810996566"/>
    <n v="2210.5841924398628"/>
    <n v="32164"/>
    <n v="1286560"/>
    <m/>
    <m/>
    <n v="0"/>
    <n v="582"/>
    <s v="Pending"/>
    <s v="Adjusted"/>
    <s v="Maysa"/>
    <x v="0"/>
    <s v="Sara"/>
    <m/>
    <s v="Pending"/>
    <x v="1"/>
    <s v="Case submitted/ Waiting Insurance feedback"/>
    <n v="1286560"/>
    <n v="2210.5841924398628"/>
    <n v="0"/>
    <n v="2210.5841924398628"/>
    <n v="1"/>
    <s v="Waiting Feedback"/>
    <m/>
  </r>
  <r>
    <x v="30"/>
    <s v="S5"/>
    <s v="Oct"/>
    <x v="3"/>
    <n v="34"/>
    <m/>
    <s v="TI"/>
    <s v="Transit to Omdurman"/>
    <s v="WS0001"/>
    <s v="INDIAN WHITE SUGAR"/>
    <s v="CIM"/>
    <n v="1100"/>
    <m/>
    <s v="50KG BAGS"/>
    <s v="Theft"/>
    <s v="Marine Insuranse"/>
    <x v="1"/>
    <s v="One truck loading Sugar from vessel Bulk Polaris had an accident and caught on file in Alzahataib area. The whole truck load had been lost. Transporter is Delta Company, truck number 6527, waybill 249302. Below is relate to marin insurance"/>
    <m/>
    <n v="49.393470790378004"/>
    <n v="54332.817869415805"/>
    <n v="28747"/>
    <n v="31621700"/>
    <m/>
    <m/>
    <n v="31102.5"/>
    <n v="582"/>
    <s v="Compensated"/>
    <s v="Adjusted"/>
    <s v="Dubai"/>
    <x v="0"/>
    <s v="Sara"/>
    <m/>
    <s v="Accept"/>
    <x v="0"/>
    <s v="Insurance compensation"/>
    <n v="31621700"/>
    <n v="54332.817869415805"/>
    <n v="31102.5"/>
    <n v="23230.317869415805"/>
    <n v="0.42755591887849165"/>
    <s v="Insurance compensated/ Cpompansation based on marin value 32.5 per bag"/>
    <m/>
  </r>
  <r>
    <x v="31"/>
    <s v="S5"/>
    <s v="Dec"/>
    <x v="3"/>
    <n v="35"/>
    <m/>
    <m/>
    <s v="PZU Port Area"/>
    <s v="LE0002"/>
    <s v="Lentils TAT/Tabagna "/>
    <s v="CIM"/>
    <n v="308"/>
    <m/>
    <s v="20KG BAGS"/>
    <s v="Rain effect"/>
    <s v="Marine Insuranse"/>
    <x v="1"/>
    <s v="shipment of imported lentils that was damaged by rain while they are in the containers in the free zone."/>
    <s v="insurance policy, Quality report "/>
    <n v="6.6432989690721653"/>
    <n v="2046.1360824742269"/>
    <n v="3866.4"/>
    <n v="1190851.2"/>
    <m/>
    <m/>
    <n v="0"/>
    <n v="582"/>
    <s v="Pending"/>
    <s v="Adjusted"/>
    <s v="Maysa"/>
    <x v="0"/>
    <s v="Sara"/>
    <m/>
    <s v="Pending"/>
    <x v="1"/>
    <s v="Case submitted/ Waiting Insurance feedback"/>
    <n v="1190851.2"/>
    <n v="2046.1360824742269"/>
    <n v="0"/>
    <n v="2046.1360824742269"/>
    <n v="1"/>
    <s v="Waiting Feedback"/>
    <m/>
  </r>
  <r>
    <x v="32"/>
    <s v="S5"/>
    <s v="Jan"/>
    <x v="4"/>
    <n v="36"/>
    <m/>
    <s v="TG"/>
    <s v="Transit to Gadarif"/>
    <s v="WS0001"/>
    <s v="INDIAN WHITE SUGAR"/>
    <s v="CIM"/>
    <n v="214"/>
    <m/>
    <s v="50KG BAGS"/>
    <s v="Road Accident"/>
    <s v="Marine Insuranse"/>
    <x v="1"/>
    <s v="Truck loading Sugar from vessel Pan Kristine has been involved in road accident near its destination Gadarif, this resulted in loss of 214 Bags. The damage quantity have been received by insurance company. Truck belong to transporter Kamal Ibrahim, plate no 24185, waybill 266774.Below is relate to marin insurance"/>
    <s v="Documents at Logistics, Yusra waiting for me to receive it"/>
    <n v="46.403389830508473"/>
    <n v="9930.3254237288129"/>
    <n v="27378"/>
    <n v="5858892"/>
    <m/>
    <m/>
    <n v="7507.5"/>
    <n v="590"/>
    <s v="Compensated"/>
    <s v="Adjusted"/>
    <s v="Maysa"/>
    <x v="0"/>
    <s v="Sara"/>
    <m/>
    <s v="Accept"/>
    <x v="0"/>
    <s v="Insurance compensation"/>
    <n v="5858892"/>
    <n v="9930.3254237288129"/>
    <n v="7507.5"/>
    <n v="2422.8254237288129"/>
    <n v="0.2439824799637883"/>
    <s v="Insurance compensated/ Cpompansation based on marin value 35.75 per bag"/>
    <m/>
  </r>
  <r>
    <x v="33"/>
    <s v="S5"/>
    <s v="Jan"/>
    <x v="4"/>
    <n v="37"/>
    <m/>
    <s v="TI"/>
    <s v="Transit to Omdurman"/>
    <s v="WS0001"/>
    <s v="White Sugar"/>
    <s v="CIM"/>
    <n v="338"/>
    <m/>
    <s v="50KG BAGS"/>
    <s v="Road Accident"/>
    <s v="In Land Insurance"/>
    <x v="1"/>
    <s v="A truck loading sugar from Portsudan to Omdurman had accident in the road near Atbara, the operation team informed insurance representative in Portsudan. Truck belong to transporter Alhamada, plate no. 11352.waybill No (266808)"/>
    <s v="Check with Mohammed the loss quantity. "/>
    <n v="48.305084745762713"/>
    <n v="16327.118644067798"/>
    <n v="28500"/>
    <n v="9633000"/>
    <m/>
    <m/>
    <n v="16327.118644067798"/>
    <n v="590"/>
    <s v="Compensated by transporter"/>
    <s v="Adjusted"/>
    <s v="Maysa"/>
    <x v="0"/>
    <s v="Sara"/>
    <m/>
    <s v="Accept"/>
    <x v="0"/>
    <s v="Transportation compensation"/>
    <n v="9633000"/>
    <n v="16327.118644067798"/>
    <n v="16327.118644067798"/>
    <n v="0"/>
    <n v="0"/>
    <s v="Transportation compensated"/>
    <m/>
  </r>
  <r>
    <x v="34"/>
    <s v="S5"/>
    <s v="Jan"/>
    <x v="4"/>
    <n v="38"/>
    <m/>
    <s v="TA"/>
    <s v="In Transit - PZU"/>
    <s v="GN0007"/>
    <s v="GROUNDNUT SEEDS HPS"/>
    <s v="CIM"/>
    <n v="800"/>
    <m/>
    <s v="50KG BAGS"/>
    <s v="Road Accident"/>
    <s v="In Land Insurance"/>
    <x v="0"/>
    <s v="A truck loading HPS to PZU had an accident before Swaken City, the operation team informed insurance representative in Portsudan. All quantity is lost due to burn accident."/>
    <s v="Documents handed to insurance by logistics team according to Ali's feedback."/>
    <n v="54.423999999999999"/>
    <n v="43539.199999999997"/>
    <n v="32110.16"/>
    <n v="25688128"/>
    <m/>
    <m/>
    <n v="0"/>
    <n v="590"/>
    <s v="Pending"/>
    <s v="Adjusted"/>
    <s v="Maysa"/>
    <x v="0"/>
    <s v="Sara"/>
    <m/>
    <s v="Pending"/>
    <x v="1"/>
    <s v="Case submitted/ Waiting Insurance feedback"/>
    <n v="25688128"/>
    <n v="43539.199999999997"/>
    <n v="0"/>
    <n v="43539.199999999997"/>
    <n v="1"/>
    <s v="Waiting Feedback"/>
    <m/>
  </r>
  <r>
    <x v="35"/>
    <s v="S5"/>
    <s v="Jan"/>
    <x v="4"/>
    <n v="39"/>
    <m/>
    <s v="XF"/>
    <s v="Stuffing Area"/>
    <s v="SM0002"/>
    <s v="Non Gadarif White Sesame"/>
    <s v="CIM"/>
    <n v="25"/>
    <m/>
    <s v="50KG BAGS"/>
    <s v="Theft"/>
    <s v="In Land Insurance"/>
    <x v="0"/>
    <s v="Case of theft on Jan 24th, 2023 in stuffing yard four containers were found with locks and seals broken. Three oil containers were opened but the tank seal remain intact and no loss occured. One sesame container was missing 25 Bags related to PC no. 902."/>
    <s v="Police Report, photos of containers"/>
    <n v="79.173622704507522"/>
    <n v="1979.3405676126879"/>
    <n v="46712.437395659435"/>
    <n v="1167810.9348914858"/>
    <m/>
    <m/>
    <n v="0"/>
    <n v="590"/>
    <s v="Pending"/>
    <s v="Adjusted"/>
    <s v="Maysa"/>
    <x v="0"/>
    <s v="Sara"/>
    <m/>
    <s v="Pending"/>
    <x v="1"/>
    <s v="Case submitted/ Waiting Insurance feedback"/>
    <n v="1167810.9348914858"/>
    <n v="1979.3405676126879"/>
    <n v="0"/>
    <n v="1979.3405676126879"/>
    <n v="1"/>
    <s v="Waiting Feedback"/>
    <m/>
  </r>
  <r>
    <x v="18"/>
    <s v="S5"/>
    <s v="Feb"/>
    <x v="4"/>
    <n v="40"/>
    <m/>
    <m/>
    <s v="Transit to Madani"/>
    <s v="CO0101"/>
    <s v="Cotton Raw Material"/>
    <s v="CIM"/>
    <n v="110"/>
    <m/>
    <s v="Bales"/>
    <s v="Road Accident"/>
    <s v="In Land Insurance"/>
    <x v="0"/>
    <s v="Truck loading Cotton from supplier location had accident while loading to the Ginning Facility."/>
    <s v="Police Report"/>
    <n v="102.07336842105263"/>
    <n v="11228.070526315791"/>
    <n v="58181.82"/>
    <n v="6400000.2000000002"/>
    <m/>
    <m/>
    <n v="10105"/>
    <n v="570"/>
    <s v="Compensated"/>
    <s v="Adjusted"/>
    <s v="Maysa"/>
    <x v="0"/>
    <s v="Sara"/>
    <m/>
    <s v="Accept"/>
    <x v="0"/>
    <s v="Insurance compensation"/>
    <n v="6400000.2000000002"/>
    <n v="11228.070526315791"/>
    <n v="10105"/>
    <n v="1123.0705263157906"/>
    <n v="0.10002346562426678"/>
    <s v="Deductible as per insurance policy"/>
    <m/>
  </r>
  <r>
    <x v="36"/>
    <s v="S6"/>
    <s v="Jun"/>
    <x v="4"/>
    <n v="41"/>
    <m/>
    <s v="JA"/>
    <s v="Transit Omdurman to PZU"/>
    <s v="WS0001"/>
    <s v="INDIAN WHITE SUGAR"/>
    <m/>
    <n v="800"/>
    <n v="0"/>
    <s v="50KG BAGS"/>
    <s v="Road Accident"/>
    <s v="In Land Insurance"/>
    <x v="1"/>
    <s v="Truck fire was Jun 2023 happened in Alagba area during transit from Omdurman to Portsudan, Police report done and shared, waiting insurance compensation , Sugar, Head: 23727 Trail: 17517, PZU, all lost, fire ,(QTY 800/Bags 50KG total loss 800/Bags 50KG) , Transporter name: Kamal Ibrahim_x000a_GTN no 109247,share liability letter with insurance team. "/>
    <s v="Police report/Lability letter/Photo."/>
    <n v="67"/>
    <n v="53600"/>
    <n v="38860"/>
    <n v="31088000"/>
    <n v="25844.69"/>
    <n v="20675752"/>
    <n v="0"/>
    <n v="580"/>
    <s v="Pending"/>
    <s v="Adjusted"/>
    <s v="Maysa"/>
    <x v="1"/>
    <s v="Rawan"/>
    <m/>
    <s v="Pending"/>
    <x v="1"/>
    <s v="Case submitted/ Waiting Insurance feedback"/>
    <m/>
    <n v="53600"/>
    <n v="0"/>
    <n v="53600"/>
    <n v="1"/>
    <s v="Waiting Feedback"/>
    <m/>
  </r>
  <r>
    <x v="36"/>
    <s v="S6"/>
    <s v="Jun"/>
    <x v="4"/>
    <n v="42"/>
    <m/>
    <s v="JA"/>
    <s v="Transit Omdurman to PZU"/>
    <s v="RC0001"/>
    <s v="RICE SHORT DALIAN25K"/>
    <m/>
    <n v="166"/>
    <n v="166"/>
    <s v="25KG Bags"/>
    <s v="Road Accident"/>
    <s v="In Land Insurance"/>
    <x v="1"/>
    <s v="Truck Accident was Jun 2023 happened in Alagba area during transit from Omdurman to Portsudan, Police report done and shared, waiting insurance compensation , Rice, Head; 11834 Trial:11546 PZU ,(QTY 2000/bags 25KG total loss 166/bags 50 KG) , transporter  name:Rabia , GTN no 1845 ,share liability letter with insurance team on 6 may 2024. "/>
    <s v="Police report/ Lability letter"/>
    <n v="29.6"/>
    <n v="4913.6000000000004"/>
    <n v="17168"/>
    <n v="2849888"/>
    <n v="11822.45469"/>
    <n v="1962527.47854"/>
    <n v="4422.24"/>
    <n v="580"/>
    <s v="Compensated"/>
    <s v="Adjusted"/>
    <s v="Maysa"/>
    <x v="1"/>
    <s v="Rawan"/>
    <s v="CN delivered by insurance, QTY compensate by insurance Value: $ 4,422.24"/>
    <s v="Accept"/>
    <x v="0"/>
    <s v="Insurance compensation"/>
    <m/>
    <n v="4913.6000000000004"/>
    <n v="4422.24"/>
    <n v="491.36000000000058"/>
    <n v="0.10000000000000009"/>
    <s v="Deductible as per insurance policy"/>
    <m/>
  </r>
  <r>
    <x v="37"/>
    <s v="S6"/>
    <s v="Jul"/>
    <x v="4"/>
    <n v="43"/>
    <m/>
    <s v="JA"/>
    <s v="Transit Omdurman to Gadarif"/>
    <s v="WS0001"/>
    <s v="INDIAN WHITE SUGAR"/>
    <m/>
    <n v="205"/>
    <n v="0"/>
    <s v="50KG BAGS"/>
    <s v="Road Accident"/>
    <s v="In Land Insurance"/>
    <x v="1"/>
    <s v="Truck accident was July 2023 happened in Drdreb area during transit from Omdurman to Gadarif, Police report done and shared, waiting insurance compensation , Sugar , Head 11897 Trial:7133, Gadarif ,(QTY 800/Bags 50kg total loss 205/bags 50KG loss 166 bags/damage 39 bags) , transporter name: Riba_x000a_GTN no 1659, share liability letter with insurance team on 6 may 2024."/>
    <s v="Police report/ Lability letter"/>
    <n v="67"/>
    <n v="13735"/>
    <n v="41875"/>
    <n v="8584375"/>
    <n v="25844.69"/>
    <n v="5298161.45"/>
    <n v="8735"/>
    <n v="625"/>
    <s v="Compensated"/>
    <s v="Adjusted"/>
    <s v="Maysa"/>
    <x v="1"/>
    <s v="Rawan"/>
    <s v=" CN delivered by insurance, QTY compensate by insurance Value: $ 8,735.00"/>
    <s v="Accept"/>
    <x v="0"/>
    <s v="Insurance compensation"/>
    <m/>
    <n v="13735"/>
    <n v="8735"/>
    <n v="5000"/>
    <n v="0.36403349108117944"/>
    <s v="Deductible as per insurance policy (5000$ for each claim above 10,000$)"/>
    <m/>
  </r>
  <r>
    <x v="38"/>
    <s v="S6"/>
    <s v="Aug"/>
    <x v="4"/>
    <n v="44"/>
    <m/>
    <s v="TU"/>
    <s v="Transit Omdurman to Madani"/>
    <s v="WS0001"/>
    <s v="INDIAN WHITE SUGAR"/>
    <m/>
    <n v="321"/>
    <n v="0"/>
    <s v="50KG BAGS"/>
    <s v="Road Accident"/>
    <s v="In Land Insurance"/>
    <x v="1"/>
    <s v="Truck Accident was August 2023 happened in Hantob area during tran sit from Safola to Medani ,Police report done and shared, waiting insurance compensation , Sugar , Head 22745, Madani, (QTY 1000 Bags 50KG Total loss 321/Bags 50KG, loss 305bags/damage 16bags.) , transporter name: rwahil."/>
    <s v="Police Report"/>
    <n v="67"/>
    <n v="21507"/>
    <n v="41875"/>
    <n v="13441875"/>
    <n v="25844.69"/>
    <n v="8296145.4899999993"/>
    <n v="0"/>
    <n v="625"/>
    <s v="Pending"/>
    <s v="Adjusted"/>
    <s v="Maysa"/>
    <x v="1"/>
    <s v="Rawan"/>
    <m/>
    <s v="Pending"/>
    <x v="1"/>
    <s v="Case submitted/ Waiting Insurance feedback"/>
    <m/>
    <n v="21507"/>
    <n v="0"/>
    <n v="21507"/>
    <n v="1"/>
    <s v="Waiting Feedback"/>
    <m/>
  </r>
  <r>
    <x v="39"/>
    <s v="S7"/>
    <s v="Apr"/>
    <x v="5"/>
    <n v="45"/>
    <m/>
    <s v="XA-K16"/>
    <s v="PZU-K16"/>
    <s v="WS0004"/>
    <s v="INDIAN WHITE SUGAR"/>
    <m/>
    <n v="14"/>
    <n v="0"/>
    <s v="50KG BAGS"/>
    <s v="Theft"/>
    <s v="In Land Insurance"/>
    <x v="1"/>
    <s v="Robby from K 16, police return the QTY to warehouse 14 bags. UAE WHITE SUGAR 10 bags and INDIAN WHITE SUGAR 4 bags"/>
    <s v="Police Report"/>
    <n v="56"/>
    <n v="784"/>
    <n v="74760"/>
    <n v="1046640"/>
    <n v="60141.989020000001"/>
    <n v="841987.84628000006"/>
    <n v="784"/>
    <n v="1335"/>
    <s v="No claim required (Zero loss)"/>
    <s v="Adjusted"/>
    <s v="Maysa"/>
    <x v="1"/>
    <s v="Rawan"/>
    <s v="Police return the QTY to warehouse."/>
    <s v="Accept"/>
    <x v="0"/>
    <s v="Police Reclaimed Goods"/>
    <m/>
    <n v="784"/>
    <n v="784"/>
    <n v="0"/>
    <n v="0"/>
    <s v="No cargo damage"/>
    <m/>
  </r>
  <r>
    <x v="40"/>
    <s v="S7"/>
    <s v="May"/>
    <x v="5"/>
    <n v="46"/>
    <m/>
    <s v="TF"/>
    <s v="Transit Portsudan to Gadarif"/>
    <s v="IF0001"/>
    <s v="WHEAT FLOUR IMPORT ELNGM 25KG"/>
    <m/>
    <n v="50"/>
    <n v="0"/>
    <s v="25KG Bags"/>
    <s v="Road Accident"/>
    <s v="In Land Insurance"/>
    <x v="1"/>
    <s v="Damage bags happen on May 2024, some of bags felled on road and has been damaged while transporting Alnagm wheat from Portsudan to Gadarif,  police report shared ,Alnagm Flour , Plant 288, (truck QTY 2200 bags 25KG damage 50 bags),GTN:008730 transporter Name:Alhmada /Driver Name:Omer Murjan, compensate by transporter DN:8730."/>
    <s v="Police Report"/>
    <n v="18.95131086142322"/>
    <n v="947.56554307116096"/>
    <n v="25300"/>
    <n v="1265000"/>
    <n v="12100"/>
    <n v="605000"/>
    <n v="947.56554307116096"/>
    <n v="1335"/>
    <s v="Compensated by transporter"/>
    <s v="Adjusted"/>
    <s v="Maysa"/>
    <x v="1"/>
    <s v="Rawan"/>
    <s v="QTY Compensation by transporter Value 1,285,000 SDG."/>
    <s v="Accept"/>
    <x v="0"/>
    <s v="Transportation compensation"/>
    <m/>
    <n v="947.56554307116096"/>
    <n v="947.56554307116096"/>
    <n v="0"/>
    <n v="0"/>
    <s v="Transportation compensated"/>
    <m/>
  </r>
  <r>
    <x v="41"/>
    <s v="S7"/>
    <s v="Jun"/>
    <x v="4"/>
    <n v="47"/>
    <m/>
    <s v="TF"/>
    <s v="Transit Madani"/>
    <s v="WS0005"/>
    <s v="KSA WHAITE SUGAR 50 KG FG"/>
    <m/>
    <n v="1000"/>
    <n v="0"/>
    <s v="50KG BAGS"/>
    <s v="Road Accident"/>
    <s v="Marine Insuranse"/>
    <x v="1"/>
    <s v="Damage bags happen on 5 of December, the truck has been completely destroyed during Medani latest conflict while transporting Sugar from vessel to Madani warehouse, the case close as last email from Ajay, case will not compensate"/>
    <s v="N/A"/>
    <n v="47.81"/>
    <n v="47810"/>
    <n v="80979.621800000008"/>
    <n v="80979621.800000012"/>
    <n v="77419.7"/>
    <n v="77419700"/>
    <n v="0"/>
    <n v="1693.78"/>
    <s v="Loss"/>
    <s v="Adjusted"/>
    <s v="Ajay"/>
    <x v="1"/>
    <s v="Rawan"/>
    <m/>
    <s v="Reject"/>
    <x v="0"/>
    <s v="Case rejected"/>
    <m/>
    <n v="47810"/>
    <n v="0"/>
    <n v="47810"/>
    <n v="1"/>
    <s v="Case Reject/No compensation"/>
    <m/>
  </r>
  <r>
    <x v="42"/>
    <s v="S7"/>
    <s v="Jul"/>
    <x v="5"/>
    <n v="48"/>
    <m/>
    <s v="PG"/>
    <s v="Gadarif Main Store"/>
    <s v="PP0101"/>
    <s v="PIGON PEAS JZRA RM"/>
    <m/>
    <n v="28"/>
    <n v="1.96"/>
    <s v="50KG BAGS"/>
    <s v="Theft"/>
    <s v="In Land Insurance"/>
    <x v="0"/>
    <s v="Gadarif Main Store warehouse was broken at Gate and locks were removed, the theft happened during night shift dated 11.7.2024. and resulted in loss of (28 ) bags (1.96 MT) of PIGON PEAS JZRA RM."/>
    <s v="Police Report/Photo"/>
    <n v="117.39638792676892"/>
    <n v="3287.0988619495297"/>
    <n v="237258.1"/>
    <n v="6643226.7999999998"/>
    <n v="175380.55"/>
    <n v="4910655.3999999994"/>
    <n v="2957.14"/>
    <n v="2021"/>
    <s v="Compensated"/>
    <s v="Adjusted"/>
    <s v="Maysa"/>
    <x v="1"/>
    <s v="Rawan"/>
    <s v="CN delivered by insurance, QTY compensate by insurance Value: $ 2,957.14"/>
    <s v="Accept"/>
    <x v="0"/>
    <s v="Insurance compensation"/>
    <m/>
    <n v="3287.0988619495297"/>
    <n v="2957.14"/>
    <n v="329.95886194952982"/>
    <n v="0.10037996294210516"/>
    <s v="Deductible as per insurance policy"/>
    <m/>
  </r>
  <r>
    <x v="43"/>
    <s v="S7"/>
    <s v="Aug"/>
    <x v="5"/>
    <n v="49"/>
    <m/>
    <s v="XF"/>
    <s v="PZU-Stuffing yard"/>
    <s v="GN0007"/>
    <s v="GROUNDNUT SEEDS HPS"/>
    <m/>
    <n v="2600"/>
    <n v="2600"/>
    <s v="50KG BAGS"/>
    <s v="Rain effect"/>
    <s v="Marine Insuranse"/>
    <x v="0"/>
    <s v="6 trucks affected by rain in the stuffing area, that transfer from Alkhbabir 139 – Yard, waiting for transportation team to approved deduct DN quantity."/>
    <s v="NC"/>
    <n v="46.166128898816908"/>
    <n v="120031.93513692396"/>
    <n v="106021.9"/>
    <n v="275656940"/>
    <n v="146794.6"/>
    <n v="381665960"/>
    <n v="120031.93513692396"/>
    <n v="2296.5300000000002"/>
    <s v="Compensated by transporter"/>
    <s v="Adjusted"/>
    <s v="Ajay/Limitz"/>
    <x v="1"/>
    <s v="Rawan"/>
    <s v="Transportation Waiting for Payment, transportation deduct fix amount on monthly bases, decided amount of 50m SDG on monthly basis Starting from Nov 24, compansate150 m SDG remain 125,656,940 SDG ._x000a__x000a_"/>
    <s v="Accept"/>
    <x v="0"/>
    <s v="Transportation compensation"/>
    <m/>
    <n v="120031.93513692396"/>
    <n v="120031.93513692396"/>
    <n v="0"/>
    <n v="0"/>
    <s v="Transportation compensated"/>
    <m/>
  </r>
  <r>
    <x v="43"/>
    <s v="S7"/>
    <s v="Aug"/>
    <x v="5"/>
    <n v="50"/>
    <m/>
    <s v="XF"/>
    <s v="PZU-Stuffing yard"/>
    <s v="GN0007"/>
    <s v="GROUNDNUT SEEDS HPS"/>
    <m/>
    <n v="34"/>
    <n v="34"/>
    <s v="50KG BAGS"/>
    <s v="Rain effect"/>
    <s v="Marine Insuranse"/>
    <x v="0"/>
    <s v="Sorted of 11 containers that effect by rain, and found 34 damaged bags in two containers, the case close and the case will not compensate as last email from Dubai team(Liminz)."/>
    <s v="NC"/>
    <n v="46.166128898816908"/>
    <n v="1569.6483825597747"/>
    <n v="106021.90000000001"/>
    <n v="3604744.6"/>
    <n v="146794.6"/>
    <n v="4991016.4000000004"/>
    <n v="0"/>
    <n v="2296.5300000000002"/>
    <s v="Loss"/>
    <s v="Adjusted"/>
    <s v="Ajay/Limitz"/>
    <x v="1"/>
    <s v="Rawan"/>
    <m/>
    <s v="Reject"/>
    <x v="0"/>
    <s v="Case rejected"/>
    <m/>
    <n v="1569.6483825597747"/>
    <n v="0"/>
    <n v="1569.6483825597747"/>
    <n v="1"/>
    <s v="Case Reject/No compensation"/>
    <m/>
  </r>
  <r>
    <x v="44"/>
    <s v="S7"/>
    <s v="Aug"/>
    <x v="5"/>
    <n v="51"/>
    <m/>
    <s v="ZM"/>
    <s v="Barber"/>
    <s v="WS0001"/>
    <s v="INDIAN WHITE SUGAR"/>
    <m/>
    <n v="2270"/>
    <n v="0"/>
    <s v="50KG BAGS"/>
    <s v="Rain effect"/>
    <s v="In Land Insurance"/>
    <x v="1"/>
    <s v="Quantities damage  of India sugar damage transit from Omdurman Sabloga warehouse to Barber warehouse, effect by rain Repacking result is 2270 bags 50kg  loss."/>
    <s v="N/A"/>
    <n v="40.849999782280221"/>
    <n v="92729.499505776097"/>
    <n v="93813.25"/>
    <n v="212956077.5"/>
    <n v="94844.614270000005"/>
    <n v="215297274.39290002"/>
    <n v="0"/>
    <n v="2296.5300000000002"/>
    <s v="Pending"/>
    <s v="Adjusted"/>
    <s v="Maysa"/>
    <x v="1"/>
    <s v="Rawan"/>
    <m/>
    <s v="Pending"/>
    <x v="1"/>
    <s v="Case submitted/ Waiting Insurance feedback"/>
    <m/>
    <n v="92729.499505776097"/>
    <n v="0"/>
    <n v="92729.499505776097"/>
    <n v="1"/>
    <s v="Waiting Feedback"/>
    <m/>
  </r>
  <r>
    <x v="45"/>
    <s v="S7"/>
    <s v="Aug"/>
    <x v="5"/>
    <n v="52"/>
    <m/>
    <s v="XF"/>
    <s v="PZU-Stuffing yard"/>
    <s v="PP0002"/>
    <s v="Pigeon Peas New Halfa"/>
    <m/>
    <n v="500"/>
    <n v="500"/>
    <s v="50KG BAGS"/>
    <s v="Rain effect"/>
    <s v="Marine Insuranse"/>
    <x v="0"/>
    <s v="Pigeon Peas were affected by rain during transportation from warehouse SCC30 to stuffing yard in PZU (500 BAGS), Case close and compensated by transporter CN:054028."/>
    <s v="NC"/>
    <n v="67.77"/>
    <n v="33885"/>
    <n v="173491.19999999998"/>
    <n v="86745599.999999985"/>
    <n v="103359.5"/>
    <n v="51679750"/>
    <n v="33885"/>
    <n v="2560"/>
    <s v="Compensated by transporter"/>
    <s v="Adjusted"/>
    <s v="Ajay/Limitz"/>
    <x v="1"/>
    <s v="Rawan"/>
    <s v="QTY Compensation by transporter value 86,741,375 SDG."/>
    <s v="Accept"/>
    <x v="0"/>
    <s v="Transportation compensation"/>
    <m/>
    <n v="33885"/>
    <n v="33885"/>
    <n v="0"/>
    <n v="0"/>
    <s v="Transportation compensated"/>
    <m/>
  </r>
  <r>
    <x v="46"/>
    <s v="S7"/>
    <s v="Sep"/>
    <x v="5"/>
    <n v="53"/>
    <m/>
    <s v="E3"/>
    <s v="PZU Warehouse"/>
    <s v="SM0001"/>
    <s v="Gadarif White Sesame"/>
    <m/>
    <n v="1179"/>
    <m/>
    <s v="50KG BAGS"/>
    <s v="Rain effect"/>
    <s v="In Land Insurance"/>
    <x v="0"/>
    <s v="The wet bag at the PZU warehouse, affected by rain, after calculate resifting and other associated cost, total compansation value is  468,464.08$"/>
    <s v="NC"/>
    <n v="94.31"/>
    <n v="111191.49"/>
    <n v="243550.85949999999"/>
    <n v="287146463.35049999"/>
    <n v="206738.55262999999"/>
    <n v="243744753.55076998"/>
    <n v="14420.200239929392"/>
    <n v="2582.4499999999998"/>
    <s v="Compensated"/>
    <s v="Adjusted"/>
    <s v="Maysa"/>
    <x v="1"/>
    <s v="Rawan"/>
    <m/>
    <s v="Accept"/>
    <x v="0"/>
    <s v="Insurance compensation"/>
    <m/>
    <n v="14420.200239929392"/>
    <n v="14420.200239929392"/>
    <n v="0"/>
    <n v="0"/>
    <s v="Insurance compensated"/>
    <m/>
  </r>
  <r>
    <x v="47"/>
    <m/>
    <s v="Oct"/>
    <x v="5"/>
    <n v="53"/>
    <m/>
    <s v="A13"/>
    <s v="PZU Warehouse"/>
    <s v="SM0001"/>
    <s v="Gadarif White Sesame"/>
    <m/>
    <n v="4357"/>
    <m/>
    <s v="50KG BAGS"/>
    <s v="Rain effect"/>
    <s v="In Land Insurance"/>
    <x v="0"/>
    <s v="The wet bag at the PZU warehouse, affected by rain, after calculate resifting and other associated cost, total compansation value is  468,464.08$"/>
    <s v="NC"/>
    <n v="94.31"/>
    <n v="410908.67"/>
    <n v="243550.85949999999"/>
    <n v="1061151094.8414999"/>
    <n v="206738.55262999999"/>
    <n v="900759873.80891001"/>
    <n v="53289.917256465109"/>
    <n v="2582.4499999999998"/>
    <s v="Compensated"/>
    <s v="Adjusted"/>
    <s v="Maysa"/>
    <x v="1"/>
    <s v="Rawan"/>
    <m/>
    <s v="Accept"/>
    <x v="0"/>
    <s v="Insurance compensation"/>
    <m/>
    <n v="53289.917256465109"/>
    <n v="53289.917256465109"/>
    <n v="0"/>
    <n v="0"/>
    <s v="Insurance compensated"/>
    <m/>
  </r>
  <r>
    <x v="47"/>
    <m/>
    <s v="Oct"/>
    <x v="5"/>
    <n v="53"/>
    <m/>
    <s v="A13"/>
    <s v="PZU Warehouse"/>
    <s v="SM0002"/>
    <s v="Non Gadarif White Sesame"/>
    <m/>
    <n v="2149"/>
    <m/>
    <s v="50KG BAGS"/>
    <s v="Rain effect"/>
    <s v="In Land Insurance"/>
    <x v="0"/>
    <s v="The wet bag at the PZU warehouse, affected by rain, after calculate resifting and other associated cost, total compansation value is  468,464.08$"/>
    <s v="NC"/>
    <n v="57.7"/>
    <n v="123997.3"/>
    <n v="149007.36499999999"/>
    <n v="320216827.38499999"/>
    <n v="195615.81578999999"/>
    <n v="420378388.13270998"/>
    <n v="10607.102241454904"/>
    <n v="2582.4499999999998"/>
    <s v="Compensated"/>
    <s v="Adjusted"/>
    <s v="Maysa"/>
    <x v="1"/>
    <s v="Rawan"/>
    <m/>
    <s v="Accept"/>
    <x v="0"/>
    <s v="Insurance compensation"/>
    <m/>
    <n v="10607.102241454904"/>
    <n v="10607.102241454904"/>
    <n v="0"/>
    <n v="0"/>
    <s v="Insurance compensated"/>
    <m/>
  </r>
  <r>
    <x v="48"/>
    <m/>
    <s v="Sep"/>
    <x v="5"/>
    <n v="53"/>
    <m/>
    <s v="E3"/>
    <s v="PZU Warehouse"/>
    <s v="SM0002"/>
    <s v="Non Gadarif White Sesame"/>
    <m/>
    <n v="180"/>
    <m/>
    <s v="50KG BAGS"/>
    <s v="Rain effect"/>
    <s v="In Land Insurance"/>
    <x v="0"/>
    <s v="The wet bag at the PZU warehouse, affected by rain, after calculate resifting and other associated cost, total compansation value is  468,464.08$"/>
    <s v="NC"/>
    <n v="57.7"/>
    <n v="10386"/>
    <n v="149007.36499999999"/>
    <n v="26821325.699999999"/>
    <n v="195615.81578999999"/>
    <n v="35210846.842199996"/>
    <n v="888.4496991446639"/>
    <n v="2582.4499999999998"/>
    <s v="Compensated"/>
    <s v="Adjusted"/>
    <s v="Maysa"/>
    <x v="1"/>
    <s v="Rawan"/>
    <m/>
    <s v="Accept"/>
    <x v="0"/>
    <s v="Insurance compensation"/>
    <m/>
    <n v="888.4496991446639"/>
    <n v="888.4496991446639"/>
    <n v="0"/>
    <n v="0"/>
    <s v="Insurance compensated"/>
    <m/>
  </r>
  <r>
    <x v="47"/>
    <m/>
    <s v="Oct"/>
    <x v="5"/>
    <n v="53"/>
    <m/>
    <s v="A13"/>
    <s v="PZU Warehouse"/>
    <s v="SM0002"/>
    <s v="Non Gadarif White Sesame"/>
    <m/>
    <n v="63"/>
    <m/>
    <s v="50KG BAGS"/>
    <s v="Rain effect"/>
    <s v="In Land Insurance"/>
    <x v="0"/>
    <s v="The wet bag at the PZU warehouse, affected by rain, after calculate resifting and other associated cost, total compansation value is  468,464.08$"/>
    <s v="NC"/>
    <n v="57.7"/>
    <n v="3635.1000000000004"/>
    <n v="149007.36499999999"/>
    <n v="9387463.9949999992"/>
    <n v="195615.81578999999"/>
    <n v="12323796.39477"/>
    <n v="310.95739470063239"/>
    <n v="2582.4499999999998"/>
    <s v="Compensated"/>
    <s v="Adjusted"/>
    <s v="Maysa"/>
    <x v="1"/>
    <s v="Rawan"/>
    <m/>
    <s v="Accept"/>
    <x v="0"/>
    <s v="Insurance compensation"/>
    <m/>
    <n v="310.95739470063239"/>
    <n v="310.95739470063239"/>
    <n v="0"/>
    <n v="0"/>
    <s v="Insurance compensated"/>
    <m/>
  </r>
  <r>
    <x v="46"/>
    <m/>
    <s v="Sep"/>
    <x v="5"/>
    <n v="53"/>
    <m/>
    <s v="A13"/>
    <s v="PZU Warehouse"/>
    <s v="SM0011"/>
    <s v="Red Seseame "/>
    <m/>
    <n v="789"/>
    <m/>
    <s v="50KG BAGS"/>
    <s v="Rain effect"/>
    <s v="In Land Insurance"/>
    <x v="0"/>
    <s v="The wet bag at the PZU warehouse, affected by rain, after calculate resifting and other associated cost, total compansation value is  468,464.08$"/>
    <s v="NC"/>
    <n v="70.55"/>
    <n v="55663.95"/>
    <n v="182191.84749999997"/>
    <n v="143749367.67749998"/>
    <m/>
    <n v="0"/>
    <n v="1634.3964394276754"/>
    <n v="2582.4499999999998"/>
    <s v="Compensated"/>
    <s v="Adjusted"/>
    <s v="Maysa"/>
    <x v="1"/>
    <s v="Rawan"/>
    <m/>
    <s v="Accept"/>
    <x v="0"/>
    <s v="Insurance compensation"/>
    <m/>
    <n v="1634.3964394276754"/>
    <n v="1634.3964394276754"/>
    <n v="0"/>
    <n v="0"/>
    <s v="Insurance compensated"/>
    <m/>
  </r>
  <r>
    <x v="47"/>
    <m/>
    <s v="Oct"/>
    <x v="5"/>
    <n v="53"/>
    <m/>
    <s v="A13"/>
    <s v="PZU Warehouse"/>
    <s v="SM0032"/>
    <s v="Mix Colored Sesame"/>
    <m/>
    <n v="334"/>
    <m/>
    <s v="50KG BAGS"/>
    <s v="Rain effect"/>
    <s v="In Land Insurance"/>
    <x v="0"/>
    <s v="The wet bag at the PZU warehouse, affected by rain, after calculate resifting and other associated cost, total compansation value is  468,464.08$"/>
    <s v="NC"/>
    <n v="71.959999999999994"/>
    <n v="24034.639999999999"/>
    <n v="185833.10199999998"/>
    <n v="62068256.067999996"/>
    <m/>
    <n v="0"/>
    <n v="1090.9008668086328"/>
    <n v="2582.4499999999998"/>
    <s v="Compensated"/>
    <s v="Adjusted"/>
    <s v="Maysa"/>
    <x v="1"/>
    <s v="Rawan"/>
    <m/>
    <s v="Accept"/>
    <x v="0"/>
    <s v="Insurance compensation"/>
    <m/>
    <n v="1090.9008668086328"/>
    <n v="1090.9008668086328"/>
    <n v="0"/>
    <n v="0"/>
    <s v="Insurance compensated"/>
    <m/>
  </r>
  <r>
    <x v="48"/>
    <m/>
    <s v="Sep"/>
    <x v="5"/>
    <n v="53"/>
    <m/>
    <s v="SCC30"/>
    <s v="PZU Warehouse"/>
    <s v="CP0002"/>
    <s v="Chick Peas"/>
    <m/>
    <n v="910"/>
    <m/>
    <s v="50KG BAGS"/>
    <s v="Rain effect"/>
    <s v="In Land Insurance"/>
    <x v="0"/>
    <s v="The wet bag at the PZU warehouse, affected by rain, after calculate resifting and other associated cost, total compansation value is  468,464.08$"/>
    <s v="NC"/>
    <n v="44.96"/>
    <n v="40913.599999999999"/>
    <n v="116106.95199999999"/>
    <n v="105657326.31999999"/>
    <m/>
    <n v="0"/>
    <n v="27484.491982419793"/>
    <n v="2582.4499999999998"/>
    <s v="Compensated"/>
    <s v="Adjusted"/>
    <s v="Maysa"/>
    <x v="1"/>
    <s v="Rawan"/>
    <m/>
    <s v="Accept"/>
    <x v="0"/>
    <s v="Insurance compensation"/>
    <m/>
    <n v="27484.491982419793"/>
    <n v="27484.491982419793"/>
    <n v="0"/>
    <n v="0"/>
    <s v="Insurance compensated"/>
    <m/>
  </r>
  <r>
    <x v="48"/>
    <m/>
    <s v="Sep"/>
    <x v="5"/>
    <n v="53"/>
    <m/>
    <s v="SCC30"/>
    <s v="PZU Warehouse"/>
    <s v="PP0002"/>
    <s v="Pigeon Peas New Halfa"/>
    <m/>
    <n v="4460"/>
    <m/>
    <s v="50KG BAGS"/>
    <s v="Rain effect"/>
    <s v="In Land Insurance"/>
    <x v="0"/>
    <s v="The wet bag at the PZU warehouse, affected by rain, after calculate resifting and other associated cost, total compansation value is  468,464.08$"/>
    <s v="NC"/>
    <n v="72.97"/>
    <n v="325446.2"/>
    <n v="188441.37649999998"/>
    <n v="840448539.18999994"/>
    <m/>
    <n v="0"/>
    <n v="229017.22751263337"/>
    <n v="2582.4499999999998"/>
    <s v="Compensated"/>
    <s v="Adjusted"/>
    <s v="Maysa"/>
    <x v="1"/>
    <s v="Rawan"/>
    <m/>
    <s v="Accept"/>
    <x v="0"/>
    <s v="Insurance compensation"/>
    <m/>
    <n v="229017.22751263337"/>
    <n v="229017.22751263337"/>
    <n v="0"/>
    <n v="0"/>
    <s v="Insurance compensated"/>
    <m/>
  </r>
  <r>
    <x v="49"/>
    <m/>
    <s v="Oct"/>
    <x v="5"/>
    <n v="53"/>
    <m/>
    <s v="KH145"/>
    <s v="PZU Warehouse"/>
    <s v="GN0005"/>
    <s v="GROUNDNUT SEEDS HPS"/>
    <m/>
    <n v="317"/>
    <m/>
    <s v="50KG BAGS"/>
    <s v="Rain effect"/>
    <s v="In Land Insurance"/>
    <x v="0"/>
    <s v="The wet bag at the PZU warehouse, affected by rain, after calculate resifting and other associated cost, total compansation value is  468,464.08$"/>
    <s v="NC"/>
    <n v="34.46"/>
    <n v="10923.82"/>
    <n v="88991.226999999999"/>
    <n v="28210218.958999999"/>
    <m/>
    <n v="0"/>
    <n v="172.3"/>
    <n v="2582.4499999999998"/>
    <s v="Compensated"/>
    <s v="Adjusted"/>
    <s v="Maysa"/>
    <x v="1"/>
    <s v="Rawan"/>
    <m/>
    <s v="Accept"/>
    <x v="0"/>
    <s v="Insurance compensation"/>
    <m/>
    <n v="172.3"/>
    <n v="172.3"/>
    <n v="0"/>
    <n v="0"/>
    <s v="Insurance compensated"/>
    <m/>
  </r>
  <r>
    <x v="50"/>
    <m/>
    <s v="Aug"/>
    <x v="5"/>
    <n v="53"/>
    <m/>
    <s v="KH 39"/>
    <s v="PZU Warehouse"/>
    <s v="GN0005"/>
    <s v="GROUNDNUT SEEDS HPS"/>
    <m/>
    <n v="500"/>
    <m/>
    <s v="50KG BAGS"/>
    <s v="Rain effect"/>
    <s v="In Land Insurance"/>
    <x v="0"/>
    <s v="The wet bag at the PZU warehouse, affected by rain, after calculate resifting and other associated cost, total compansation value is  468,464.08$"/>
    <s v="NC"/>
    <n v="33.299999999999997"/>
    <n v="16650"/>
    <n v="85995.584999999992"/>
    <n v="42997792.499999993"/>
    <m/>
    <n v="0"/>
    <n v="2818.5403454084299"/>
    <n v="2582.4499999999998"/>
    <s v="Compensated"/>
    <s v="Adjusted"/>
    <s v="Maysa"/>
    <x v="1"/>
    <s v="Rawan"/>
    <m/>
    <s v="Accept"/>
    <x v="0"/>
    <s v="Insurance compensation"/>
    <m/>
    <n v="2818.5403454084299"/>
    <n v="2818.5403454084299"/>
    <n v="0"/>
    <n v="0"/>
    <s v="Insurance compensated"/>
    <m/>
  </r>
  <r>
    <x v="48"/>
    <m/>
    <s v="Sep"/>
    <x v="5"/>
    <n v="53"/>
    <m/>
    <s v="ABS"/>
    <s v="PZU Warehouse"/>
    <s v="SO0101"/>
    <s v="SORGHUM NON GMO RM"/>
    <m/>
    <n v="58"/>
    <m/>
    <s v="50KG BAGS"/>
    <s v="Rain effect"/>
    <s v="In Land Insurance"/>
    <x v="0"/>
    <s v="The wet bag at the PZU warehouse, affected by rain, after calculate resifting and other associated cost, total compansation value is  468,464.08$"/>
    <s v="NC"/>
    <n v="22.38"/>
    <n v="1298.04"/>
    <n v="57795.230999999992"/>
    <n v="3352123.3979999996"/>
    <n v="37582.300000000003"/>
    <n v="2179773.4000000004"/>
    <n v="845.64"/>
    <n v="2582.4499999999998"/>
    <s v="Compensated"/>
    <s v="Adjusted"/>
    <s v="Maysa"/>
    <x v="1"/>
    <s v="Rawan"/>
    <m/>
    <s v="Accept"/>
    <x v="0"/>
    <s v="Insurance compensation"/>
    <m/>
    <n v="845.64"/>
    <n v="845.64"/>
    <n v="0"/>
    <n v="0"/>
    <s v="Insurance compensated"/>
    <m/>
  </r>
  <r>
    <x v="51"/>
    <m/>
    <s v="Jan"/>
    <x v="6"/>
    <n v="53"/>
    <m/>
    <s v="KH117"/>
    <s v="PZU Warehouse"/>
    <s v="SO0101"/>
    <s v="SORGHUM NON GMO RM"/>
    <m/>
    <n v="41"/>
    <m/>
    <s v="50KG BAGS"/>
    <s v="Rain effect"/>
    <s v="In Land Insurance"/>
    <x v="0"/>
    <s v="The wet bag at the PZU warehouse, affected by rain, after calculate resifting and other associated cost, total compansation value is  468,464.08$"/>
    <s v="NC"/>
    <n v="22.38"/>
    <n v="917.57999999999993"/>
    <n v="57795.230999999992"/>
    <n v="2369604.4709999999"/>
    <n v="36250"/>
    <n v="1486250"/>
    <n v="520.67008886909707"/>
    <n v="2582.4499999999998"/>
    <s v="Compensated"/>
    <s v="Adjusted"/>
    <s v="Maysa"/>
    <x v="1"/>
    <s v="Rawan"/>
    <m/>
    <s v="Accept"/>
    <x v="0"/>
    <s v="Insurance compensation"/>
    <m/>
    <n v="520.67008886909707"/>
    <n v="520.67008886909707"/>
    <n v="0"/>
    <n v="0"/>
    <s v="Insurance compensated"/>
    <m/>
  </r>
  <r>
    <x v="51"/>
    <m/>
    <s v="Jan"/>
    <x v="6"/>
    <n v="53"/>
    <m/>
    <s v="E6/5"/>
    <s v="PZU Warehouse"/>
    <s v="SO0101"/>
    <s v="SORGHUM NON GMO RM"/>
    <m/>
    <n v="17"/>
    <m/>
    <s v="50KG BAGS"/>
    <s v="Rain effect"/>
    <s v="In Land Insurance"/>
    <x v="0"/>
    <s v="The wet bag at the PZU warehouse, affected by rain, after calculate resifting and other associated cost, total compansation value is  468,464.08$"/>
    <s v="NC"/>
    <n v="22.38"/>
    <n v="380.46"/>
    <n v="57795.230999999992"/>
    <n v="982518.92699999991"/>
    <n v="36250"/>
    <n v="616250"/>
    <n v="86.104996418130057"/>
    <n v="2582.4499999999998"/>
    <s v="Compensated"/>
    <s v="Adjusted"/>
    <s v="Maysa"/>
    <x v="1"/>
    <s v="Rawan"/>
    <m/>
    <s v="Accept"/>
    <x v="0"/>
    <s v="Insurance compensation"/>
    <m/>
    <n v="86.104996418130057"/>
    <n v="86.104996418130057"/>
    <n v="0"/>
    <n v="0"/>
    <s v="Insurance compensated"/>
    <m/>
  </r>
  <r>
    <x v="51"/>
    <m/>
    <s v="Jan"/>
    <x v="6"/>
    <n v="53"/>
    <m/>
    <s v="KH117"/>
    <s v="PZU Warehouse"/>
    <s v="SO0001"/>
    <s v="Sorghum (Finished Good)"/>
    <m/>
    <n v="4"/>
    <m/>
    <s v="50KG BAGS"/>
    <s v="Rain effect"/>
    <s v="In Land Insurance"/>
    <x v="0"/>
    <s v="The wet bag at the PZU warehouse, affected by rain, after calculate resifting and other associated cost, total compansation value is  468,464.08$"/>
    <s v="NC"/>
    <n v="24.72"/>
    <n v="98.88"/>
    <n v="63838.16399999999"/>
    <n v="255352.65599999996"/>
    <m/>
    <n v="0"/>
    <n v="60.157081840887521"/>
    <n v="2582.4499999999998"/>
    <s v="Compensated"/>
    <s v="Adjusted"/>
    <s v="Maysa"/>
    <x v="1"/>
    <s v="Rawan"/>
    <m/>
    <s v="Accept"/>
    <x v="0"/>
    <s v="Insurance compensation"/>
    <m/>
    <n v="60.157081840887521"/>
    <n v="60.157081840887521"/>
    <n v="0"/>
    <n v="0"/>
    <s v="Insurance compensated"/>
    <m/>
  </r>
  <r>
    <x v="52"/>
    <m/>
    <s v="Sep"/>
    <x v="5"/>
    <n v="54"/>
    <m/>
    <s v="KH 48"/>
    <s v="PZU Warehouse"/>
    <s v="RC0001"/>
    <s v="RICE SHORT DALIAN25K"/>
    <m/>
    <n v="4300"/>
    <m/>
    <s v="25KG Bags"/>
    <s v="Rain effect"/>
    <s v="In Land Insurance"/>
    <x v="1"/>
    <s v="The wet bag at the PZU warehouse, affected by rain, after calculate resifting and other associated cost, total compansation value is  468,464.08$"/>
    <s v="NC"/>
    <n v="30.57"/>
    <n v="131451"/>
    <n v="78945.496499999994"/>
    <n v="339465634.94999999"/>
    <n v="48508.177790000002"/>
    <n v="208585164.49700001"/>
    <n v="95010.534269782569"/>
    <n v="2582.4499999999998"/>
    <s v="Compensated"/>
    <s v="Adjusted"/>
    <s v="Maysa"/>
    <x v="1"/>
    <s v="Rawan"/>
    <m/>
    <s v="Accept"/>
    <x v="0"/>
    <s v="Insurance compensation"/>
    <m/>
    <n v="95010.534269782569"/>
    <n v="95010.534269782569"/>
    <n v="0"/>
    <n v="0"/>
    <s v="Insurance compensated"/>
    <m/>
  </r>
  <r>
    <x v="48"/>
    <m/>
    <s v="Sep"/>
    <x v="5"/>
    <n v="54"/>
    <m/>
    <s v="E2"/>
    <s v="PZU Warehouse"/>
    <s v="LE0001"/>
    <s v="LENTIL TAT 20KG"/>
    <m/>
    <n v="1468"/>
    <m/>
    <s v="20KG BAGS"/>
    <s v="Rain effect"/>
    <s v="In Land Insurance"/>
    <x v="1"/>
    <s v="The wet bag at the PZU warehouse, affected by rain, after calculate resifting and other associated cost, total compansation value is  468,464.08$"/>
    <s v="NC"/>
    <n v="22.9"/>
    <n v="33617.199999999997"/>
    <n v="59138.104999999989"/>
    <n v="0"/>
    <n v="53169.154869999998"/>
    <n v="78052319.349160001"/>
    <n v="30206.485368545375"/>
    <n v="2582.4499999999998"/>
    <s v="Compensated"/>
    <s v="Adjusted"/>
    <s v="Maysa"/>
    <x v="1"/>
    <s v="Rawan"/>
    <m/>
    <s v="Accept"/>
    <x v="0"/>
    <s v="Insurance compensation"/>
    <m/>
    <n v="30206.485368545375"/>
    <n v="30206.485368545375"/>
    <n v="0"/>
    <n v="0"/>
    <s v="Insurance compensated"/>
    <m/>
  </r>
  <r>
    <x v="53"/>
    <s v="S7"/>
    <s v="Oct"/>
    <x v="5"/>
    <n v="55"/>
    <m/>
    <s v="TG"/>
    <s v="Transit Gadarif to Portsudan "/>
    <s v="SO0101"/>
    <s v="SORGHUM NON GMO RM"/>
    <m/>
    <n v="9.5399999999999991"/>
    <n v="9.5399999999999991"/>
    <s v="MT"/>
    <s v="Road Accident"/>
    <s v="In Land Insurance"/>
    <x v="0"/>
    <s v="Truck transporting Sorghum from Gadarif to Portsudan was involved in an accident in Al-Agaba area, driver Name: Ibrahim Mohamed, Plant Number: 11886, BL:7984, police report share, Damage QTY 196 bags,  50KG,(9.54 MT), Compensate by transportation DN NO:7984."/>
    <s v="Police report/BL"/>
    <n v="427.35204533079229"/>
    <n v="4076.938512455758"/>
    <n v="1004585"/>
    <n v="9583740.8999999985"/>
    <n v="1207244"/>
    <n v="11517107.76"/>
    <n v="4464.164170977403"/>
    <n v="2350.7199999999998"/>
    <s v="Compensated by transporter"/>
    <s v="Adjusted"/>
    <s v="Maysa"/>
    <x v="1"/>
    <s v="Rawan"/>
    <s v="QTY Compensation by transporter Value 10,494,000 SDG."/>
    <s v="Accept"/>
    <x v="0"/>
    <s v="Transportation compensation"/>
    <m/>
    <n v="4464.164170977403"/>
    <n v="4464.164170977403"/>
    <n v="0"/>
    <n v="0"/>
    <s v="Transportation compensated"/>
    <m/>
  </r>
  <r>
    <x v="54"/>
    <s v="S7"/>
    <s v="Dec"/>
    <x v="5"/>
    <n v="56"/>
    <m/>
    <s v="TG"/>
    <s v="Transit Gadarif to Portsudan "/>
    <s v="SM0101"/>
    <s v="WHITE SESAME GDP RM"/>
    <m/>
    <n v="2.1"/>
    <n v="2.1"/>
    <s v="MT"/>
    <s v="Road Accident"/>
    <s v="In Land Insurance"/>
    <x v="0"/>
    <s v="Truck transporting sesame from Gadarif to Portsudan was involved in an accident in Kashm Algirba, driver Name: Oshik Mohamed, Plant Number: 300, BL:5341, police report share, Damage QTY 1.94MT/Loss 0.16MT "/>
    <s v="Police report/Lability letter/Photo."/>
    <n v="1666.38"/>
    <n v="3499.3980000000006"/>
    <n v="3916000"/>
    <n v="8223600"/>
    <n v="3485742.5"/>
    <n v="7320059.25"/>
    <n v="3149.46"/>
    <n v="2350"/>
    <s v="Compensated"/>
    <s v="Adjusted"/>
    <s v="Maysa"/>
    <x v="1"/>
    <s v="Rawan"/>
    <s v="CN delivered by insurance, QTY compensate by insurance Value: $ 3,149.46"/>
    <s v="Accept"/>
    <x v="0"/>
    <s v="Insurance compensation"/>
    <m/>
    <n v="3499.3980000000006"/>
    <n v="3149.46"/>
    <n v="349.93800000000056"/>
    <n v="9.9999485625813511E-2"/>
    <s v="Deductible as per insurance policy"/>
    <m/>
  </r>
  <r>
    <x v="55"/>
    <s v="S7"/>
    <s v="Feb"/>
    <x v="6"/>
    <n v="57"/>
    <m/>
    <s v="TW"/>
    <s v="Kosti Imports WH"/>
    <s v="NF0001"/>
    <s v="Wheat Flour Elngm 25KG"/>
    <m/>
    <n v="1400"/>
    <n v="0"/>
    <s v="25KG Bags"/>
    <s v="Road Accident"/>
    <s v="In Land Insurance"/>
    <x v="1"/>
    <s v="The truck transporting Wheat Flour Elnagm from Portsudan to Kosti was involved in an accident and the truck is currently in Kosti warehouse but has not yet been offloaded, Driver name: Ibrahim Abdulla Truck Number:25613 BL:19574, truck No. 14803 has completed the cross-loading, CN num:19574, need to confirm issue the credit note to finance team,CN cancled and it compansate by insurance company."/>
    <s v="Police report/BL/Photo"/>
    <n v="16.862742857142901"/>
    <n v="23607.840000000062"/>
    <n v="43547.190291428698"/>
    <n v="60966066.408000179"/>
    <n v="31777.27522"/>
    <n v="44488185.307999998"/>
    <n v="23607.840000000062"/>
    <n v="2582.4499999999998"/>
    <s v="Compensated"/>
    <s v="Adjusted"/>
    <s v="Maysa"/>
    <x v="1"/>
    <s v="Rawan"/>
    <m/>
    <s v="Accept"/>
    <x v="0"/>
    <s v="Insurance compensation"/>
    <m/>
    <n v="23607.840000000062"/>
    <n v="23607.840000000062"/>
    <n v="0"/>
    <n v="0"/>
    <s v="Insurance compensated"/>
    <m/>
  </r>
  <r>
    <x v="56"/>
    <s v="S7"/>
    <s v="Aug"/>
    <x v="6"/>
    <n v="58"/>
    <m/>
    <s v="BG (D13)"/>
    <s v="PZU Gum Cleaning WH"/>
    <s v="TG0001"/>
    <s v="GUM ARABIC TALH FG"/>
    <m/>
    <n v="1"/>
    <m/>
    <s v="50KG BAGS"/>
    <s v="Theft"/>
    <s v="In Land Insurance"/>
    <x v="0"/>
    <s v="I bags 50 KG bag of Gum Arabic Talha F.G was stolen from the warehouse (D13) at PZU. The incident has been reported to the police."/>
    <s v="Police repoet"/>
    <n v="63.091874888717427"/>
    <n v="63.091874888717427"/>
    <n v="212607"/>
    <n v="212607"/>
    <n v="120821.09684"/>
    <n v="120821.09684"/>
    <n v="0"/>
    <n v="3369.8"/>
    <s v="Pending"/>
    <s v="Adjusted"/>
    <s v="Maysa"/>
    <x v="1"/>
    <s v="Rawan"/>
    <m/>
    <s v="Pending"/>
    <x v="1"/>
    <s v="Case submitted/ Waiting Insurance feedback"/>
    <m/>
    <n v="63.091874888717427"/>
    <n v="0"/>
    <n v="63.091874888717427"/>
    <n v="1"/>
    <s v="Waiting Feedback"/>
    <m/>
  </r>
  <r>
    <x v="57"/>
    <s v="S7"/>
    <s v="Nov"/>
    <x v="6"/>
    <n v="59"/>
    <m/>
    <s v="XF"/>
    <s v="PZU-Stuffing yard"/>
    <s v="PP0002"/>
    <s v="Pigeon Peas New Halfa"/>
    <m/>
    <n v="608"/>
    <m/>
    <s v="50KG BAGS"/>
    <s v="Road Accident"/>
    <s v="In Land Insurance"/>
    <x v="0"/>
    <s v="During the transfer 5 truck of pigeon peas from Warehouse A13 to the stuffing yard, three trucks were exposed to rain due to insufficient covering. As a result, a total of 608 bags were rejected. Please find the attached sorting cost for your reference.One truck carrying 500 bags was fully rejected.Two trucks carrying a total of 1,000 bags were sorted, with 108 bags damage. Transporter Azoz. Compansted by transportation product cost + soting cost (77,963,370 SDG)"/>
    <s v="NA"/>
    <n v="35.47"/>
    <n v="21976.431887563107"/>
    <n v="125833.01730000001"/>
    <n v="77963370"/>
    <n v="113984.52"/>
    <n v="69302588.159999996"/>
    <n v="21976.431887563107"/>
    <n v="3547.59"/>
    <s v="Compensated by transporter"/>
    <s v="Adjusted"/>
    <s v="Maysa"/>
    <x v="1"/>
    <s v="Rawan"/>
    <m/>
    <s v="Accept"/>
    <x v="0"/>
    <s v="Transportation compensation"/>
    <m/>
    <n v="21976.431887563107"/>
    <n v="21976.431887563107"/>
    <n v="0"/>
    <n v="0"/>
    <s v="Transportation compensated"/>
    <m/>
  </r>
  <r>
    <x v="58"/>
    <m/>
    <s v="Dec"/>
    <x v="6"/>
    <n v="60"/>
    <m/>
    <s v="E3"/>
    <s v="PZU Warehouse"/>
    <n v="4000000066"/>
    <s v="Gadarif White Sesame"/>
    <m/>
    <n v="35"/>
    <m/>
    <s v="50KG BAGS"/>
    <s v="Rain effect"/>
    <s v="In Land Insurance"/>
    <x v="0"/>
    <s v="Email has been shared on 3 of Dec 2025, the effect quantity has been appear on E3 warehouse on April 2026, observed during loading from E3 to Balaji-1 Sifter. &quot;A total of 35 bags of Gadarif white sesame has been identified, and evaluation is currently in progress. We will update you once a final decision has been made&quot;."/>
    <m/>
    <n v="53.151010701545779"/>
    <n v="1860.2853745541022"/>
    <n v="223500"/>
    <n v="7822500"/>
    <n v="236476.2"/>
    <n v="8276667"/>
    <m/>
    <n v="4205"/>
    <s v="Pending"/>
    <s v="Adjusted"/>
    <s v="Maysa"/>
    <x v="1"/>
    <s v="Rawan"/>
    <m/>
    <s v="Pending"/>
    <x v="1"/>
    <s v="Case submitted/ Waiting Insurance feedback"/>
    <m/>
    <n v="1860.2853745541022"/>
    <n v="0"/>
    <n v="1860.2853745541022"/>
    <n v="1"/>
    <s v="Waiting Feedback"/>
    <m/>
  </r>
  <r>
    <x v="59"/>
    <s v="S7"/>
    <s v="Dec"/>
    <x v="6"/>
    <n v="61"/>
    <m/>
    <s v="BG (D13)"/>
    <s v="PZU Gum Cleaning WH"/>
    <s v="TG0004"/>
    <s v="GUM TALHA  DUST FG 5"/>
    <m/>
    <n v="4"/>
    <m/>
    <s v="50KG BAGS"/>
    <s v="Theft"/>
    <s v="In Land Insurance"/>
    <x v="0"/>
    <s v="4 bags 50 KG bag of Gum Arabic Talha F.G was stolen from the warehouse (D13) at PZU. The incident has been reported to the police."/>
    <s v="Police repoet"/>
    <n v="81.114797017213121"/>
    <n v="324.45918806885248"/>
    <n v="290000"/>
    <n v="1160000"/>
    <n v="50000"/>
    <n v="200000"/>
    <n v="0"/>
    <n v="3575.18"/>
    <s v="Pending"/>
    <s v="Adjusted"/>
    <s v="Maysa"/>
    <x v="1"/>
    <s v="Rawan"/>
    <m/>
    <s v="Pending"/>
    <x v="1"/>
    <s v="Case submitted/ Waiting Insurance feedback"/>
    <m/>
    <n v="324.45918806885248"/>
    <n v="0"/>
    <n v="324.45918806885248"/>
    <n v="1"/>
    <s v="Waiting Feedback"/>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FA6A2-519C-4659-9685-031037F2168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D11" firstHeaderRow="0" firstDataRow="1" firstDataCol="1"/>
  <pivotFields count="45">
    <pivotField numFmtId="167"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41"/>
        <item x="36"/>
        <item x="37"/>
        <item x="38"/>
        <item x="39"/>
        <item x="40"/>
        <item x="42"/>
        <item x="43"/>
        <item x="44"/>
        <item x="50"/>
        <item x="45"/>
        <item x="52"/>
        <item x="48"/>
        <item x="46"/>
        <item x="47"/>
        <item x="49"/>
        <item x="53"/>
        <item x="54"/>
        <item x="51"/>
        <item x="55"/>
        <item x="56"/>
        <item x="57"/>
        <item x="58"/>
        <item x="59"/>
        <item t="default"/>
      </items>
    </pivotField>
    <pivotField showAll="0"/>
    <pivotField showAll="0"/>
    <pivotField axis="axisRow" numFmtId="1" showAll="0">
      <items count="9">
        <item x="0"/>
        <item x="1"/>
        <item x="2"/>
        <item x="3"/>
        <item x="4"/>
        <item x="5"/>
        <item x="6"/>
        <item m="1" x="7"/>
        <item t="default"/>
      </items>
    </pivotField>
    <pivotField showAll="0"/>
    <pivotField showAll="0"/>
    <pivotField showAll="0"/>
    <pivotField showAll="0"/>
    <pivotField showAll="0"/>
    <pivotField showAll="0"/>
    <pivotField showAll="0"/>
    <pivotField numFmtId="165" showAll="0"/>
    <pivotField showAll="0"/>
    <pivotField showAll="0"/>
    <pivotField showAll="0"/>
    <pivotField showAll="0"/>
    <pivotField showAll="0">
      <items count="3">
        <item x="0"/>
        <item x="1"/>
        <item t="default"/>
      </items>
    </pivotField>
    <pivotField showAll="0"/>
    <pivotField showAll="0"/>
    <pivotField numFmtId="164" showAll="0"/>
    <pivotField numFmtId="164" showAll="0"/>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items count="3">
        <item x="0"/>
        <item x="1"/>
        <item t="default"/>
      </items>
    </pivotField>
    <pivotField showAll="0"/>
    <pivotField showAll="0"/>
    <pivotField dataField="1" showAll="0"/>
    <pivotField numFmtId="43" showAll="0"/>
    <pivotField numFmtId="44" showAll="0"/>
    <pivotField showAll="0"/>
    <pivotField showAll="0"/>
    <pivotField showAll="0"/>
    <pivotField dragToRow="0" dragToCol="0" dragToPage="0" showAll="0" defaultSubtotal="0"/>
    <pivotField dataField="1" dragToRow="0" dragToCol="0" dragToPage="0" showAll="0" defaultSubtotal="0"/>
  </pivotFields>
  <rowFields count="1">
    <field x="3"/>
  </rowFields>
  <rowItems count="8">
    <i>
      <x/>
    </i>
    <i>
      <x v="1"/>
    </i>
    <i>
      <x v="2"/>
    </i>
    <i>
      <x v="3"/>
    </i>
    <i>
      <x v="4"/>
    </i>
    <i>
      <x v="5"/>
    </i>
    <i>
      <x v="6"/>
    </i>
    <i t="grand">
      <x/>
    </i>
  </rowItems>
  <colFields count="1">
    <field x="-2"/>
  </colFields>
  <colItems count="3">
    <i>
      <x/>
    </i>
    <i i="1">
      <x v="1"/>
    </i>
    <i i="2">
      <x v="2"/>
    </i>
  </colItems>
  <dataFields count="3">
    <dataField name="Sum of Compensation Value USD" fld="25" baseField="0" baseItem="0"/>
    <dataField name="Sum of Claim Value USD" fld="37" baseField="0" baseItem="0"/>
    <dataField name="Sum of % Compansation" fld="44" baseField="0" baseItem="0"/>
  </dataFields>
  <formats count="3">
    <format dxfId="111">
      <pivotArea outline="0" collapsedLevelsAreSubtotals="1" fieldPosition="0"/>
    </format>
    <format dxfId="110">
      <pivotArea collapsedLevelsAreSubtotals="1" fieldPosition="0">
        <references count="2">
          <reference field="4294967294" count="1" selected="0">
            <x v="2"/>
          </reference>
          <reference field="3" count="0"/>
        </references>
      </pivotArea>
    </format>
    <format dxfId="109">
      <pivotArea field="3"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9AE0E7-AE63-4BAE-AB90-6640FF829D86}" name="PivotTable4" cacheId="1" applyNumberFormats="0" applyBorderFormats="0" applyFontFormats="0" applyPatternFormats="0" applyAlignmentFormats="0" applyWidthHeightFormats="1" dataCaption="Values" tag="1f00f809-bf83-4aee-a0ec-73949220484f" updatedVersion="8" minRefreshableVersion="5" useAutoFormatting="1" subtotalHiddenItems="1" itemPrintTitles="1" createdVersion="8" indent="0" outline="1" outlineData="1" multipleFieldFilters="0" chartFormat="7" rowHeaderCaption="Year">
  <location ref="A8:E16"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 Count of Case Number " fld="1" subtotal="count" baseField="0" baseItem="2">
      <extLst>
        <ext xmlns:x15="http://schemas.microsoft.com/office/spreadsheetml/2010/11/main" uri="{FABC7310-3BB5-11E1-824E-6D434824019B}">
          <x15:dataField isCountDistinct="1"/>
        </ext>
      </extLst>
    </dataField>
    <dataField name=" Claim Value USD" fld="2" baseField="0" baseItem="0" numFmtId="164"/>
    <dataField name="Compensation Value USD" fld="3" baseField="0" baseItem="0" numFmtId="164"/>
    <dataField name="% Compensated" fld="4" subtotal="count" baseField="0" baseItem="0" numFmtId="9"/>
  </dataFields>
  <formats count="22">
    <format dxfId="108">
      <pivotArea outline="0" collapsedLevelsAreSubtotals="1" fieldPosition="0">
        <references count="1">
          <reference field="4294967294" count="2" selected="0">
            <x v="1"/>
            <x v="2"/>
          </reference>
        </references>
      </pivotArea>
    </format>
    <format dxfId="107">
      <pivotArea outline="0" collapsedLevelsAreSubtotals="1" fieldPosition="0">
        <references count="1">
          <reference field="4294967294" count="1" selected="0">
            <x v="3"/>
          </reference>
        </references>
      </pivotArea>
    </format>
    <format dxfId="106">
      <pivotArea field="0" type="button" dataOnly="0" labelOnly="1" outline="0" axis="axisRow" fieldPosition="0"/>
    </format>
    <format dxfId="105">
      <pivotArea dataOnly="0" labelOnly="1" outline="0" fieldPosition="0">
        <references count="1">
          <reference field="4294967294" count="4">
            <x v="0"/>
            <x v="1"/>
            <x v="2"/>
            <x v="3"/>
          </reference>
        </references>
      </pivotArea>
    </format>
    <format dxfId="104">
      <pivotArea field="0" type="button" dataOnly="0" labelOnly="1" outline="0" axis="axisRow" fieldPosition="0"/>
    </format>
    <format dxfId="103">
      <pivotArea dataOnly="0" labelOnly="1" outline="0" fieldPosition="0">
        <references count="1">
          <reference field="4294967294" count="4">
            <x v="0"/>
            <x v="1"/>
            <x v="2"/>
            <x v="3"/>
          </reference>
        </references>
      </pivotArea>
    </format>
    <format dxfId="102">
      <pivotArea field="0" type="button" dataOnly="0" labelOnly="1" outline="0" axis="axisRow" fieldPosition="0"/>
    </format>
    <format dxfId="101">
      <pivotArea dataOnly="0" labelOnly="1" outline="0" fieldPosition="0">
        <references count="1">
          <reference field="4294967294" count="4">
            <x v="0"/>
            <x v="1"/>
            <x v="2"/>
            <x v="3"/>
          </reference>
        </references>
      </pivotArea>
    </format>
    <format dxfId="100">
      <pivotArea grandRow="1" outline="0" collapsedLevelsAreSubtotals="1" fieldPosition="0"/>
    </format>
    <format dxfId="99">
      <pivotArea dataOnly="0" labelOnly="1" grandRow="1" outline="0" fieldPosition="0"/>
    </format>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fieldPosition="0">
        <references count="1">
          <reference field="4294967294" count="4">
            <x v="0"/>
            <x v="1"/>
            <x v="2"/>
            <x v="3"/>
          </reference>
        </references>
      </pivotArea>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fieldPosition="0">
        <references count="1">
          <reference field="4294967294" count="4">
            <x v="0"/>
            <x v="1"/>
            <x v="2"/>
            <x v="3"/>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4D9101-E606-4643-A939-170330E2FF43}" name="PivotTable10" cacheId="7" applyNumberFormats="0" applyBorderFormats="0" applyFontFormats="0" applyPatternFormats="0" applyAlignmentFormats="0" applyWidthHeightFormats="1" dataCaption="Values" tag="e8b91512-558c-4fdb-b218-24ab4f2a3e8b" updatedVersion="8" minRefreshableVersion="5" useAutoFormatting="1" subtotalHiddenItems="1" itemPrintTitles="1" createdVersion="8" indent="0" outline="1" outlineData="1" multipleFieldFilters="0" chartFormat="2" rowHeaderCaption="Year">
  <location ref="C76:G84"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 Count of Case Number " fld="1" subtotal="count" baseField="0" baseItem="0">
      <extLst>
        <ext xmlns:x15="http://schemas.microsoft.com/office/spreadsheetml/2010/11/main" uri="{FABC7310-3BB5-11E1-824E-6D434824019B}">
          <x15:dataField isCountDistinct="1"/>
        </ext>
      </extLst>
    </dataField>
    <dataField name=" Claim Value USD" fld="2" baseField="0" baseItem="0" numFmtId="164"/>
    <dataField name="Compensation Value USD" fld="3" baseField="0" baseItem="0" numFmtId="164"/>
    <dataField fld="4" subtotal="count" baseField="0" baseItem="0" numFmtId="9"/>
  </dataFields>
  <formats count="49">
    <format dxfId="86">
      <pivotArea outline="0" collapsedLevelsAreSubtotals="1" fieldPosition="0">
        <references count="1">
          <reference field="4294967294" count="2" selected="0">
            <x v="1"/>
            <x v="2"/>
          </reference>
        </references>
      </pivotArea>
    </format>
    <format dxfId="85">
      <pivotArea outline="0" collapsedLevelsAreSubtotals="1" fieldPosition="0">
        <references count="1">
          <reference field="4294967294" count="1" selected="0">
            <x v="3"/>
          </reference>
        </references>
      </pivotArea>
    </format>
    <format dxfId="84">
      <pivotArea field="0" type="button" dataOnly="0" labelOnly="1" outline="0" axis="axisRow" fieldPosition="0"/>
    </format>
    <format dxfId="83">
      <pivotArea dataOnly="0" labelOnly="1" fieldPosition="0">
        <references count="1">
          <reference field="0" count="1">
            <x v="0"/>
          </reference>
        </references>
      </pivotArea>
    </format>
    <format dxfId="82">
      <pivotArea dataOnly="0" labelOnly="1" grandRow="1" outline="0" fieldPosition="0"/>
    </format>
    <format dxfId="81">
      <pivotArea dataOnly="0" labelOnly="1" grandRow="1" outline="0" fieldPosition="0"/>
    </format>
    <format dxfId="80">
      <pivotArea field="0" grandRow="1" outline="0" collapsedLevelsAreSubtotals="1" axis="axisRow" fieldPosition="0">
        <references count="1">
          <reference field="4294967294" count="1" selected="0">
            <x v="3"/>
          </reference>
        </references>
      </pivotArea>
    </format>
    <format dxfId="79">
      <pivotArea type="all" dataOnly="0" outline="0" fieldPosition="0"/>
    </format>
    <format dxfId="78">
      <pivotArea outline="0" collapsedLevelsAreSubtotals="1" fieldPosition="0"/>
    </format>
    <format dxfId="77">
      <pivotArea dataOnly="0" labelOnly="1" fieldPosition="0">
        <references count="1">
          <reference field="0" count="0"/>
        </references>
      </pivotArea>
    </format>
    <format dxfId="76">
      <pivotArea field="0" type="button" dataOnly="0" labelOnly="1" outline="0" axis="axisRow" fieldPosition="0"/>
    </format>
    <format dxfId="75">
      <pivotArea dataOnly="0" labelOnly="1" outline="0" fieldPosition="0">
        <references count="1">
          <reference field="4294967294" count="4">
            <x v="0"/>
            <x v="1"/>
            <x v="2"/>
            <x v="3"/>
          </reference>
        </references>
      </pivotArea>
    </format>
    <format dxfId="74">
      <pivotArea grandRow="1" outline="0" collapsedLevelsAreSubtotals="1" fieldPosition="0"/>
    </format>
    <format dxfId="73">
      <pivotArea dataOnly="0" labelOnly="1" grandRow="1" outline="0" fieldPosition="0"/>
    </format>
    <format dxfId="72">
      <pivotArea type="all" dataOnly="0" outline="0" fieldPosition="0"/>
    </format>
    <format dxfId="71">
      <pivotArea outline="0" collapsedLevelsAreSubtotals="1"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outline="0" fieldPosition="0">
        <references count="1">
          <reference field="4294967294" count="4">
            <x v="0"/>
            <x v="1"/>
            <x v="2"/>
            <x v="3"/>
          </reference>
        </references>
      </pivotArea>
    </format>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outline="0" fieldPosition="0">
        <references count="1">
          <reference field="4294967294" count="4">
            <x v="0"/>
            <x v="1"/>
            <x v="2"/>
            <x v="3"/>
          </reference>
        </references>
      </pivotArea>
    </format>
    <format dxfId="60">
      <pivotArea dataOnly="0" labelOnly="1" outline="0" fieldPosition="0">
        <references count="1">
          <reference field="4294967294" count="4">
            <x v="0"/>
            <x v="1"/>
            <x v="2"/>
            <x v="3"/>
          </reference>
        </references>
      </pivotArea>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fieldPosition="0">
        <references count="1">
          <reference field="4294967294" count="4">
            <x v="0"/>
            <x v="1"/>
            <x v="2"/>
            <x v="3"/>
          </reference>
        </references>
      </pivotArea>
    </format>
    <format dxfId="53">
      <pivotArea grandRow="1" outline="0" collapsedLevelsAreSubtotals="1" fieldPosition="0"/>
    </format>
    <format dxfId="52">
      <pivotArea dataOnly="0" labelOnly="1" grandRow="1" outline="0" fieldPosition="0"/>
    </format>
    <format dxfId="51">
      <pivotArea field="0" type="button" dataOnly="0" labelOnly="1" outline="0" axis="axisRow" fieldPosition="0"/>
    </format>
    <format dxfId="50">
      <pivotArea dataOnly="0" labelOnly="1" outline="0" fieldPosition="0">
        <references count="1">
          <reference field="4294967294" count="4">
            <x v="0"/>
            <x v="1"/>
            <x v="2"/>
            <x v="3"/>
          </reference>
        </references>
      </pivotArea>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fieldPosition="0">
        <references count="1">
          <reference field="4294967294" count="4">
            <x v="0"/>
            <x v="1"/>
            <x v="2"/>
            <x v="3"/>
          </reference>
        </references>
      </pivotArea>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fieldPosition="0">
        <references count="1">
          <reference field="4294967294" count="4">
            <x v="0"/>
            <x v="1"/>
            <x v="2"/>
            <x v="3"/>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98A5B-CBD8-4883-B6BA-A6CFB3DEC8EF}" name="PivotTable8" cacheId="6" applyNumberFormats="0" applyBorderFormats="0" applyFontFormats="0" applyPatternFormats="0" applyAlignmentFormats="0" applyWidthHeightFormats="1" dataCaption="Values" tag="c7decb1a-c696-4f3c-814c-679ff422c116" updatedVersion="8" minRefreshableVersion="5" useAutoFormatting="1" subtotalHiddenItems="1" itemPrintTitles="1" createdVersion="8" indent="0" outline="1" outlineData="1" multipleFieldFilters="0" chartFormat="21">
  <location ref="Z5:AA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laim Value USD" fld="1" baseField="0" baseItem="0" numFmtId="164"/>
  </dataFields>
  <formats count="1">
    <format dxfId="31">
      <pivotArea outline="0" collapsedLevelsAreSubtotals="1" fieldPosition="0"/>
    </format>
  </format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2"/>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0" count="1" selected="0">
            <x v="0"/>
          </reference>
        </references>
      </pivotArea>
    </chartFormat>
    <chartFormat chart="20" format="11">
      <pivotArea type="data" outline="0" fieldPosition="0">
        <references count="2">
          <reference field="4294967294" count="1" selected="0">
            <x v="0"/>
          </reference>
          <reference field="0" count="1" selected="0">
            <x v="1"/>
          </reference>
        </references>
      </pivotArea>
    </chartFormat>
    <chartFormat chart="20" format="12">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ase Number"/>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EBECF0-09E2-4292-8CA2-1A4158FFDD7D}" name="PivotTable7" cacheId="5" applyNumberFormats="0" applyBorderFormats="0" applyFontFormats="0" applyPatternFormats="0" applyAlignmentFormats="0" applyWidthHeightFormats="1" dataCaption="Values" tag="2ee8ad2a-a72d-42bd-8652-b5193763a777" updatedVersion="8" minRefreshableVersion="5" useAutoFormatting="1" subtotalHiddenItems="1" itemPrintTitles="1" createdVersion="8" indent="0" outline="1" outlineData="1" multipleFieldFilters="0" chartFormat="17">
  <location ref="U5:V8" firstHeaderRow="1" firstDataRow="1" firstDataCol="1"/>
  <pivotFields count="2">
    <pivotField axis="axisRow" allDrilled="1" subtotalTop="0" showAll="0" defaultSubtotal="0" defaultAttributeDrillState="1">
      <items count="2">
        <item x="1"/>
        <item x="0"/>
      </items>
    </pivotField>
    <pivotField dataField="1" subtotalTop="0" showAll="0" defaultSubtotal="0"/>
  </pivotFields>
  <rowFields count="1">
    <field x="0"/>
  </rowFields>
  <rowItems count="3">
    <i>
      <x/>
    </i>
    <i>
      <x v="1"/>
    </i>
    <i t="grand">
      <x/>
    </i>
  </rowItems>
  <colItems count="1">
    <i/>
  </colItems>
  <dataFields count="1">
    <dataField name="Distinct Count of Case Number" fld="1" subtotal="count" baseField="0" baseItem="0">
      <extLst>
        <ext xmlns:x15="http://schemas.microsoft.com/office/spreadsheetml/2010/11/main" uri="{FABC7310-3BB5-11E1-824E-6D434824019B}">
          <x15:dataField isCountDistinct="1"/>
        </ext>
      </extLst>
    </dataField>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ase Number"/>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71CAAA-807B-4869-95E1-76A31EB65182}" name="PivotTable6" cacheId="4" applyNumberFormats="0" applyBorderFormats="0" applyFontFormats="0" applyPatternFormats="0" applyAlignmentFormats="0" applyWidthHeightFormats="1" dataCaption="Values" tag="d4579fdf-531c-44ce-8e2f-1ecf0326f46f" updatedVersion="8" minRefreshableVersion="5" useAutoFormatting="1" subtotalHiddenItems="1" itemPrintTitles="1" createdVersion="8" indent="0" outline="1" outlineData="1" multipleFieldFilters="0" chartFormat="10" rowHeaderCaption="Year">
  <location ref="N5:Q13"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 Claim Value USD" fld="1" baseField="0" baseItem="0" numFmtId="164"/>
    <dataField name="Compensation Value USD" fld="2" baseField="0" baseItem="0" numFmtId="164"/>
    <dataField fld="3" subtotal="count" baseField="0" baseItem="0" numFmtId="9"/>
  </dataFields>
  <formats count="3">
    <format dxfId="34">
      <pivotArea outline="0" collapsedLevelsAreSubtotals="1" fieldPosition="0">
        <references count="1">
          <reference field="4294967294" count="2" selected="0">
            <x v="0"/>
            <x v="1"/>
          </reference>
        </references>
      </pivotArea>
    </format>
    <format dxfId="33">
      <pivotArea outline="0" collapsedLevelsAreSubtotals="1" fieldPosition="0">
        <references count="1">
          <reference field="4294967294" count="1" selected="0">
            <x v="2"/>
          </reference>
        </references>
      </pivotArea>
    </format>
    <format dxfId="32">
      <pivotArea dataOnly="0" labelOnly="1"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3B7BFC-1874-4471-B591-E7E85DE86B8B}" name="% compensated" cacheId="2" applyNumberFormats="0" applyBorderFormats="0" applyFontFormats="0" applyPatternFormats="0" applyAlignmentFormats="0" applyWidthHeightFormats="1" dataCaption="Values" tag="dd99d8be-62ac-47ce-8ecc-4b0ebf97c219" updatedVersion="8" minRefreshableVersion="5" useAutoFormatting="1" subtotalHiddenItems="1" itemPrintTitles="1" createdVersion="8" indent="0" outline="1" outlineData="1" multipleFieldFilters="0" chartFormat="2" rowHeaderCaption="Year">
  <location ref="F5:J13"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 Count of Case Number " fld="1" subtotal="count" baseField="0" baseItem="0">
      <extLst>
        <ext xmlns:x15="http://schemas.microsoft.com/office/spreadsheetml/2010/11/main" uri="{FABC7310-3BB5-11E1-824E-6D434824019B}">
          <x15:dataField isCountDistinct="1"/>
        </ext>
      </extLst>
    </dataField>
    <dataField name=" Claim Value USD" fld="2" baseField="0" baseItem="0" numFmtId="164"/>
    <dataField name="Compensation Value USD" fld="3" baseField="0" baseItem="0" numFmtId="164"/>
    <dataField fld="4" subtotal="count" baseField="0" baseItem="0" numFmtId="9"/>
  </dataFields>
  <formats count="2">
    <format dxfId="36">
      <pivotArea outline="0" collapsedLevelsAreSubtotals="1" fieldPosition="0">
        <references count="1">
          <reference field="4294967294" count="2" selected="0">
            <x v="1"/>
            <x v="2"/>
          </reference>
        </references>
      </pivotArea>
    </format>
    <format dxfId="35">
      <pivotArea outline="0" collapsedLevelsAreSubtotals="1" fieldPosition="0">
        <references count="1">
          <reference field="4294967294" count="1" selected="0">
            <x v="3"/>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Compensated"/>
    <pivotHierarchy dragToRow="0" dragToCol="0" dragToPage="0" dragToData="1"/>
    <pivotHierarchy dragToRow="0" dragToCol="0" dragToPage="0" dragToData="1"/>
    <pivotHierarchy dragToData="1"/>
    <pivotHierarchy dragToData="1"/>
    <pivotHierarchy dragToData="1" caption=" Count of Case Number "/>
    <pivotHierarchy dragToData="1" caption=" Claim Value USD"/>
    <pivotHierarchy dragToData="1" caption="Compensation Value USD"/>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AC8A5A-A890-4344-9FDF-F942DF98332D}" name="PivotTable5" cacheId="3" applyNumberFormats="0" applyBorderFormats="0" applyFontFormats="0" applyPatternFormats="0" applyAlignmentFormats="0" applyWidthHeightFormats="1" dataCaption="Values" tag="1f66f80c-3314-4b0c-875b-209e8c125af3" updatedVersion="8" minRefreshableVersion="5" useAutoFormatting="1" subtotalHiddenItems="1" itemPrintTitles="1" createdVersion="8" indent="0" outline="1" outlineData="1" multipleFieldFilters="0" chartFormat="18">
  <location ref="A7:B12"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33" name="[Range].[Claim Status].&amp;[Accept]" cap="Accept"/>
  </pageFields>
  <dataFields count="1">
    <dataField name="Sum of Compensation Value USD" fld="2" baseField="0" baseItem="0" numFmtId="43"/>
  </dataFields>
  <formats count="1">
    <format dxfId="37">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Range].[Claim Status].&amp;[Accep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mmary - !$A$1:$AP$14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8C000A-2E3E-4F44-931A-DB9D864DBDF9}" name="PivotTable14" cacheId="0" applyNumberFormats="0" applyBorderFormats="0" applyFontFormats="0" applyPatternFormats="0" applyAlignmentFormats="0" applyWidthHeightFormats="1" dataCaption="Values" updatedVersion="8" minRefreshableVersion="5" showDrill="0" useAutoFormatting="1" itemPrintTitles="1" createdVersion="8" indent="0" compact="0" compactData="0" gridDropZones="1" multipleFieldFilters="0" chartFormat="34">
  <location ref="C44:G53" firstHeaderRow="1" firstDataRow="2" firstDataCol="1"/>
  <pivotFields count="45">
    <pivotField compact="0" showAll="0" insertBlankRow="1" defaultSubtota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41"/>
        <item x="36"/>
        <item x="37"/>
        <item x="38"/>
        <item x="39"/>
        <item x="40"/>
        <item x="42"/>
        <item x="43"/>
        <item x="44"/>
        <item x="50"/>
        <item x="45"/>
        <item x="52"/>
        <item x="48"/>
        <item x="46"/>
        <item x="47"/>
        <item x="49"/>
        <item x="53"/>
        <item x="54"/>
        <item x="51"/>
        <item x="55"/>
        <item x="56"/>
        <item x="57"/>
        <item x="58"/>
        <item x="59"/>
      </items>
      <extLst>
        <ext xmlns:x14="http://schemas.microsoft.com/office/spreadsheetml/2009/9/main" uri="{2946ED86-A175-432a-8AC1-64E0C546D7DE}">
          <x14:pivotField fillDownLabels="1"/>
        </ext>
      </extLst>
    </pivotField>
    <pivotField compact="0" outline="0" showAll="0"/>
    <pivotField compact="0" outline="0" showAll="0"/>
    <pivotField axis="axisRow" compact="0" outline="0" showAll="0">
      <items count="9">
        <item x="0"/>
        <item x="1"/>
        <item x="2"/>
        <item x="3"/>
        <item x="4"/>
        <item x="5"/>
        <item x="6"/>
        <item m="1" x="7"/>
        <item t="default"/>
      </items>
    </pivotField>
    <pivotField dataField="1" compact="0" outline="0" showAll="0" insertBlankRow="1" defaultSubtotal="0">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compact="0" outline="0" showAll="0"/>
    <pivotField compact="0" outline="0" multipleItemSelectionAllowed="1"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multipleItemSelectionAllowed="1" showAll="0" defaultSubtotal="0"/>
    <pivotField compact="0" outline="0" showAll="0"/>
    <pivotField compact="0" outline="0" showAll="0"/>
    <pivotField compact="0" outline="0" showAll="0">
      <items count="3">
        <item x="1"/>
        <item x="0"/>
        <item t="default"/>
      </items>
    </pivotField>
    <pivotField compact="0" outline="0" multipleItemSelectionAllowed="1" showAll="0"/>
    <pivotField compact="0" outline="0" showAll="0"/>
    <pivotField compact="0" outline="0" showAll="0"/>
    <pivotField compact="0" outline="0" multipleItemSelectionAllowed="1" showAll="0" defaultSubtotal="0">
      <items count="2">
        <item x="0"/>
        <item x="1"/>
      </items>
    </pivotField>
    <pivotField compact="0" outline="0" showAll="0"/>
    <pivotField compact="0" outline="0" showAll="0"/>
    <pivotField dataField="1" compact="0" outline="0" showAll="0"/>
    <pivotField compact="0" numFmtId="43" outline="0" showAll="0"/>
    <pivotField compact="0" outline="0" showAll="0"/>
    <pivotField compact="0" outline="0" showAll="0"/>
    <pivotField compact="0" outline="0" insertBlankRow="1" defaultSubtotal="0">
      <extLst>
        <ext xmlns:x14="http://schemas.microsoft.com/office/spreadsheetml/2009/9/main" uri="{2946ED86-A175-432a-8AC1-64E0C546D7DE}">
          <x14:pivotField fillDownLabels="1"/>
        </ext>
      </extLst>
    </pivotField>
    <pivotField compact="0" outline="0" showAll="0"/>
    <pivotField compact="0" outline="0" dragToRow="0" dragToCol="0" dragToPage="0" showAll="0" defaultSubtotal="0"/>
    <pivotField dataField="1" compact="0" outline="0" dragToRow="0" dragToCol="0" dragToPage="0" showAll="0" defaultSubtotal="0"/>
  </pivotFields>
  <rowFields count="1">
    <field x="3"/>
  </rowFields>
  <rowItems count="8">
    <i>
      <x/>
    </i>
    <i>
      <x v="1"/>
    </i>
    <i>
      <x v="2"/>
    </i>
    <i>
      <x v="3"/>
    </i>
    <i>
      <x v="4"/>
    </i>
    <i>
      <x v="5"/>
    </i>
    <i>
      <x v="6"/>
    </i>
    <i t="grand">
      <x/>
    </i>
  </rowItems>
  <colFields count="1">
    <field x="-2"/>
  </colFields>
  <colItems count="4">
    <i>
      <x/>
    </i>
    <i i="1">
      <x v="1"/>
    </i>
    <i i="2">
      <x v="2"/>
    </i>
    <i i="3">
      <x v="3"/>
    </i>
  </colItems>
  <dataFields count="4">
    <dataField name="Count of Case Number" fld="4" subtotal="count" baseField="3" baseItem="0"/>
    <dataField name="Claim Value USD " fld="37" baseField="0" baseItem="0" numFmtId="168"/>
    <dataField name="Compensation Value USD " fld="25" baseField="0" baseItem="0" numFmtId="168"/>
    <dataField name=" % Compensation " fld="44" baseField="0" baseItem="0" numFmtId="9"/>
  </dataFields>
  <formats count="31">
    <format dxfId="30">
      <pivotArea field="3" grandRow="1" outline="0" axis="axisRow" fieldPosition="0">
        <references count="1">
          <reference field="4294967294" count="2" selected="0">
            <x v="1"/>
            <x v="2"/>
          </reference>
        </references>
      </pivotArea>
    </format>
    <format dxfId="29">
      <pivotArea outline="0" fieldPosition="0">
        <references count="1">
          <reference field="4294967294" count="1" selected="0">
            <x v="3"/>
          </reference>
        </references>
      </pivotArea>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2" type="button" dataOnly="0" labelOnly="1" outline="0" axis="axisCol" fieldPosition="0"/>
    </format>
    <format dxfId="24">
      <pivotArea type="topRight" dataOnly="0" labelOnly="1" outline="0" fieldPosition="0"/>
    </format>
    <format dxfId="23">
      <pivotArea field="3" type="button" dataOnly="0" labelOnly="1" outline="0" axis="axisRow" fieldPosition="0"/>
    </format>
    <format dxfId="22">
      <pivotArea dataOnly="0" labelOnly="1" outline="0" fieldPosition="0">
        <references count="1">
          <reference field="3" count="0"/>
        </references>
      </pivotArea>
    </format>
    <format dxfId="21">
      <pivotArea dataOnly="0" labelOnly="1" grandRow="1" outline="0" fieldPosition="0"/>
    </format>
    <format dxfId="20">
      <pivotArea dataOnly="0" labelOnly="1" outline="0" fieldPosition="0">
        <references count="1">
          <reference field="4294967294" count="4">
            <x v="0"/>
            <x v="1"/>
            <x v="2"/>
            <x v="3"/>
          </reference>
        </references>
      </pivotArea>
    </format>
    <format dxfId="19">
      <pivotArea outline="0" fieldPosition="0">
        <references count="1">
          <reference field="4294967294" count="1" selected="0">
            <x v="2"/>
          </reference>
        </references>
      </pivotArea>
    </format>
    <format dxfId="18">
      <pivotArea outline="0" fieldPosition="0">
        <references count="1">
          <reference field="4294967294" count="1" selected="0">
            <x v="1"/>
          </reference>
        </references>
      </pivotArea>
    </format>
    <format dxfId="17">
      <pivotArea field="3" type="button" dataOnly="0" labelOnly="1" outline="0" axis="axisRow" fieldPosition="0"/>
    </format>
    <format dxfId="16">
      <pivotArea dataOnly="0" labelOnly="1" outline="0" fieldPosition="0">
        <references count="1">
          <reference field="4294967294" count="4">
            <x v="0"/>
            <x v="1"/>
            <x v="2"/>
            <x v="3"/>
          </reference>
        </references>
      </pivotArea>
    </format>
    <format dxfId="15">
      <pivotArea field="3" type="button" dataOnly="0" labelOnly="1" outline="0" axis="axisRow" fieldPosition="0"/>
    </format>
    <format dxfId="14">
      <pivotArea dataOnly="0" labelOnly="1" outline="0" fieldPosition="0">
        <references count="1">
          <reference field="4294967294" count="4">
            <x v="0"/>
            <x v="1"/>
            <x v="2"/>
            <x v="3"/>
          </reference>
        </references>
      </pivotArea>
    </format>
    <format dxfId="13">
      <pivotArea outline="0" fieldPosition="0">
        <references count="1">
          <reference field="3" count="0" selected="0"/>
        </references>
      </pivotArea>
    </format>
    <format dxfId="12">
      <pivotArea dataOnly="0" labelOnly="1" outline="0" fieldPosition="0">
        <references count="1">
          <reference field="3" count="0"/>
        </references>
      </pivotArea>
    </format>
    <format dxfId="11">
      <pivotArea outline="0" collapsedLevelsAreSubtotals="1" fieldPosition="0"/>
    </format>
    <format dxfId="10">
      <pivotArea field="3" type="button" dataOnly="0" labelOnly="1" outline="0" axis="axisRow" fieldPosition="0"/>
    </format>
    <format dxfId="9">
      <pivotArea dataOnly="0" labelOnly="1" outline="0" fieldPosition="0">
        <references count="1">
          <reference field="3" count="0"/>
        </references>
      </pivotArea>
    </format>
    <format dxfId="8">
      <pivotArea dataOnly="0" labelOnly="1" grandRow="1" outline="0" fieldPosition="0"/>
    </format>
    <format dxfId="7">
      <pivotArea dataOnly="0" labelOnly="1" outline="0" fieldPosition="0">
        <references count="1">
          <reference field="4294967294" count="4">
            <x v="0"/>
            <x v="1"/>
            <x v="2"/>
            <x v="3"/>
          </reference>
        </references>
      </pivotArea>
    </format>
    <format dxfId="6">
      <pivotArea grandRow="1" outline="0" collapsedLevelsAreSubtotals="1" fieldPosition="0"/>
    </format>
    <format dxfId="5">
      <pivotArea dataOnly="0" labelOnly="1" grandRow="1" outline="0" fieldPosition="0"/>
    </format>
    <format dxfId="4">
      <pivotArea grandRow="1" outline="0" collapsedLevelsAreSubtotals="1" fieldPosition="0"/>
    </format>
    <format dxfId="3">
      <pivotArea dataOnly="0" labelOnly="1" grandRow="1" outline="0" fieldPosition="0"/>
    </format>
    <format dxfId="2">
      <pivotArea outline="0" collapsedLevelsAreSubtotals="1" fieldPosition="0"/>
    </format>
    <format dxfId="1">
      <pivotArea dataOnly="0" labelOnly="1" outline="0" fieldPosition="0">
        <references count="1">
          <reference field="3" count="0"/>
        </references>
      </pivotArea>
    </format>
    <format dxfId="0">
      <pivotArea dataOnly="0" labelOnly="1" grandRow="1" outline="0" fieldPosition="0"/>
    </format>
  </formats>
  <chartFormats count="4">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3"/>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ECCA1EA-DB66-48EE-8212-339C2D188611}" sourceName="Type">
  <pivotTables>
    <pivotTable tabId="7" name="PivotTable2"/>
    <pivotTable tabId="11" name="PivotTable14"/>
  </pivotTables>
  <data>
    <tabular pivotCacheId="20354673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5B993ED-5B8F-4FCD-9FEB-CBA48F62BA80}" sourceName="Status">
  <pivotTables>
    <pivotTable tabId="7" name="PivotTable2"/>
    <pivotTable tabId="11" name="PivotTable14"/>
  </pivotTables>
  <data>
    <tabular pivotCacheId="203546734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Type" xr10:uid="{46AA3466-0A8F-4F2C-A083-4C2C9E57152A}" sourceName="Period Type">
  <pivotTables>
    <pivotTable tabId="7" name="PivotTable2"/>
    <pivotTable tabId="11" name="PivotTable14"/>
  </pivotTables>
  <data>
    <tabular pivotCacheId="203546734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_Type1" xr10:uid="{D4429BAC-B80D-4E9E-85F5-E0CA5C28EE6E}" sourceName="[Range].[Period Type]">
  <pivotTables>
    <pivotTable tabId="15" name="PivotTable5"/>
    <pivotTable tabId="17" name="PivotTable10"/>
    <pivotTable tabId="3" name="PivotTable4"/>
    <pivotTable tabId="15" name="PivotTable6"/>
    <pivotTable tabId="15" name="PivotTable7"/>
    <pivotTable tabId="15" name="PivotTable8"/>
  </pivotTables>
  <data>
    <olap pivotCacheId="2145555511">
      <levels count="2">
        <level uniqueName="[Range].[Period Type].[(All)]" sourceCaption="(All)" count="0"/>
        <level uniqueName="[Range].[Period Type].[Period Type]" sourceCaption="Period Type" count="2">
          <ranges>
            <range startItem="0">
              <i n="[Range].[Period Type].&amp;[Post-War]" c="Post-War"/>
              <i n="[Range].[Period Type].&amp;[Pre-War]" c="Pre-War"/>
            </range>
          </ranges>
        </level>
      </levels>
      <selections count="1">
        <selection n="[Range].[Period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D45A0CF2-1449-48D3-BBEF-FCFA9B0E6566}" sourceName="[Range].[Type]">
  <pivotTables>
    <pivotTable tabId="3" name="PivotTable4"/>
    <pivotTable tabId="15" name="% compensated"/>
    <pivotTable tabId="15" name="PivotTable5"/>
    <pivotTable tabId="15" name="PivotTable6"/>
    <pivotTable tabId="15" name="PivotTable7"/>
    <pivotTable tabId="15" name="PivotTable8"/>
    <pivotTable tabId="17" name="PivotTable10"/>
  </pivotTables>
  <data>
    <olap pivotCacheId="2145555511">
      <levels count="2">
        <level uniqueName="[Range].[Type].[(All)]" sourceCaption="(All)" count="0"/>
        <level uniqueName="[Range].[Type].[Type]" sourceCaption="Type" count="2">
          <ranges>
            <range startItem="0">
              <i n="[Range].[Type].&amp;[Export]" c="Export"/>
              <i n="[Range].[Type].&amp;[Import]" c="Import"/>
            </range>
          </ranges>
        </level>
      </levels>
      <selections count="1">
        <selection n="[Range].[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ABF43A85-1A54-42D9-BA48-B22BBE3EDD83}" sourceName="[Range].[Status]">
  <pivotTables>
    <pivotTable tabId="3" name="PivotTable4"/>
    <pivotTable tabId="15" name="% compensated"/>
    <pivotTable tabId="15" name="PivotTable5"/>
    <pivotTable tabId="15" name="PivotTable6"/>
    <pivotTable tabId="15" name="PivotTable7"/>
    <pivotTable tabId="15" name="PivotTable8"/>
    <pivotTable tabId="17" name="PivotTable10"/>
  </pivotTables>
  <data>
    <olap pivotCacheId="2145555511">
      <levels count="2">
        <level uniqueName="[Range].[Status].[(All)]" sourceCaption="(All)" count="0"/>
        <level uniqueName="[Range].[Status].[Status]" sourceCaption="Status" count="2">
          <ranges>
            <range startItem="0">
              <i n="[Range].[Status].&amp;[Close]" c="Close"/>
              <i n="[Range].[Status].&amp;[Pending]" c="Pending"/>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Type 5" xr10:uid="{FD07DCBC-50E8-452A-A179-1FF82815CF3A}" cache="Slicer_Period_Type1" caption="Period Type" columnCount="2" level="1" style="SlicerStyleDark6" rowHeight="234950"/>
  <slicer name="Type 5" xr10:uid="{B1D171CF-DD5B-42C8-B7EE-73AA33838677}" cache="Slicer_Type1" caption="Type" columnCount="2" level="1" style="SlicerStyleDark6" rowHeight="234950"/>
  <slicer name="Status 5" xr10:uid="{4516BBDE-583D-41A1-9AC8-073360BAF941}" cache="Slicer_Status1" caption="Status" columnCount="2"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Type 1" xr10:uid="{70EDC895-8032-4483-BFEA-533A2E121A67}" cache="Slicer_Period_Type1" caption="Period Type" columnCount="2" level="1" style="Slicer Style- Insurance" rowHeight="822960"/>
  <slicer name="Type 1" xr10:uid="{1036F210-A20B-42BA-B33F-04F928094B0B}" cache="Slicer_Type1" caption="Type" columnCount="2" level="1" style="Slicer Style- Insurance" rowHeight="731520"/>
  <slicer name="Status 1" xr10:uid="{669A6ED0-5374-479D-8337-82ED677AA144}" cache="Slicer_Status1" caption="Status" columnCount="2" level="1" style="Slicer Style- Insurance" rowHeight="7315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Type" xr10:uid="{39569B88-EBCE-4F03-BA5E-15B7335985D6}" cache="Slicer_Period_Type1" caption="Period Type" columnCount="2" level="1" rowHeight="234950"/>
  <slicer name="Type" xr10:uid="{712FFB9B-7A1F-4EC1-ABE5-A930360D062F}" cache="Slicer_Type1" caption="Type" columnCount="2" level="1" rowHeight="234950"/>
  <slicer name="Status" xr10:uid="{78C9C163-AA74-47BE-8157-D9F30B4254D2}" cache="Slicer_Status1" caption="Status" columnCount="2"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4" xr10:uid="{790CE48A-0525-4762-AAEE-852CE4F29940}" cache="Slicer_Type" caption="Type" columnCount="2" style="SlicerStyleDark6" rowHeight="548640"/>
  <slicer name="Status 4" xr10:uid="{4B0EC1C5-EA04-41FE-B482-79AB2E904332}" cache="Slicer_Status" caption="Status" columnCount="2" style="SlicerStyleDark6" rowHeight="548640"/>
  <slicer name="Period Type 4" xr10:uid="{DD65F9AA-1409-4AB6-BC19-180EDEB43648}" cache="Slicer_Period_Type" caption="Period Type" columnCount="2" style="SlicerStyleDark6"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DBC113-9057-457D-9B0F-D54E4E7BE073}" name="Table1" displayName="Table1" ref="A1:AQ50" totalsRowShown="0" headerRowDxfId="154" tableBorderDxfId="153">
  <autoFilter ref="A1:AQ50" xr:uid="{28DBC113-9057-457D-9B0F-D54E4E7BE073}"/>
  <tableColumns count="43">
    <tableColumn id="1" xr3:uid="{3D721C48-21E6-4BC8-90EB-010DE3F9E497}" name="Date" dataDxfId="152"/>
    <tableColumn id="2" xr3:uid="{20C8841E-1FBD-4C0D-AFA0-3AEF899A63D4}" name="Season" dataDxfId="151"/>
    <tableColumn id="3" xr3:uid="{DEE7880E-D927-41F1-8ECC-1BEF0E9256FD}" name="Month" dataDxfId="150">
      <calculatedColumnFormula>TEXT(A2,"MMM")</calculatedColumnFormula>
    </tableColumn>
    <tableColumn id="4" xr3:uid="{6BBEAF00-88D5-48C9-9ED7-2F875DC71161}" name="Year" dataDxfId="149">
      <calculatedColumnFormula>YEAR(A2)</calculatedColumnFormula>
    </tableColumn>
    <tableColumn id="5" xr3:uid="{A35FD6D8-0D10-4744-8886-82887FC2CFA3}" name="Case Number" dataDxfId="148"/>
    <tableColumn id="43" xr3:uid="{C1C0B58F-8C4D-4579-8437-01872109FFF9}" name="BL NO." dataDxfId="147"/>
    <tableColumn id="6" xr3:uid="{84CD0FAB-DF39-45F1-A49C-162C005875C8}" name="WH" dataDxfId="146"/>
    <tableColumn id="7" xr3:uid="{FD5D210B-D3C3-4DD0-B1BA-DDADE373ABC4}" name="Location" dataDxfId="145"/>
    <tableColumn id="8" xr3:uid="{83506CFA-95AF-4361-8902-2B178F4A03BA}" name="Product" dataDxfId="144"/>
    <tableColumn id="9" xr3:uid="{4F137811-6370-4695-AF18-35A14A737D0E}" name="Product Description" dataDxfId="143"/>
    <tableColumn id="10" xr3:uid="{0D270D00-3209-4B8D-936C-9650EB2DB706}" name="Owner" dataDxfId="142"/>
    <tableColumn id="11" xr3:uid="{288D6065-AED4-4D85-A7AA-B2AD44597ECB}" name="Quantity" dataDxfId="141"/>
    <tableColumn id="12" xr3:uid="{657500AA-4F65-48B6-A86F-06E296A6D650}" name="Adjusted Quantity " dataDxfId="140"/>
    <tableColumn id="13" xr3:uid="{0F75CDF5-F902-424A-91E1-53878186B1D4}" name="Unit" dataDxfId="139"/>
    <tableColumn id="14" xr3:uid="{22323CD5-125D-4B99-825F-5AF1876A4DF4}" name="Cause of Loss" dataDxfId="138"/>
    <tableColumn id="15" xr3:uid="{1AEA49CC-BEC5-4ADE-8AF0-B1726EF906B4}" name="Insurance Type" dataDxfId="137"/>
    <tableColumn id="16" xr3:uid="{E4036D66-BAFF-4700-B06A-DD5839FB8E95}" name="Type" dataDxfId="136"/>
    <tableColumn id="17" xr3:uid="{22D573C9-A892-4465-BD7D-20758F91BF27}" name="Detailed Description" dataDxfId="135"/>
    <tableColumn id="18" xr3:uid="{6F610747-FE51-4565-B8B9-ECFEDF21B564}" name="Available documents " dataDxfId="134" dataCellStyle="Currency"/>
    <tableColumn id="19" xr3:uid="{CFDDF73B-6CE2-4E2E-9024-DABEC0905A63}" name="Unit Cost USD" dataDxfId="133" dataCellStyle="Currency"/>
    <tableColumn id="20" xr3:uid="{7128E48B-3B11-4F2C-97F7-D3AFAA70C11B}" name="Total Value USD" dataDxfId="132" dataCellStyle="Currency"/>
    <tableColumn id="21" xr3:uid="{C10687B2-D4C3-4DE7-B5D3-588F3DBF9F69}" name="Unit Cost - SDG" dataDxfId="131" dataCellStyle="Currency">
      <calculatedColumnFormula>T2*AA2</calculatedColumnFormula>
    </tableColumn>
    <tableColumn id="22" xr3:uid="{2A93E7EB-E69B-4181-93F4-94D82ACF1DF5}" name="Total Value SDG" dataDxfId="130" dataCellStyle="Currency">
      <calculatedColumnFormula>V2*L2</calculatedColumnFormula>
    </tableColumn>
    <tableColumn id="23" xr3:uid="{267D2777-380C-40D4-8ED9-C73E1B8EFB70}" name="STD Cost-SDG" dataDxfId="129" dataCellStyle="Currency"/>
    <tableColumn id="24" xr3:uid="{A6F6A79C-EA9A-4990-8613-0DD9AFB52F40}" name="STD Value-SDG" dataDxfId="128" dataCellStyle="Currency">
      <calculatedColumnFormula>X2*L2</calculatedColumnFormula>
    </tableColumn>
    <tableColumn id="25" xr3:uid="{12CFDADD-9D18-4235-A75A-5968FF9BCEDB}" name="Compensation Value USD" dataDxfId="127" dataCellStyle="Currency"/>
    <tableColumn id="26" xr3:uid="{332D7A2F-2981-4C4D-A6B4-3CCCA98ADE31}" name="Exchange Rate" dataDxfId="126"/>
    <tableColumn id="27" xr3:uid="{75A12315-142B-45DE-AAD1-B57851399012}" name="Compensation Status" dataDxfId="125"/>
    <tableColumn id="28" xr3:uid="{C7C1F0CE-15AD-4881-9EBC-1D5BE4C5CBB7}" name="System Status" dataDxfId="124"/>
    <tableColumn id="29" xr3:uid="{1AA19748-F5CA-45C1-8982-B090BBC01526}" name="Follow Up Person" dataDxfId="123"/>
    <tableColumn id="30" xr3:uid="{36B70911-6C71-4AF9-9E28-E9C255988A05}" name="Period Type" dataDxfId="122"/>
    <tableColumn id="31" xr3:uid="{C11B2A86-376A-42CE-91F9-E857315A9879}" name="Report by" dataDxfId="121"/>
    <tableColumn id="32" xr3:uid="{5023EA6B-6812-4742-9BF6-8B3515D8248A}" name="Remark" dataDxfId="120"/>
    <tableColumn id="33" xr3:uid="{51B01C35-D501-4987-A6B0-6C64B4EA95F3}" name="Claim Status" dataDxfId="119"/>
    <tableColumn id="34" xr3:uid="{FBCC1B17-3355-4ABE-B726-C6B77DFE59D5}" name="Status" dataDxfId="118" dataCellStyle="Currency"/>
    <tableColumn id="35" xr3:uid="{14C50DBD-EDA0-4D57-A805-BC2BD80D1949}" name="Status Update" dataDxfId="117"/>
    <tableColumn id="36" xr3:uid="{0AFCBB66-2272-4E8B-8B25-F2A138FFC83D}" name="Claim Value SDG" dataDxfId="116" dataCellStyle="Currency"/>
    <tableColumn id="37" xr3:uid="{F2702A61-6302-43E0-84CF-F69660B91968}" name="Claim Value USD" dataDxfId="115" dataCellStyle="Currency">
      <calculatedColumnFormula>U2</calculatedColumnFormula>
    </tableColumn>
    <tableColumn id="38" xr3:uid="{948AA47B-8A2F-461D-BD4C-B8CE00E9F22B}" name="Compensation Value USD2" dataDxfId="114" dataCellStyle="Currency"/>
    <tableColumn id="39" xr3:uid="{4EC66D82-C40E-4225-9A0F-81ADEB923BC8}" name="Different" dataDxfId="113" dataCellStyle="Currency 2">
      <calculatedColumnFormula>Table1[[#This Row],[Claim Value USD]]-Table1[[#This Row],[Compensation Value USD2]]</calculatedColumnFormula>
    </tableColumn>
    <tableColumn id="40" xr3:uid="{F13D38EC-5AFB-481E-BCA7-A3CC76A611AF}" name="% of different" dataDxfId="112" dataCellStyle="Percent">
      <calculatedColumnFormula>(AM2/AL2-1)*-1</calculatedColumnFormula>
    </tableColumn>
    <tableColumn id="41" xr3:uid="{2E7374E4-8AF7-4491-A448-C11A51352516}" name="Remark of different "/>
    <tableColumn id="42" xr3:uid="{B7EE17C7-644B-4B30-BA85-BC060E8A87E5}" name="Remark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67A821D-EED2-45AA-B09E-E84FDCA2BD7B}" sourceName="Date">
  <pivotTables>
    <pivotTable tabId="7" name="PivotTable2"/>
    <pivotTable tabId="11" name="PivotTable14"/>
  </pivotTables>
  <state minimalRefreshVersion="6" lastRefreshVersion="6" pivotCacheId="2035467345" filterType="unknown">
    <bounds startDate="2019-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0D1978F-C336-417C-A0D0-CB0463BE9F5A}" sourceName="[Range].[Date]">
  <pivotTables>
    <pivotTable tabId="15" name="% compensated"/>
    <pivotTable tabId="3" name="PivotTable4"/>
    <pivotTable tabId="15" name="PivotTable5"/>
    <pivotTable tabId="15" name="PivotTable6"/>
    <pivotTable tabId="15" name="PivotTable7"/>
    <pivotTable tabId="15" name="PivotTable8"/>
    <pivotTable tabId="17" name="PivotTable10"/>
  </pivotTables>
  <state minimalRefreshVersion="6" lastRefreshVersion="6" pivotCacheId="1979052107" filterType="unknown">
    <bounds startDate="2019-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F68E064-BB36-40F6-8357-8BDBFB612865}" cache="Timeline_Date" caption="Date" level="0" selectionLevel="0" scrollPosition="2019-01-01T00:00:00" style="Timeline Style-Insuranc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BEC2707-133B-434D-9FA2-64395BD89C83}" cache="Timeline_Date" caption="Date" level="0" selectionLevel="0" scrollPosition="2020-10-24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46CC6B4-770E-4A71-BADE-5469B2200B26}" cache="NativeTimeline_Date" caption="Date" showSelectionLabel="0" level="0" selectionLevel="0" scrollPosition="2021-11-09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6.xml"/><Relationship Id="rId7" Type="http://schemas.microsoft.com/office/2007/relationships/slicer" Target="../slicers/slicer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5.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9.xml"/><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5B68F-CE93-454C-8765-8E3A32EF8CB9}">
  <dimension ref="A1"/>
  <sheetViews>
    <sheetView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F11AB-C419-4FCD-9919-E2751390E9F5}">
  <dimension ref="A7:A21"/>
  <sheetViews>
    <sheetView workbookViewId="0">
      <selection activeCell="F3" sqref="F3"/>
    </sheetView>
  </sheetViews>
  <sheetFormatPr defaultRowHeight="15" x14ac:dyDescent="0.25"/>
  <sheetData>
    <row r="7" spans="1:1" x14ac:dyDescent="0.25">
      <c r="A7" t="s">
        <v>307</v>
      </c>
    </row>
    <row r="8" spans="1:1" x14ac:dyDescent="0.25">
      <c r="A8" t="s">
        <v>308</v>
      </c>
    </row>
    <row r="21" spans="1:1" x14ac:dyDescent="0.25">
      <c r="A21" t="s">
        <v>309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CEEE-63F4-4B1E-8EC0-6C9CBD3ECF4A}">
  <dimension ref="A3:D141"/>
  <sheetViews>
    <sheetView workbookViewId="0">
      <selection activeCell="D4" sqref="D4"/>
    </sheetView>
  </sheetViews>
  <sheetFormatPr defaultRowHeight="15" x14ac:dyDescent="0.25"/>
  <cols>
    <col min="1" max="1" width="12.5703125" bestFit="1" customWidth="1"/>
    <col min="2" max="2" width="29.28515625" style="51" bestFit="1" customWidth="1"/>
    <col min="3" max="3" width="21.7109375" bestFit="1" customWidth="1"/>
    <col min="4" max="5" width="21.85546875" bestFit="1" customWidth="1"/>
    <col min="6" max="6" width="12" bestFit="1" customWidth="1"/>
    <col min="7" max="7" width="11.42578125" bestFit="1" customWidth="1"/>
    <col min="8" max="11" width="8.85546875" bestFit="1" customWidth="1"/>
    <col min="12" max="12" width="12" bestFit="1" customWidth="1"/>
    <col min="13" max="15" width="8.85546875" bestFit="1" customWidth="1"/>
    <col min="16" max="17" width="12" bestFit="1" customWidth="1"/>
    <col min="18" max="18" width="8.85546875" bestFit="1" customWidth="1"/>
    <col min="19" max="19" width="10.42578125" bestFit="1" customWidth="1"/>
    <col min="20" max="20" width="12" bestFit="1" customWidth="1"/>
    <col min="21" max="23" width="10.42578125" bestFit="1" customWidth="1"/>
    <col min="24" max="24" width="12" bestFit="1" customWidth="1"/>
    <col min="25" max="25" width="10.42578125" bestFit="1" customWidth="1"/>
    <col min="26" max="26" width="12" bestFit="1" customWidth="1"/>
    <col min="27" max="33" width="10.42578125" bestFit="1" customWidth="1"/>
    <col min="34" max="34" width="12" bestFit="1" customWidth="1"/>
    <col min="35" max="36" width="10.42578125" bestFit="1" customWidth="1"/>
    <col min="37" max="38" width="11.42578125" bestFit="1" customWidth="1"/>
    <col min="39" max="40" width="12" bestFit="1" customWidth="1"/>
    <col min="41" max="41" width="11.42578125" bestFit="1" customWidth="1"/>
    <col min="42" max="42" width="12" bestFit="1" customWidth="1"/>
    <col min="43" max="43" width="11.42578125" bestFit="1" customWidth="1"/>
    <col min="44" max="44" width="12" bestFit="1" customWidth="1"/>
    <col min="45" max="45" width="11.42578125" bestFit="1" customWidth="1"/>
    <col min="46" max="47" width="12" bestFit="1" customWidth="1"/>
    <col min="48" max="48" width="11.42578125" bestFit="1" customWidth="1"/>
    <col min="49" max="49" width="10.42578125" bestFit="1" customWidth="1"/>
    <col min="50" max="51" width="11.42578125" bestFit="1" customWidth="1"/>
    <col min="52" max="52" width="12" bestFit="1" customWidth="1"/>
    <col min="53" max="53" width="11.42578125" bestFit="1" customWidth="1"/>
    <col min="54" max="54" width="12" bestFit="1" customWidth="1"/>
    <col min="55" max="56" width="12.42578125" bestFit="1" customWidth="1"/>
    <col min="57" max="57" width="11.42578125" bestFit="1" customWidth="1"/>
    <col min="58" max="58" width="14.140625" bestFit="1" customWidth="1"/>
    <col min="59" max="59" width="7" bestFit="1" customWidth="1"/>
    <col min="60" max="60" width="12" bestFit="1" customWidth="1"/>
    <col min="61" max="61" width="5" bestFit="1" customWidth="1"/>
    <col min="62" max="62" width="7" bestFit="1" customWidth="1"/>
    <col min="63" max="65" width="8" bestFit="1" customWidth="1"/>
    <col min="66" max="68" width="6" bestFit="1" customWidth="1"/>
    <col min="69" max="69" width="12" bestFit="1" customWidth="1"/>
    <col min="70" max="70" width="6.7109375" bestFit="1" customWidth="1"/>
    <col min="71" max="71" width="14" bestFit="1" customWidth="1"/>
    <col min="72" max="72" width="21.5703125" bestFit="1" customWidth="1"/>
    <col min="73" max="73" width="14" bestFit="1" customWidth="1"/>
    <col min="74" max="74" width="21.5703125" bestFit="1" customWidth="1"/>
    <col min="75" max="75" width="8" bestFit="1" customWidth="1"/>
    <col min="76" max="76" width="10.28515625" bestFit="1" customWidth="1"/>
    <col min="77" max="77" width="14" bestFit="1" customWidth="1"/>
    <col min="78" max="78" width="21.5703125" bestFit="1" customWidth="1"/>
    <col min="79" max="79" width="9" bestFit="1" customWidth="1"/>
    <col min="80" max="80" width="8.7109375" bestFit="1" customWidth="1"/>
    <col min="81" max="81" width="8" bestFit="1" customWidth="1"/>
    <col min="82" max="82" width="10.28515625" bestFit="1" customWidth="1"/>
    <col min="83" max="83" width="12" bestFit="1" customWidth="1"/>
    <col min="84" max="84" width="10.28515625" bestFit="1" customWidth="1"/>
    <col min="85" max="85" width="9" bestFit="1" customWidth="1"/>
    <col min="86" max="86" width="11.28515625" bestFit="1" customWidth="1"/>
    <col min="87" max="87" width="9" bestFit="1" customWidth="1"/>
    <col min="88" max="88" width="11.28515625" bestFit="1" customWidth="1"/>
    <col min="89" max="89" width="14" bestFit="1" customWidth="1"/>
    <col min="90" max="90" width="21.5703125" bestFit="1" customWidth="1"/>
    <col min="91" max="91" width="6" bestFit="1" customWidth="1"/>
    <col min="92" max="92" width="8.7109375" bestFit="1" customWidth="1"/>
    <col min="93" max="93" width="6" bestFit="1" customWidth="1"/>
    <col min="94" max="94" width="8.7109375" bestFit="1" customWidth="1"/>
    <col min="95" max="95" width="9" bestFit="1" customWidth="1"/>
    <col min="96" max="96" width="11.28515625" bestFit="1" customWidth="1"/>
    <col min="97" max="97" width="14" bestFit="1" customWidth="1"/>
    <col min="98" max="98" width="21.5703125" bestFit="1" customWidth="1"/>
    <col min="99" max="99" width="14" bestFit="1" customWidth="1"/>
    <col min="100" max="100" width="21.5703125" bestFit="1" customWidth="1"/>
    <col min="101" max="101" width="12" bestFit="1" customWidth="1"/>
    <col min="102" max="102" width="11.28515625" bestFit="1" customWidth="1"/>
    <col min="103" max="103" width="10" bestFit="1" customWidth="1"/>
    <col min="104" max="104" width="12.28515625" bestFit="1" customWidth="1"/>
    <col min="105" max="105" width="14" bestFit="1" customWidth="1"/>
    <col min="106" max="106" width="21.5703125" bestFit="1" customWidth="1"/>
    <col min="107" max="107" width="9" bestFit="1" customWidth="1"/>
    <col min="108" max="108" width="11.28515625" bestFit="1" customWidth="1"/>
    <col min="109" max="109" width="10" bestFit="1" customWidth="1"/>
    <col min="110" max="110" width="12.28515625" bestFit="1" customWidth="1"/>
    <col min="111" max="111" width="7" bestFit="1" customWidth="1"/>
    <col min="112" max="112" width="9.7109375" bestFit="1" customWidth="1"/>
    <col min="113" max="113" width="14" bestFit="1" customWidth="1"/>
    <col min="114" max="114" width="21.5703125" bestFit="1" customWidth="1"/>
    <col min="115" max="115" width="10" bestFit="1" customWidth="1"/>
    <col min="116" max="116" width="12.28515625" bestFit="1" customWidth="1"/>
    <col min="117" max="117" width="14" bestFit="1" customWidth="1"/>
    <col min="118" max="118" width="21.5703125" bestFit="1" customWidth="1"/>
    <col min="119" max="119" width="12" bestFit="1" customWidth="1"/>
    <col min="120" max="120" width="12.28515625" bestFit="1" customWidth="1"/>
    <col min="121" max="121" width="12" bestFit="1" customWidth="1"/>
    <col min="122" max="122" width="9.7109375" bestFit="1" customWidth="1"/>
    <col min="123" max="123" width="10" bestFit="1" customWidth="1"/>
    <col min="124" max="124" width="12.28515625" bestFit="1" customWidth="1"/>
    <col min="125" max="125" width="10" bestFit="1" customWidth="1"/>
    <col min="126" max="126" width="12.28515625" bestFit="1" customWidth="1"/>
    <col min="127" max="127" width="10" bestFit="1" customWidth="1"/>
    <col min="128" max="128" width="12.28515625" bestFit="1" customWidth="1"/>
    <col min="129" max="129" width="10" bestFit="1" customWidth="1"/>
    <col min="130" max="130" width="12.28515625" bestFit="1" customWidth="1"/>
    <col min="131" max="131" width="10" bestFit="1" customWidth="1"/>
    <col min="132" max="132" width="12.28515625" bestFit="1" customWidth="1"/>
    <col min="133" max="133" width="14" bestFit="1" customWidth="1"/>
    <col min="134" max="134" width="20.42578125" bestFit="1" customWidth="1"/>
    <col min="135" max="135" width="7" bestFit="1" customWidth="1"/>
    <col min="136" max="136" width="9.7109375" bestFit="1" customWidth="1"/>
    <col min="137" max="137" width="12" bestFit="1" customWidth="1"/>
    <col min="138" max="138" width="11.28515625" bestFit="1" customWidth="1"/>
    <col min="139" max="139" width="7" bestFit="1" customWidth="1"/>
    <col min="140" max="140" width="9.7109375" bestFit="1" customWidth="1"/>
    <col min="141" max="141" width="12" bestFit="1" customWidth="1"/>
    <col min="142" max="142" width="10.7109375" bestFit="1" customWidth="1"/>
    <col min="143" max="143" width="14" bestFit="1" customWidth="1"/>
    <col min="144" max="144" width="21.5703125" bestFit="1" customWidth="1"/>
    <col min="145" max="145" width="14" bestFit="1" customWidth="1"/>
    <col min="146" max="146" width="21.5703125" bestFit="1" customWidth="1"/>
    <col min="147" max="147" width="12" bestFit="1" customWidth="1"/>
    <col min="148" max="148" width="10.7109375" bestFit="1" customWidth="1"/>
    <col min="149" max="149" width="14" bestFit="1" customWidth="1"/>
    <col min="150" max="150" width="21.5703125" bestFit="1" customWidth="1"/>
    <col min="151" max="151" width="12" bestFit="1" customWidth="1"/>
    <col min="152" max="152" width="10.7109375" bestFit="1" customWidth="1"/>
    <col min="153" max="153" width="14" bestFit="1" customWidth="1"/>
    <col min="154" max="154" width="21.5703125" bestFit="1" customWidth="1"/>
    <col min="155" max="155" width="11" bestFit="1" customWidth="1"/>
    <col min="156" max="156" width="21.5703125" bestFit="1" customWidth="1"/>
    <col min="157" max="157" width="14" bestFit="1" customWidth="1"/>
    <col min="158" max="158" width="21.5703125" bestFit="1" customWidth="1"/>
    <col min="159" max="159" width="14" bestFit="1" customWidth="1"/>
    <col min="160" max="160" width="21.5703125" bestFit="1" customWidth="1"/>
    <col min="161" max="161" width="12" bestFit="1" customWidth="1"/>
    <col min="162" max="162" width="12.28515625" bestFit="1" customWidth="1"/>
    <col min="163" max="163" width="12" bestFit="1" customWidth="1"/>
    <col min="164" max="164" width="10.7109375" bestFit="1" customWidth="1"/>
    <col min="165" max="165" width="8" bestFit="1" customWidth="1"/>
    <col min="166" max="166" width="10.7109375" bestFit="1" customWidth="1"/>
    <col min="167" max="167" width="10" bestFit="1" customWidth="1"/>
    <col min="168" max="168" width="12.28515625" bestFit="1" customWidth="1"/>
    <col min="169" max="169" width="14" bestFit="1" customWidth="1"/>
    <col min="170" max="170" width="21.5703125" bestFit="1" customWidth="1"/>
    <col min="171" max="171" width="8" bestFit="1" customWidth="1"/>
    <col min="172" max="172" width="10.7109375" bestFit="1" customWidth="1"/>
    <col min="173" max="173" width="14" bestFit="1" customWidth="1"/>
    <col min="174" max="174" width="21.5703125" bestFit="1" customWidth="1"/>
    <col min="175" max="175" width="14" bestFit="1" customWidth="1"/>
    <col min="176" max="176" width="21.5703125" bestFit="1" customWidth="1"/>
    <col min="177" max="177" width="14" bestFit="1" customWidth="1"/>
    <col min="178" max="178" width="21.5703125" bestFit="1" customWidth="1"/>
    <col min="179" max="179" width="9" bestFit="1" customWidth="1"/>
    <col min="180" max="182" width="12" bestFit="1" customWidth="1"/>
    <col min="183" max="183" width="7" bestFit="1" customWidth="1"/>
    <col min="184" max="184" width="6" bestFit="1" customWidth="1"/>
    <col min="185" max="186" width="12" bestFit="1" customWidth="1"/>
    <col min="187" max="187" width="8" bestFit="1" customWidth="1"/>
    <col min="188" max="190" width="12" bestFit="1" customWidth="1"/>
    <col min="191" max="191" width="7" bestFit="1" customWidth="1"/>
    <col min="192" max="192" width="5" bestFit="1" customWidth="1"/>
    <col min="193" max="193" width="9" bestFit="1" customWidth="1"/>
    <col min="194" max="194" width="8" bestFit="1" customWidth="1"/>
    <col min="195" max="195" width="11.7109375" bestFit="1" customWidth="1"/>
    <col min="196" max="196" width="10.7109375" bestFit="1" customWidth="1"/>
  </cols>
  <sheetData>
    <row r="3" spans="1:4" x14ac:dyDescent="0.25">
      <c r="A3" s="43" t="s">
        <v>278</v>
      </c>
      <c r="B3" t="s">
        <v>281</v>
      </c>
      <c r="C3" t="s">
        <v>280</v>
      </c>
      <c r="D3" t="s">
        <v>318</v>
      </c>
    </row>
    <row r="4" spans="1:4" x14ac:dyDescent="0.25">
      <c r="A4" s="54">
        <v>2019</v>
      </c>
      <c r="B4" s="53">
        <v>45301</v>
      </c>
      <c r="C4" s="53">
        <v>63145.767689384607</v>
      </c>
      <c r="D4" s="50">
        <v>0.7174035831322314</v>
      </c>
    </row>
    <row r="5" spans="1:4" x14ac:dyDescent="0.25">
      <c r="A5" s="54">
        <v>2020</v>
      </c>
      <c r="B5" s="53">
        <v>70880</v>
      </c>
      <c r="C5" s="53">
        <v>74696</v>
      </c>
      <c r="D5" s="50">
        <v>0.94891292706436758</v>
      </c>
    </row>
    <row r="6" spans="1:4" x14ac:dyDescent="0.25">
      <c r="A6" s="54">
        <v>2021</v>
      </c>
      <c r="B6" s="53">
        <v>51276.11</v>
      </c>
      <c r="C6" s="53">
        <v>58671.44841772152</v>
      </c>
      <c r="D6" s="50">
        <v>0.87395336885039676</v>
      </c>
    </row>
    <row r="7" spans="1:4" x14ac:dyDescent="0.25">
      <c r="A7" s="54">
        <v>2022</v>
      </c>
      <c r="B7" s="53">
        <v>66224.385964912275</v>
      </c>
      <c r="C7" s="53">
        <v>140217.25830138943</v>
      </c>
      <c r="D7" s="50">
        <v>0.47229839441423488</v>
      </c>
    </row>
    <row r="8" spans="1:4" x14ac:dyDescent="0.25">
      <c r="A8" s="54">
        <v>2023</v>
      </c>
      <c r="B8" s="53">
        <v>47096.858644067797</v>
      </c>
      <c r="C8" s="53">
        <v>224569.6551617251</v>
      </c>
      <c r="D8" s="50">
        <v>0.20972049233522103</v>
      </c>
    </row>
    <row r="9" spans="1:4" x14ac:dyDescent="0.25">
      <c r="A9" s="54">
        <v>2024</v>
      </c>
      <c r="B9" s="53">
        <v>634016.40846769314</v>
      </c>
      <c r="C9" s="53">
        <v>728995.45321797859</v>
      </c>
      <c r="D9" s="50">
        <v>0.8697124319074655</v>
      </c>
    </row>
    <row r="10" spans="1:4" x14ac:dyDescent="0.25">
      <c r="A10" s="54">
        <v>2025</v>
      </c>
      <c r="B10" s="53">
        <v>46251.204054691283</v>
      </c>
      <c r="C10" s="53">
        <v>48499.040492202948</v>
      </c>
      <c r="D10" s="50">
        <v>0.95365194002398779</v>
      </c>
    </row>
    <row r="11" spans="1:4" x14ac:dyDescent="0.25">
      <c r="A11" s="54" t="s">
        <v>279</v>
      </c>
      <c r="B11" s="53">
        <v>961045.96713136451</v>
      </c>
      <c r="C11" s="53">
        <v>1338794.623280402</v>
      </c>
      <c r="D11" s="50">
        <v>0.71784420882760003</v>
      </c>
    </row>
    <row r="12" spans="1:4" x14ac:dyDescent="0.25">
      <c r="B12"/>
    </row>
    <row r="13" spans="1:4" x14ac:dyDescent="0.25">
      <c r="B13"/>
    </row>
    <row r="14" spans="1:4" x14ac:dyDescent="0.25">
      <c r="B14"/>
    </row>
    <row r="15" spans="1:4" x14ac:dyDescent="0.25">
      <c r="B15"/>
    </row>
    <row r="16" spans="1:4"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C837-379C-4492-8B5A-4D583404669B}">
  <dimension ref="A1:AT53"/>
  <sheetViews>
    <sheetView topLeftCell="Y1" zoomScale="90" zoomScaleNormal="90" workbookViewId="0">
      <pane ySplit="1" topLeftCell="A2" activePane="bottomLeft" state="frozen"/>
      <selection activeCell="Z1" sqref="Z1"/>
      <selection pane="bottomLeft" activeCell="Y7" sqref="Y7"/>
    </sheetView>
  </sheetViews>
  <sheetFormatPr defaultRowHeight="15" x14ac:dyDescent="0.25"/>
  <cols>
    <col min="1" max="1" width="13.140625" style="52" bestFit="1" customWidth="1"/>
    <col min="2" max="2" width="9.28515625" style="37" hidden="1" customWidth="1"/>
    <col min="3" max="3" width="9.28515625" style="37" customWidth="1"/>
    <col min="4" max="4" width="12.42578125" style="47" customWidth="1"/>
    <col min="5" max="5" width="14.42578125" style="37" bestFit="1" customWidth="1"/>
    <col min="6" max="6" width="19.28515625" style="37" hidden="1" customWidth="1"/>
    <col min="7" max="7" width="14" style="37" customWidth="1"/>
    <col min="8" max="8" width="32.85546875" bestFit="1" customWidth="1"/>
    <col min="9" max="9" width="11" customWidth="1"/>
    <col min="10" max="10" width="32.28515625" customWidth="1"/>
    <col min="11" max="11" width="8.7109375" hidden="1" customWidth="1"/>
    <col min="12" max="12" width="10.5703125" customWidth="1"/>
    <col min="13" max="13" width="19.140625" hidden="1" customWidth="1"/>
    <col min="14" max="14" width="10.28515625" customWidth="1"/>
    <col min="15" max="15" width="28.5703125" customWidth="1"/>
    <col min="16" max="16" width="26" customWidth="1"/>
    <col min="17" max="17" width="21.85546875" customWidth="1"/>
    <col min="18" max="18" width="255.7109375" customWidth="1"/>
    <col min="19" max="19" width="42.5703125" customWidth="1"/>
    <col min="20" max="20" width="14.85546875" customWidth="1"/>
    <col min="21" max="21" width="18.140625" customWidth="1"/>
    <col min="22" max="22" width="16.42578125" customWidth="1"/>
    <col min="23" max="23" width="20" customWidth="1"/>
    <col min="24" max="25" width="18.7109375" customWidth="1"/>
    <col min="26" max="26" width="21.5703125" style="44" customWidth="1"/>
    <col min="27" max="27" width="15.5703125" customWidth="1"/>
    <col min="28" max="28" width="28.85546875" customWidth="1"/>
    <col min="29" max="29" width="15" bestFit="1" customWidth="1"/>
    <col min="30" max="32" width="18" customWidth="1"/>
    <col min="33" max="33" width="132.5703125" hidden="1" customWidth="1"/>
    <col min="34" max="34" width="16.42578125" customWidth="1"/>
    <col min="35" max="35" width="8.85546875" style="38" bestFit="1" customWidth="1"/>
    <col min="36" max="36" width="42.42578125" bestFit="1" customWidth="1"/>
    <col min="37" max="37" width="17.42578125" style="39" hidden="1" customWidth="1"/>
    <col min="38" max="38" width="17.28515625" style="40" customWidth="1"/>
    <col min="39" max="39" width="25.5703125" style="57" customWidth="1"/>
    <col min="40" max="40" width="13.7109375" style="40" bestFit="1" customWidth="1"/>
    <col min="41" max="41" width="25.7109375" style="41" bestFit="1" customWidth="1"/>
    <col min="42" max="42" width="67.85546875" style="40" bestFit="1" customWidth="1"/>
    <col min="43" max="43" width="65.7109375" hidden="1" customWidth="1"/>
    <col min="44" max="44" width="10.28515625" hidden="1" customWidth="1"/>
    <col min="45" max="45" width="0" hidden="1" customWidth="1"/>
  </cols>
  <sheetData>
    <row r="1" spans="1:46" ht="19.149999999999999" customHeight="1" x14ac:dyDescent="0.25">
      <c r="A1" s="99" t="s">
        <v>0</v>
      </c>
      <c r="B1" s="1" t="s">
        <v>1</v>
      </c>
      <c r="C1" s="1" t="s">
        <v>317</v>
      </c>
      <c r="D1" s="45" t="s">
        <v>2</v>
      </c>
      <c r="E1" s="2" t="s">
        <v>3</v>
      </c>
      <c r="F1" s="2" t="s">
        <v>347</v>
      </c>
      <c r="G1" s="1" t="s">
        <v>4</v>
      </c>
      <c r="H1" s="1" t="s">
        <v>5</v>
      </c>
      <c r="I1" s="1" t="s">
        <v>6</v>
      </c>
      <c r="J1" s="1" t="s">
        <v>7</v>
      </c>
      <c r="K1" s="1" t="s">
        <v>8</v>
      </c>
      <c r="L1" s="1" t="s">
        <v>9</v>
      </c>
      <c r="M1" s="1" t="s">
        <v>10</v>
      </c>
      <c r="N1" s="1" t="s">
        <v>11</v>
      </c>
      <c r="O1" s="1" t="s">
        <v>12</v>
      </c>
      <c r="P1" s="2" t="s">
        <v>331</v>
      </c>
      <c r="Q1" s="2" t="s">
        <v>13</v>
      </c>
      <c r="R1" s="1" t="s">
        <v>14</v>
      </c>
      <c r="S1" s="1" t="s">
        <v>15</v>
      </c>
      <c r="T1" s="1" t="s">
        <v>16</v>
      </c>
      <c r="U1" s="3" t="s">
        <v>17</v>
      </c>
      <c r="V1" s="1" t="s">
        <v>18</v>
      </c>
      <c r="W1" s="3" t="s">
        <v>19</v>
      </c>
      <c r="X1" s="4" t="s">
        <v>20</v>
      </c>
      <c r="Y1" s="4" t="s">
        <v>21</v>
      </c>
      <c r="Z1" s="55" t="s">
        <v>33</v>
      </c>
      <c r="AA1" s="1" t="s">
        <v>22</v>
      </c>
      <c r="AB1" s="1" t="s">
        <v>23</v>
      </c>
      <c r="AC1" s="1" t="s">
        <v>24</v>
      </c>
      <c r="AD1" s="1" t="s">
        <v>25</v>
      </c>
      <c r="AE1" s="1" t="s">
        <v>314</v>
      </c>
      <c r="AF1" s="1" t="s">
        <v>26</v>
      </c>
      <c r="AG1" s="1" t="s">
        <v>27</v>
      </c>
      <c r="AH1" s="2" t="s">
        <v>28</v>
      </c>
      <c r="AI1" s="1" t="s">
        <v>29</v>
      </c>
      <c r="AJ1" s="2" t="s">
        <v>30</v>
      </c>
      <c r="AK1" s="2" t="s">
        <v>31</v>
      </c>
      <c r="AL1" s="2" t="s">
        <v>32</v>
      </c>
      <c r="AM1" s="56" t="s">
        <v>348</v>
      </c>
      <c r="AN1" s="2" t="s">
        <v>34</v>
      </c>
      <c r="AO1" s="2" t="s">
        <v>358</v>
      </c>
      <c r="AP1" s="2" t="s">
        <v>35</v>
      </c>
      <c r="AQ1" s="5" t="s">
        <v>36</v>
      </c>
    </row>
    <row r="2" spans="1:46" x14ac:dyDescent="0.25">
      <c r="A2" s="100">
        <v>43596</v>
      </c>
      <c r="B2" s="126" t="s">
        <v>37</v>
      </c>
      <c r="C2" s="6" t="str">
        <f>TEXT(A2,"MMM")</f>
        <v>May</v>
      </c>
      <c r="D2" s="46">
        <f>YEAR(A2)</f>
        <v>2019</v>
      </c>
      <c r="E2" s="6">
        <v>1</v>
      </c>
      <c r="F2" s="6"/>
      <c r="G2" s="6" t="s">
        <v>38</v>
      </c>
      <c r="H2" s="7" t="s">
        <v>39</v>
      </c>
      <c r="I2" s="7" t="s">
        <v>40</v>
      </c>
      <c r="J2" s="7" t="s">
        <v>296</v>
      </c>
      <c r="K2" s="7" t="s">
        <v>41</v>
      </c>
      <c r="L2" s="8">
        <v>17</v>
      </c>
      <c r="M2" s="8">
        <v>-18.38</v>
      </c>
      <c r="N2" s="9" t="s">
        <v>243</v>
      </c>
      <c r="O2" s="7" t="s">
        <v>42</v>
      </c>
      <c r="P2" s="7" t="s">
        <v>332</v>
      </c>
      <c r="Q2" s="7" t="s">
        <v>43</v>
      </c>
      <c r="R2" s="7" t="s">
        <v>352</v>
      </c>
      <c r="S2" s="10" t="s">
        <v>44</v>
      </c>
      <c r="T2" s="11">
        <f>V2/AA2</f>
        <v>1118.2555213866369</v>
      </c>
      <c r="U2" s="11">
        <f>T2*L2</f>
        <v>19010.343863572827</v>
      </c>
      <c r="V2" s="12">
        <v>100000</v>
      </c>
      <c r="W2" s="13">
        <f t="shared" ref="W2:W29" si="0">V2*L2</f>
        <v>1700000</v>
      </c>
      <c r="X2" s="13"/>
      <c r="Y2" s="13"/>
      <c r="Z2" s="11">
        <v>12948</v>
      </c>
      <c r="AA2" s="15">
        <v>89.424999999999997</v>
      </c>
      <c r="AB2" s="10" t="s">
        <v>45</v>
      </c>
      <c r="AC2" s="10" t="s">
        <v>46</v>
      </c>
      <c r="AD2" s="10" t="s">
        <v>47</v>
      </c>
      <c r="AE2" s="10" t="s">
        <v>315</v>
      </c>
      <c r="AF2" s="31" t="s">
        <v>353</v>
      </c>
      <c r="AG2" s="15"/>
      <c r="AH2" s="15" t="s">
        <v>49</v>
      </c>
      <c r="AI2" s="16" t="s">
        <v>50</v>
      </c>
      <c r="AJ2" s="25" t="s">
        <v>185</v>
      </c>
      <c r="AK2" s="13">
        <f t="shared" ref="AK2:AK32" si="1">W2</f>
        <v>1700000</v>
      </c>
      <c r="AL2" s="14">
        <f>U2</f>
        <v>19010.343863572827</v>
      </c>
      <c r="AM2" s="11">
        <v>12948</v>
      </c>
      <c r="AN2" s="14">
        <f>Table1[[#This Row],[Claim Value USD]]-Table1[[#This Row],[Compensation Value USD2]]</f>
        <v>6062.3438635728271</v>
      </c>
      <c r="AO2" s="17">
        <f>(AM2/AL2-1)*-1</f>
        <v>0.31889711764705886</v>
      </c>
      <c r="AP2" s="34" t="s">
        <v>312</v>
      </c>
      <c r="AQ2" s="19"/>
      <c r="AT2" s="49"/>
    </row>
    <row r="3" spans="1:46" x14ac:dyDescent="0.25">
      <c r="A3" s="100">
        <v>43610</v>
      </c>
      <c r="B3" s="126" t="s">
        <v>37</v>
      </c>
      <c r="C3" s="6" t="str">
        <f t="shared" ref="C3:C45" si="2">TEXT(A3,"MMM")</f>
        <v>May</v>
      </c>
      <c r="D3" s="46">
        <f t="shared" ref="D3:D45" si="3">YEAR(A3)</f>
        <v>2019</v>
      </c>
      <c r="E3" s="6">
        <v>2</v>
      </c>
      <c r="F3" s="6"/>
      <c r="G3" s="6" t="s">
        <v>51</v>
      </c>
      <c r="H3" s="7" t="s">
        <v>52</v>
      </c>
      <c r="I3" s="7" t="s">
        <v>53</v>
      </c>
      <c r="J3" s="7" t="s">
        <v>287</v>
      </c>
      <c r="K3" s="7" t="s">
        <v>54</v>
      </c>
      <c r="L3" s="8">
        <v>22.4</v>
      </c>
      <c r="M3" s="8">
        <v>-25.2</v>
      </c>
      <c r="N3" s="9" t="s">
        <v>243</v>
      </c>
      <c r="O3" s="7" t="s">
        <v>55</v>
      </c>
      <c r="P3" s="7" t="s">
        <v>332</v>
      </c>
      <c r="Q3" s="7" t="s">
        <v>43</v>
      </c>
      <c r="R3" s="7" t="s">
        <v>354</v>
      </c>
      <c r="S3" s="10" t="s">
        <v>56</v>
      </c>
      <c r="T3" s="11">
        <f t="shared" ref="T3:T6" si="4">V3/AA3</f>
        <v>319.3737769080235</v>
      </c>
      <c r="U3" s="11">
        <f>T3*L3</f>
        <v>7153.9726027397264</v>
      </c>
      <c r="V3" s="12">
        <v>28560</v>
      </c>
      <c r="W3" s="13">
        <f t="shared" si="0"/>
        <v>639744</v>
      </c>
      <c r="X3" s="13"/>
      <c r="Y3" s="13"/>
      <c r="Z3" s="11">
        <v>353</v>
      </c>
      <c r="AA3" s="15">
        <v>89.424999999999997</v>
      </c>
      <c r="AB3" s="10" t="s">
        <v>45</v>
      </c>
      <c r="AC3" s="10" t="s">
        <v>46</v>
      </c>
      <c r="AD3" s="10" t="s">
        <v>47</v>
      </c>
      <c r="AE3" s="10" t="s">
        <v>315</v>
      </c>
      <c r="AF3" s="31" t="s">
        <v>48</v>
      </c>
      <c r="AG3" s="15"/>
      <c r="AH3" s="15" t="s">
        <v>49</v>
      </c>
      <c r="AI3" s="16" t="s">
        <v>50</v>
      </c>
      <c r="AJ3" s="25" t="s">
        <v>185</v>
      </c>
      <c r="AK3" s="13">
        <f t="shared" si="1"/>
        <v>639744</v>
      </c>
      <c r="AL3" s="14">
        <f t="shared" ref="AL3:AL43" si="5">U3</f>
        <v>7153.9726027397264</v>
      </c>
      <c r="AM3" s="11">
        <v>353</v>
      </c>
      <c r="AN3" s="14">
        <f>Table1[[#This Row],[Claim Value USD]]-Table1[[#This Row],[Compensation Value USD2]]</f>
        <v>6800.9726027397264</v>
      </c>
      <c r="AO3" s="17">
        <f>(AM3/AL3-1)*-1</f>
        <v>0.95065678615196081</v>
      </c>
      <c r="AP3" s="34" t="s">
        <v>312</v>
      </c>
      <c r="AQ3" s="19"/>
      <c r="AT3" s="50"/>
    </row>
    <row r="4" spans="1:46" x14ac:dyDescent="0.25">
      <c r="A4" s="100">
        <v>43661</v>
      </c>
      <c r="B4" s="6" t="s">
        <v>37</v>
      </c>
      <c r="C4" s="6" t="str">
        <f t="shared" si="2"/>
        <v>Jul</v>
      </c>
      <c r="D4" s="46">
        <f t="shared" si="3"/>
        <v>2019</v>
      </c>
      <c r="E4" s="6">
        <v>3</v>
      </c>
      <c r="F4" s="6"/>
      <c r="G4" s="6" t="s">
        <v>57</v>
      </c>
      <c r="H4" s="7" t="s">
        <v>58</v>
      </c>
      <c r="I4" s="7" t="s">
        <v>59</v>
      </c>
      <c r="J4" s="7" t="s">
        <v>60</v>
      </c>
      <c r="K4" s="7" t="s">
        <v>41</v>
      </c>
      <c r="L4" s="8">
        <v>38</v>
      </c>
      <c r="M4" s="8">
        <v>-38</v>
      </c>
      <c r="N4" s="9" t="s">
        <v>61</v>
      </c>
      <c r="O4" s="7" t="s">
        <v>62</v>
      </c>
      <c r="P4" s="7" t="s">
        <v>332</v>
      </c>
      <c r="Q4" s="7" t="s">
        <v>43</v>
      </c>
      <c r="R4" s="7" t="s">
        <v>63</v>
      </c>
      <c r="S4" s="10" t="s">
        <v>64</v>
      </c>
      <c r="T4" s="11">
        <f t="shared" si="4"/>
        <v>59.040620375000003</v>
      </c>
      <c r="U4" s="11">
        <f t="shared" ref="U4:U6" si="6">T4*L4</f>
        <v>2243.5435742500003</v>
      </c>
      <c r="V4" s="12">
        <v>4723.2496300000003</v>
      </c>
      <c r="W4" s="13">
        <f t="shared" si="0"/>
        <v>179483.48594000001</v>
      </c>
      <c r="X4" s="13"/>
      <c r="Y4" s="13"/>
      <c r="Z4" s="11">
        <v>0</v>
      </c>
      <c r="AA4" s="15">
        <v>80</v>
      </c>
      <c r="AB4" s="10" t="s">
        <v>342</v>
      </c>
      <c r="AC4" s="10" t="s">
        <v>46</v>
      </c>
      <c r="AD4" s="10" t="s">
        <v>47</v>
      </c>
      <c r="AE4" s="10" t="s">
        <v>315</v>
      </c>
      <c r="AF4" s="31" t="s">
        <v>48</v>
      </c>
      <c r="AG4" s="15"/>
      <c r="AH4" s="15" t="s">
        <v>49</v>
      </c>
      <c r="AI4" s="16" t="s">
        <v>50</v>
      </c>
      <c r="AJ4" s="15" t="s">
        <v>349</v>
      </c>
      <c r="AK4" s="13">
        <f t="shared" si="1"/>
        <v>179483.48594000001</v>
      </c>
      <c r="AL4" s="14">
        <f t="shared" si="5"/>
        <v>2243.5435742500003</v>
      </c>
      <c r="AM4" s="11">
        <v>0</v>
      </c>
      <c r="AN4" s="14">
        <f>Table1[[#This Row],[Claim Value USD]]-Table1[[#This Row],[Compensation Value USD2]]</f>
        <v>2243.5435742500003</v>
      </c>
      <c r="AO4" s="17">
        <f t="shared" ref="AO4:AO45" si="7">(AM4/AL4-1)*-1</f>
        <v>1</v>
      </c>
      <c r="AP4" s="18" t="s">
        <v>310</v>
      </c>
      <c r="AQ4" s="19"/>
    </row>
    <row r="5" spans="1:46" x14ac:dyDescent="0.25">
      <c r="A5" s="100">
        <v>43748</v>
      </c>
      <c r="B5" s="6" t="s">
        <v>37</v>
      </c>
      <c r="C5" s="6" t="str">
        <f t="shared" si="2"/>
        <v>Oct</v>
      </c>
      <c r="D5" s="46">
        <v>2019</v>
      </c>
      <c r="E5" s="6">
        <v>4</v>
      </c>
      <c r="F5" s="6"/>
      <c r="G5" s="6" t="s">
        <v>57</v>
      </c>
      <c r="H5" s="7" t="s">
        <v>58</v>
      </c>
      <c r="I5" s="7" t="s">
        <v>65</v>
      </c>
      <c r="J5" s="7" t="s">
        <v>60</v>
      </c>
      <c r="K5" s="7" t="s">
        <v>54</v>
      </c>
      <c r="L5" s="8">
        <v>60</v>
      </c>
      <c r="M5" s="8">
        <v>0</v>
      </c>
      <c r="N5" s="9" t="s">
        <v>61</v>
      </c>
      <c r="O5" s="7" t="s">
        <v>62</v>
      </c>
      <c r="P5" s="7" t="s">
        <v>332</v>
      </c>
      <c r="Q5" s="7" t="s">
        <v>43</v>
      </c>
      <c r="R5" s="7" t="s">
        <v>66</v>
      </c>
      <c r="S5" s="10" t="s">
        <v>64</v>
      </c>
      <c r="T5" s="11">
        <f t="shared" si="4"/>
        <v>42.298865157894738</v>
      </c>
      <c r="U5" s="11">
        <f t="shared" si="6"/>
        <v>2537.9319094736843</v>
      </c>
      <c r="V5" s="12">
        <v>4018.39219</v>
      </c>
      <c r="W5" s="13">
        <f t="shared" si="0"/>
        <v>241103.53140000001</v>
      </c>
      <c r="X5" s="13"/>
      <c r="Y5" s="13"/>
      <c r="Z5" s="11">
        <v>0</v>
      </c>
      <c r="AA5" s="15">
        <v>95</v>
      </c>
      <c r="AB5" s="10" t="s">
        <v>342</v>
      </c>
      <c r="AC5" s="10" t="s">
        <v>46</v>
      </c>
      <c r="AD5" s="10" t="s">
        <v>47</v>
      </c>
      <c r="AE5" s="10" t="s">
        <v>315</v>
      </c>
      <c r="AF5" s="31" t="s">
        <v>48</v>
      </c>
      <c r="AG5" s="15"/>
      <c r="AH5" s="15" t="s">
        <v>49</v>
      </c>
      <c r="AI5" s="16" t="s">
        <v>50</v>
      </c>
      <c r="AJ5" s="15" t="s">
        <v>349</v>
      </c>
      <c r="AK5" s="13">
        <f t="shared" si="1"/>
        <v>241103.53140000001</v>
      </c>
      <c r="AL5" s="14">
        <f t="shared" si="5"/>
        <v>2537.9319094736843</v>
      </c>
      <c r="AM5" s="11">
        <v>0</v>
      </c>
      <c r="AN5" s="14">
        <f>Table1[[#This Row],[Claim Value USD]]-Table1[[#This Row],[Compensation Value USD2]]</f>
        <v>2537.9319094736843</v>
      </c>
      <c r="AO5" s="17">
        <f t="shared" si="7"/>
        <v>1</v>
      </c>
      <c r="AP5" s="18" t="s">
        <v>310</v>
      </c>
      <c r="AQ5" s="19"/>
    </row>
    <row r="6" spans="1:46" x14ac:dyDescent="0.25">
      <c r="A6" s="100">
        <v>43748</v>
      </c>
      <c r="B6" s="6" t="s">
        <v>37</v>
      </c>
      <c r="C6" s="6" t="str">
        <f t="shared" si="2"/>
        <v>Oct</v>
      </c>
      <c r="D6" s="46">
        <v>2019</v>
      </c>
      <c r="E6" s="6">
        <v>5</v>
      </c>
      <c r="F6" s="6"/>
      <c r="G6" s="6" t="s">
        <v>57</v>
      </c>
      <c r="H6" s="7" t="s">
        <v>67</v>
      </c>
      <c r="I6" s="7" t="s">
        <v>68</v>
      </c>
      <c r="J6" s="7" t="s">
        <v>242</v>
      </c>
      <c r="K6" s="7" t="s">
        <v>54</v>
      </c>
      <c r="L6" s="8">
        <v>1</v>
      </c>
      <c r="M6" s="8">
        <v>0</v>
      </c>
      <c r="N6" s="9" t="s">
        <v>61</v>
      </c>
      <c r="O6" s="7" t="s">
        <v>62</v>
      </c>
      <c r="P6" s="7" t="s">
        <v>332</v>
      </c>
      <c r="Q6" s="7" t="s">
        <v>43</v>
      </c>
      <c r="R6" s="7" t="s">
        <v>66</v>
      </c>
      <c r="S6" s="10" t="s">
        <v>64</v>
      </c>
      <c r="T6" s="11">
        <f t="shared" si="4"/>
        <v>180.10526315789474</v>
      </c>
      <c r="U6" s="11">
        <f t="shared" si="6"/>
        <v>180.10526315789474</v>
      </c>
      <c r="V6" s="12">
        <v>17110</v>
      </c>
      <c r="W6" s="13">
        <f t="shared" si="0"/>
        <v>17110</v>
      </c>
      <c r="X6" s="13"/>
      <c r="Y6" s="13"/>
      <c r="Z6" s="11">
        <v>0</v>
      </c>
      <c r="AA6" s="15">
        <v>95</v>
      </c>
      <c r="AB6" s="10" t="s">
        <v>342</v>
      </c>
      <c r="AC6" s="10" t="s">
        <v>46</v>
      </c>
      <c r="AD6" s="10" t="s">
        <v>47</v>
      </c>
      <c r="AE6" s="10" t="s">
        <v>315</v>
      </c>
      <c r="AF6" s="31" t="s">
        <v>48</v>
      </c>
      <c r="AG6" s="15"/>
      <c r="AH6" s="15" t="s">
        <v>49</v>
      </c>
      <c r="AI6" s="16" t="s">
        <v>50</v>
      </c>
      <c r="AJ6" s="15" t="s">
        <v>349</v>
      </c>
      <c r="AK6" s="13">
        <f t="shared" si="1"/>
        <v>17110</v>
      </c>
      <c r="AL6" s="14">
        <f t="shared" si="5"/>
        <v>180.10526315789474</v>
      </c>
      <c r="AM6" s="11">
        <v>0</v>
      </c>
      <c r="AN6" s="14">
        <f>Table1[[#This Row],[Claim Value USD]]-Table1[[#This Row],[Compensation Value USD2]]</f>
        <v>180.10526315789474</v>
      </c>
      <c r="AO6" s="17">
        <f t="shared" si="7"/>
        <v>1</v>
      </c>
      <c r="AP6" s="18" t="s">
        <v>310</v>
      </c>
      <c r="AQ6" s="19"/>
    </row>
    <row r="7" spans="1:46" x14ac:dyDescent="0.25">
      <c r="A7" s="100">
        <v>43926</v>
      </c>
      <c r="B7" s="6" t="s">
        <v>70</v>
      </c>
      <c r="C7" s="6" t="str">
        <f t="shared" si="2"/>
        <v>Apr</v>
      </c>
      <c r="D7" s="46">
        <f t="shared" si="3"/>
        <v>2020</v>
      </c>
      <c r="E7" s="6">
        <v>10</v>
      </c>
      <c r="F7" s="6"/>
      <c r="G7" s="6" t="s">
        <v>73</v>
      </c>
      <c r="H7" s="7" t="s">
        <v>74</v>
      </c>
      <c r="I7" s="7" t="s">
        <v>75</v>
      </c>
      <c r="J7" s="7" t="s">
        <v>282</v>
      </c>
      <c r="K7" s="7" t="s">
        <v>41</v>
      </c>
      <c r="L7" s="8">
        <v>4.0999999999999996</v>
      </c>
      <c r="M7" s="8">
        <v>-20</v>
      </c>
      <c r="N7" s="9" t="s">
        <v>243</v>
      </c>
      <c r="O7" s="7" t="s">
        <v>78</v>
      </c>
      <c r="P7" s="7" t="s">
        <v>332</v>
      </c>
      <c r="Q7" s="7" t="s">
        <v>43</v>
      </c>
      <c r="R7" s="7" t="s">
        <v>79</v>
      </c>
      <c r="S7" s="10" t="s">
        <v>80</v>
      </c>
      <c r="T7" s="11">
        <v>1600</v>
      </c>
      <c r="U7" s="11">
        <f t="shared" ref="U7:U17" si="8">T7*L7</f>
        <v>6559.9999999999991</v>
      </c>
      <c r="V7" s="12">
        <f t="shared" ref="V7:V14" si="9">T7*AA7</f>
        <v>224000</v>
      </c>
      <c r="W7" s="13">
        <f>V7*L7</f>
        <v>918399.99999999988</v>
      </c>
      <c r="X7" s="13"/>
      <c r="Y7" s="13"/>
      <c r="Z7" s="11">
        <v>6559.9999999999991</v>
      </c>
      <c r="AA7" s="15">
        <v>140</v>
      </c>
      <c r="AB7" s="10" t="s">
        <v>45</v>
      </c>
      <c r="AC7" s="10" t="s">
        <v>46</v>
      </c>
      <c r="AD7" s="10" t="s">
        <v>77</v>
      </c>
      <c r="AE7" s="10" t="s">
        <v>315</v>
      </c>
      <c r="AF7" s="31" t="s">
        <v>48</v>
      </c>
      <c r="AG7" s="15"/>
      <c r="AH7" s="15" t="s">
        <v>49</v>
      </c>
      <c r="AI7" s="16" t="s">
        <v>50</v>
      </c>
      <c r="AJ7" s="25" t="s">
        <v>185</v>
      </c>
      <c r="AK7" s="13">
        <f t="shared" si="1"/>
        <v>918399.99999999988</v>
      </c>
      <c r="AL7" s="14">
        <f t="shared" si="5"/>
        <v>6559.9999999999991</v>
      </c>
      <c r="AM7" s="11">
        <v>6559.9999999999991</v>
      </c>
      <c r="AN7" s="14">
        <f>Table1[[#This Row],[Claim Value USD]]-Table1[[#This Row],[Compensation Value USD2]]</f>
        <v>0</v>
      </c>
      <c r="AO7" s="17">
        <f t="shared" si="7"/>
        <v>0</v>
      </c>
      <c r="AP7" s="34" t="s">
        <v>312</v>
      </c>
      <c r="AQ7" s="19"/>
    </row>
    <row r="8" spans="1:46" x14ac:dyDescent="0.25">
      <c r="A8" s="100">
        <v>44018</v>
      </c>
      <c r="B8" s="6" t="s">
        <v>70</v>
      </c>
      <c r="C8" s="6" t="str">
        <f t="shared" si="2"/>
        <v>Jul</v>
      </c>
      <c r="D8" s="46">
        <f t="shared" si="3"/>
        <v>2020</v>
      </c>
      <c r="E8" s="6">
        <v>11</v>
      </c>
      <c r="F8" s="6"/>
      <c r="G8" s="6" t="s">
        <v>57</v>
      </c>
      <c r="H8" s="7" t="s">
        <v>74</v>
      </c>
      <c r="I8" s="7" t="s">
        <v>72</v>
      </c>
      <c r="J8" s="7" t="s">
        <v>222</v>
      </c>
      <c r="K8" s="7" t="s">
        <v>54</v>
      </c>
      <c r="L8" s="8">
        <v>24</v>
      </c>
      <c r="M8" s="8">
        <v>-24</v>
      </c>
      <c r="N8" s="9" t="s">
        <v>61</v>
      </c>
      <c r="O8" s="7" t="s">
        <v>62</v>
      </c>
      <c r="P8" s="7" t="s">
        <v>332</v>
      </c>
      <c r="Q8" s="7" t="s">
        <v>43</v>
      </c>
      <c r="R8" s="7" t="s">
        <v>81</v>
      </c>
      <c r="S8" s="10" t="s">
        <v>64</v>
      </c>
      <c r="T8" s="11">
        <v>41</v>
      </c>
      <c r="U8" s="11">
        <f t="shared" si="8"/>
        <v>984</v>
      </c>
      <c r="V8" s="12">
        <f t="shared" si="9"/>
        <v>7380</v>
      </c>
      <c r="W8" s="13">
        <f t="shared" si="0"/>
        <v>177120</v>
      </c>
      <c r="X8" s="13"/>
      <c r="Y8" s="13"/>
      <c r="Z8" s="11">
        <v>0</v>
      </c>
      <c r="AA8" s="15">
        <v>180</v>
      </c>
      <c r="AB8" s="10" t="s">
        <v>342</v>
      </c>
      <c r="AC8" s="10" t="s">
        <v>46</v>
      </c>
      <c r="AD8" s="10" t="s">
        <v>47</v>
      </c>
      <c r="AE8" s="10" t="s">
        <v>315</v>
      </c>
      <c r="AF8" s="31" t="s">
        <v>48</v>
      </c>
      <c r="AG8" s="15"/>
      <c r="AH8" s="15" t="s">
        <v>49</v>
      </c>
      <c r="AI8" s="16" t="s">
        <v>50</v>
      </c>
      <c r="AJ8" s="15" t="s">
        <v>349</v>
      </c>
      <c r="AK8" s="13">
        <f t="shared" si="1"/>
        <v>177120</v>
      </c>
      <c r="AL8" s="14">
        <f t="shared" si="5"/>
        <v>984</v>
      </c>
      <c r="AM8" s="11">
        <v>0</v>
      </c>
      <c r="AN8" s="14">
        <f>Table1[[#This Row],[Claim Value USD]]-Table1[[#This Row],[Compensation Value USD2]]</f>
        <v>984</v>
      </c>
      <c r="AO8" s="17">
        <f t="shared" si="7"/>
        <v>1</v>
      </c>
      <c r="AP8" s="18" t="s">
        <v>310</v>
      </c>
      <c r="AQ8" s="19"/>
    </row>
    <row r="9" spans="1:46" ht="19.149999999999999" customHeight="1" x14ac:dyDescent="0.25">
      <c r="A9" s="100">
        <v>44251</v>
      </c>
      <c r="B9" s="6" t="s">
        <v>82</v>
      </c>
      <c r="C9" s="6" t="str">
        <f t="shared" si="2"/>
        <v>Feb</v>
      </c>
      <c r="D9" s="46">
        <f t="shared" si="3"/>
        <v>2021</v>
      </c>
      <c r="E9" s="6">
        <v>12</v>
      </c>
      <c r="F9" s="6"/>
      <c r="G9" s="6" t="s">
        <v>73</v>
      </c>
      <c r="H9" s="7" t="s">
        <v>83</v>
      </c>
      <c r="I9" s="7" t="s">
        <v>84</v>
      </c>
      <c r="J9" s="7" t="s">
        <v>283</v>
      </c>
      <c r="K9" s="7" t="s">
        <v>54</v>
      </c>
      <c r="L9" s="8">
        <v>49</v>
      </c>
      <c r="M9" s="8">
        <v>-48</v>
      </c>
      <c r="N9" s="9" t="s">
        <v>85</v>
      </c>
      <c r="O9" s="7" t="s">
        <v>78</v>
      </c>
      <c r="P9" s="7" t="s">
        <v>332</v>
      </c>
      <c r="Q9" s="7" t="s">
        <v>43</v>
      </c>
      <c r="R9" s="7" t="s">
        <v>86</v>
      </c>
      <c r="S9" s="10" t="s">
        <v>87</v>
      </c>
      <c r="T9" s="11">
        <v>67.724999999999994</v>
      </c>
      <c r="U9" s="11">
        <f t="shared" si="8"/>
        <v>3318.5249999999996</v>
      </c>
      <c r="V9" s="12">
        <f t="shared" si="9"/>
        <v>23585.705324999999</v>
      </c>
      <c r="W9" s="13">
        <f t="shared" si="0"/>
        <v>1155699.5609249999</v>
      </c>
      <c r="X9" s="13"/>
      <c r="Y9" s="13"/>
      <c r="Z9" s="11">
        <v>3318.52</v>
      </c>
      <c r="AA9" s="15">
        <v>348.25700000000001</v>
      </c>
      <c r="AB9" s="10" t="s">
        <v>45</v>
      </c>
      <c r="AC9" s="10" t="s">
        <v>46</v>
      </c>
      <c r="AD9" s="10" t="s">
        <v>77</v>
      </c>
      <c r="AE9" s="10" t="s">
        <v>315</v>
      </c>
      <c r="AF9" s="31" t="s">
        <v>48</v>
      </c>
      <c r="AG9" s="15"/>
      <c r="AH9" s="15" t="s">
        <v>49</v>
      </c>
      <c r="AI9" s="16" t="s">
        <v>50</v>
      </c>
      <c r="AJ9" s="25" t="s">
        <v>185</v>
      </c>
      <c r="AK9" s="13">
        <f t="shared" si="1"/>
        <v>1155699.5609249999</v>
      </c>
      <c r="AL9" s="14">
        <f t="shared" si="5"/>
        <v>3318.5249999999996</v>
      </c>
      <c r="AM9" s="11">
        <v>3318.52</v>
      </c>
      <c r="AN9" s="14">
        <f>Table1[[#This Row],[Claim Value USD]]-Table1[[#This Row],[Compensation Value USD2]]</f>
        <v>4.999999999654392E-3</v>
      </c>
      <c r="AO9" s="17">
        <f t="shared" si="7"/>
        <v>1.5066934857532743E-6</v>
      </c>
      <c r="AP9" s="34" t="s">
        <v>312</v>
      </c>
      <c r="AQ9" s="19"/>
    </row>
    <row r="10" spans="1:46" ht="19.149999999999999" customHeight="1" x14ac:dyDescent="0.25">
      <c r="A10" s="100">
        <v>44260</v>
      </c>
      <c r="B10" s="6" t="s">
        <v>82</v>
      </c>
      <c r="C10" s="6" t="str">
        <f t="shared" si="2"/>
        <v>Mar</v>
      </c>
      <c r="D10" s="46">
        <f t="shared" si="3"/>
        <v>2021</v>
      </c>
      <c r="E10" s="6">
        <v>13</v>
      </c>
      <c r="F10" s="6"/>
      <c r="G10" s="6" t="s">
        <v>88</v>
      </c>
      <c r="H10" s="7" t="s">
        <v>89</v>
      </c>
      <c r="I10" s="7" t="s">
        <v>90</v>
      </c>
      <c r="J10" s="7" t="s">
        <v>60</v>
      </c>
      <c r="K10" s="7" t="s">
        <v>54</v>
      </c>
      <c r="L10" s="8">
        <v>8</v>
      </c>
      <c r="M10" s="8"/>
      <c r="N10" s="9" t="s">
        <v>61</v>
      </c>
      <c r="O10" s="7" t="s">
        <v>76</v>
      </c>
      <c r="P10" s="7" t="s">
        <v>332</v>
      </c>
      <c r="Q10" s="7" t="s">
        <v>43</v>
      </c>
      <c r="R10" s="7" t="s">
        <v>91</v>
      </c>
      <c r="S10" s="10" t="s">
        <v>92</v>
      </c>
      <c r="T10" s="11">
        <v>57.55</v>
      </c>
      <c r="U10" s="11">
        <f t="shared" si="8"/>
        <v>460.4</v>
      </c>
      <c r="V10" s="12">
        <f t="shared" si="9"/>
        <v>22156.75</v>
      </c>
      <c r="W10" s="13">
        <f t="shared" si="0"/>
        <v>177254</v>
      </c>
      <c r="X10" s="13"/>
      <c r="Y10" s="13"/>
      <c r="Z10" s="11">
        <v>414.36</v>
      </c>
      <c r="AA10" s="15">
        <v>385</v>
      </c>
      <c r="AB10" s="10" t="s">
        <v>45</v>
      </c>
      <c r="AC10" s="10" t="s">
        <v>46</v>
      </c>
      <c r="AD10" s="10" t="s">
        <v>47</v>
      </c>
      <c r="AE10" s="10" t="s">
        <v>315</v>
      </c>
      <c r="AF10" s="31" t="s">
        <v>48</v>
      </c>
      <c r="AG10" s="15"/>
      <c r="AH10" s="15" t="s">
        <v>49</v>
      </c>
      <c r="AI10" s="16" t="s">
        <v>50</v>
      </c>
      <c r="AJ10" s="25" t="s">
        <v>185</v>
      </c>
      <c r="AK10" s="13">
        <f t="shared" si="1"/>
        <v>177254</v>
      </c>
      <c r="AL10" s="14">
        <f t="shared" si="5"/>
        <v>460.4</v>
      </c>
      <c r="AM10" s="11">
        <v>414.36</v>
      </c>
      <c r="AN10" s="14">
        <f>Table1[[#This Row],[Claim Value USD]]-Table1[[#This Row],[Compensation Value USD2]]</f>
        <v>46.039999999999964</v>
      </c>
      <c r="AO10" s="17">
        <f t="shared" si="7"/>
        <v>9.9999999999999978E-2</v>
      </c>
      <c r="AP10" s="10" t="s">
        <v>93</v>
      </c>
      <c r="AQ10" s="19"/>
    </row>
    <row r="11" spans="1:46" ht="19.149999999999999" customHeight="1" x14ac:dyDescent="0.25">
      <c r="A11" s="100">
        <v>44384</v>
      </c>
      <c r="B11" s="126" t="s">
        <v>82</v>
      </c>
      <c r="C11" s="6" t="str">
        <f t="shared" si="2"/>
        <v>Jul</v>
      </c>
      <c r="D11" s="46">
        <f t="shared" si="3"/>
        <v>2021</v>
      </c>
      <c r="E11" s="6">
        <v>17</v>
      </c>
      <c r="F11" s="6"/>
      <c r="G11" s="6" t="s">
        <v>73</v>
      </c>
      <c r="H11" s="7" t="s">
        <v>83</v>
      </c>
      <c r="I11" s="7" t="s">
        <v>72</v>
      </c>
      <c r="J11" s="7" t="s">
        <v>222</v>
      </c>
      <c r="K11" s="7" t="s">
        <v>54</v>
      </c>
      <c r="L11" s="8">
        <v>10</v>
      </c>
      <c r="M11" s="8"/>
      <c r="N11" s="9" t="s">
        <v>61</v>
      </c>
      <c r="O11" s="7" t="s">
        <v>62</v>
      </c>
      <c r="P11" s="7" t="s">
        <v>332</v>
      </c>
      <c r="Q11" s="7" t="s">
        <v>43</v>
      </c>
      <c r="R11" s="7" t="s">
        <v>97</v>
      </c>
      <c r="S11" s="10" t="s">
        <v>98</v>
      </c>
      <c r="T11" s="11">
        <v>53.27</v>
      </c>
      <c r="U11" s="11">
        <f t="shared" si="8"/>
        <v>532.70000000000005</v>
      </c>
      <c r="V11" s="12">
        <f t="shared" si="9"/>
        <v>24276</v>
      </c>
      <c r="W11" s="13">
        <f t="shared" si="0"/>
        <v>242760</v>
      </c>
      <c r="X11" s="13"/>
      <c r="Y11" s="13"/>
      <c r="Z11" s="11">
        <v>0</v>
      </c>
      <c r="AA11" s="15">
        <v>455.71616294349536</v>
      </c>
      <c r="AB11" s="10" t="s">
        <v>342</v>
      </c>
      <c r="AC11" s="10" t="s">
        <v>46</v>
      </c>
      <c r="AD11" s="10" t="s">
        <v>100</v>
      </c>
      <c r="AE11" s="10" t="s">
        <v>315</v>
      </c>
      <c r="AF11" s="31" t="s">
        <v>48</v>
      </c>
      <c r="AG11" s="15"/>
      <c r="AH11" s="15" t="s">
        <v>229</v>
      </c>
      <c r="AI11" s="16" t="s">
        <v>50</v>
      </c>
      <c r="AJ11" s="25" t="s">
        <v>213</v>
      </c>
      <c r="AK11" s="13">
        <f t="shared" si="1"/>
        <v>242760</v>
      </c>
      <c r="AL11" s="14">
        <f t="shared" si="5"/>
        <v>532.70000000000005</v>
      </c>
      <c r="AM11" s="11">
        <v>0</v>
      </c>
      <c r="AN11" s="14">
        <f>Table1[[#This Row],[Claim Value USD]]-Table1[[#This Row],[Compensation Value USD2]]</f>
        <v>532.70000000000005</v>
      </c>
      <c r="AO11" s="17">
        <f t="shared" si="7"/>
        <v>1</v>
      </c>
      <c r="AP11" s="18" t="s">
        <v>214</v>
      </c>
      <c r="AQ11" s="19"/>
    </row>
    <row r="12" spans="1:46" ht="19.149999999999999" customHeight="1" x14ac:dyDescent="0.25">
      <c r="A12" s="100">
        <v>44408</v>
      </c>
      <c r="B12" s="6" t="s">
        <v>82</v>
      </c>
      <c r="C12" s="6" t="str">
        <f t="shared" si="2"/>
        <v>Jul</v>
      </c>
      <c r="D12" s="46">
        <f t="shared" si="3"/>
        <v>2021</v>
      </c>
      <c r="E12" s="6">
        <v>18</v>
      </c>
      <c r="F12" s="6"/>
      <c r="G12" s="6" t="s">
        <v>73</v>
      </c>
      <c r="H12" s="7" t="s">
        <v>83</v>
      </c>
      <c r="I12" s="7" t="s">
        <v>101</v>
      </c>
      <c r="J12" s="7" t="s">
        <v>282</v>
      </c>
      <c r="K12" s="7" t="s">
        <v>54</v>
      </c>
      <c r="L12" s="8">
        <v>20</v>
      </c>
      <c r="M12" s="8"/>
      <c r="N12" s="9" t="s">
        <v>243</v>
      </c>
      <c r="O12" s="7" t="s">
        <v>76</v>
      </c>
      <c r="P12" s="7" t="s">
        <v>332</v>
      </c>
      <c r="Q12" s="7" t="s">
        <v>43</v>
      </c>
      <c r="R12" s="7" t="s">
        <v>102</v>
      </c>
      <c r="S12" s="10" t="s">
        <v>103</v>
      </c>
      <c r="T12" s="11">
        <v>2097</v>
      </c>
      <c r="U12" s="11">
        <f t="shared" si="8"/>
        <v>41940</v>
      </c>
      <c r="V12" s="12">
        <f t="shared" si="9"/>
        <v>955267.38</v>
      </c>
      <c r="W12" s="13">
        <f t="shared" si="0"/>
        <v>19105347.600000001</v>
      </c>
      <c r="X12" s="13"/>
      <c r="Y12" s="13"/>
      <c r="Z12" s="11">
        <v>38964.199999999997</v>
      </c>
      <c r="AA12" s="15">
        <v>455.54</v>
      </c>
      <c r="AB12" s="10" t="s">
        <v>45</v>
      </c>
      <c r="AC12" s="10" t="s">
        <v>46</v>
      </c>
      <c r="AD12" s="10" t="s">
        <v>100</v>
      </c>
      <c r="AE12" s="10" t="s">
        <v>315</v>
      </c>
      <c r="AF12" s="31" t="s">
        <v>48</v>
      </c>
      <c r="AG12" s="15"/>
      <c r="AH12" s="15" t="s">
        <v>49</v>
      </c>
      <c r="AI12" s="16" t="s">
        <v>50</v>
      </c>
      <c r="AJ12" s="25" t="s">
        <v>185</v>
      </c>
      <c r="AK12" s="13">
        <f t="shared" si="1"/>
        <v>19105347.600000001</v>
      </c>
      <c r="AL12" s="14">
        <f t="shared" si="5"/>
        <v>41940</v>
      </c>
      <c r="AM12" s="11">
        <v>38964.199999999997</v>
      </c>
      <c r="AN12" s="14">
        <f>Table1[[#This Row],[Claim Value USD]]-Table1[[#This Row],[Compensation Value USD2]]</f>
        <v>2975.8000000000029</v>
      </c>
      <c r="AO12" s="17">
        <f t="shared" si="7"/>
        <v>7.0953743443013861E-2</v>
      </c>
      <c r="AP12" s="34" t="s">
        <v>312</v>
      </c>
      <c r="AQ12" s="19"/>
    </row>
    <row r="13" spans="1:46" ht="18" customHeight="1" x14ac:dyDescent="0.25">
      <c r="A13" s="100">
        <v>44590</v>
      </c>
      <c r="B13" s="6" t="s">
        <v>104</v>
      </c>
      <c r="C13" s="6" t="str">
        <f t="shared" si="2"/>
        <v>Jan</v>
      </c>
      <c r="D13" s="46">
        <f t="shared" si="3"/>
        <v>2022</v>
      </c>
      <c r="E13" s="6">
        <v>19</v>
      </c>
      <c r="F13" s="6"/>
      <c r="G13" s="6" t="s">
        <v>57</v>
      </c>
      <c r="H13" s="7" t="s">
        <v>105</v>
      </c>
      <c r="I13" s="7" t="s">
        <v>106</v>
      </c>
      <c r="J13" s="7" t="s">
        <v>285</v>
      </c>
      <c r="K13" s="7" t="s">
        <v>54</v>
      </c>
      <c r="L13" s="8">
        <v>63</v>
      </c>
      <c r="M13" s="8"/>
      <c r="N13" s="9" t="s">
        <v>61</v>
      </c>
      <c r="O13" s="7" t="s">
        <v>62</v>
      </c>
      <c r="P13" s="7" t="s">
        <v>332</v>
      </c>
      <c r="Q13" s="7" t="s">
        <v>43</v>
      </c>
      <c r="R13" s="7" t="s">
        <v>107</v>
      </c>
      <c r="S13" s="10" t="s">
        <v>96</v>
      </c>
      <c r="T13" s="11">
        <v>57.1</v>
      </c>
      <c r="U13" s="11">
        <f t="shared" si="8"/>
        <v>3597.3</v>
      </c>
      <c r="V13" s="12">
        <f t="shared" si="9"/>
        <v>28492.9</v>
      </c>
      <c r="W13" s="13">
        <f t="shared" si="0"/>
        <v>1795052.7000000002</v>
      </c>
      <c r="X13" s="13"/>
      <c r="Y13" s="13"/>
      <c r="Z13" s="11">
        <v>0</v>
      </c>
      <c r="AA13" s="15">
        <v>499</v>
      </c>
      <c r="AB13" s="10" t="s">
        <v>99</v>
      </c>
      <c r="AC13" s="10" t="s">
        <v>46</v>
      </c>
      <c r="AD13" s="10" t="s">
        <v>47</v>
      </c>
      <c r="AE13" s="10" t="s">
        <v>315</v>
      </c>
      <c r="AF13" s="31" t="s">
        <v>48</v>
      </c>
      <c r="AG13" s="15"/>
      <c r="AH13" s="15" t="s">
        <v>99</v>
      </c>
      <c r="AI13" s="16" t="s">
        <v>99</v>
      </c>
      <c r="AJ13" s="15" t="s">
        <v>343</v>
      </c>
      <c r="AK13" s="13">
        <f t="shared" si="1"/>
        <v>1795052.7000000002</v>
      </c>
      <c r="AL13" s="14">
        <f t="shared" si="5"/>
        <v>3597.3</v>
      </c>
      <c r="AM13" s="11">
        <v>0</v>
      </c>
      <c r="AN13" s="14">
        <f>Table1[[#This Row],[Claim Value USD]]-Table1[[#This Row],[Compensation Value USD2]]</f>
        <v>3597.3</v>
      </c>
      <c r="AO13" s="17">
        <f t="shared" si="7"/>
        <v>1</v>
      </c>
      <c r="AP13" s="26" t="s">
        <v>177</v>
      </c>
      <c r="AQ13" s="19"/>
    </row>
    <row r="14" spans="1:46" ht="19.149999999999999" customHeight="1" x14ac:dyDescent="0.25">
      <c r="A14" s="100">
        <v>44602</v>
      </c>
      <c r="B14" s="6" t="s">
        <v>104</v>
      </c>
      <c r="C14" s="6" t="str">
        <f t="shared" si="2"/>
        <v>Feb</v>
      </c>
      <c r="D14" s="46">
        <f t="shared" si="3"/>
        <v>2022</v>
      </c>
      <c r="E14" s="6">
        <v>20</v>
      </c>
      <c r="F14" s="6"/>
      <c r="G14" s="6"/>
      <c r="H14" s="7" t="s">
        <v>108</v>
      </c>
      <c r="I14" s="7" t="s">
        <v>109</v>
      </c>
      <c r="J14" s="7" t="s">
        <v>286</v>
      </c>
      <c r="K14" s="7" t="s">
        <v>54</v>
      </c>
      <c r="L14" s="8">
        <v>800</v>
      </c>
      <c r="M14" s="8"/>
      <c r="N14" s="9" t="s">
        <v>61</v>
      </c>
      <c r="O14" s="7" t="s">
        <v>76</v>
      </c>
      <c r="P14" s="7" t="s">
        <v>332</v>
      </c>
      <c r="Q14" s="7" t="s">
        <v>43</v>
      </c>
      <c r="R14" s="7" t="s">
        <v>110</v>
      </c>
      <c r="S14" s="10" t="s">
        <v>111</v>
      </c>
      <c r="T14" s="11">
        <v>10.77</v>
      </c>
      <c r="U14" s="11">
        <f t="shared" si="8"/>
        <v>8616</v>
      </c>
      <c r="V14" s="12">
        <f t="shared" si="9"/>
        <v>5871.3731999999991</v>
      </c>
      <c r="W14" s="13">
        <f t="shared" si="0"/>
        <v>4697098.5599999996</v>
      </c>
      <c r="X14" s="13"/>
      <c r="Y14" s="13"/>
      <c r="Z14" s="11">
        <v>0</v>
      </c>
      <c r="AA14" s="15">
        <v>545.16</v>
      </c>
      <c r="AB14" s="10" t="s">
        <v>99</v>
      </c>
      <c r="AC14" s="10" t="s">
        <v>46</v>
      </c>
      <c r="AD14" s="10" t="s">
        <v>47</v>
      </c>
      <c r="AE14" s="10" t="s">
        <v>315</v>
      </c>
      <c r="AF14" s="31" t="s">
        <v>48</v>
      </c>
      <c r="AG14" s="15"/>
      <c r="AH14" s="15" t="s">
        <v>99</v>
      </c>
      <c r="AI14" s="16" t="s">
        <v>99</v>
      </c>
      <c r="AJ14" s="15" t="s">
        <v>343</v>
      </c>
      <c r="AK14" s="13">
        <f t="shared" si="1"/>
        <v>4697098.5599999996</v>
      </c>
      <c r="AL14" s="14">
        <f t="shared" si="5"/>
        <v>8616</v>
      </c>
      <c r="AM14" s="11">
        <v>0</v>
      </c>
      <c r="AN14" s="14">
        <f>Table1[[#This Row],[Claim Value USD]]-Table1[[#This Row],[Compensation Value USD2]]</f>
        <v>8616</v>
      </c>
      <c r="AO14" s="17">
        <f t="shared" si="7"/>
        <v>1</v>
      </c>
      <c r="AP14" s="26" t="s">
        <v>177</v>
      </c>
      <c r="AQ14" s="19"/>
    </row>
    <row r="15" spans="1:46" ht="19.149999999999999" customHeight="1" x14ac:dyDescent="0.25">
      <c r="A15" s="100">
        <v>44632</v>
      </c>
      <c r="B15" s="6" t="s">
        <v>104</v>
      </c>
      <c r="C15" s="6" t="str">
        <f t="shared" si="2"/>
        <v>Mar</v>
      </c>
      <c r="D15" s="46">
        <f t="shared" si="3"/>
        <v>2022</v>
      </c>
      <c r="E15" s="6">
        <v>21</v>
      </c>
      <c r="F15" s="6"/>
      <c r="G15" s="6" t="s">
        <v>112</v>
      </c>
      <c r="H15" s="7" t="s">
        <v>113</v>
      </c>
      <c r="I15" s="7" t="s">
        <v>114</v>
      </c>
      <c r="J15" s="7" t="s">
        <v>249</v>
      </c>
      <c r="K15" s="7" t="s">
        <v>54</v>
      </c>
      <c r="L15" s="8">
        <v>7</v>
      </c>
      <c r="M15" s="8" t="s">
        <v>115</v>
      </c>
      <c r="N15" s="9" t="s">
        <v>116</v>
      </c>
      <c r="O15" s="7" t="s">
        <v>62</v>
      </c>
      <c r="P15" s="7" t="s">
        <v>332</v>
      </c>
      <c r="Q15" s="7" t="s">
        <v>43</v>
      </c>
      <c r="R15" s="7" t="s">
        <v>117</v>
      </c>
      <c r="S15" s="10" t="s">
        <v>96</v>
      </c>
      <c r="T15" s="11">
        <v>126.60035087719298</v>
      </c>
      <c r="U15" s="11">
        <f t="shared" si="8"/>
        <v>886.20245614035082</v>
      </c>
      <c r="V15" s="12">
        <v>72162.2</v>
      </c>
      <c r="W15" s="13">
        <f t="shared" si="0"/>
        <v>505135.39999999997</v>
      </c>
      <c r="X15" s="13"/>
      <c r="Y15" s="13"/>
      <c r="Z15" s="11">
        <v>0</v>
      </c>
      <c r="AA15" s="15">
        <v>570</v>
      </c>
      <c r="AB15" s="10" t="s">
        <v>99</v>
      </c>
      <c r="AC15" s="10" t="s">
        <v>46</v>
      </c>
      <c r="AD15" s="10" t="s">
        <v>47</v>
      </c>
      <c r="AE15" s="10" t="s">
        <v>315</v>
      </c>
      <c r="AF15" s="31" t="s">
        <v>48</v>
      </c>
      <c r="AG15" s="15"/>
      <c r="AH15" s="15" t="s">
        <v>99</v>
      </c>
      <c r="AI15" s="16" t="s">
        <v>99</v>
      </c>
      <c r="AJ15" s="15" t="s">
        <v>343</v>
      </c>
      <c r="AK15" s="13">
        <f t="shared" si="1"/>
        <v>505135.39999999997</v>
      </c>
      <c r="AL15" s="14">
        <f t="shared" si="5"/>
        <v>886.20245614035082</v>
      </c>
      <c r="AM15" s="11">
        <v>0</v>
      </c>
      <c r="AN15" s="14">
        <f>Table1[[#This Row],[Claim Value USD]]-Table1[[#This Row],[Compensation Value USD2]]</f>
        <v>886.20245614035082</v>
      </c>
      <c r="AO15" s="17">
        <f t="shared" si="7"/>
        <v>1</v>
      </c>
      <c r="AP15" s="26" t="s">
        <v>177</v>
      </c>
      <c r="AQ15" s="19"/>
    </row>
    <row r="16" spans="1:46" ht="19.149999999999999" customHeight="1" x14ac:dyDescent="0.25">
      <c r="A16" s="100">
        <v>44678</v>
      </c>
      <c r="B16" s="6" t="s">
        <v>104</v>
      </c>
      <c r="C16" s="6" t="str">
        <f t="shared" si="2"/>
        <v>Apr</v>
      </c>
      <c r="D16" s="46">
        <f t="shared" si="3"/>
        <v>2022</v>
      </c>
      <c r="E16" s="6">
        <v>22</v>
      </c>
      <c r="F16" s="6"/>
      <c r="G16" s="6" t="s">
        <v>118</v>
      </c>
      <c r="H16" s="7" t="s">
        <v>119</v>
      </c>
      <c r="I16" s="7" t="s">
        <v>94</v>
      </c>
      <c r="J16" s="7" t="s">
        <v>284</v>
      </c>
      <c r="K16" s="7" t="s">
        <v>54</v>
      </c>
      <c r="L16" s="8">
        <v>8</v>
      </c>
      <c r="M16" s="8"/>
      <c r="N16" s="9" t="s">
        <v>61</v>
      </c>
      <c r="O16" s="7" t="s">
        <v>62</v>
      </c>
      <c r="P16" s="7" t="s">
        <v>332</v>
      </c>
      <c r="Q16" s="7" t="s">
        <v>95</v>
      </c>
      <c r="R16" s="7" t="s">
        <v>120</v>
      </c>
      <c r="S16" s="10" t="s">
        <v>96</v>
      </c>
      <c r="T16" s="11">
        <v>52.59</v>
      </c>
      <c r="U16" s="11">
        <f t="shared" si="8"/>
        <v>420.72</v>
      </c>
      <c r="V16" s="12">
        <v>29975</v>
      </c>
      <c r="W16" s="13">
        <f t="shared" si="0"/>
        <v>239800</v>
      </c>
      <c r="X16" s="13"/>
      <c r="Y16" s="13"/>
      <c r="Z16" s="11">
        <v>0</v>
      </c>
      <c r="AA16" s="15">
        <v>570</v>
      </c>
      <c r="AB16" s="10" t="s">
        <v>99</v>
      </c>
      <c r="AC16" s="10" t="s">
        <v>46</v>
      </c>
      <c r="AD16" s="10" t="s">
        <v>47</v>
      </c>
      <c r="AE16" s="10" t="s">
        <v>315</v>
      </c>
      <c r="AF16" s="31" t="s">
        <v>48</v>
      </c>
      <c r="AG16" s="15"/>
      <c r="AH16" s="15" t="s">
        <v>99</v>
      </c>
      <c r="AI16" s="16" t="s">
        <v>99</v>
      </c>
      <c r="AJ16" s="15" t="s">
        <v>343</v>
      </c>
      <c r="AK16" s="13">
        <f t="shared" si="1"/>
        <v>239800</v>
      </c>
      <c r="AL16" s="14">
        <f t="shared" si="5"/>
        <v>420.72</v>
      </c>
      <c r="AM16" s="11">
        <v>0</v>
      </c>
      <c r="AN16" s="14">
        <f>Table1[[#This Row],[Claim Value USD]]-Table1[[#This Row],[Compensation Value USD2]]</f>
        <v>420.72</v>
      </c>
      <c r="AO16" s="17">
        <f t="shared" si="7"/>
        <v>1</v>
      </c>
      <c r="AP16" s="26" t="s">
        <v>177</v>
      </c>
      <c r="AQ16" s="19"/>
    </row>
    <row r="17" spans="1:43" ht="22.15" customHeight="1" x14ac:dyDescent="0.25">
      <c r="A17" s="100">
        <v>44703</v>
      </c>
      <c r="B17" s="6" t="s">
        <v>104</v>
      </c>
      <c r="C17" s="6" t="str">
        <f t="shared" si="2"/>
        <v>May</v>
      </c>
      <c r="D17" s="46">
        <f t="shared" si="3"/>
        <v>2022</v>
      </c>
      <c r="E17" s="6">
        <v>23</v>
      </c>
      <c r="F17" s="6"/>
      <c r="G17" s="6" t="s">
        <v>121</v>
      </c>
      <c r="H17" s="7" t="s">
        <v>122</v>
      </c>
      <c r="I17" s="7" t="s">
        <v>90</v>
      </c>
      <c r="J17" s="7" t="s">
        <v>60</v>
      </c>
      <c r="K17" s="7" t="s">
        <v>54</v>
      </c>
      <c r="L17" s="8">
        <v>2</v>
      </c>
      <c r="M17" s="8"/>
      <c r="N17" s="9" t="s">
        <v>61</v>
      </c>
      <c r="O17" s="7" t="s">
        <v>62</v>
      </c>
      <c r="P17" s="7" t="s">
        <v>332</v>
      </c>
      <c r="Q17" s="7" t="s">
        <v>43</v>
      </c>
      <c r="R17" s="7" t="s">
        <v>123</v>
      </c>
      <c r="S17" s="10" t="s">
        <v>96</v>
      </c>
      <c r="T17" s="11">
        <v>77.569210526315786</v>
      </c>
      <c r="U17" s="11">
        <f t="shared" si="8"/>
        <v>155.13842105263157</v>
      </c>
      <c r="V17" s="12">
        <v>44214.45</v>
      </c>
      <c r="W17" s="13">
        <f t="shared" si="0"/>
        <v>88428.9</v>
      </c>
      <c r="X17" s="13"/>
      <c r="Y17" s="13"/>
      <c r="Z17" s="11">
        <v>0</v>
      </c>
      <c r="AA17" s="15">
        <v>570</v>
      </c>
      <c r="AB17" s="10" t="s">
        <v>99</v>
      </c>
      <c r="AC17" s="10" t="s">
        <v>46</v>
      </c>
      <c r="AD17" s="10" t="s">
        <v>47</v>
      </c>
      <c r="AE17" s="10" t="s">
        <v>315</v>
      </c>
      <c r="AF17" s="31" t="s">
        <v>48</v>
      </c>
      <c r="AG17" s="15"/>
      <c r="AH17" s="15" t="s">
        <v>99</v>
      </c>
      <c r="AI17" s="16" t="s">
        <v>99</v>
      </c>
      <c r="AJ17" s="15" t="s">
        <v>343</v>
      </c>
      <c r="AK17" s="13">
        <f t="shared" si="1"/>
        <v>88428.9</v>
      </c>
      <c r="AL17" s="14">
        <f t="shared" si="5"/>
        <v>155.13842105263157</v>
      </c>
      <c r="AM17" s="11">
        <v>0</v>
      </c>
      <c r="AN17" s="14">
        <f>Table1[[#This Row],[Claim Value USD]]-Table1[[#This Row],[Compensation Value USD2]]</f>
        <v>155.13842105263157</v>
      </c>
      <c r="AO17" s="17">
        <f t="shared" si="7"/>
        <v>1</v>
      </c>
      <c r="AP17" s="26" t="s">
        <v>177</v>
      </c>
      <c r="AQ17" s="19"/>
    </row>
    <row r="18" spans="1:43" ht="19.149999999999999" customHeight="1" x14ac:dyDescent="0.25">
      <c r="A18" s="100">
        <v>44703</v>
      </c>
      <c r="B18" s="6" t="s">
        <v>104</v>
      </c>
      <c r="C18" s="6" t="str">
        <f t="shared" si="2"/>
        <v>May</v>
      </c>
      <c r="D18" s="46">
        <f t="shared" si="3"/>
        <v>2022</v>
      </c>
      <c r="E18" s="6">
        <v>24</v>
      </c>
      <c r="F18" s="6"/>
      <c r="G18" s="6" t="s">
        <v>124</v>
      </c>
      <c r="H18" s="7" t="s">
        <v>125</v>
      </c>
      <c r="I18" s="7" t="s">
        <v>53</v>
      </c>
      <c r="J18" s="7" t="s">
        <v>287</v>
      </c>
      <c r="K18" s="7" t="s">
        <v>54</v>
      </c>
      <c r="L18" s="8">
        <v>32.14</v>
      </c>
      <c r="M18" s="8"/>
      <c r="N18" s="9" t="s">
        <v>243</v>
      </c>
      <c r="O18" s="7" t="s">
        <v>42</v>
      </c>
      <c r="P18" s="7" t="s">
        <v>332</v>
      </c>
      <c r="Q18" s="7" t="s">
        <v>43</v>
      </c>
      <c r="R18" s="7" t="s">
        <v>126</v>
      </c>
      <c r="S18" s="10" t="s">
        <v>127</v>
      </c>
      <c r="T18" s="11">
        <v>551.38</v>
      </c>
      <c r="U18" s="11">
        <v>17747.259999999998</v>
      </c>
      <c r="V18" s="12">
        <f>T18*AA18</f>
        <v>314286.59999999998</v>
      </c>
      <c r="W18" s="13">
        <f t="shared" si="0"/>
        <v>10101171.323999999</v>
      </c>
      <c r="X18" s="13"/>
      <c r="Y18" s="13"/>
      <c r="Z18" s="11">
        <v>12720.385964912281</v>
      </c>
      <c r="AA18" s="15">
        <v>570</v>
      </c>
      <c r="AB18" s="10" t="s">
        <v>45</v>
      </c>
      <c r="AC18" s="10" t="s">
        <v>46</v>
      </c>
      <c r="AD18" s="10" t="s">
        <v>47</v>
      </c>
      <c r="AE18" s="10" t="s">
        <v>315</v>
      </c>
      <c r="AF18" s="31" t="s">
        <v>48</v>
      </c>
      <c r="AG18" s="15"/>
      <c r="AH18" s="15" t="s">
        <v>49</v>
      </c>
      <c r="AI18" s="16" t="s">
        <v>50</v>
      </c>
      <c r="AJ18" s="25" t="s">
        <v>185</v>
      </c>
      <c r="AK18" s="13">
        <f t="shared" si="1"/>
        <v>10101171.323999999</v>
      </c>
      <c r="AL18" s="14">
        <f t="shared" si="5"/>
        <v>17747.259999999998</v>
      </c>
      <c r="AM18" s="11">
        <v>12720.385964912281</v>
      </c>
      <c r="AN18" s="14">
        <f>Table1[[#This Row],[Claim Value USD]]-Table1[[#This Row],[Compensation Value USD2]]</f>
        <v>5026.8740350877179</v>
      </c>
      <c r="AO18" s="17">
        <f t="shared" si="7"/>
        <v>0.28324789489125179</v>
      </c>
      <c r="AP18" s="34" t="s">
        <v>312</v>
      </c>
      <c r="AQ18" s="19"/>
    </row>
    <row r="19" spans="1:43" ht="19.149999999999999" customHeight="1" x14ac:dyDescent="0.25">
      <c r="A19" s="100">
        <v>44709</v>
      </c>
      <c r="B19" s="20" t="s">
        <v>104</v>
      </c>
      <c r="C19" s="6" t="str">
        <f t="shared" si="2"/>
        <v>May</v>
      </c>
      <c r="D19" s="46">
        <f t="shared" si="3"/>
        <v>2022</v>
      </c>
      <c r="E19" s="6">
        <v>25</v>
      </c>
      <c r="F19" s="6"/>
      <c r="G19" s="6"/>
      <c r="H19" s="9" t="s">
        <v>108</v>
      </c>
      <c r="I19" s="7" t="s">
        <v>109</v>
      </c>
      <c r="J19" s="9" t="s">
        <v>286</v>
      </c>
      <c r="K19" s="9" t="s">
        <v>54</v>
      </c>
      <c r="L19" s="8">
        <v>133</v>
      </c>
      <c r="M19" s="8"/>
      <c r="N19" s="9" t="s">
        <v>61</v>
      </c>
      <c r="O19" s="9" t="s">
        <v>76</v>
      </c>
      <c r="P19" s="7" t="s">
        <v>332</v>
      </c>
      <c r="Q19" s="7" t="s">
        <v>43</v>
      </c>
      <c r="R19" s="9" t="s">
        <v>128</v>
      </c>
      <c r="S19" s="15" t="s">
        <v>129</v>
      </c>
      <c r="T19" s="23">
        <v>11.53</v>
      </c>
      <c r="U19" s="23">
        <f>T19*L19</f>
        <v>1533.49</v>
      </c>
      <c r="V19" s="35">
        <v>11.53</v>
      </c>
      <c r="W19" s="58">
        <f t="shared" si="0"/>
        <v>1533.49</v>
      </c>
      <c r="X19" s="58"/>
      <c r="Y19" s="58"/>
      <c r="Z19" s="11">
        <v>0</v>
      </c>
      <c r="AA19" s="15">
        <v>570</v>
      </c>
      <c r="AB19" s="10" t="s">
        <v>99</v>
      </c>
      <c r="AC19" s="10" t="s">
        <v>46</v>
      </c>
      <c r="AD19" s="15" t="s">
        <v>47</v>
      </c>
      <c r="AE19" s="15" t="s">
        <v>315</v>
      </c>
      <c r="AF19" s="36" t="s">
        <v>48</v>
      </c>
      <c r="AG19" s="15"/>
      <c r="AH19" s="15" t="s">
        <v>99</v>
      </c>
      <c r="AI19" s="16" t="s">
        <v>99</v>
      </c>
      <c r="AJ19" s="15" t="s">
        <v>343</v>
      </c>
      <c r="AK19" s="58">
        <f t="shared" si="1"/>
        <v>1533.49</v>
      </c>
      <c r="AL19" s="16">
        <f t="shared" si="5"/>
        <v>1533.49</v>
      </c>
      <c r="AM19" s="11">
        <v>0</v>
      </c>
      <c r="AN19" s="16">
        <f>Table1[[#This Row],[Claim Value USD]]-Table1[[#This Row],[Compensation Value USD2]]</f>
        <v>1533.49</v>
      </c>
      <c r="AO19" s="17">
        <f t="shared" si="7"/>
        <v>1</v>
      </c>
      <c r="AP19" s="26" t="s">
        <v>177</v>
      </c>
      <c r="AQ19" s="59"/>
    </row>
    <row r="20" spans="1:43" ht="19.149999999999999" customHeight="1" x14ac:dyDescent="0.25">
      <c r="A20" s="100">
        <v>44712</v>
      </c>
      <c r="B20" s="6" t="s">
        <v>104</v>
      </c>
      <c r="C20" s="6" t="str">
        <f t="shared" si="2"/>
        <v>May</v>
      </c>
      <c r="D20" s="46">
        <f t="shared" si="3"/>
        <v>2022</v>
      </c>
      <c r="E20" s="6">
        <v>26</v>
      </c>
      <c r="F20" s="6"/>
      <c r="G20" s="6" t="s">
        <v>130</v>
      </c>
      <c r="H20" s="7" t="s">
        <v>71</v>
      </c>
      <c r="I20" s="7" t="s">
        <v>131</v>
      </c>
      <c r="J20" s="7" t="s">
        <v>288</v>
      </c>
      <c r="K20" s="7" t="s">
        <v>54</v>
      </c>
      <c r="L20" s="8">
        <v>313</v>
      </c>
      <c r="M20" s="8"/>
      <c r="N20" s="9" t="s">
        <v>61</v>
      </c>
      <c r="O20" s="7" t="s">
        <v>62</v>
      </c>
      <c r="P20" s="7" t="s">
        <v>332</v>
      </c>
      <c r="Q20" s="7" t="s">
        <v>43</v>
      </c>
      <c r="R20" s="7" t="s">
        <v>132</v>
      </c>
      <c r="S20" s="10" t="s">
        <v>96</v>
      </c>
      <c r="T20" s="11">
        <v>73.45</v>
      </c>
      <c r="U20" s="11">
        <f>T20*L20</f>
        <v>22989.850000000002</v>
      </c>
      <c r="V20" s="12">
        <v>73.45</v>
      </c>
      <c r="W20" s="13">
        <f t="shared" si="0"/>
        <v>22989.850000000002</v>
      </c>
      <c r="X20" s="13"/>
      <c r="Y20" s="13"/>
      <c r="Z20" s="11">
        <v>0</v>
      </c>
      <c r="AA20" s="15">
        <v>570</v>
      </c>
      <c r="AB20" s="10" t="s">
        <v>99</v>
      </c>
      <c r="AC20" s="10" t="s">
        <v>46</v>
      </c>
      <c r="AD20" s="10" t="s">
        <v>47</v>
      </c>
      <c r="AE20" s="10" t="s">
        <v>315</v>
      </c>
      <c r="AF20" s="31" t="s">
        <v>48</v>
      </c>
      <c r="AG20" s="15"/>
      <c r="AH20" s="15" t="s">
        <v>99</v>
      </c>
      <c r="AI20" s="16" t="s">
        <v>99</v>
      </c>
      <c r="AJ20" s="15" t="s">
        <v>343</v>
      </c>
      <c r="AK20" s="13">
        <f t="shared" si="1"/>
        <v>22989.850000000002</v>
      </c>
      <c r="AL20" s="14">
        <f t="shared" si="5"/>
        <v>22989.850000000002</v>
      </c>
      <c r="AM20" s="11">
        <v>0</v>
      </c>
      <c r="AN20" s="14">
        <f>Table1[[#This Row],[Claim Value USD]]-Table1[[#This Row],[Compensation Value USD2]]</f>
        <v>22989.850000000002</v>
      </c>
      <c r="AO20" s="17">
        <f t="shared" si="7"/>
        <v>1</v>
      </c>
      <c r="AP20" s="26" t="s">
        <v>177</v>
      </c>
      <c r="AQ20" s="19"/>
    </row>
    <row r="21" spans="1:43" ht="19.149999999999999" customHeight="1" x14ac:dyDescent="0.25">
      <c r="A21" s="100">
        <v>44807</v>
      </c>
      <c r="B21" s="6" t="s">
        <v>104</v>
      </c>
      <c r="C21" s="6" t="str">
        <f t="shared" si="2"/>
        <v>Sep</v>
      </c>
      <c r="D21" s="46">
        <f t="shared" si="3"/>
        <v>2022</v>
      </c>
      <c r="E21" s="6">
        <v>29</v>
      </c>
      <c r="F21" s="6"/>
      <c r="G21" s="6"/>
      <c r="H21" s="7" t="s">
        <v>108</v>
      </c>
      <c r="I21" s="7" t="s">
        <v>133</v>
      </c>
      <c r="J21" s="7" t="s">
        <v>242</v>
      </c>
      <c r="K21" s="7" t="s">
        <v>54</v>
      </c>
      <c r="L21" s="8">
        <v>35.72</v>
      </c>
      <c r="M21" s="8"/>
      <c r="N21" s="9" t="s">
        <v>243</v>
      </c>
      <c r="O21" s="7" t="s">
        <v>76</v>
      </c>
      <c r="P21" s="7" t="s">
        <v>332</v>
      </c>
      <c r="Q21" s="7" t="s">
        <v>43</v>
      </c>
      <c r="R21" s="7" t="s">
        <v>134</v>
      </c>
      <c r="S21" s="10" t="s">
        <v>135</v>
      </c>
      <c r="T21" s="11">
        <v>584.70415224913495</v>
      </c>
      <c r="U21" s="11">
        <v>20885.6323183391</v>
      </c>
      <c r="V21" s="12">
        <v>337959</v>
      </c>
      <c r="W21" s="13">
        <f t="shared" si="0"/>
        <v>12071895.48</v>
      </c>
      <c r="X21" s="13"/>
      <c r="Y21" s="13"/>
      <c r="Z21" s="11">
        <v>19000</v>
      </c>
      <c r="AA21" s="15">
        <v>578</v>
      </c>
      <c r="AB21" s="10" t="s">
        <v>45</v>
      </c>
      <c r="AC21" s="10" t="s">
        <v>46</v>
      </c>
      <c r="AD21" s="10" t="s">
        <v>47</v>
      </c>
      <c r="AE21" s="10" t="s">
        <v>315</v>
      </c>
      <c r="AF21" s="31" t="s">
        <v>48</v>
      </c>
      <c r="AG21" s="15"/>
      <c r="AH21" s="15" t="s">
        <v>49</v>
      </c>
      <c r="AI21" s="16" t="s">
        <v>50</v>
      </c>
      <c r="AJ21" s="25" t="s">
        <v>185</v>
      </c>
      <c r="AK21" s="13">
        <f t="shared" si="1"/>
        <v>12071895.48</v>
      </c>
      <c r="AL21" s="14">
        <f t="shared" si="5"/>
        <v>20885.6323183391</v>
      </c>
      <c r="AM21" s="11">
        <v>19000</v>
      </c>
      <c r="AN21" s="14">
        <f>Table1[[#This Row],[Claim Value USD]]-Table1[[#This Row],[Compensation Value USD2]]</f>
        <v>1885.6323183390996</v>
      </c>
      <c r="AO21" s="17">
        <f t="shared" si="7"/>
        <v>9.0283707459667295E-2</v>
      </c>
      <c r="AP21" s="34" t="s">
        <v>312</v>
      </c>
      <c r="AQ21" s="19"/>
    </row>
    <row r="22" spans="1:43" ht="19.149999999999999" customHeight="1" x14ac:dyDescent="0.25">
      <c r="A22" s="100">
        <v>44811</v>
      </c>
      <c r="B22" s="6" t="s">
        <v>104</v>
      </c>
      <c r="C22" s="6" t="str">
        <f t="shared" si="2"/>
        <v>Sep</v>
      </c>
      <c r="D22" s="46">
        <f t="shared" si="3"/>
        <v>2022</v>
      </c>
      <c r="E22" s="6">
        <v>30</v>
      </c>
      <c r="F22" s="6"/>
      <c r="G22" s="6"/>
      <c r="H22" s="7" t="s">
        <v>108</v>
      </c>
      <c r="I22" s="7" t="s">
        <v>109</v>
      </c>
      <c r="J22" s="7" t="s">
        <v>286</v>
      </c>
      <c r="K22" s="7" t="s">
        <v>54</v>
      </c>
      <c r="L22" s="8">
        <v>287</v>
      </c>
      <c r="M22" s="8"/>
      <c r="N22" s="9" t="s">
        <v>61</v>
      </c>
      <c r="O22" s="7" t="s">
        <v>76</v>
      </c>
      <c r="P22" s="7" t="s">
        <v>332</v>
      </c>
      <c r="Q22" s="7" t="s">
        <v>43</v>
      </c>
      <c r="R22" s="7" t="s">
        <v>136</v>
      </c>
      <c r="S22" s="10" t="s">
        <v>137</v>
      </c>
      <c r="T22" s="11">
        <v>11.108304498269897</v>
      </c>
      <c r="U22" s="11">
        <v>3188.0833910034603</v>
      </c>
      <c r="V22" s="12">
        <v>6420.6</v>
      </c>
      <c r="W22" s="13">
        <f t="shared" si="0"/>
        <v>1842712.2000000002</v>
      </c>
      <c r="X22" s="13"/>
      <c r="Y22" s="13"/>
      <c r="Z22" s="11">
        <v>3000</v>
      </c>
      <c r="AA22" s="15">
        <v>578</v>
      </c>
      <c r="AB22" s="10" t="s">
        <v>45</v>
      </c>
      <c r="AC22" s="10" t="s">
        <v>46</v>
      </c>
      <c r="AD22" s="10" t="s">
        <v>47</v>
      </c>
      <c r="AE22" s="10" t="s">
        <v>315</v>
      </c>
      <c r="AF22" s="31" t="s">
        <v>48</v>
      </c>
      <c r="AG22" s="15"/>
      <c r="AH22" s="15" t="s">
        <v>49</v>
      </c>
      <c r="AI22" s="16" t="s">
        <v>50</v>
      </c>
      <c r="AJ22" s="25" t="s">
        <v>185</v>
      </c>
      <c r="AK22" s="13">
        <f t="shared" si="1"/>
        <v>1842712.2000000002</v>
      </c>
      <c r="AL22" s="14">
        <f t="shared" si="5"/>
        <v>3188.0833910034603</v>
      </c>
      <c r="AM22" s="11">
        <v>3000</v>
      </c>
      <c r="AN22" s="14">
        <f>Table1[[#This Row],[Claim Value USD]]-Table1[[#This Row],[Compensation Value USD2]]</f>
        <v>188.08339100346029</v>
      </c>
      <c r="AO22" s="17">
        <f t="shared" si="7"/>
        <v>5.8995756363907526E-2</v>
      </c>
      <c r="AP22" s="10" t="s">
        <v>138</v>
      </c>
      <c r="AQ22" s="19"/>
    </row>
    <row r="23" spans="1:43" ht="19.149999999999999" customHeight="1" x14ac:dyDescent="0.25">
      <c r="A23" s="100">
        <v>44813</v>
      </c>
      <c r="B23" s="6" t="s">
        <v>104</v>
      </c>
      <c r="C23" s="6" t="str">
        <f t="shared" si="2"/>
        <v>Sep</v>
      </c>
      <c r="D23" s="46">
        <f t="shared" si="3"/>
        <v>2022</v>
      </c>
      <c r="E23" s="6">
        <v>31</v>
      </c>
      <c r="F23" s="6"/>
      <c r="G23" s="6" t="s">
        <v>118</v>
      </c>
      <c r="H23" s="7" t="s">
        <v>119</v>
      </c>
      <c r="I23" s="7" t="s">
        <v>139</v>
      </c>
      <c r="J23" s="7" t="s">
        <v>297</v>
      </c>
      <c r="K23" s="7" t="s">
        <v>54</v>
      </c>
      <c r="L23" s="8">
        <v>6</v>
      </c>
      <c r="M23" s="8"/>
      <c r="N23" s="9" t="s">
        <v>61</v>
      </c>
      <c r="O23" s="7" t="s">
        <v>62</v>
      </c>
      <c r="P23" s="7" t="s">
        <v>332</v>
      </c>
      <c r="Q23" s="7" t="s">
        <v>95</v>
      </c>
      <c r="R23" s="7" t="s">
        <v>140</v>
      </c>
      <c r="S23" s="10" t="s">
        <v>96</v>
      </c>
      <c r="T23" s="11">
        <v>52.48096885813149</v>
      </c>
      <c r="U23" s="11">
        <f t="shared" ref="U23:U29" si="10">T23*L23</f>
        <v>314.88581314878894</v>
      </c>
      <c r="V23" s="12">
        <v>30334</v>
      </c>
      <c r="W23" s="13">
        <f t="shared" si="0"/>
        <v>182004</v>
      </c>
      <c r="X23" s="13"/>
      <c r="Y23" s="13"/>
      <c r="Z23" s="11">
        <v>0</v>
      </c>
      <c r="AA23" s="15">
        <v>578</v>
      </c>
      <c r="AB23" s="10" t="s">
        <v>99</v>
      </c>
      <c r="AC23" s="10" t="s">
        <v>46</v>
      </c>
      <c r="AD23" s="10" t="s">
        <v>47</v>
      </c>
      <c r="AE23" s="10" t="s">
        <v>315</v>
      </c>
      <c r="AF23" s="31" t="s">
        <v>48</v>
      </c>
      <c r="AG23" s="15"/>
      <c r="AH23" s="15" t="s">
        <v>99</v>
      </c>
      <c r="AI23" s="16" t="s">
        <v>99</v>
      </c>
      <c r="AJ23" s="15" t="s">
        <v>343</v>
      </c>
      <c r="AK23" s="13">
        <f t="shared" si="1"/>
        <v>182004</v>
      </c>
      <c r="AL23" s="14">
        <f t="shared" si="5"/>
        <v>314.88581314878894</v>
      </c>
      <c r="AM23" s="11">
        <v>0</v>
      </c>
      <c r="AN23" s="14">
        <f>Table1[[#This Row],[Claim Value USD]]-Table1[[#This Row],[Compensation Value USD2]]</f>
        <v>314.88581314878894</v>
      </c>
      <c r="AO23" s="17">
        <f t="shared" si="7"/>
        <v>1</v>
      </c>
      <c r="AP23" s="26" t="s">
        <v>177</v>
      </c>
      <c r="AQ23" s="19"/>
    </row>
    <row r="24" spans="1:43" ht="30" customHeight="1" x14ac:dyDescent="0.25">
      <c r="A24" s="100">
        <v>44853</v>
      </c>
      <c r="B24" s="127" t="s">
        <v>104</v>
      </c>
      <c r="C24" s="6" t="str">
        <f t="shared" si="2"/>
        <v>Oct</v>
      </c>
      <c r="D24" s="46">
        <f t="shared" si="3"/>
        <v>2022</v>
      </c>
      <c r="E24" s="6">
        <v>32</v>
      </c>
      <c r="F24" s="6"/>
      <c r="G24" s="6" t="s">
        <v>141</v>
      </c>
      <c r="H24" s="7" t="s">
        <v>142</v>
      </c>
      <c r="I24" s="7" t="s">
        <v>143</v>
      </c>
      <c r="J24" s="7" t="s">
        <v>289</v>
      </c>
      <c r="K24" s="7" t="s">
        <v>54</v>
      </c>
      <c r="L24" s="8">
        <v>14</v>
      </c>
      <c r="M24" s="8"/>
      <c r="N24" s="9" t="s">
        <v>144</v>
      </c>
      <c r="O24" s="7" t="s">
        <v>62</v>
      </c>
      <c r="P24" s="7" t="s">
        <v>332</v>
      </c>
      <c r="Q24" s="7" t="s">
        <v>43</v>
      </c>
      <c r="R24" s="7" t="s">
        <v>145</v>
      </c>
      <c r="S24" s="10" t="s">
        <v>96</v>
      </c>
      <c r="T24" s="11">
        <f>Table1[[#This Row],[Unit Cost - SDG]]/Table1[[#This Row],[Exchange Rate]]</f>
        <v>41.427660930529001</v>
      </c>
      <c r="U24" s="11">
        <f t="shared" si="10"/>
        <v>579.98725302740604</v>
      </c>
      <c r="V24" s="12">
        <v>65000</v>
      </c>
      <c r="W24" s="13">
        <f t="shared" si="0"/>
        <v>910000</v>
      </c>
      <c r="X24" s="11"/>
      <c r="Y24" s="11"/>
      <c r="Z24" s="11">
        <v>0</v>
      </c>
      <c r="AA24" s="15">
        <v>1569</v>
      </c>
      <c r="AB24" s="10" t="s">
        <v>99</v>
      </c>
      <c r="AC24" s="10" t="s">
        <v>46</v>
      </c>
      <c r="AD24" s="10" t="s">
        <v>47</v>
      </c>
      <c r="AE24" s="10" t="s">
        <v>315</v>
      </c>
      <c r="AF24" s="31" t="s">
        <v>48</v>
      </c>
      <c r="AG24" s="15"/>
      <c r="AH24" s="15" t="s">
        <v>99</v>
      </c>
      <c r="AI24" s="16" t="s">
        <v>99</v>
      </c>
      <c r="AJ24" s="25" t="s">
        <v>343</v>
      </c>
      <c r="AK24" s="13">
        <f t="shared" si="1"/>
        <v>910000</v>
      </c>
      <c r="AL24" s="14">
        <f t="shared" si="5"/>
        <v>579.98725302740604</v>
      </c>
      <c r="AM24" s="11">
        <v>0</v>
      </c>
      <c r="AN24" s="14">
        <f>Table1[[#This Row],[Claim Value USD]]-Table1[[#This Row],[Compensation Value USD2]]</f>
        <v>579.98725302740604</v>
      </c>
      <c r="AO24" s="17">
        <f t="shared" si="7"/>
        <v>1</v>
      </c>
      <c r="AP24" s="26" t="s">
        <v>177</v>
      </c>
      <c r="AQ24" s="19"/>
    </row>
    <row r="25" spans="1:43" ht="22.9" customHeight="1" x14ac:dyDescent="0.25">
      <c r="A25" s="100">
        <v>44865</v>
      </c>
      <c r="B25" s="6" t="s">
        <v>104</v>
      </c>
      <c r="C25" s="6" t="str">
        <f t="shared" si="2"/>
        <v>Oct</v>
      </c>
      <c r="D25" s="46">
        <f t="shared" si="3"/>
        <v>2022</v>
      </c>
      <c r="E25" s="6">
        <v>33</v>
      </c>
      <c r="F25" s="6"/>
      <c r="G25" s="6" t="s">
        <v>130</v>
      </c>
      <c r="H25" s="7" t="s">
        <v>71</v>
      </c>
      <c r="I25" s="7" t="s">
        <v>146</v>
      </c>
      <c r="J25" s="7" t="s">
        <v>290</v>
      </c>
      <c r="K25" s="7" t="s">
        <v>54</v>
      </c>
      <c r="L25" s="8">
        <v>40</v>
      </c>
      <c r="M25" s="8"/>
      <c r="N25" s="9" t="s">
        <v>61</v>
      </c>
      <c r="O25" s="7" t="s">
        <v>62</v>
      </c>
      <c r="P25" s="7" t="s">
        <v>332</v>
      </c>
      <c r="Q25" s="7" t="s">
        <v>95</v>
      </c>
      <c r="R25" s="7" t="s">
        <v>147</v>
      </c>
      <c r="S25" s="10" t="s">
        <v>96</v>
      </c>
      <c r="T25" s="11">
        <v>55.264604810996566</v>
      </c>
      <c r="U25" s="11">
        <f t="shared" si="10"/>
        <v>2210.5841924398628</v>
      </c>
      <c r="V25" s="12">
        <v>32164</v>
      </c>
      <c r="W25" s="13">
        <f t="shared" si="0"/>
        <v>1286560</v>
      </c>
      <c r="X25" s="11"/>
      <c r="Y25" s="11"/>
      <c r="Z25" s="11">
        <v>0</v>
      </c>
      <c r="AA25" s="15">
        <v>582</v>
      </c>
      <c r="AB25" s="10" t="s">
        <v>99</v>
      </c>
      <c r="AC25" s="10" t="s">
        <v>46</v>
      </c>
      <c r="AD25" s="10" t="s">
        <v>47</v>
      </c>
      <c r="AE25" s="10" t="s">
        <v>315</v>
      </c>
      <c r="AF25" s="31" t="s">
        <v>48</v>
      </c>
      <c r="AG25" s="15"/>
      <c r="AH25" s="15" t="s">
        <v>99</v>
      </c>
      <c r="AI25" s="16" t="s">
        <v>99</v>
      </c>
      <c r="AJ25" s="15" t="s">
        <v>343</v>
      </c>
      <c r="AK25" s="13">
        <f t="shared" si="1"/>
        <v>1286560</v>
      </c>
      <c r="AL25" s="14">
        <f t="shared" si="5"/>
        <v>2210.5841924398628</v>
      </c>
      <c r="AM25" s="11">
        <v>0</v>
      </c>
      <c r="AN25" s="14">
        <f>Table1[[#This Row],[Claim Value USD]]-Table1[[#This Row],[Compensation Value USD2]]</f>
        <v>2210.5841924398628</v>
      </c>
      <c r="AO25" s="17">
        <f t="shared" si="7"/>
        <v>1</v>
      </c>
      <c r="AP25" s="26" t="s">
        <v>177</v>
      </c>
      <c r="AQ25" s="19"/>
    </row>
    <row r="26" spans="1:43" s="38" customFormat="1" ht="31.9" customHeight="1" x14ac:dyDescent="0.25">
      <c r="A26" s="100">
        <v>44865</v>
      </c>
      <c r="B26" s="127" t="s">
        <v>104</v>
      </c>
      <c r="C26" s="6" t="str">
        <f t="shared" si="2"/>
        <v>Oct</v>
      </c>
      <c r="D26" s="46">
        <f t="shared" si="3"/>
        <v>2022</v>
      </c>
      <c r="E26" s="6">
        <v>34</v>
      </c>
      <c r="F26" s="6"/>
      <c r="G26" s="6" t="s">
        <v>148</v>
      </c>
      <c r="H26" s="7" t="s">
        <v>149</v>
      </c>
      <c r="I26" s="7" t="s">
        <v>94</v>
      </c>
      <c r="J26" s="20" t="s">
        <v>291</v>
      </c>
      <c r="K26" s="7" t="s">
        <v>54</v>
      </c>
      <c r="L26" s="8">
        <v>1100</v>
      </c>
      <c r="M26" s="8"/>
      <c r="N26" s="9" t="s">
        <v>61</v>
      </c>
      <c r="O26" s="7" t="s">
        <v>62</v>
      </c>
      <c r="P26" s="7" t="s">
        <v>333</v>
      </c>
      <c r="Q26" s="7" t="s">
        <v>95</v>
      </c>
      <c r="R26" s="7" t="s">
        <v>351</v>
      </c>
      <c r="S26" s="10"/>
      <c r="T26" s="11">
        <v>49.393470790378004</v>
      </c>
      <c r="U26" s="11">
        <f t="shared" si="10"/>
        <v>54332.817869415805</v>
      </c>
      <c r="V26" s="12">
        <v>28747</v>
      </c>
      <c r="W26" s="13">
        <f t="shared" si="0"/>
        <v>31621700</v>
      </c>
      <c r="X26" s="11"/>
      <c r="Y26" s="11"/>
      <c r="Z26" s="11">
        <v>31102.5</v>
      </c>
      <c r="AA26" s="15">
        <v>582</v>
      </c>
      <c r="AB26" s="10" t="s">
        <v>45</v>
      </c>
      <c r="AC26" s="10" t="s">
        <v>46</v>
      </c>
      <c r="AD26" s="10" t="s">
        <v>150</v>
      </c>
      <c r="AE26" s="10" t="s">
        <v>315</v>
      </c>
      <c r="AF26" s="31" t="s">
        <v>48</v>
      </c>
      <c r="AG26" s="15"/>
      <c r="AH26" s="15" t="s">
        <v>49</v>
      </c>
      <c r="AI26" s="16" t="s">
        <v>50</v>
      </c>
      <c r="AJ26" s="25" t="s">
        <v>185</v>
      </c>
      <c r="AK26" s="13">
        <f t="shared" si="1"/>
        <v>31621700</v>
      </c>
      <c r="AL26" s="14">
        <f t="shared" si="5"/>
        <v>54332.817869415805</v>
      </c>
      <c r="AM26" s="11">
        <v>31102.5</v>
      </c>
      <c r="AN26" s="14">
        <f>Table1[[#This Row],[Claim Value USD]]-Table1[[#This Row],[Compensation Value USD2]]</f>
        <v>23230.317869415805</v>
      </c>
      <c r="AO26" s="17">
        <f t="shared" si="7"/>
        <v>0.42755591887849165</v>
      </c>
      <c r="AP26" s="26" t="s">
        <v>355</v>
      </c>
      <c r="AQ26" s="19"/>
    </row>
    <row r="27" spans="1:43" ht="19.149999999999999" customHeight="1" x14ac:dyDescent="0.25">
      <c r="A27" s="100">
        <v>44909</v>
      </c>
      <c r="B27" s="127" t="s">
        <v>104</v>
      </c>
      <c r="C27" s="6" t="str">
        <f t="shared" si="2"/>
        <v>Dec</v>
      </c>
      <c r="D27" s="46">
        <f t="shared" si="3"/>
        <v>2022</v>
      </c>
      <c r="E27" s="6">
        <v>35</v>
      </c>
      <c r="F27" s="6"/>
      <c r="G27" s="6"/>
      <c r="H27" s="7" t="s">
        <v>151</v>
      </c>
      <c r="I27" s="7" t="s">
        <v>152</v>
      </c>
      <c r="J27" s="7" t="s">
        <v>359</v>
      </c>
      <c r="K27" s="7" t="s">
        <v>54</v>
      </c>
      <c r="L27" s="8">
        <v>308</v>
      </c>
      <c r="M27" s="8"/>
      <c r="N27" s="9" t="s">
        <v>240</v>
      </c>
      <c r="O27" s="7" t="s">
        <v>223</v>
      </c>
      <c r="P27" s="7" t="s">
        <v>333</v>
      </c>
      <c r="Q27" s="7" t="s">
        <v>95</v>
      </c>
      <c r="R27" s="7" t="s">
        <v>154</v>
      </c>
      <c r="S27" s="10" t="s">
        <v>155</v>
      </c>
      <c r="T27" s="11">
        <v>6.6432989690721653</v>
      </c>
      <c r="U27" s="11">
        <f t="shared" si="10"/>
        <v>2046.1360824742269</v>
      </c>
      <c r="V27" s="12">
        <v>3866.4</v>
      </c>
      <c r="W27" s="13">
        <f t="shared" si="0"/>
        <v>1190851.2</v>
      </c>
      <c r="X27" s="11"/>
      <c r="Y27" s="11"/>
      <c r="Z27" s="11">
        <v>0</v>
      </c>
      <c r="AA27" s="15">
        <v>582</v>
      </c>
      <c r="AB27" s="10" t="s">
        <v>99</v>
      </c>
      <c r="AC27" s="10" t="s">
        <v>46</v>
      </c>
      <c r="AD27" s="10" t="s">
        <v>47</v>
      </c>
      <c r="AE27" s="10" t="s">
        <v>315</v>
      </c>
      <c r="AF27" s="31" t="s">
        <v>48</v>
      </c>
      <c r="AG27" s="15"/>
      <c r="AH27" s="15" t="s">
        <v>99</v>
      </c>
      <c r="AI27" s="16" t="s">
        <v>99</v>
      </c>
      <c r="AJ27" s="25" t="s">
        <v>343</v>
      </c>
      <c r="AK27" s="13">
        <f t="shared" si="1"/>
        <v>1190851.2</v>
      </c>
      <c r="AL27" s="14">
        <f t="shared" si="5"/>
        <v>2046.1360824742269</v>
      </c>
      <c r="AM27" s="11">
        <f>Table1[[#This Row],[Compensation Value USD]]</f>
        <v>0</v>
      </c>
      <c r="AN27" s="14">
        <f>Table1[[#This Row],[Claim Value USD]]-Table1[[#This Row],[Compensation Value USD2]]</f>
        <v>2046.1360824742269</v>
      </c>
      <c r="AO27" s="17">
        <f t="shared" si="7"/>
        <v>1</v>
      </c>
      <c r="AP27" s="26" t="s">
        <v>177</v>
      </c>
      <c r="AQ27" s="19"/>
    </row>
    <row r="28" spans="1:43" ht="19.149999999999999" customHeight="1" x14ac:dyDescent="0.25">
      <c r="A28" s="100">
        <v>44931</v>
      </c>
      <c r="B28" s="127" t="s">
        <v>104</v>
      </c>
      <c r="C28" s="6" t="str">
        <f t="shared" si="2"/>
        <v>Jan</v>
      </c>
      <c r="D28" s="46">
        <f t="shared" si="3"/>
        <v>2023</v>
      </c>
      <c r="E28" s="6">
        <v>36</v>
      </c>
      <c r="F28" s="6"/>
      <c r="G28" s="6" t="s">
        <v>156</v>
      </c>
      <c r="H28" s="7" t="s">
        <v>157</v>
      </c>
      <c r="I28" s="7" t="s">
        <v>94</v>
      </c>
      <c r="J28" s="20" t="s">
        <v>291</v>
      </c>
      <c r="K28" s="7" t="s">
        <v>54</v>
      </c>
      <c r="L28" s="8">
        <v>214</v>
      </c>
      <c r="M28" s="8"/>
      <c r="N28" s="8" t="s">
        <v>61</v>
      </c>
      <c r="O28" s="8" t="s">
        <v>76</v>
      </c>
      <c r="P28" s="9" t="s">
        <v>333</v>
      </c>
      <c r="Q28" s="7" t="s">
        <v>95</v>
      </c>
      <c r="R28" s="7" t="s">
        <v>350</v>
      </c>
      <c r="S28" s="7" t="s">
        <v>158</v>
      </c>
      <c r="T28" s="11">
        <v>46.403389830508473</v>
      </c>
      <c r="U28" s="11">
        <f t="shared" si="10"/>
        <v>9930.3254237288129</v>
      </c>
      <c r="V28" s="12">
        <v>27378</v>
      </c>
      <c r="W28" s="13">
        <f t="shared" si="0"/>
        <v>5858892</v>
      </c>
      <c r="X28" s="11"/>
      <c r="Y28" s="11"/>
      <c r="Z28" s="13">
        <v>7507.5</v>
      </c>
      <c r="AA28" s="13">
        <v>590</v>
      </c>
      <c r="AB28" s="11" t="s">
        <v>45</v>
      </c>
      <c r="AC28" s="15" t="s">
        <v>46</v>
      </c>
      <c r="AD28" s="10" t="s">
        <v>47</v>
      </c>
      <c r="AE28" s="10" t="s">
        <v>315</v>
      </c>
      <c r="AF28" s="10" t="s">
        <v>48</v>
      </c>
      <c r="AG28" s="10"/>
      <c r="AH28" s="31" t="s">
        <v>49</v>
      </c>
      <c r="AI28" s="15" t="s">
        <v>50</v>
      </c>
      <c r="AJ28" s="15" t="s">
        <v>185</v>
      </c>
      <c r="AK28" s="16">
        <f t="shared" si="1"/>
        <v>5858892</v>
      </c>
      <c r="AL28" s="25">
        <f t="shared" si="5"/>
        <v>9930.3254237288129</v>
      </c>
      <c r="AM28" s="13">
        <v>7507.5</v>
      </c>
      <c r="AN28" s="14">
        <f>Table1[[#This Row],[Claim Value USD]]-Table1[[#This Row],[Compensation Value USD2]]</f>
        <v>2422.8254237288129</v>
      </c>
      <c r="AO28" s="11">
        <f t="shared" si="7"/>
        <v>0.2439824799637883</v>
      </c>
      <c r="AP28" s="14" t="s">
        <v>356</v>
      </c>
      <c r="AQ28" s="17"/>
    </row>
    <row r="29" spans="1:43" ht="19.149999999999999" customHeight="1" x14ac:dyDescent="0.25">
      <c r="A29" s="100">
        <v>44935</v>
      </c>
      <c r="B29" s="127" t="s">
        <v>104</v>
      </c>
      <c r="C29" s="6" t="str">
        <f t="shared" si="2"/>
        <v>Jan</v>
      </c>
      <c r="D29" s="46">
        <f t="shared" si="3"/>
        <v>2023</v>
      </c>
      <c r="E29" s="6">
        <v>37</v>
      </c>
      <c r="F29" s="6"/>
      <c r="G29" s="6" t="s">
        <v>148</v>
      </c>
      <c r="H29" s="7" t="s">
        <v>149</v>
      </c>
      <c r="I29" s="7" t="s">
        <v>94</v>
      </c>
      <c r="J29" s="7" t="s">
        <v>284</v>
      </c>
      <c r="K29" s="7" t="s">
        <v>54</v>
      </c>
      <c r="L29" s="8">
        <v>338</v>
      </c>
      <c r="M29" s="8"/>
      <c r="N29" s="9" t="s">
        <v>61</v>
      </c>
      <c r="O29" s="7" t="s">
        <v>76</v>
      </c>
      <c r="P29" s="7" t="s">
        <v>332</v>
      </c>
      <c r="Q29" s="7" t="s">
        <v>95</v>
      </c>
      <c r="R29" s="7" t="s">
        <v>159</v>
      </c>
      <c r="S29" s="10" t="s">
        <v>160</v>
      </c>
      <c r="T29" s="11">
        <f>Table1[[#This Row],[Unit Cost - SDG]]/Table1[[#This Row],[Exchange Rate]]</f>
        <v>48.305084745762713</v>
      </c>
      <c r="U29" s="11">
        <f t="shared" si="10"/>
        <v>16327.118644067798</v>
      </c>
      <c r="V29" s="12">
        <v>28500</v>
      </c>
      <c r="W29" s="13">
        <f t="shared" si="0"/>
        <v>9633000</v>
      </c>
      <c r="X29" s="11"/>
      <c r="Y29" s="11"/>
      <c r="Z29" s="11">
        <v>16327.118644067798</v>
      </c>
      <c r="AA29" s="15">
        <v>590</v>
      </c>
      <c r="AB29" s="15" t="s">
        <v>345</v>
      </c>
      <c r="AC29" s="10" t="s">
        <v>46</v>
      </c>
      <c r="AD29" s="10" t="s">
        <v>47</v>
      </c>
      <c r="AE29" s="10" t="s">
        <v>315</v>
      </c>
      <c r="AF29" s="10" t="s">
        <v>48</v>
      </c>
      <c r="AG29" s="31"/>
      <c r="AH29" s="15" t="s">
        <v>49</v>
      </c>
      <c r="AI29" s="15" t="s">
        <v>50</v>
      </c>
      <c r="AJ29" s="16" t="s">
        <v>207</v>
      </c>
      <c r="AK29" s="25">
        <f t="shared" si="1"/>
        <v>9633000</v>
      </c>
      <c r="AL29" s="14">
        <f t="shared" si="5"/>
        <v>16327.118644067798</v>
      </c>
      <c r="AM29" s="11">
        <v>16327.118644067798</v>
      </c>
      <c r="AN29" s="14">
        <f>Table1[[#This Row],[Claim Value USD]]-Table1[[#This Row],[Compensation Value USD2]]</f>
        <v>0</v>
      </c>
      <c r="AO29" s="17">
        <f t="shared" si="7"/>
        <v>0</v>
      </c>
      <c r="AP29" s="26" t="s">
        <v>311</v>
      </c>
      <c r="AQ29" s="19"/>
    </row>
    <row r="30" spans="1:43" ht="19.149999999999999" customHeight="1" x14ac:dyDescent="0.25">
      <c r="A30" s="100">
        <v>44937</v>
      </c>
      <c r="B30" s="6" t="s">
        <v>104</v>
      </c>
      <c r="C30" s="6" t="str">
        <f t="shared" si="2"/>
        <v>Jan</v>
      </c>
      <c r="D30" s="46">
        <f t="shared" si="3"/>
        <v>2023</v>
      </c>
      <c r="E30" s="6">
        <v>38</v>
      </c>
      <c r="F30" s="6"/>
      <c r="G30" s="6" t="s">
        <v>88</v>
      </c>
      <c r="H30" s="7" t="s">
        <v>89</v>
      </c>
      <c r="I30" s="7" t="s">
        <v>161</v>
      </c>
      <c r="J30" s="7" t="s">
        <v>222</v>
      </c>
      <c r="K30" s="7" t="s">
        <v>54</v>
      </c>
      <c r="L30" s="8">
        <v>800</v>
      </c>
      <c r="M30" s="8"/>
      <c r="N30" s="9" t="s">
        <v>61</v>
      </c>
      <c r="O30" s="7" t="s">
        <v>76</v>
      </c>
      <c r="P30" s="7" t="s">
        <v>332</v>
      </c>
      <c r="Q30" s="7" t="s">
        <v>43</v>
      </c>
      <c r="R30" s="7" t="s">
        <v>162</v>
      </c>
      <c r="S30" s="10" t="s">
        <v>163</v>
      </c>
      <c r="T30" s="11">
        <v>54.423999999999999</v>
      </c>
      <c r="U30" s="11">
        <v>43539.199999999997</v>
      </c>
      <c r="V30" s="12">
        <f>T30*AA30</f>
        <v>32110.16</v>
      </c>
      <c r="W30" s="13">
        <f>V30*L30</f>
        <v>25688128</v>
      </c>
      <c r="X30" s="11"/>
      <c r="Y30" s="11"/>
      <c r="Z30" s="11">
        <v>0</v>
      </c>
      <c r="AA30" s="15">
        <v>590</v>
      </c>
      <c r="AB30" s="10" t="s">
        <v>99</v>
      </c>
      <c r="AC30" s="10" t="s">
        <v>46</v>
      </c>
      <c r="AD30" s="10" t="s">
        <v>47</v>
      </c>
      <c r="AE30" s="10" t="s">
        <v>315</v>
      </c>
      <c r="AF30" s="31" t="s">
        <v>48</v>
      </c>
      <c r="AG30" s="15"/>
      <c r="AH30" s="15" t="s">
        <v>99</v>
      </c>
      <c r="AI30" s="16" t="s">
        <v>99</v>
      </c>
      <c r="AJ30" s="15" t="s">
        <v>343</v>
      </c>
      <c r="AK30" s="13">
        <f t="shared" si="1"/>
        <v>25688128</v>
      </c>
      <c r="AL30" s="14">
        <f t="shared" si="5"/>
        <v>43539.199999999997</v>
      </c>
      <c r="AM30" s="11">
        <v>0</v>
      </c>
      <c r="AN30" s="14">
        <f>Table1[[#This Row],[Claim Value USD]]-Table1[[#This Row],[Compensation Value USD2]]</f>
        <v>43539.199999999997</v>
      </c>
      <c r="AO30" s="17">
        <f t="shared" si="7"/>
        <v>1</v>
      </c>
      <c r="AP30" s="26" t="s">
        <v>177</v>
      </c>
      <c r="AQ30" s="19"/>
    </row>
    <row r="31" spans="1:43" ht="19.149999999999999" customHeight="1" x14ac:dyDescent="0.25">
      <c r="A31" s="100">
        <v>44950</v>
      </c>
      <c r="B31" s="6" t="s">
        <v>104</v>
      </c>
      <c r="C31" s="6" t="str">
        <f t="shared" si="2"/>
        <v>Jan</v>
      </c>
      <c r="D31" s="46">
        <v>2023</v>
      </c>
      <c r="E31" s="6">
        <v>39</v>
      </c>
      <c r="F31" s="6"/>
      <c r="G31" s="6" t="s">
        <v>73</v>
      </c>
      <c r="H31" s="7" t="s">
        <v>164</v>
      </c>
      <c r="I31" s="7" t="s">
        <v>90</v>
      </c>
      <c r="J31" s="7" t="s">
        <v>294</v>
      </c>
      <c r="K31" s="7" t="s">
        <v>54</v>
      </c>
      <c r="L31" s="8">
        <v>25</v>
      </c>
      <c r="M31" s="8"/>
      <c r="N31" s="9" t="s">
        <v>61</v>
      </c>
      <c r="O31" s="7" t="s">
        <v>62</v>
      </c>
      <c r="P31" s="7" t="s">
        <v>332</v>
      </c>
      <c r="Q31" s="7" t="s">
        <v>43</v>
      </c>
      <c r="R31" s="7" t="s">
        <v>165</v>
      </c>
      <c r="S31" s="10" t="s">
        <v>166</v>
      </c>
      <c r="T31" s="11">
        <f>U31/L31</f>
        <v>79.173622704507522</v>
      </c>
      <c r="U31" s="11">
        <v>1979.3405676126879</v>
      </c>
      <c r="V31" s="12">
        <f>T31*AA31</f>
        <v>46712.437395659435</v>
      </c>
      <c r="W31" s="13">
        <f>V31*L31</f>
        <v>1167810.9348914858</v>
      </c>
      <c r="X31" s="11"/>
      <c r="Y31" s="11"/>
      <c r="Z31" s="11">
        <v>0</v>
      </c>
      <c r="AA31" s="15">
        <v>590</v>
      </c>
      <c r="AB31" s="10" t="s">
        <v>99</v>
      </c>
      <c r="AC31" s="10" t="s">
        <v>46</v>
      </c>
      <c r="AD31" s="10" t="s">
        <v>47</v>
      </c>
      <c r="AE31" s="10" t="s">
        <v>315</v>
      </c>
      <c r="AF31" s="31" t="s">
        <v>48</v>
      </c>
      <c r="AG31" s="15"/>
      <c r="AH31" s="15" t="s">
        <v>99</v>
      </c>
      <c r="AI31" s="16" t="s">
        <v>99</v>
      </c>
      <c r="AJ31" s="15" t="s">
        <v>343</v>
      </c>
      <c r="AK31" s="13">
        <f t="shared" si="1"/>
        <v>1167810.9348914858</v>
      </c>
      <c r="AL31" s="14">
        <f t="shared" si="5"/>
        <v>1979.3405676126879</v>
      </c>
      <c r="AM31" s="11">
        <v>0</v>
      </c>
      <c r="AN31" s="14">
        <f>Table1[[#This Row],[Claim Value USD]]-Table1[[#This Row],[Compensation Value USD2]]</f>
        <v>1979.3405676126879</v>
      </c>
      <c r="AO31" s="17">
        <f t="shared" si="7"/>
        <v>1</v>
      </c>
      <c r="AP31" s="26" t="s">
        <v>177</v>
      </c>
      <c r="AQ31" s="19"/>
    </row>
    <row r="32" spans="1:43" ht="19.149999999999999" customHeight="1" x14ac:dyDescent="0.25">
      <c r="A32" s="100">
        <v>44602</v>
      </c>
      <c r="B32" s="6" t="s">
        <v>104</v>
      </c>
      <c r="C32" s="6" t="str">
        <f t="shared" si="2"/>
        <v>Feb</v>
      </c>
      <c r="D32" s="46">
        <v>2023</v>
      </c>
      <c r="E32" s="6">
        <v>40</v>
      </c>
      <c r="F32" s="6"/>
      <c r="G32" s="6"/>
      <c r="H32" s="7" t="s">
        <v>167</v>
      </c>
      <c r="I32" s="7" t="s">
        <v>53</v>
      </c>
      <c r="J32" s="7" t="s">
        <v>287</v>
      </c>
      <c r="K32" s="7" t="s">
        <v>54</v>
      </c>
      <c r="L32" s="8">
        <v>110</v>
      </c>
      <c r="M32" s="8"/>
      <c r="N32" s="9" t="s">
        <v>168</v>
      </c>
      <c r="O32" s="7" t="s">
        <v>76</v>
      </c>
      <c r="P32" s="7" t="s">
        <v>332</v>
      </c>
      <c r="Q32" s="7" t="s">
        <v>43</v>
      </c>
      <c r="R32" s="7" t="s">
        <v>169</v>
      </c>
      <c r="S32" s="10" t="s">
        <v>96</v>
      </c>
      <c r="T32" s="11">
        <v>102.07336842105263</v>
      </c>
      <c r="U32" s="11">
        <v>11228.070526315791</v>
      </c>
      <c r="V32" s="12">
        <v>58181.82</v>
      </c>
      <c r="W32" s="13">
        <f>V32*L32</f>
        <v>6400000.2000000002</v>
      </c>
      <c r="X32" s="13"/>
      <c r="Y32" s="13"/>
      <c r="Z32" s="11">
        <v>10105</v>
      </c>
      <c r="AA32" s="15">
        <v>570</v>
      </c>
      <c r="AB32" s="10" t="s">
        <v>45</v>
      </c>
      <c r="AC32" s="10" t="s">
        <v>46</v>
      </c>
      <c r="AD32" s="10" t="s">
        <v>47</v>
      </c>
      <c r="AE32" s="10" t="s">
        <v>315</v>
      </c>
      <c r="AF32" s="31" t="s">
        <v>48</v>
      </c>
      <c r="AG32" s="15"/>
      <c r="AH32" s="15" t="s">
        <v>49</v>
      </c>
      <c r="AI32" s="16" t="s">
        <v>50</v>
      </c>
      <c r="AJ32" s="25" t="s">
        <v>185</v>
      </c>
      <c r="AK32" s="13">
        <f t="shared" si="1"/>
        <v>6400000.2000000002</v>
      </c>
      <c r="AL32" s="14">
        <f t="shared" si="5"/>
        <v>11228.070526315791</v>
      </c>
      <c r="AM32" s="11">
        <v>10105</v>
      </c>
      <c r="AN32" s="14">
        <f>Table1[[#This Row],[Claim Value USD]]-Table1[[#This Row],[Compensation Value USD2]]</f>
        <v>1123.0705263157906</v>
      </c>
      <c r="AO32" s="17">
        <f t="shared" si="7"/>
        <v>0.10002346562426678</v>
      </c>
      <c r="AP32" s="26" t="s">
        <v>186</v>
      </c>
      <c r="AQ32" s="19"/>
    </row>
    <row r="33" spans="1:44" ht="19.149999999999999" customHeight="1" x14ac:dyDescent="0.25">
      <c r="A33" s="101">
        <v>45097</v>
      </c>
      <c r="B33" s="6" t="s">
        <v>170</v>
      </c>
      <c r="C33" s="6" t="str">
        <f t="shared" si="2"/>
        <v>Jun</v>
      </c>
      <c r="D33" s="46">
        <f t="shared" si="3"/>
        <v>2023</v>
      </c>
      <c r="E33" s="6">
        <v>41</v>
      </c>
      <c r="F33" s="6"/>
      <c r="G33" s="6" t="s">
        <v>171</v>
      </c>
      <c r="H33" s="20" t="s">
        <v>172</v>
      </c>
      <c r="I33" s="7" t="s">
        <v>94</v>
      </c>
      <c r="J33" s="20" t="s">
        <v>291</v>
      </c>
      <c r="K33" s="20"/>
      <c r="L33" s="21">
        <v>800</v>
      </c>
      <c r="M33" s="21">
        <v>0</v>
      </c>
      <c r="N33" s="20" t="s">
        <v>61</v>
      </c>
      <c r="O33" s="7" t="s">
        <v>76</v>
      </c>
      <c r="P33" s="7" t="s">
        <v>332</v>
      </c>
      <c r="Q33" s="7" t="s">
        <v>95</v>
      </c>
      <c r="R33" s="7" t="s">
        <v>174</v>
      </c>
      <c r="S33" s="10" t="s">
        <v>175</v>
      </c>
      <c r="T33" s="11">
        <v>67</v>
      </c>
      <c r="U33" s="11">
        <f t="shared" ref="U33:U44" si="11">T33*L33</f>
        <v>53600</v>
      </c>
      <c r="V33" s="12">
        <v>38860</v>
      </c>
      <c r="W33" s="22">
        <f t="shared" ref="W33:W44" si="12">V33*L33</f>
        <v>31088000</v>
      </c>
      <c r="X33" s="22">
        <v>25844.69</v>
      </c>
      <c r="Y33" s="22">
        <f t="shared" ref="Y33:Y49" si="13">X33*L33</f>
        <v>20675752</v>
      </c>
      <c r="Z33" s="11">
        <f>AM33</f>
        <v>0</v>
      </c>
      <c r="AA33" s="15">
        <v>580</v>
      </c>
      <c r="AB33" s="10" t="s">
        <v>99</v>
      </c>
      <c r="AC33" s="10" t="s">
        <v>46</v>
      </c>
      <c r="AD33" s="10" t="s">
        <v>47</v>
      </c>
      <c r="AE33" s="10" t="s">
        <v>316</v>
      </c>
      <c r="AF33" s="31" t="s">
        <v>176</v>
      </c>
      <c r="AG33" s="15"/>
      <c r="AH33" s="15" t="s">
        <v>99</v>
      </c>
      <c r="AI33" s="23" t="s">
        <v>99</v>
      </c>
      <c r="AJ33" s="15" t="s">
        <v>343</v>
      </c>
      <c r="AK33" s="22"/>
      <c r="AL33" s="11">
        <f t="shared" si="5"/>
        <v>53600</v>
      </c>
      <c r="AM33" s="11">
        <v>0</v>
      </c>
      <c r="AN33" s="14">
        <f>Table1[[#This Row],[Claim Value USD]]-Table1[[#This Row],[Compensation Value USD2]]</f>
        <v>53600</v>
      </c>
      <c r="AO33" s="17">
        <f t="shared" si="7"/>
        <v>1</v>
      </c>
      <c r="AP33" s="26" t="s">
        <v>177</v>
      </c>
    </row>
    <row r="34" spans="1:44" ht="19.149999999999999" customHeight="1" x14ac:dyDescent="0.25">
      <c r="A34" s="101">
        <v>45097</v>
      </c>
      <c r="B34" s="6" t="s">
        <v>170</v>
      </c>
      <c r="C34" s="6" t="str">
        <f t="shared" si="2"/>
        <v>Jun</v>
      </c>
      <c r="D34" s="46">
        <f t="shared" si="3"/>
        <v>2023</v>
      </c>
      <c r="E34" s="6">
        <v>42</v>
      </c>
      <c r="F34" s="6"/>
      <c r="G34" s="6" t="s">
        <v>171</v>
      </c>
      <c r="H34" s="24" t="s">
        <v>172</v>
      </c>
      <c r="I34" s="7" t="s">
        <v>178</v>
      </c>
      <c r="J34" s="24" t="s">
        <v>179</v>
      </c>
      <c r="K34" s="24"/>
      <c r="L34" s="21">
        <v>166</v>
      </c>
      <c r="M34" s="21">
        <v>166</v>
      </c>
      <c r="N34" s="24" t="s">
        <v>180</v>
      </c>
      <c r="O34" s="7" t="s">
        <v>76</v>
      </c>
      <c r="P34" s="7" t="s">
        <v>332</v>
      </c>
      <c r="Q34" s="7" t="s">
        <v>95</v>
      </c>
      <c r="R34" s="7" t="s">
        <v>182</v>
      </c>
      <c r="S34" s="10" t="s">
        <v>183</v>
      </c>
      <c r="T34" s="11">
        <v>29.6</v>
      </c>
      <c r="U34" s="11">
        <f t="shared" si="11"/>
        <v>4913.6000000000004</v>
      </c>
      <c r="V34" s="12">
        <v>17168</v>
      </c>
      <c r="W34" s="22">
        <f t="shared" si="12"/>
        <v>2849888</v>
      </c>
      <c r="X34" s="22">
        <v>11822.45469</v>
      </c>
      <c r="Y34" s="22">
        <f t="shared" si="13"/>
        <v>1962527.47854</v>
      </c>
      <c r="Z34" s="11">
        <f t="shared" ref="Z34:Z50" si="14">AM34</f>
        <v>4422.24</v>
      </c>
      <c r="AA34" s="15">
        <v>580</v>
      </c>
      <c r="AB34" s="10" t="s">
        <v>45</v>
      </c>
      <c r="AC34" s="10" t="s">
        <v>46</v>
      </c>
      <c r="AD34" s="10" t="s">
        <v>47</v>
      </c>
      <c r="AE34" s="10" t="s">
        <v>316</v>
      </c>
      <c r="AF34" s="31" t="s">
        <v>176</v>
      </c>
      <c r="AG34" s="15" t="s">
        <v>184</v>
      </c>
      <c r="AH34" s="15" t="s">
        <v>49</v>
      </c>
      <c r="AI34" s="23" t="s">
        <v>50</v>
      </c>
      <c r="AJ34" s="25" t="s">
        <v>185</v>
      </c>
      <c r="AK34" s="22"/>
      <c r="AL34" s="11">
        <f t="shared" si="5"/>
        <v>4913.6000000000004</v>
      </c>
      <c r="AM34" s="11">
        <v>4422.24</v>
      </c>
      <c r="AN34" s="14">
        <f>Table1[[#This Row],[Claim Value USD]]-Table1[[#This Row],[Compensation Value USD2]]</f>
        <v>491.36000000000058</v>
      </c>
      <c r="AO34" s="17">
        <f t="shared" si="7"/>
        <v>0.10000000000000009</v>
      </c>
      <c r="AP34" s="26" t="s">
        <v>186</v>
      </c>
    </row>
    <row r="35" spans="1:44" ht="19.149999999999999" customHeight="1" x14ac:dyDescent="0.25">
      <c r="A35" s="101">
        <v>45115</v>
      </c>
      <c r="B35" s="6" t="s">
        <v>170</v>
      </c>
      <c r="C35" s="6" t="str">
        <f t="shared" si="2"/>
        <v>Jul</v>
      </c>
      <c r="D35" s="46">
        <f t="shared" si="3"/>
        <v>2023</v>
      </c>
      <c r="E35" s="6">
        <v>43</v>
      </c>
      <c r="F35" s="6"/>
      <c r="G35" s="6" t="s">
        <v>171</v>
      </c>
      <c r="H35" s="24" t="s">
        <v>187</v>
      </c>
      <c r="I35" s="7" t="s">
        <v>94</v>
      </c>
      <c r="J35" s="24" t="s">
        <v>291</v>
      </c>
      <c r="K35" s="24"/>
      <c r="L35" s="21">
        <v>205</v>
      </c>
      <c r="M35" s="21">
        <v>0</v>
      </c>
      <c r="N35" s="24" t="s">
        <v>61</v>
      </c>
      <c r="O35" s="7" t="s">
        <v>76</v>
      </c>
      <c r="P35" s="7" t="s">
        <v>332</v>
      </c>
      <c r="Q35" s="7" t="s">
        <v>95</v>
      </c>
      <c r="R35" s="7" t="s">
        <v>188</v>
      </c>
      <c r="S35" s="10" t="s">
        <v>189</v>
      </c>
      <c r="T35" s="11">
        <v>67</v>
      </c>
      <c r="U35" s="11">
        <f t="shared" si="11"/>
        <v>13735</v>
      </c>
      <c r="V35" s="12">
        <v>41875</v>
      </c>
      <c r="W35" s="22">
        <f t="shared" si="12"/>
        <v>8584375</v>
      </c>
      <c r="X35" s="22">
        <v>25844.69</v>
      </c>
      <c r="Y35" s="22">
        <f t="shared" si="13"/>
        <v>5298161.45</v>
      </c>
      <c r="Z35" s="11">
        <f t="shared" si="14"/>
        <v>8735</v>
      </c>
      <c r="AA35" s="15">
        <v>625</v>
      </c>
      <c r="AB35" s="10" t="s">
        <v>45</v>
      </c>
      <c r="AC35" s="10" t="s">
        <v>46</v>
      </c>
      <c r="AD35" s="10" t="s">
        <v>47</v>
      </c>
      <c r="AE35" s="10" t="s">
        <v>316</v>
      </c>
      <c r="AF35" s="31" t="s">
        <v>176</v>
      </c>
      <c r="AG35" s="15" t="s">
        <v>190</v>
      </c>
      <c r="AH35" s="15" t="s">
        <v>49</v>
      </c>
      <c r="AI35" s="23" t="s">
        <v>50</v>
      </c>
      <c r="AJ35" s="25" t="s">
        <v>185</v>
      </c>
      <c r="AK35" s="22"/>
      <c r="AL35" s="11">
        <f t="shared" si="5"/>
        <v>13735</v>
      </c>
      <c r="AM35" s="11">
        <v>8735</v>
      </c>
      <c r="AN35" s="14">
        <f>Table1[[#This Row],[Claim Value USD]]-Table1[[#This Row],[Compensation Value USD2]]</f>
        <v>5000</v>
      </c>
      <c r="AO35" s="17">
        <f t="shared" si="7"/>
        <v>0.36403349108117944</v>
      </c>
      <c r="AP35" s="18" t="s">
        <v>357</v>
      </c>
    </row>
    <row r="36" spans="1:44" ht="19.149999999999999" customHeight="1" x14ac:dyDescent="0.25">
      <c r="A36" s="101">
        <v>45148</v>
      </c>
      <c r="B36" s="6" t="s">
        <v>170</v>
      </c>
      <c r="C36" s="6" t="str">
        <f t="shared" si="2"/>
        <v>Aug</v>
      </c>
      <c r="D36" s="46">
        <f t="shared" si="3"/>
        <v>2023</v>
      </c>
      <c r="E36" s="6">
        <v>44</v>
      </c>
      <c r="F36" s="6"/>
      <c r="G36" s="6" t="s">
        <v>191</v>
      </c>
      <c r="H36" s="7" t="s">
        <v>192</v>
      </c>
      <c r="I36" s="7" t="s">
        <v>94</v>
      </c>
      <c r="J36" s="7" t="s">
        <v>291</v>
      </c>
      <c r="K36" s="7"/>
      <c r="L36" s="8">
        <v>321</v>
      </c>
      <c r="M36" s="8">
        <v>0</v>
      </c>
      <c r="N36" s="7" t="s">
        <v>61</v>
      </c>
      <c r="O36" s="7" t="s">
        <v>76</v>
      </c>
      <c r="P36" s="7" t="s">
        <v>332</v>
      </c>
      <c r="Q36" s="7" t="s">
        <v>95</v>
      </c>
      <c r="R36" s="7" t="s">
        <v>193</v>
      </c>
      <c r="S36" s="10" t="s">
        <v>96</v>
      </c>
      <c r="T36" s="11">
        <v>67</v>
      </c>
      <c r="U36" s="11">
        <f t="shared" si="11"/>
        <v>21507</v>
      </c>
      <c r="V36" s="12">
        <v>41875</v>
      </c>
      <c r="W36" s="22">
        <f t="shared" si="12"/>
        <v>13441875</v>
      </c>
      <c r="X36" s="22">
        <v>25844.69</v>
      </c>
      <c r="Y36" s="22">
        <f t="shared" si="13"/>
        <v>8296145.4899999993</v>
      </c>
      <c r="Z36" s="11">
        <f t="shared" si="14"/>
        <v>0</v>
      </c>
      <c r="AA36" s="15">
        <v>625</v>
      </c>
      <c r="AB36" s="10" t="s">
        <v>99</v>
      </c>
      <c r="AC36" s="10" t="s">
        <v>46</v>
      </c>
      <c r="AD36" s="10" t="s">
        <v>47</v>
      </c>
      <c r="AE36" s="10" t="s">
        <v>316</v>
      </c>
      <c r="AF36" s="31" t="s">
        <v>176</v>
      </c>
      <c r="AG36" s="15"/>
      <c r="AH36" s="15" t="s">
        <v>99</v>
      </c>
      <c r="AI36" s="23" t="s">
        <v>99</v>
      </c>
      <c r="AJ36" s="15" t="s">
        <v>343</v>
      </c>
      <c r="AK36" s="22"/>
      <c r="AL36" s="11">
        <f t="shared" si="5"/>
        <v>21507</v>
      </c>
      <c r="AM36" s="11">
        <v>0</v>
      </c>
      <c r="AN36" s="14">
        <f>Table1[[#This Row],[Claim Value USD]]-Table1[[#This Row],[Compensation Value USD2]]</f>
        <v>21507</v>
      </c>
      <c r="AO36" s="17">
        <f t="shared" si="7"/>
        <v>1</v>
      </c>
      <c r="AP36" s="26" t="s">
        <v>177</v>
      </c>
    </row>
    <row r="37" spans="1:44" ht="19.149999999999999" customHeight="1" x14ac:dyDescent="0.25">
      <c r="A37" s="102">
        <v>45398</v>
      </c>
      <c r="B37" s="6" t="s">
        <v>194</v>
      </c>
      <c r="C37" s="6" t="str">
        <f t="shared" si="2"/>
        <v>Apr</v>
      </c>
      <c r="D37" s="46">
        <f t="shared" si="3"/>
        <v>2024</v>
      </c>
      <c r="E37" s="6">
        <v>45</v>
      </c>
      <c r="F37" s="6"/>
      <c r="G37" s="6" t="s">
        <v>195</v>
      </c>
      <c r="H37" s="24" t="s">
        <v>196</v>
      </c>
      <c r="I37" s="7" t="s">
        <v>197</v>
      </c>
      <c r="J37" s="7" t="s">
        <v>291</v>
      </c>
      <c r="K37" s="7"/>
      <c r="L37" s="8">
        <v>14</v>
      </c>
      <c r="M37" s="8">
        <v>0</v>
      </c>
      <c r="N37" s="9" t="s">
        <v>61</v>
      </c>
      <c r="O37" s="7" t="s">
        <v>62</v>
      </c>
      <c r="P37" s="7" t="s">
        <v>332</v>
      </c>
      <c r="Q37" s="7" t="s">
        <v>95</v>
      </c>
      <c r="R37" s="7" t="s">
        <v>277</v>
      </c>
      <c r="S37" s="10" t="s">
        <v>96</v>
      </c>
      <c r="T37" s="11">
        <v>56</v>
      </c>
      <c r="U37" s="11">
        <f t="shared" si="11"/>
        <v>784</v>
      </c>
      <c r="V37" s="12">
        <v>74760</v>
      </c>
      <c r="W37" s="22">
        <f t="shared" si="12"/>
        <v>1046640</v>
      </c>
      <c r="X37" s="22">
        <v>60141.989020000001</v>
      </c>
      <c r="Y37" s="22">
        <f t="shared" si="13"/>
        <v>841987.84628000006</v>
      </c>
      <c r="Z37" s="11">
        <f t="shared" si="14"/>
        <v>784</v>
      </c>
      <c r="AA37" s="15">
        <v>1335</v>
      </c>
      <c r="AB37" s="10" t="s">
        <v>344</v>
      </c>
      <c r="AC37" s="10" t="s">
        <v>46</v>
      </c>
      <c r="AD37" s="10" t="s">
        <v>47</v>
      </c>
      <c r="AE37" s="10" t="s">
        <v>316</v>
      </c>
      <c r="AF37" s="31" t="s">
        <v>176</v>
      </c>
      <c r="AG37" s="15" t="s">
        <v>198</v>
      </c>
      <c r="AH37" s="29" t="s">
        <v>49</v>
      </c>
      <c r="AI37" s="23" t="s">
        <v>50</v>
      </c>
      <c r="AJ37" s="26" t="s">
        <v>336</v>
      </c>
      <c r="AK37" s="22"/>
      <c r="AL37" s="11">
        <f t="shared" si="5"/>
        <v>784</v>
      </c>
      <c r="AM37" s="11">
        <v>784</v>
      </c>
      <c r="AN37" s="14">
        <f>Table1[[#This Row],[Claim Value USD]]-Table1[[#This Row],[Compensation Value USD2]]</f>
        <v>0</v>
      </c>
      <c r="AO37" s="17">
        <f t="shared" si="7"/>
        <v>0</v>
      </c>
      <c r="AP37" s="26" t="s">
        <v>199</v>
      </c>
      <c r="AR37" s="26"/>
    </row>
    <row r="38" spans="1:44" ht="19.149999999999999" customHeight="1" x14ac:dyDescent="0.25">
      <c r="A38" s="101">
        <v>45423</v>
      </c>
      <c r="B38" s="6" t="s">
        <v>194</v>
      </c>
      <c r="C38" s="6" t="str">
        <f t="shared" si="2"/>
        <v>May</v>
      </c>
      <c r="D38" s="46">
        <f t="shared" si="3"/>
        <v>2024</v>
      </c>
      <c r="E38" s="6">
        <v>46</v>
      </c>
      <c r="F38" s="6"/>
      <c r="G38" s="6" t="s">
        <v>200</v>
      </c>
      <c r="H38" s="7" t="s">
        <v>201</v>
      </c>
      <c r="I38" s="7" t="s">
        <v>202</v>
      </c>
      <c r="J38" s="7" t="s">
        <v>203</v>
      </c>
      <c r="K38" s="7"/>
      <c r="L38" s="8">
        <v>50</v>
      </c>
      <c r="M38" s="8">
        <v>0</v>
      </c>
      <c r="N38" s="7" t="s">
        <v>180</v>
      </c>
      <c r="O38" s="7" t="s">
        <v>76</v>
      </c>
      <c r="P38" s="7" t="s">
        <v>332</v>
      </c>
      <c r="Q38" s="7" t="s">
        <v>95</v>
      </c>
      <c r="R38" s="7" t="s">
        <v>205</v>
      </c>
      <c r="S38" s="10" t="s">
        <v>96</v>
      </c>
      <c r="T38" s="11">
        <v>18.95131086142322</v>
      </c>
      <c r="U38" s="11">
        <f t="shared" si="11"/>
        <v>947.56554307116096</v>
      </c>
      <c r="V38" s="12">
        <v>25300</v>
      </c>
      <c r="W38" s="22">
        <f t="shared" si="12"/>
        <v>1265000</v>
      </c>
      <c r="X38" s="22">
        <v>12100</v>
      </c>
      <c r="Y38" s="22">
        <f t="shared" si="13"/>
        <v>605000</v>
      </c>
      <c r="Z38" s="11">
        <f>AM38</f>
        <v>947.56554307116096</v>
      </c>
      <c r="AA38" s="15">
        <v>1335</v>
      </c>
      <c r="AB38" s="10" t="s">
        <v>345</v>
      </c>
      <c r="AC38" s="10" t="s">
        <v>46</v>
      </c>
      <c r="AD38" s="10" t="s">
        <v>47</v>
      </c>
      <c r="AE38" s="10" t="s">
        <v>316</v>
      </c>
      <c r="AF38" s="31" t="s">
        <v>176</v>
      </c>
      <c r="AG38" s="15" t="s">
        <v>206</v>
      </c>
      <c r="AH38" s="15" t="s">
        <v>49</v>
      </c>
      <c r="AI38" s="23" t="s">
        <v>50</v>
      </c>
      <c r="AJ38" s="26" t="s">
        <v>207</v>
      </c>
      <c r="AK38" s="22"/>
      <c r="AL38" s="11">
        <f t="shared" si="5"/>
        <v>947.56554307116096</v>
      </c>
      <c r="AM38" s="11">
        <v>947.56554307116096</v>
      </c>
      <c r="AN38" s="14">
        <f>Table1[[#This Row],[Claim Value USD]]-Table1[[#This Row],[Compensation Value USD2]]</f>
        <v>0</v>
      </c>
      <c r="AO38" s="17">
        <f t="shared" si="7"/>
        <v>0</v>
      </c>
      <c r="AP38" s="26" t="s">
        <v>311</v>
      </c>
    </row>
    <row r="39" spans="1:44" x14ac:dyDescent="0.25">
      <c r="A39" s="101">
        <v>45081</v>
      </c>
      <c r="B39" s="6" t="s">
        <v>194</v>
      </c>
      <c r="C39" s="6" t="str">
        <f t="shared" si="2"/>
        <v>Jun</v>
      </c>
      <c r="D39" s="46">
        <f t="shared" si="3"/>
        <v>2023</v>
      </c>
      <c r="E39" s="6">
        <v>47</v>
      </c>
      <c r="F39" s="6"/>
      <c r="G39" s="6" t="s">
        <v>200</v>
      </c>
      <c r="H39" s="7" t="s">
        <v>208</v>
      </c>
      <c r="I39" s="7" t="s">
        <v>209</v>
      </c>
      <c r="J39" s="7" t="s">
        <v>210</v>
      </c>
      <c r="K39" s="7"/>
      <c r="L39" s="8">
        <v>1000</v>
      </c>
      <c r="M39" s="8">
        <v>0</v>
      </c>
      <c r="N39" s="7" t="s">
        <v>61</v>
      </c>
      <c r="O39" s="7" t="s">
        <v>76</v>
      </c>
      <c r="P39" s="7" t="s">
        <v>333</v>
      </c>
      <c r="Q39" s="7" t="s">
        <v>95</v>
      </c>
      <c r="R39" s="7" t="s">
        <v>211</v>
      </c>
      <c r="S39" s="10" t="s">
        <v>69</v>
      </c>
      <c r="T39" s="11">
        <v>47.81</v>
      </c>
      <c r="U39" s="11">
        <f t="shared" si="11"/>
        <v>47810</v>
      </c>
      <c r="V39" s="12">
        <v>80979.621800000008</v>
      </c>
      <c r="W39" s="22">
        <f t="shared" si="12"/>
        <v>80979621.800000012</v>
      </c>
      <c r="X39" s="22">
        <v>77419.7</v>
      </c>
      <c r="Y39" s="22">
        <f t="shared" si="13"/>
        <v>77419700</v>
      </c>
      <c r="Z39" s="11">
        <f t="shared" si="14"/>
        <v>0</v>
      </c>
      <c r="AA39" s="15">
        <v>1693.78</v>
      </c>
      <c r="AB39" s="10" t="s">
        <v>342</v>
      </c>
      <c r="AC39" s="10" t="s">
        <v>46</v>
      </c>
      <c r="AD39" s="10" t="s">
        <v>212</v>
      </c>
      <c r="AE39" s="10" t="s">
        <v>316</v>
      </c>
      <c r="AF39" s="31" t="s">
        <v>176</v>
      </c>
      <c r="AG39" s="25"/>
      <c r="AH39" s="15" t="s">
        <v>229</v>
      </c>
      <c r="AI39" s="23" t="s">
        <v>50</v>
      </c>
      <c r="AJ39" s="25" t="s">
        <v>213</v>
      </c>
      <c r="AK39" s="22"/>
      <c r="AL39" s="11">
        <f t="shared" si="5"/>
        <v>47810</v>
      </c>
      <c r="AM39" s="11">
        <v>0</v>
      </c>
      <c r="AN39" s="14">
        <f>Table1[[#This Row],[Claim Value USD]]-Table1[[#This Row],[Compensation Value USD2]]</f>
        <v>47810</v>
      </c>
      <c r="AO39" s="17">
        <f t="shared" si="7"/>
        <v>1</v>
      </c>
      <c r="AP39" s="26" t="s">
        <v>214</v>
      </c>
    </row>
    <row r="40" spans="1:44" ht="19.149999999999999" customHeight="1" x14ac:dyDescent="0.25">
      <c r="A40" s="101">
        <v>45484</v>
      </c>
      <c r="B40" s="6" t="s">
        <v>194</v>
      </c>
      <c r="C40" s="6" t="str">
        <f t="shared" si="2"/>
        <v>Jul</v>
      </c>
      <c r="D40" s="46">
        <f t="shared" si="3"/>
        <v>2024</v>
      </c>
      <c r="E40" s="6">
        <v>48</v>
      </c>
      <c r="F40" s="6"/>
      <c r="G40" s="6" t="s">
        <v>215</v>
      </c>
      <c r="H40" s="7" t="s">
        <v>216</v>
      </c>
      <c r="I40" s="7" t="s">
        <v>217</v>
      </c>
      <c r="J40" s="7" t="s">
        <v>292</v>
      </c>
      <c r="K40" s="7"/>
      <c r="L40" s="8">
        <v>28</v>
      </c>
      <c r="M40" s="8">
        <v>1.96</v>
      </c>
      <c r="N40" s="9" t="s">
        <v>61</v>
      </c>
      <c r="O40" s="7" t="s">
        <v>62</v>
      </c>
      <c r="P40" s="7" t="s">
        <v>332</v>
      </c>
      <c r="Q40" s="7" t="s">
        <v>43</v>
      </c>
      <c r="R40" s="7" t="s">
        <v>218</v>
      </c>
      <c r="S40" s="10" t="s">
        <v>219</v>
      </c>
      <c r="T40" s="11">
        <v>117.39638792676892</v>
      </c>
      <c r="U40" s="11">
        <f t="shared" si="11"/>
        <v>3287.0988619495297</v>
      </c>
      <c r="V40" s="12">
        <v>237258.1</v>
      </c>
      <c r="W40" s="22">
        <f t="shared" si="12"/>
        <v>6643226.7999999998</v>
      </c>
      <c r="X40" s="22">
        <f>1753805.5/10</f>
        <v>175380.55</v>
      </c>
      <c r="Y40" s="22">
        <f t="shared" si="13"/>
        <v>4910655.3999999994</v>
      </c>
      <c r="Z40" s="11">
        <f t="shared" si="14"/>
        <v>2957.14</v>
      </c>
      <c r="AA40" s="15">
        <v>2021</v>
      </c>
      <c r="AB40" s="10" t="s">
        <v>45</v>
      </c>
      <c r="AC40" s="10" t="s">
        <v>46</v>
      </c>
      <c r="AD40" s="10" t="s">
        <v>47</v>
      </c>
      <c r="AE40" s="10" t="s">
        <v>316</v>
      </c>
      <c r="AF40" s="31" t="s">
        <v>176</v>
      </c>
      <c r="AG40" s="25" t="s">
        <v>220</v>
      </c>
      <c r="AH40" s="15" t="s">
        <v>49</v>
      </c>
      <c r="AI40" s="23" t="s">
        <v>50</v>
      </c>
      <c r="AJ40" s="26" t="s">
        <v>185</v>
      </c>
      <c r="AK40" s="22"/>
      <c r="AL40" s="11">
        <f t="shared" si="5"/>
        <v>3287.0988619495297</v>
      </c>
      <c r="AM40" s="11">
        <v>2957.14</v>
      </c>
      <c r="AN40" s="14">
        <f>Table1[[#This Row],[Claim Value USD]]-Table1[[#This Row],[Compensation Value USD2]]</f>
        <v>329.95886194952982</v>
      </c>
      <c r="AO40" s="17">
        <f t="shared" si="7"/>
        <v>0.10037996294210516</v>
      </c>
      <c r="AP40" s="26" t="s">
        <v>186</v>
      </c>
    </row>
    <row r="41" spans="1:44" x14ac:dyDescent="0.25">
      <c r="A41" s="101">
        <v>45511</v>
      </c>
      <c r="B41" s="6" t="s">
        <v>194</v>
      </c>
      <c r="C41" s="6" t="str">
        <f t="shared" si="2"/>
        <v>Aug</v>
      </c>
      <c r="D41" s="46">
        <f t="shared" si="3"/>
        <v>2024</v>
      </c>
      <c r="E41" s="6">
        <v>49</v>
      </c>
      <c r="F41" s="6"/>
      <c r="G41" s="6" t="s">
        <v>73</v>
      </c>
      <c r="H41" s="20" t="s">
        <v>221</v>
      </c>
      <c r="I41" s="7" t="s">
        <v>161</v>
      </c>
      <c r="J41" s="7" t="s">
        <v>222</v>
      </c>
      <c r="K41" s="20"/>
      <c r="L41" s="21">
        <v>2600</v>
      </c>
      <c r="M41" s="21">
        <v>2600</v>
      </c>
      <c r="N41" s="20" t="s">
        <v>61</v>
      </c>
      <c r="O41" s="7" t="s">
        <v>223</v>
      </c>
      <c r="P41" s="7" t="s">
        <v>333</v>
      </c>
      <c r="Q41" s="7" t="s">
        <v>43</v>
      </c>
      <c r="R41" s="20" t="s">
        <v>224</v>
      </c>
      <c r="S41" s="10" t="s">
        <v>225</v>
      </c>
      <c r="T41" s="11">
        <f>V41/AA41</f>
        <v>46.166128898816908</v>
      </c>
      <c r="U41" s="11">
        <f>L41*T41</f>
        <v>120031.93513692396</v>
      </c>
      <c r="V41" s="12">
        <v>106021.9</v>
      </c>
      <c r="W41" s="22">
        <f>L41*V41</f>
        <v>275656940</v>
      </c>
      <c r="X41" s="22">
        <v>146794.6</v>
      </c>
      <c r="Y41" s="22">
        <f t="shared" si="13"/>
        <v>381665960</v>
      </c>
      <c r="Z41" s="11">
        <f t="shared" si="14"/>
        <v>120031.93513692396</v>
      </c>
      <c r="AA41" s="15">
        <v>2296.5300000000002</v>
      </c>
      <c r="AB41" s="10" t="s">
        <v>345</v>
      </c>
      <c r="AC41" s="10" t="s">
        <v>46</v>
      </c>
      <c r="AD41" s="10" t="s">
        <v>226</v>
      </c>
      <c r="AE41" s="10" t="s">
        <v>316</v>
      </c>
      <c r="AF41" s="31" t="s">
        <v>176</v>
      </c>
      <c r="AG41" s="15" t="s">
        <v>227</v>
      </c>
      <c r="AH41" s="15" t="s">
        <v>49</v>
      </c>
      <c r="AI41" s="23" t="s">
        <v>50</v>
      </c>
      <c r="AJ41" s="26" t="s">
        <v>207</v>
      </c>
      <c r="AK41" s="22"/>
      <c r="AL41" s="11">
        <f t="shared" si="5"/>
        <v>120031.93513692396</v>
      </c>
      <c r="AM41" s="11">
        <v>120031.93513692396</v>
      </c>
      <c r="AN41" s="14">
        <f>Table1[[#This Row],[Claim Value USD]]-Table1[[#This Row],[Compensation Value USD2]]</f>
        <v>0</v>
      </c>
      <c r="AO41" s="17">
        <f t="shared" si="7"/>
        <v>0</v>
      </c>
      <c r="AP41" s="26" t="s">
        <v>311</v>
      </c>
    </row>
    <row r="42" spans="1:44" x14ac:dyDescent="0.25">
      <c r="A42" s="101">
        <v>45511</v>
      </c>
      <c r="B42" s="6" t="s">
        <v>194</v>
      </c>
      <c r="C42" s="6" t="str">
        <f t="shared" si="2"/>
        <v>Aug</v>
      </c>
      <c r="D42" s="46">
        <f t="shared" si="3"/>
        <v>2024</v>
      </c>
      <c r="E42" s="6">
        <v>50</v>
      </c>
      <c r="F42" s="6"/>
      <c r="G42" s="6" t="s">
        <v>73</v>
      </c>
      <c r="H42" s="7" t="s">
        <v>221</v>
      </c>
      <c r="I42" s="7" t="s">
        <v>161</v>
      </c>
      <c r="J42" s="7" t="s">
        <v>222</v>
      </c>
      <c r="K42" s="7"/>
      <c r="L42" s="8">
        <v>34</v>
      </c>
      <c r="M42" s="8">
        <v>34</v>
      </c>
      <c r="N42" s="9" t="s">
        <v>61</v>
      </c>
      <c r="O42" s="7" t="s">
        <v>223</v>
      </c>
      <c r="P42" s="7" t="s">
        <v>333</v>
      </c>
      <c r="Q42" s="7" t="s">
        <v>43</v>
      </c>
      <c r="R42" s="7" t="s">
        <v>228</v>
      </c>
      <c r="S42" s="10" t="s">
        <v>225</v>
      </c>
      <c r="T42" s="11">
        <v>46.166128898816908</v>
      </c>
      <c r="U42" s="11">
        <f t="shared" si="11"/>
        <v>1569.6483825597747</v>
      </c>
      <c r="V42" s="12">
        <v>106021.90000000001</v>
      </c>
      <c r="W42" s="22">
        <f t="shared" si="12"/>
        <v>3604744.6</v>
      </c>
      <c r="X42" s="22">
        <v>146794.6</v>
      </c>
      <c r="Y42" s="22">
        <f t="shared" si="13"/>
        <v>4991016.4000000004</v>
      </c>
      <c r="Z42" s="11">
        <f t="shared" si="14"/>
        <v>0</v>
      </c>
      <c r="AA42" s="15">
        <v>2296.5300000000002</v>
      </c>
      <c r="AB42" s="10" t="s">
        <v>342</v>
      </c>
      <c r="AC42" s="10" t="s">
        <v>46</v>
      </c>
      <c r="AD42" s="10" t="s">
        <v>226</v>
      </c>
      <c r="AE42" s="10" t="s">
        <v>316</v>
      </c>
      <c r="AF42" s="31" t="s">
        <v>176</v>
      </c>
      <c r="AG42" s="15"/>
      <c r="AH42" s="15" t="s">
        <v>229</v>
      </c>
      <c r="AI42" s="23" t="s">
        <v>50</v>
      </c>
      <c r="AJ42" s="15" t="s">
        <v>213</v>
      </c>
      <c r="AK42" s="22"/>
      <c r="AL42" s="11">
        <f t="shared" si="5"/>
        <v>1569.6483825597747</v>
      </c>
      <c r="AM42" s="11">
        <v>0</v>
      </c>
      <c r="AN42" s="14">
        <f>Table1[[#This Row],[Claim Value USD]]-Table1[[#This Row],[Compensation Value USD2]]</f>
        <v>1569.6483825597747</v>
      </c>
      <c r="AO42" s="17">
        <f t="shared" si="7"/>
        <v>1</v>
      </c>
      <c r="AP42" s="26" t="s">
        <v>214</v>
      </c>
    </row>
    <row r="43" spans="1:44" x14ac:dyDescent="0.25">
      <c r="A43" s="101">
        <v>45517</v>
      </c>
      <c r="B43" s="6" t="s">
        <v>194</v>
      </c>
      <c r="C43" s="6" t="str">
        <f t="shared" si="2"/>
        <v>Aug</v>
      </c>
      <c r="D43" s="46">
        <f t="shared" si="3"/>
        <v>2024</v>
      </c>
      <c r="E43" s="6">
        <v>51</v>
      </c>
      <c r="F43" s="6"/>
      <c r="G43" s="6" t="s">
        <v>230</v>
      </c>
      <c r="H43" s="7" t="s">
        <v>231</v>
      </c>
      <c r="I43" s="7" t="s">
        <v>94</v>
      </c>
      <c r="J43" s="7" t="s">
        <v>291</v>
      </c>
      <c r="K43" s="7"/>
      <c r="L43" s="8">
        <v>2270</v>
      </c>
      <c r="M43" s="8">
        <v>0</v>
      </c>
      <c r="N43" s="9" t="s">
        <v>61</v>
      </c>
      <c r="O43" s="7" t="s">
        <v>223</v>
      </c>
      <c r="P43" s="7" t="s">
        <v>332</v>
      </c>
      <c r="Q43" s="7" t="s">
        <v>95</v>
      </c>
      <c r="R43" s="7" t="s">
        <v>232</v>
      </c>
      <c r="S43" s="10" t="s">
        <v>69</v>
      </c>
      <c r="T43" s="11">
        <v>40.849999782280221</v>
      </c>
      <c r="U43" s="11">
        <f t="shared" si="11"/>
        <v>92729.499505776097</v>
      </c>
      <c r="V43" s="12">
        <v>93813.25</v>
      </c>
      <c r="W43" s="22">
        <f t="shared" si="12"/>
        <v>212956077.5</v>
      </c>
      <c r="X43" s="22">
        <v>94844.614270000005</v>
      </c>
      <c r="Y43" s="22">
        <f t="shared" si="13"/>
        <v>215297274.39290002</v>
      </c>
      <c r="Z43" s="11">
        <f>AM43</f>
        <v>0</v>
      </c>
      <c r="AA43" s="15">
        <v>2296.5300000000002</v>
      </c>
      <c r="AB43" s="10" t="s">
        <v>99</v>
      </c>
      <c r="AC43" s="10" t="s">
        <v>46</v>
      </c>
      <c r="AD43" s="10" t="s">
        <v>47</v>
      </c>
      <c r="AE43" s="10" t="s">
        <v>316</v>
      </c>
      <c r="AF43" s="31" t="s">
        <v>176</v>
      </c>
      <c r="AG43" s="15"/>
      <c r="AH43" s="15" t="s">
        <v>99</v>
      </c>
      <c r="AI43" s="23" t="s">
        <v>99</v>
      </c>
      <c r="AJ43" s="15" t="s">
        <v>343</v>
      </c>
      <c r="AK43" s="22"/>
      <c r="AL43" s="11">
        <f t="shared" si="5"/>
        <v>92729.499505776097</v>
      </c>
      <c r="AM43" s="11">
        <v>0</v>
      </c>
      <c r="AN43" s="14">
        <f>Table1[[#This Row],[Claim Value USD]]-Table1[[#This Row],[Compensation Value USD2]]</f>
        <v>92729.499505776097</v>
      </c>
      <c r="AO43" s="17">
        <f t="shared" si="7"/>
        <v>1</v>
      </c>
      <c r="AP43" s="26" t="s">
        <v>177</v>
      </c>
    </row>
    <row r="44" spans="1:44" x14ac:dyDescent="0.25">
      <c r="A44" s="101">
        <v>45529</v>
      </c>
      <c r="B44" s="6" t="s">
        <v>194</v>
      </c>
      <c r="C44" s="6" t="str">
        <f t="shared" si="2"/>
        <v>Aug</v>
      </c>
      <c r="D44" s="46">
        <f t="shared" si="3"/>
        <v>2024</v>
      </c>
      <c r="E44" s="6">
        <v>52</v>
      </c>
      <c r="F44" s="6"/>
      <c r="G44" s="6" t="s">
        <v>73</v>
      </c>
      <c r="H44" s="7" t="s">
        <v>221</v>
      </c>
      <c r="I44" s="7" t="s">
        <v>233</v>
      </c>
      <c r="J44" s="7" t="s">
        <v>295</v>
      </c>
      <c r="K44" s="7"/>
      <c r="L44" s="8">
        <v>500</v>
      </c>
      <c r="M44" s="8">
        <v>500</v>
      </c>
      <c r="N44" s="9" t="s">
        <v>61</v>
      </c>
      <c r="O44" s="7" t="s">
        <v>223</v>
      </c>
      <c r="P44" s="7" t="s">
        <v>333</v>
      </c>
      <c r="Q44" s="7" t="s">
        <v>43</v>
      </c>
      <c r="R44" s="7" t="s">
        <v>234</v>
      </c>
      <c r="S44" s="10" t="s">
        <v>225</v>
      </c>
      <c r="T44" s="11">
        <v>67.77</v>
      </c>
      <c r="U44" s="11">
        <f t="shared" si="11"/>
        <v>33885</v>
      </c>
      <c r="V44" s="12">
        <v>173491.19999999998</v>
      </c>
      <c r="W44" s="22">
        <f t="shared" si="12"/>
        <v>86745599.999999985</v>
      </c>
      <c r="X44" s="22">
        <v>103359.5</v>
      </c>
      <c r="Y44" s="22">
        <f t="shared" si="13"/>
        <v>51679750</v>
      </c>
      <c r="Z44" s="11">
        <f t="shared" si="14"/>
        <v>33885</v>
      </c>
      <c r="AA44" s="15">
        <v>2560</v>
      </c>
      <c r="AB44" s="10" t="s">
        <v>345</v>
      </c>
      <c r="AC44" s="10" t="s">
        <v>46</v>
      </c>
      <c r="AD44" s="10" t="s">
        <v>226</v>
      </c>
      <c r="AE44" s="10" t="s">
        <v>316</v>
      </c>
      <c r="AF44" s="31" t="s">
        <v>176</v>
      </c>
      <c r="AG44" s="15" t="s">
        <v>235</v>
      </c>
      <c r="AH44" s="15" t="s">
        <v>49</v>
      </c>
      <c r="AI44" s="23" t="s">
        <v>50</v>
      </c>
      <c r="AJ44" s="26" t="s">
        <v>207</v>
      </c>
      <c r="AK44" s="22"/>
      <c r="AL44" s="30">
        <v>33885</v>
      </c>
      <c r="AM44" s="11">
        <v>33885</v>
      </c>
      <c r="AN44" s="14">
        <f>Table1[[#This Row],[Claim Value USD]]-Table1[[#This Row],[Compensation Value USD2]]</f>
        <v>0</v>
      </c>
      <c r="AO44" s="17">
        <f t="shared" si="7"/>
        <v>0</v>
      </c>
      <c r="AP44" s="18" t="s">
        <v>311</v>
      </c>
    </row>
    <row r="45" spans="1:44" x14ac:dyDescent="0.25">
      <c r="A45" s="101">
        <v>45559</v>
      </c>
      <c r="B45" s="6" t="s">
        <v>194</v>
      </c>
      <c r="C45" s="6" t="str">
        <f t="shared" si="2"/>
        <v>Sep</v>
      </c>
      <c r="D45" s="46">
        <f t="shared" si="3"/>
        <v>2024</v>
      </c>
      <c r="E45" s="6">
        <v>53</v>
      </c>
      <c r="F45" s="6"/>
      <c r="G45" s="6" t="s">
        <v>236</v>
      </c>
      <c r="H45" s="24" t="s">
        <v>237</v>
      </c>
      <c r="I45" s="7" t="s">
        <v>238</v>
      </c>
      <c r="J45" s="7" t="s">
        <v>293</v>
      </c>
      <c r="K45" s="7"/>
      <c r="L45" s="8">
        <v>1179</v>
      </c>
      <c r="M45" s="8"/>
      <c r="N45" s="9" t="s">
        <v>61</v>
      </c>
      <c r="O45" s="7" t="s">
        <v>223</v>
      </c>
      <c r="P45" s="7" t="s">
        <v>332</v>
      </c>
      <c r="Q45" s="7" t="s">
        <v>43</v>
      </c>
      <c r="R45" s="20" t="s">
        <v>239</v>
      </c>
      <c r="S45" s="27" t="s">
        <v>225</v>
      </c>
      <c r="T45" s="11">
        <v>94.31</v>
      </c>
      <c r="U45" s="11">
        <f>T45*L45</f>
        <v>111191.49</v>
      </c>
      <c r="V45" s="12">
        <v>243550.85949999999</v>
      </c>
      <c r="W45" s="22">
        <f>L45*V45</f>
        <v>287146463.35049999</v>
      </c>
      <c r="X45" s="22">
        <v>206738.55262999999</v>
      </c>
      <c r="Y45" s="22">
        <f t="shared" si="13"/>
        <v>243744753.55076998</v>
      </c>
      <c r="Z45" s="28">
        <v>14420.200239929392</v>
      </c>
      <c r="AA45" s="15">
        <v>2582.4499999999998</v>
      </c>
      <c r="AB45" s="10" t="s">
        <v>45</v>
      </c>
      <c r="AC45" s="10" t="s">
        <v>46</v>
      </c>
      <c r="AD45" s="29" t="s">
        <v>47</v>
      </c>
      <c r="AE45" s="10" t="s">
        <v>316</v>
      </c>
      <c r="AF45" s="31" t="s">
        <v>176</v>
      </c>
      <c r="AG45" s="15"/>
      <c r="AH45" s="29" t="s">
        <v>49</v>
      </c>
      <c r="AI45" s="23" t="s">
        <v>50</v>
      </c>
      <c r="AJ45" s="31" t="s">
        <v>185</v>
      </c>
      <c r="AK45" s="22"/>
      <c r="AL45" s="32">
        <f>Z45</f>
        <v>14420.200239929392</v>
      </c>
      <c r="AM45" s="11">
        <v>14420.200239929392</v>
      </c>
      <c r="AN45" s="14">
        <f>Table1[[#This Row],[Claim Value USD]]-Table1[[#This Row],[Compensation Value USD2]]</f>
        <v>0</v>
      </c>
      <c r="AO45" s="17">
        <f t="shared" si="7"/>
        <v>0</v>
      </c>
      <c r="AP45" s="34" t="s">
        <v>312</v>
      </c>
    </row>
    <row r="46" spans="1:44" x14ac:dyDescent="0.25">
      <c r="A46" s="102">
        <v>45547</v>
      </c>
      <c r="B46" s="6"/>
      <c r="C46" s="6" t="str">
        <f>TEXT(A46,"MMM")</f>
        <v>Sep</v>
      </c>
      <c r="D46" s="46">
        <f>YEAR(A46)</f>
        <v>2024</v>
      </c>
      <c r="E46" s="6">
        <v>55</v>
      </c>
      <c r="F46" s="6"/>
      <c r="G46" s="6"/>
      <c r="H46" s="24" t="s">
        <v>360</v>
      </c>
      <c r="I46" s="7" t="s">
        <v>255</v>
      </c>
      <c r="J46" s="7" t="s">
        <v>256</v>
      </c>
      <c r="K46" s="7"/>
      <c r="L46" s="8">
        <v>65</v>
      </c>
      <c r="M46" s="129"/>
      <c r="N46" s="7" t="s">
        <v>180</v>
      </c>
      <c r="O46" s="7" t="s">
        <v>76</v>
      </c>
      <c r="P46" s="7" t="s">
        <v>332</v>
      </c>
      <c r="Q46" s="7" t="s">
        <v>95</v>
      </c>
      <c r="R46" s="10" t="s">
        <v>361</v>
      </c>
      <c r="S46" s="27" t="s">
        <v>272</v>
      </c>
      <c r="T46" s="11">
        <v>13.13</v>
      </c>
      <c r="U46" s="11">
        <f>T46*L46</f>
        <v>853.45</v>
      </c>
      <c r="V46" s="12">
        <v>34000</v>
      </c>
      <c r="W46" s="12">
        <f>V46*L46</f>
        <v>2210000</v>
      </c>
      <c r="X46" s="22"/>
      <c r="Y46" s="12">
        <f>X46*L46</f>
        <v>0</v>
      </c>
      <c r="Z46" s="11">
        <v>0</v>
      </c>
      <c r="AA46" s="15">
        <v>2589.4899999999998</v>
      </c>
      <c r="AB46" s="10" t="s">
        <v>99</v>
      </c>
      <c r="AC46" s="29" t="s">
        <v>46</v>
      </c>
      <c r="AD46" s="31" t="s">
        <v>47</v>
      </c>
      <c r="AE46" s="10" t="s">
        <v>316</v>
      </c>
      <c r="AF46" s="31" t="s">
        <v>176</v>
      </c>
      <c r="AG46" s="15"/>
      <c r="AH46" s="26" t="s">
        <v>99</v>
      </c>
      <c r="AI46" s="32" t="s">
        <v>99</v>
      </c>
      <c r="AJ46" s="130" t="s">
        <v>343</v>
      </c>
      <c r="AK46" s="22"/>
      <c r="AL46" s="30">
        <f>U46</f>
        <v>853.45</v>
      </c>
      <c r="AM46" s="32">
        <v>0</v>
      </c>
      <c r="AN46" s="14">
        <f>Table1[[#This Row],[Claim Value USD]]-Table1[[#This Row],[Compensation Value USD2]]</f>
        <v>853.45</v>
      </c>
      <c r="AO46" s="131">
        <f>(AM46/AL46-1)*-1</f>
        <v>1</v>
      </c>
      <c r="AP46" s="26" t="s">
        <v>177</v>
      </c>
    </row>
    <row r="47" spans="1:44" x14ac:dyDescent="0.25">
      <c r="A47" s="101">
        <v>45587</v>
      </c>
      <c r="B47" s="6" t="s">
        <v>194</v>
      </c>
      <c r="C47" s="6" t="str">
        <f t="shared" ref="C47:C50" si="15">TEXT(A47,"MMM")</f>
        <v>Oct</v>
      </c>
      <c r="D47" s="46">
        <f t="shared" ref="D47:D50" si="16">YEAR(A47)</f>
        <v>2024</v>
      </c>
      <c r="E47" s="6">
        <v>56</v>
      </c>
      <c r="F47" s="6"/>
      <c r="G47" s="6" t="s">
        <v>156</v>
      </c>
      <c r="H47" s="7" t="s">
        <v>241</v>
      </c>
      <c r="I47" s="7" t="s">
        <v>133</v>
      </c>
      <c r="J47" s="7" t="s">
        <v>242</v>
      </c>
      <c r="K47" s="7"/>
      <c r="L47" s="8">
        <v>9.5399999999999991</v>
      </c>
      <c r="M47" s="8">
        <v>9.5399999999999991</v>
      </c>
      <c r="N47" s="9" t="s">
        <v>243</v>
      </c>
      <c r="O47" s="7" t="s">
        <v>76</v>
      </c>
      <c r="P47" s="7" t="s">
        <v>332</v>
      </c>
      <c r="Q47" s="7" t="s">
        <v>43</v>
      </c>
      <c r="R47" s="7" t="s">
        <v>245</v>
      </c>
      <c r="S47" s="27" t="s">
        <v>246</v>
      </c>
      <c r="T47" s="11">
        <v>427.35204533079229</v>
      </c>
      <c r="U47" s="11">
        <f t="shared" ref="U47:U48" si="17">T47*L47</f>
        <v>4076.938512455758</v>
      </c>
      <c r="V47" s="12">
        <v>1004585</v>
      </c>
      <c r="W47" s="22">
        <f t="shared" ref="W47:W49" si="18">V47*L47</f>
        <v>9583740.8999999985</v>
      </c>
      <c r="X47" s="22">
        <v>1207244</v>
      </c>
      <c r="Y47" s="22">
        <f t="shared" si="13"/>
        <v>11517107.76</v>
      </c>
      <c r="Z47" s="11">
        <f t="shared" si="14"/>
        <v>4464.164170977403</v>
      </c>
      <c r="AA47" s="15">
        <v>2350.7199999999998</v>
      </c>
      <c r="AB47" s="10" t="s">
        <v>345</v>
      </c>
      <c r="AC47" s="10" t="s">
        <v>46</v>
      </c>
      <c r="AD47" s="10" t="s">
        <v>47</v>
      </c>
      <c r="AE47" s="10" t="s">
        <v>316</v>
      </c>
      <c r="AF47" s="31" t="s">
        <v>176</v>
      </c>
      <c r="AG47" s="10" t="s">
        <v>247</v>
      </c>
      <c r="AH47" s="15" t="s">
        <v>49</v>
      </c>
      <c r="AI47" s="23" t="s">
        <v>50</v>
      </c>
      <c r="AJ47" s="26" t="s">
        <v>207</v>
      </c>
      <c r="AK47" s="22"/>
      <c r="AL47" s="30">
        <f>AM47</f>
        <v>4464.164170977403</v>
      </c>
      <c r="AM47" s="30">
        <v>4464.164170977403</v>
      </c>
      <c r="AN47" s="14">
        <f>Table1[[#This Row],[Claim Value USD]]-Table1[[#This Row],[Compensation Value USD2]]</f>
        <v>0</v>
      </c>
      <c r="AO47" s="17">
        <f t="shared" ref="AO47:AO50" si="19">(AM47/AL47-1)*-1</f>
        <v>0</v>
      </c>
      <c r="AP47" s="18" t="s">
        <v>311</v>
      </c>
    </row>
    <row r="48" spans="1:44" x14ac:dyDescent="0.25">
      <c r="A48" s="101">
        <v>45637</v>
      </c>
      <c r="B48" s="6" t="s">
        <v>194</v>
      </c>
      <c r="C48" s="6" t="str">
        <f t="shared" si="15"/>
        <v>Dec</v>
      </c>
      <c r="D48" s="46">
        <f t="shared" si="16"/>
        <v>2024</v>
      </c>
      <c r="E48" s="6">
        <v>57</v>
      </c>
      <c r="F48" s="6"/>
      <c r="G48" s="6" t="s">
        <v>156</v>
      </c>
      <c r="H48" s="7" t="s">
        <v>241</v>
      </c>
      <c r="I48" s="7" t="s">
        <v>114</v>
      </c>
      <c r="J48" s="7" t="s">
        <v>249</v>
      </c>
      <c r="K48" s="7"/>
      <c r="L48" s="8">
        <v>2.1</v>
      </c>
      <c r="M48" s="8">
        <v>2.1</v>
      </c>
      <c r="N48" s="9" t="s">
        <v>243</v>
      </c>
      <c r="O48" s="7" t="s">
        <v>76</v>
      </c>
      <c r="P48" s="7" t="s">
        <v>332</v>
      </c>
      <c r="Q48" s="7" t="s">
        <v>43</v>
      </c>
      <c r="R48" s="7" t="s">
        <v>250</v>
      </c>
      <c r="S48" s="27" t="s">
        <v>175</v>
      </c>
      <c r="T48" s="11">
        <v>1666.38</v>
      </c>
      <c r="U48" s="11">
        <f t="shared" si="17"/>
        <v>3499.3980000000006</v>
      </c>
      <c r="V48" s="12">
        <v>3916000</v>
      </c>
      <c r="W48" s="22">
        <f t="shared" si="18"/>
        <v>8223600</v>
      </c>
      <c r="X48" s="22">
        <v>3485742.5</v>
      </c>
      <c r="Y48" s="22">
        <f t="shared" si="13"/>
        <v>7320059.25</v>
      </c>
      <c r="Z48" s="11">
        <f t="shared" si="14"/>
        <v>3149.46</v>
      </c>
      <c r="AA48" s="15">
        <v>2350</v>
      </c>
      <c r="AB48" s="10" t="s">
        <v>45</v>
      </c>
      <c r="AC48" s="10" t="s">
        <v>46</v>
      </c>
      <c r="AD48" s="10" t="s">
        <v>47</v>
      </c>
      <c r="AE48" s="10" t="s">
        <v>316</v>
      </c>
      <c r="AF48" s="31" t="s">
        <v>176</v>
      </c>
      <c r="AG48" s="10" t="s">
        <v>251</v>
      </c>
      <c r="AH48" s="15" t="s">
        <v>49</v>
      </c>
      <c r="AI48" s="23" t="s">
        <v>50</v>
      </c>
      <c r="AJ48" s="15" t="s">
        <v>185</v>
      </c>
      <c r="AK48" s="22"/>
      <c r="AL48" s="30">
        <f t="shared" ref="AL48:AL50" si="20">U48</f>
        <v>3499.3980000000006</v>
      </c>
      <c r="AM48" s="30">
        <v>3149.46</v>
      </c>
      <c r="AN48" s="14">
        <f>Table1[[#This Row],[Claim Value USD]]-Table1[[#This Row],[Compensation Value USD2]]</f>
        <v>349.93800000000056</v>
      </c>
      <c r="AO48" s="17">
        <f t="shared" si="19"/>
        <v>9.9999485625813511E-2</v>
      </c>
      <c r="AP48" s="18" t="s">
        <v>186</v>
      </c>
    </row>
    <row r="49" spans="1:42" x14ac:dyDescent="0.25">
      <c r="A49" s="102">
        <v>45712</v>
      </c>
      <c r="B49" s="6" t="s">
        <v>194</v>
      </c>
      <c r="C49" s="6" t="str">
        <f t="shared" si="15"/>
        <v>Feb</v>
      </c>
      <c r="D49" s="46">
        <f t="shared" si="16"/>
        <v>2025</v>
      </c>
      <c r="E49" s="6">
        <v>58</v>
      </c>
      <c r="F49" s="6"/>
      <c r="G49" s="6" t="s">
        <v>253</v>
      </c>
      <c r="H49" s="24" t="s">
        <v>254</v>
      </c>
      <c r="I49" s="7" t="s">
        <v>255</v>
      </c>
      <c r="J49" s="24" t="s">
        <v>256</v>
      </c>
      <c r="K49" s="24"/>
      <c r="L49" s="21">
        <v>1400</v>
      </c>
      <c r="M49" s="21">
        <v>0</v>
      </c>
      <c r="N49" s="20" t="s">
        <v>180</v>
      </c>
      <c r="O49" s="7" t="s">
        <v>76</v>
      </c>
      <c r="P49" s="7" t="s">
        <v>332</v>
      </c>
      <c r="Q49" s="7" t="s">
        <v>95</v>
      </c>
      <c r="R49" s="24" t="s">
        <v>257</v>
      </c>
      <c r="S49" s="27" t="s">
        <v>258</v>
      </c>
      <c r="T49" s="28">
        <v>16.862742857142901</v>
      </c>
      <c r="U49" s="28">
        <f>L49*T49</f>
        <v>23607.840000000062</v>
      </c>
      <c r="V49" s="12">
        <v>43547.190291428698</v>
      </c>
      <c r="W49" s="12">
        <f t="shared" si="18"/>
        <v>60966066.408000179</v>
      </c>
      <c r="X49" s="12">
        <v>31777.27522</v>
      </c>
      <c r="Y49" s="12">
        <f t="shared" si="13"/>
        <v>44488185.307999998</v>
      </c>
      <c r="Z49" s="28">
        <f t="shared" si="14"/>
        <v>23607.840000000062</v>
      </c>
      <c r="AA49" s="15">
        <v>2582.4499999999998</v>
      </c>
      <c r="AB49" s="10" t="s">
        <v>45</v>
      </c>
      <c r="AC49" s="10" t="s">
        <v>46</v>
      </c>
      <c r="AD49" s="29" t="s">
        <v>47</v>
      </c>
      <c r="AE49" s="10" t="s">
        <v>316</v>
      </c>
      <c r="AF49" s="31" t="s">
        <v>176</v>
      </c>
      <c r="AG49" s="29"/>
      <c r="AH49" s="29" t="s">
        <v>49</v>
      </c>
      <c r="AI49" s="23" t="s">
        <v>50</v>
      </c>
      <c r="AJ49" s="31" t="s">
        <v>185</v>
      </c>
      <c r="AK49" s="12"/>
      <c r="AL49" s="32">
        <f t="shared" si="20"/>
        <v>23607.840000000062</v>
      </c>
      <c r="AM49" s="32">
        <v>23607.840000000062</v>
      </c>
      <c r="AN49" s="33">
        <f>Table1[[#This Row],[Claim Value USD]]-Table1[[#This Row],[Compensation Value USD2]]</f>
        <v>0</v>
      </c>
      <c r="AO49" s="17">
        <f t="shared" si="19"/>
        <v>0</v>
      </c>
      <c r="AP49" s="34" t="s">
        <v>312</v>
      </c>
    </row>
    <row r="50" spans="1:42" x14ac:dyDescent="0.25">
      <c r="A50" s="101">
        <v>45882</v>
      </c>
      <c r="B50" s="6" t="s">
        <v>194</v>
      </c>
      <c r="C50" s="6" t="str">
        <f t="shared" si="15"/>
        <v>Aug</v>
      </c>
      <c r="D50" s="46">
        <f t="shared" si="16"/>
        <v>2025</v>
      </c>
      <c r="E50" s="6">
        <v>59</v>
      </c>
      <c r="F50" s="6"/>
      <c r="G50" s="6" t="s">
        <v>263</v>
      </c>
      <c r="H50" s="7" t="s">
        <v>264</v>
      </c>
      <c r="I50" s="7" t="s">
        <v>265</v>
      </c>
      <c r="J50" s="7" t="s">
        <v>266</v>
      </c>
      <c r="K50" s="7"/>
      <c r="L50" s="8">
        <v>1</v>
      </c>
      <c r="M50" s="9"/>
      <c r="N50" s="7" t="s">
        <v>61</v>
      </c>
      <c r="O50" s="7" t="s">
        <v>62</v>
      </c>
      <c r="P50" s="7" t="s">
        <v>332</v>
      </c>
      <c r="Q50" s="7" t="s">
        <v>43</v>
      </c>
      <c r="R50" s="7" t="s">
        <v>267</v>
      </c>
      <c r="S50" s="27" t="s">
        <v>268</v>
      </c>
      <c r="T50" s="11">
        <v>63.091874888717427</v>
      </c>
      <c r="U50" s="11">
        <f t="shared" ref="U50" si="21">T50*L50</f>
        <v>63.091874888717427</v>
      </c>
      <c r="V50" s="12">
        <f>U50*AA50</f>
        <v>212607</v>
      </c>
      <c r="W50" s="22">
        <f t="shared" ref="W50" si="22">V50*L50</f>
        <v>212607</v>
      </c>
      <c r="X50" s="22">
        <v>120821.09684</v>
      </c>
      <c r="Y50" s="22">
        <f t="shared" ref="Y50" si="23">X50*L50</f>
        <v>120821.09684</v>
      </c>
      <c r="Z50" s="11">
        <f t="shared" si="14"/>
        <v>0</v>
      </c>
      <c r="AA50" s="15">
        <v>3369.8</v>
      </c>
      <c r="AB50" s="10" t="s">
        <v>99</v>
      </c>
      <c r="AC50" s="10" t="s">
        <v>46</v>
      </c>
      <c r="AD50" s="10" t="s">
        <v>47</v>
      </c>
      <c r="AE50" s="10" t="s">
        <v>316</v>
      </c>
      <c r="AF50" s="31" t="s">
        <v>176</v>
      </c>
      <c r="AG50" s="10"/>
      <c r="AH50" s="15" t="s">
        <v>99</v>
      </c>
      <c r="AI50" s="23" t="s">
        <v>99</v>
      </c>
      <c r="AJ50" s="15" t="s">
        <v>343</v>
      </c>
      <c r="AK50" s="22"/>
      <c r="AL50" s="30">
        <f t="shared" si="20"/>
        <v>63.091874888717427</v>
      </c>
      <c r="AM50" s="30">
        <v>0</v>
      </c>
      <c r="AN50" s="14">
        <f>Table1[[#This Row],[Claim Value USD]]-Table1[[#This Row],[Compensation Value USD2]]</f>
        <v>63.091874888717427</v>
      </c>
      <c r="AO50" s="17">
        <f t="shared" si="19"/>
        <v>1</v>
      </c>
      <c r="AP50" s="26" t="s">
        <v>177</v>
      </c>
    </row>
    <row r="53" spans="1:42" ht="14.45" customHeight="1" x14ac:dyDescent="0.25"/>
  </sheetData>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F843-E996-42DF-BA5F-70FCDE8844B6}">
  <dimension ref="A1:H37"/>
  <sheetViews>
    <sheetView showGridLines="0" zoomScale="90" zoomScaleNormal="90" workbookViewId="0">
      <selection activeCell="G8" sqref="G8"/>
    </sheetView>
  </sheetViews>
  <sheetFormatPr defaultRowHeight="15" x14ac:dyDescent="0.25"/>
  <cols>
    <col min="1" max="1" width="11.28515625" bestFit="1" customWidth="1"/>
    <col min="2" max="2" width="22.140625" bestFit="1" customWidth="1"/>
    <col min="3" max="3" width="16.28515625" style="51" bestFit="1" customWidth="1"/>
    <col min="4" max="4" width="24" style="51" bestFit="1" customWidth="1"/>
    <col min="5" max="5" width="15.42578125" style="49" bestFit="1" customWidth="1"/>
    <col min="6" max="6" width="16.140625" style="49" customWidth="1"/>
    <col min="7" max="7" width="29.28515625" bestFit="1" customWidth="1"/>
    <col min="8" max="8" width="24.140625" bestFit="1" customWidth="1"/>
    <col min="9" max="9" width="13.85546875" bestFit="1" customWidth="1"/>
    <col min="10" max="10" width="29.28515625" bestFit="1" customWidth="1"/>
    <col min="11" max="11" width="12" bestFit="1" customWidth="1"/>
    <col min="12" max="12" width="15.85546875" bestFit="1" customWidth="1"/>
    <col min="13" max="13" width="26.28515625" bestFit="1" customWidth="1"/>
    <col min="14" max="14" width="26.42578125" bestFit="1" customWidth="1"/>
    <col min="15" max="15" width="34.28515625" bestFit="1" customWidth="1"/>
  </cols>
  <sheetData>
    <row r="1" spans="1:8" ht="19.5" thickBot="1" x14ac:dyDescent="0.35">
      <c r="A1" s="149" t="s">
        <v>323</v>
      </c>
      <c r="B1" s="149"/>
      <c r="C1" s="149"/>
      <c r="D1" s="149"/>
      <c r="E1" s="149"/>
      <c r="F1" s="65"/>
      <c r="G1" s="67"/>
    </row>
    <row r="2" spans="1:8" ht="15.75" thickBot="1" x14ac:dyDescent="0.3">
      <c r="A2" t="s">
        <v>324</v>
      </c>
      <c r="G2" s="112" t="s">
        <v>325</v>
      </c>
      <c r="H2" s="60">
        <f>GETPIVOTDATA("[Measures].[Distinct Count of Case Number]",$A$8)</f>
        <v>61</v>
      </c>
    </row>
    <row r="3" spans="1:8" ht="15.75" thickBot="1" x14ac:dyDescent="0.3">
      <c r="G3" s="112" t="s">
        <v>326</v>
      </c>
      <c r="H3" s="69">
        <f>GETPIVOTDATA("[Measures].[Sum of Claim Value USD]",$A$8)</f>
        <v>1338794.6232804013</v>
      </c>
    </row>
    <row r="4" spans="1:8" ht="15.75" thickBot="1" x14ac:dyDescent="0.3">
      <c r="G4" s="112" t="s">
        <v>327</v>
      </c>
      <c r="H4" s="70">
        <f>GETPIVOTDATA("[Measures].[Sum of Compensation Value USD]",$A$8)</f>
        <v>961045.96713136451</v>
      </c>
    </row>
    <row r="5" spans="1:8" ht="15.75" thickBot="1" x14ac:dyDescent="0.3">
      <c r="G5" s="112" t="s">
        <v>328</v>
      </c>
      <c r="H5" s="66">
        <f>GETPIVOTDATA("[Measures].[measure 1]",$A$8)</f>
        <v>0.71784420882760003</v>
      </c>
    </row>
    <row r="6" spans="1:8" x14ac:dyDescent="0.25">
      <c r="H6" s="68"/>
    </row>
    <row r="7" spans="1:8" x14ac:dyDescent="0.25">
      <c r="H7" s="68"/>
    </row>
    <row r="8" spans="1:8" ht="15.75" thickBot="1" x14ac:dyDescent="0.3">
      <c r="A8" s="135" t="s">
        <v>2</v>
      </c>
      <c r="B8" s="136" t="s">
        <v>337</v>
      </c>
      <c r="C8" s="137" t="s">
        <v>338</v>
      </c>
      <c r="D8" s="137" t="s">
        <v>33</v>
      </c>
      <c r="E8" s="138" t="s">
        <v>339</v>
      </c>
      <c r="H8" s="68"/>
    </row>
    <row r="9" spans="1:8" x14ac:dyDescent="0.25">
      <c r="A9" s="116">
        <v>2019</v>
      </c>
      <c r="B9" s="133">
        <v>6</v>
      </c>
      <c r="C9" s="132">
        <v>63145.767689384607</v>
      </c>
      <c r="D9" s="132">
        <v>45301</v>
      </c>
      <c r="E9" s="113">
        <v>0.7174035831322314</v>
      </c>
      <c r="H9" s="68"/>
    </row>
    <row r="10" spans="1:8" x14ac:dyDescent="0.25">
      <c r="A10" s="116">
        <v>2020</v>
      </c>
      <c r="B10" s="133">
        <v>5</v>
      </c>
      <c r="C10" s="132">
        <v>74696</v>
      </c>
      <c r="D10" s="132">
        <v>70880</v>
      </c>
      <c r="E10" s="113">
        <v>0.94891292706436758</v>
      </c>
      <c r="H10" s="68"/>
    </row>
    <row r="11" spans="1:8" x14ac:dyDescent="0.25">
      <c r="A11" s="116">
        <v>2021</v>
      </c>
      <c r="B11" s="133">
        <v>7</v>
      </c>
      <c r="C11" s="132">
        <v>58671.44841772152</v>
      </c>
      <c r="D11" s="132">
        <v>51276.11</v>
      </c>
      <c r="E11" s="113">
        <v>0.87395336885039676</v>
      </c>
      <c r="H11" s="68"/>
    </row>
    <row r="12" spans="1:8" x14ac:dyDescent="0.25">
      <c r="A12" s="116">
        <v>2022</v>
      </c>
      <c r="B12" s="133">
        <v>17</v>
      </c>
      <c r="C12" s="132">
        <v>140217.25830138943</v>
      </c>
      <c r="D12" s="132">
        <v>66224.385964912275</v>
      </c>
      <c r="E12" s="113">
        <v>0.47229839441423488</v>
      </c>
      <c r="H12" s="68"/>
    </row>
    <row r="13" spans="1:8" x14ac:dyDescent="0.25">
      <c r="A13" s="116">
        <v>2023</v>
      </c>
      <c r="B13" s="133">
        <v>10</v>
      </c>
      <c r="C13" s="132">
        <v>224569.6551617251</v>
      </c>
      <c r="D13" s="132">
        <v>47096.858644067797</v>
      </c>
      <c r="E13" s="113">
        <v>0.20972049233522103</v>
      </c>
      <c r="H13" s="68"/>
    </row>
    <row r="14" spans="1:8" x14ac:dyDescent="0.25">
      <c r="A14" s="116">
        <v>2024</v>
      </c>
      <c r="B14" s="133">
        <v>11</v>
      </c>
      <c r="C14" s="132">
        <v>728995.45321797859</v>
      </c>
      <c r="D14" s="132">
        <v>634016.40846769314</v>
      </c>
      <c r="E14" s="113">
        <v>0.8697124319074655</v>
      </c>
      <c r="H14" s="68"/>
    </row>
    <row r="15" spans="1:8" ht="15.75" thickBot="1" x14ac:dyDescent="0.3">
      <c r="A15" s="117">
        <v>2025</v>
      </c>
      <c r="B15" s="133">
        <v>6</v>
      </c>
      <c r="C15" s="132">
        <v>48499.040492202948</v>
      </c>
      <c r="D15" s="132">
        <v>46251.204054691283</v>
      </c>
      <c r="E15" s="113">
        <v>0.95365194002398779</v>
      </c>
      <c r="H15" s="68"/>
    </row>
    <row r="16" spans="1:8" ht="15.75" thickBot="1" x14ac:dyDescent="0.3">
      <c r="A16" s="118" t="s">
        <v>279</v>
      </c>
      <c r="B16" s="134">
        <v>61</v>
      </c>
      <c r="C16" s="114">
        <v>1338794.6232804013</v>
      </c>
      <c r="D16" s="114">
        <v>961045.96713136451</v>
      </c>
      <c r="E16" s="115">
        <v>0.71784420882760003</v>
      </c>
      <c r="H16" s="68"/>
    </row>
    <row r="17" spans="3:8" x14ac:dyDescent="0.25">
      <c r="C17"/>
      <c r="D17"/>
      <c r="E17"/>
      <c r="H17" s="68"/>
    </row>
    <row r="18" spans="3:8" x14ac:dyDescent="0.25">
      <c r="H18" s="68"/>
    </row>
    <row r="19" spans="3:8" x14ac:dyDescent="0.25">
      <c r="H19" s="68"/>
    </row>
    <row r="20" spans="3:8" x14ac:dyDescent="0.25">
      <c r="H20" s="68"/>
    </row>
    <row r="21" spans="3:8" x14ac:dyDescent="0.25">
      <c r="H21" s="68"/>
    </row>
    <row r="22" spans="3:8" x14ac:dyDescent="0.25">
      <c r="H22" s="68"/>
    </row>
    <row r="23" spans="3:8" x14ac:dyDescent="0.25">
      <c r="H23" s="68"/>
    </row>
    <row r="24" spans="3:8" x14ac:dyDescent="0.25">
      <c r="G24" s="51"/>
      <c r="H24" s="51"/>
    </row>
    <row r="25" spans="3:8" x14ac:dyDescent="0.25">
      <c r="C25"/>
      <c r="D25"/>
      <c r="E25"/>
      <c r="F25"/>
    </row>
    <row r="26" spans="3:8" x14ac:dyDescent="0.25">
      <c r="C26"/>
      <c r="D26"/>
      <c r="E26"/>
      <c r="F26"/>
    </row>
    <row r="27" spans="3:8" x14ac:dyDescent="0.25">
      <c r="C27"/>
      <c r="D27"/>
      <c r="E27"/>
      <c r="F27" s="50"/>
    </row>
    <row r="28" spans="3:8" x14ac:dyDescent="0.25">
      <c r="C28"/>
      <c r="D28"/>
      <c r="E28"/>
      <c r="F28" s="50"/>
    </row>
    <row r="29" spans="3:8" x14ac:dyDescent="0.25">
      <c r="C29"/>
      <c r="D29"/>
      <c r="E29"/>
      <c r="F29" s="50"/>
    </row>
    <row r="30" spans="3:8" x14ac:dyDescent="0.25">
      <c r="C30"/>
      <c r="D30"/>
      <c r="E30"/>
      <c r="F30" s="50"/>
    </row>
    <row r="31" spans="3:8" x14ac:dyDescent="0.25">
      <c r="C31"/>
      <c r="D31"/>
      <c r="E31"/>
      <c r="F31" s="50"/>
    </row>
    <row r="32" spans="3:8" x14ac:dyDescent="0.25">
      <c r="C32"/>
      <c r="D32"/>
      <c r="E32"/>
      <c r="F32" s="50"/>
    </row>
    <row r="33" spans="1:6" x14ac:dyDescent="0.25">
      <c r="C33"/>
      <c r="D33"/>
      <c r="E33"/>
      <c r="F33" s="50"/>
    </row>
    <row r="34" spans="1:6" x14ac:dyDescent="0.25">
      <c r="C34"/>
      <c r="D34"/>
      <c r="E34"/>
      <c r="F34" s="50"/>
    </row>
    <row r="35" spans="1:6" x14ac:dyDescent="0.25">
      <c r="C35"/>
      <c r="D35"/>
      <c r="E35"/>
      <c r="F35" s="50"/>
    </row>
    <row r="36" spans="1:6" x14ac:dyDescent="0.25">
      <c r="C36" s="53"/>
      <c r="D36" s="53"/>
      <c r="E36" s="50"/>
      <c r="F36" s="50"/>
    </row>
    <row r="37" spans="1:6" x14ac:dyDescent="0.25">
      <c r="A37" s="67" t="s">
        <v>329</v>
      </c>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4380-0C00-4B12-A14E-D29A47BD8DED}">
  <dimension ref="C36:AK103"/>
  <sheetViews>
    <sheetView showGridLines="0" tabSelected="1" zoomScale="38" zoomScaleNormal="38" workbookViewId="0">
      <selection activeCell="AU52" sqref="AU52"/>
    </sheetView>
  </sheetViews>
  <sheetFormatPr defaultRowHeight="15" x14ac:dyDescent="0.25"/>
  <cols>
    <col min="1" max="1" width="28.140625" customWidth="1"/>
    <col min="2" max="2" width="27.7109375" bestFit="1" customWidth="1"/>
    <col min="3" max="3" width="23.140625" bestFit="1" customWidth="1"/>
    <col min="4" max="4" width="44.5703125" bestFit="1" customWidth="1"/>
    <col min="5" max="5" width="33.28515625" bestFit="1" customWidth="1"/>
    <col min="6" max="6" width="49" bestFit="1" customWidth="1"/>
    <col min="7" max="7" width="31.7109375" bestFit="1" customWidth="1"/>
    <col min="28" max="45" width="0" hidden="1" customWidth="1"/>
  </cols>
  <sheetData>
    <row r="36" spans="30:30" x14ac:dyDescent="0.25">
      <c r="AD36" s="67"/>
    </row>
    <row r="73" spans="3:7" ht="26.25" x14ac:dyDescent="0.4">
      <c r="C73" s="150" t="s">
        <v>330</v>
      </c>
      <c r="D73" s="150"/>
    </row>
    <row r="74" spans="3:7" ht="15.75" thickBot="1" x14ac:dyDescent="0.3"/>
    <row r="75" spans="3:7" hidden="1" x14ac:dyDescent="0.25"/>
    <row r="76" spans="3:7" ht="29.25" thickBot="1" x14ac:dyDescent="0.5">
      <c r="C76" s="119" t="s">
        <v>2</v>
      </c>
      <c r="D76" s="120" t="s">
        <v>337</v>
      </c>
      <c r="E76" s="121" t="s">
        <v>338</v>
      </c>
      <c r="F76" s="121" t="s">
        <v>33</v>
      </c>
      <c r="G76" s="122" t="s">
        <v>339</v>
      </c>
    </row>
    <row r="77" spans="3:7" ht="28.5" x14ac:dyDescent="0.45">
      <c r="C77" s="139">
        <v>2019</v>
      </c>
      <c r="D77" s="140">
        <v>6</v>
      </c>
      <c r="E77" s="141">
        <v>63145.767689384607</v>
      </c>
      <c r="F77" s="141">
        <v>45301</v>
      </c>
      <c r="G77" s="142">
        <v>0.7174035831322314</v>
      </c>
    </row>
    <row r="78" spans="3:7" ht="28.5" x14ac:dyDescent="0.45">
      <c r="C78" s="143">
        <v>2020</v>
      </c>
      <c r="D78" s="144">
        <v>5</v>
      </c>
      <c r="E78" s="145">
        <v>74696</v>
      </c>
      <c r="F78" s="145">
        <v>70880</v>
      </c>
      <c r="G78" s="146">
        <v>0.94891292706436758</v>
      </c>
    </row>
    <row r="79" spans="3:7" ht="28.5" x14ac:dyDescent="0.45">
      <c r="C79" s="143">
        <v>2021</v>
      </c>
      <c r="D79" s="144">
        <v>7</v>
      </c>
      <c r="E79" s="145">
        <v>58671.44841772152</v>
      </c>
      <c r="F79" s="145">
        <v>51276.11</v>
      </c>
      <c r="G79" s="146">
        <v>0.87395336885039676</v>
      </c>
    </row>
    <row r="80" spans="3:7" ht="28.5" x14ac:dyDescent="0.45">
      <c r="C80" s="143">
        <v>2022</v>
      </c>
      <c r="D80" s="144">
        <v>17</v>
      </c>
      <c r="E80" s="145">
        <v>140217.25830138943</v>
      </c>
      <c r="F80" s="145">
        <v>66224.385964912275</v>
      </c>
      <c r="G80" s="146">
        <v>0.47229839441423488</v>
      </c>
    </row>
    <row r="81" spans="3:37" ht="28.5" x14ac:dyDescent="0.45">
      <c r="C81" s="143">
        <v>2023</v>
      </c>
      <c r="D81" s="144">
        <v>10</v>
      </c>
      <c r="E81" s="145">
        <v>224569.6551617251</v>
      </c>
      <c r="F81" s="145">
        <v>47096.858644067797</v>
      </c>
      <c r="G81" s="146">
        <v>0.20972049233522103</v>
      </c>
    </row>
    <row r="82" spans="3:37" ht="28.5" x14ac:dyDescent="0.45">
      <c r="C82" s="143">
        <v>2024</v>
      </c>
      <c r="D82" s="144">
        <v>11</v>
      </c>
      <c r="E82" s="145">
        <v>728995.45321797859</v>
      </c>
      <c r="F82" s="145">
        <v>634016.40846769314</v>
      </c>
      <c r="G82" s="146">
        <v>0.8697124319074655</v>
      </c>
    </row>
    <row r="83" spans="3:37" ht="29.25" thickBot="1" x14ac:dyDescent="0.5">
      <c r="C83" s="147">
        <v>2025</v>
      </c>
      <c r="D83" s="144">
        <v>6</v>
      </c>
      <c r="E83" s="145">
        <v>48499.040492202948</v>
      </c>
      <c r="F83" s="145">
        <v>46251.204054691283</v>
      </c>
      <c r="G83" s="146">
        <v>0.95365194002398779</v>
      </c>
    </row>
    <row r="84" spans="3:37" ht="29.25" thickBot="1" x14ac:dyDescent="0.5">
      <c r="C84" s="123" t="s">
        <v>279</v>
      </c>
      <c r="D84" s="148">
        <v>61</v>
      </c>
      <c r="E84" s="124">
        <v>1338794.6232804013</v>
      </c>
      <c r="F84" s="124">
        <v>961045.96713136451</v>
      </c>
      <c r="G84" s="125">
        <v>0.71784420882760003</v>
      </c>
    </row>
    <row r="93" spans="3:37" ht="15.75" thickBot="1" x14ac:dyDescent="0.3"/>
    <row r="94" spans="3:37" ht="24" thickBot="1" x14ac:dyDescent="0.4">
      <c r="AG94" s="104" t="s">
        <v>2</v>
      </c>
      <c r="AH94" s="105" t="s">
        <v>319</v>
      </c>
      <c r="AI94" s="106" t="s">
        <v>320</v>
      </c>
      <c r="AJ94" s="106" t="s">
        <v>321</v>
      </c>
      <c r="AK94" s="107" t="s">
        <v>322</v>
      </c>
    </row>
    <row r="95" spans="3:37" ht="23.25" x14ac:dyDescent="0.35">
      <c r="AG95" s="84">
        <v>2019</v>
      </c>
      <c r="AH95" s="85">
        <v>6</v>
      </c>
      <c r="AI95" s="86">
        <v>84364.734556405383</v>
      </c>
      <c r="AJ95" s="86">
        <v>45301</v>
      </c>
      <c r="AK95" s="87">
        <v>0.5369660704581749</v>
      </c>
    </row>
    <row r="96" spans="3:37" ht="23.25" x14ac:dyDescent="0.35">
      <c r="AG96" s="88">
        <v>2020</v>
      </c>
      <c r="AH96" s="89">
        <v>5</v>
      </c>
      <c r="AI96" s="90">
        <v>74696</v>
      </c>
      <c r="AJ96" s="90">
        <v>70880</v>
      </c>
      <c r="AK96" s="91">
        <v>0.94891292706436758</v>
      </c>
    </row>
    <row r="97" spans="33:37" ht="23.25" x14ac:dyDescent="0.35">
      <c r="AG97" s="88">
        <v>2021</v>
      </c>
      <c r="AH97" s="89">
        <v>7</v>
      </c>
      <c r="AI97" s="90">
        <v>58671.44841772152</v>
      </c>
      <c r="AJ97" s="90">
        <v>51276.11</v>
      </c>
      <c r="AK97" s="91">
        <v>0.87395336885039676</v>
      </c>
    </row>
    <row r="98" spans="33:37" ht="23.25" x14ac:dyDescent="0.35">
      <c r="AG98" s="88">
        <v>2022</v>
      </c>
      <c r="AH98" s="89">
        <v>18</v>
      </c>
      <c r="AI98" s="90">
        <v>145148.52328203901</v>
      </c>
      <c r="AJ98" s="90">
        <v>66224.385964912275</v>
      </c>
      <c r="AK98" s="91">
        <v>0.45625256439041584</v>
      </c>
    </row>
    <row r="99" spans="33:37" ht="23.25" x14ac:dyDescent="0.35">
      <c r="AG99" s="88">
        <v>2023</v>
      </c>
      <c r="AH99" s="89">
        <v>10</v>
      </c>
      <c r="AI99" s="90">
        <v>208242.53651765728</v>
      </c>
      <c r="AJ99" s="90">
        <v>30769.739999999998</v>
      </c>
      <c r="AK99" s="91">
        <v>0.14775914908907659</v>
      </c>
    </row>
    <row r="100" spans="33:37" ht="23.25" x14ac:dyDescent="0.35">
      <c r="AG100" s="88">
        <v>2024</v>
      </c>
      <c r="AH100" s="89">
        <v>29</v>
      </c>
      <c r="AI100" s="90">
        <v>732258.93226053182</v>
      </c>
      <c r="AJ100" s="90">
        <v>635698.68846769317</v>
      </c>
      <c r="AK100" s="91">
        <v>0.86813374403675658</v>
      </c>
    </row>
    <row r="101" spans="33:37" ht="23.25" x14ac:dyDescent="0.35">
      <c r="AG101" s="88">
        <v>2025</v>
      </c>
      <c r="AH101" s="89">
        <v>49</v>
      </c>
      <c r="AI101" s="90">
        <v>90288.063602572074</v>
      </c>
      <c r="AJ101" s="90">
        <v>52805.564054691284</v>
      </c>
      <c r="AK101" s="91">
        <v>0.58485653526837833</v>
      </c>
    </row>
    <row r="102" spans="33:37" ht="24" thickBot="1" x14ac:dyDescent="0.4">
      <c r="AG102" s="92">
        <v>2026</v>
      </c>
      <c r="AH102" s="89">
        <v>18</v>
      </c>
      <c r="AI102" s="90">
        <v>18156.710967227948</v>
      </c>
      <c r="AJ102" s="90">
        <v>0</v>
      </c>
      <c r="AK102" s="91">
        <v>0</v>
      </c>
    </row>
    <row r="103" spans="33:37" ht="24" thickBot="1" x14ac:dyDescent="0.4">
      <c r="AG103" s="108" t="s">
        <v>279</v>
      </c>
      <c r="AH103" s="109">
        <v>142</v>
      </c>
      <c r="AI103" s="110">
        <v>1411826.9496041529</v>
      </c>
      <c r="AJ103" s="110">
        <v>952955.48848729674</v>
      </c>
      <c r="AK103" s="111">
        <v>0.67498037826412494</v>
      </c>
    </row>
  </sheetData>
  <mergeCells count="1">
    <mergeCell ref="C73:D73"/>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60D7-F5A9-4B3D-9935-E4A2FD2F253A}">
  <dimension ref="A1:AB13"/>
  <sheetViews>
    <sheetView topLeftCell="N1" workbookViewId="0">
      <selection activeCell="U5" sqref="U5"/>
    </sheetView>
  </sheetViews>
  <sheetFormatPr defaultRowHeight="15" x14ac:dyDescent="0.25"/>
  <cols>
    <col min="1" max="1" width="27.5703125" bestFit="1" customWidth="1"/>
    <col min="2" max="2" width="30.85546875" bestFit="1" customWidth="1"/>
    <col min="6" max="6" width="11.28515625" bestFit="1" customWidth="1"/>
    <col min="7" max="7" width="22.140625" bestFit="1" customWidth="1"/>
    <col min="8" max="8" width="16.28515625" bestFit="1" customWidth="1"/>
    <col min="9" max="9" width="24" bestFit="1" customWidth="1"/>
    <col min="10" max="10" width="15.42578125" bestFit="1" customWidth="1"/>
    <col min="14" max="14" width="11.28515625" bestFit="1" customWidth="1"/>
    <col min="15" max="15" width="16.28515625" bestFit="1" customWidth="1"/>
    <col min="16" max="16" width="24" bestFit="1" customWidth="1"/>
    <col min="17" max="17" width="15.42578125" bestFit="1" customWidth="1"/>
    <col min="18" max="18" width="14.7109375" bestFit="1" customWidth="1"/>
    <col min="21" max="21" width="13.140625" bestFit="1" customWidth="1"/>
    <col min="22" max="22" width="28.5703125" bestFit="1" customWidth="1"/>
    <col min="26" max="26" width="13.140625" bestFit="1" customWidth="1"/>
    <col min="27" max="27" width="22.7109375" style="51" bestFit="1" customWidth="1"/>
    <col min="28" max="28" width="29.28515625" style="51" bestFit="1" customWidth="1"/>
  </cols>
  <sheetData>
    <row r="1" spans="1:28" ht="18.75" x14ac:dyDescent="0.25">
      <c r="A1" s="96" t="s">
        <v>340</v>
      </c>
      <c r="F1" s="97" t="s">
        <v>341</v>
      </c>
      <c r="N1" s="97" t="s">
        <v>329</v>
      </c>
      <c r="T1" s="96"/>
      <c r="U1" s="103" t="s">
        <v>346</v>
      </c>
      <c r="Z1" s="96" t="s">
        <v>32</v>
      </c>
    </row>
    <row r="5" spans="1:28" x14ac:dyDescent="0.25">
      <c r="A5" s="43" t="s">
        <v>28</v>
      </c>
      <c r="B5" t="s" vm="1">
        <v>49</v>
      </c>
      <c r="F5" s="43" t="s">
        <v>2</v>
      </c>
      <c r="G5" t="s">
        <v>337</v>
      </c>
      <c r="H5" t="s">
        <v>338</v>
      </c>
      <c r="I5" t="s">
        <v>33</v>
      </c>
      <c r="J5" t="s">
        <v>339</v>
      </c>
      <c r="N5" s="43" t="s">
        <v>2</v>
      </c>
      <c r="O5" t="s">
        <v>338</v>
      </c>
      <c r="P5" t="s">
        <v>33</v>
      </c>
      <c r="Q5" s="50" t="s">
        <v>339</v>
      </c>
      <c r="U5" s="43" t="s">
        <v>278</v>
      </c>
      <c r="V5" t="s">
        <v>334</v>
      </c>
      <c r="Z5" s="43" t="s">
        <v>278</v>
      </c>
      <c r="AA5" t="s">
        <v>280</v>
      </c>
      <c r="AB5"/>
    </row>
    <row r="6" spans="1:28" x14ac:dyDescent="0.25">
      <c r="F6" s="38">
        <v>2019</v>
      </c>
      <c r="G6">
        <v>6</v>
      </c>
      <c r="H6" s="53">
        <v>63145.767689384607</v>
      </c>
      <c r="I6" s="53">
        <v>45301</v>
      </c>
      <c r="J6" s="50">
        <v>0.7174035831322314</v>
      </c>
      <c r="N6" s="38">
        <v>2019</v>
      </c>
      <c r="O6" s="53">
        <v>63145.767689384607</v>
      </c>
      <c r="P6" s="53">
        <v>45301</v>
      </c>
      <c r="Q6" s="50">
        <v>0.7174035831322314</v>
      </c>
      <c r="U6" s="38" t="s">
        <v>99</v>
      </c>
      <c r="V6">
        <v>20</v>
      </c>
      <c r="Z6" s="38" t="s">
        <v>49</v>
      </c>
      <c r="AA6" s="53">
        <v>1029615.9336643106</v>
      </c>
      <c r="AB6"/>
    </row>
    <row r="7" spans="1:28" x14ac:dyDescent="0.25">
      <c r="A7" s="43" t="s">
        <v>278</v>
      </c>
      <c r="B7" t="s">
        <v>281</v>
      </c>
      <c r="F7" s="38">
        <v>2020</v>
      </c>
      <c r="G7">
        <v>5</v>
      </c>
      <c r="H7" s="53">
        <v>74696</v>
      </c>
      <c r="I7" s="53">
        <v>70880</v>
      </c>
      <c r="J7" s="50">
        <v>0.94891292706436758</v>
      </c>
      <c r="N7" s="38">
        <v>2020</v>
      </c>
      <c r="O7" s="53">
        <v>74696</v>
      </c>
      <c r="P7" s="53">
        <v>70880</v>
      </c>
      <c r="Q7" s="50">
        <v>0.94891292706436758</v>
      </c>
      <c r="U7" s="38" t="s">
        <v>50</v>
      </c>
      <c r="V7">
        <v>41</v>
      </c>
      <c r="Z7" s="38" t="s">
        <v>99</v>
      </c>
      <c r="AA7" s="53">
        <v>259266.34123353154</v>
      </c>
      <c r="AB7"/>
    </row>
    <row r="8" spans="1:28" x14ac:dyDescent="0.25">
      <c r="A8" s="38" t="s">
        <v>185</v>
      </c>
      <c r="B8" s="98">
        <v>762629.75174876105</v>
      </c>
      <c r="F8" s="38">
        <v>2021</v>
      </c>
      <c r="G8">
        <v>7</v>
      </c>
      <c r="H8" s="53">
        <v>58671.44841772152</v>
      </c>
      <c r="I8" s="53">
        <v>51276.11</v>
      </c>
      <c r="J8" s="50">
        <v>0.87395336885039676</v>
      </c>
      <c r="N8" s="38">
        <v>2021</v>
      </c>
      <c r="O8" s="53">
        <v>58671.44841772152</v>
      </c>
      <c r="P8" s="53">
        <v>51276.11</v>
      </c>
      <c r="Q8" s="50">
        <v>0.87395336885039676</v>
      </c>
      <c r="U8" s="38" t="s">
        <v>279</v>
      </c>
      <c r="V8">
        <v>61</v>
      </c>
      <c r="Z8" s="38" t="s">
        <v>229</v>
      </c>
      <c r="AA8" s="53">
        <v>49912.348382559772</v>
      </c>
      <c r="AB8"/>
    </row>
    <row r="9" spans="1:28" x14ac:dyDescent="0.25">
      <c r="A9" s="38" t="s">
        <v>349</v>
      </c>
      <c r="B9" s="98">
        <v>0</v>
      </c>
      <c r="F9" s="38">
        <v>2022</v>
      </c>
      <c r="G9">
        <v>17</v>
      </c>
      <c r="H9" s="53">
        <v>140217.25830138943</v>
      </c>
      <c r="I9" s="53">
        <v>66224.385964912275</v>
      </c>
      <c r="J9" s="50">
        <v>0.47229839441423488</v>
      </c>
      <c r="N9" s="38">
        <v>2022</v>
      </c>
      <c r="O9" s="53">
        <v>140217.25830138943</v>
      </c>
      <c r="P9" s="53">
        <v>66224.385964912275</v>
      </c>
      <c r="Q9" s="50">
        <v>0.47229839441423488</v>
      </c>
      <c r="Z9" s="38" t="s">
        <v>279</v>
      </c>
      <c r="AA9" s="53">
        <v>1338794.6232804013</v>
      </c>
      <c r="AB9"/>
    </row>
    <row r="10" spans="1:28" x14ac:dyDescent="0.25">
      <c r="A10" s="38" t="s">
        <v>336</v>
      </c>
      <c r="B10" s="98">
        <v>784</v>
      </c>
      <c r="F10" s="38">
        <v>2023</v>
      </c>
      <c r="G10">
        <v>10</v>
      </c>
      <c r="H10" s="53">
        <v>224569.6551617251</v>
      </c>
      <c r="I10" s="53">
        <v>47096.858644067797</v>
      </c>
      <c r="J10" s="50">
        <v>0.20972049233522103</v>
      </c>
      <c r="N10" s="38">
        <v>2023</v>
      </c>
      <c r="O10" s="53">
        <v>224569.6551617251</v>
      </c>
      <c r="P10" s="53">
        <v>47096.858644067797</v>
      </c>
      <c r="Q10" s="50">
        <v>0.20972049233522103</v>
      </c>
    </row>
    <row r="11" spans="1:28" x14ac:dyDescent="0.25">
      <c r="A11" s="38" t="s">
        <v>207</v>
      </c>
      <c r="B11" s="98">
        <v>197632.21538260343</v>
      </c>
      <c r="F11" s="38">
        <v>2024</v>
      </c>
      <c r="G11">
        <v>11</v>
      </c>
      <c r="H11" s="53">
        <v>728995.45321797859</v>
      </c>
      <c r="I11" s="53">
        <v>634016.40846769314</v>
      </c>
      <c r="J11" s="50">
        <v>0.8697124319074655</v>
      </c>
      <c r="N11" s="38">
        <v>2024</v>
      </c>
      <c r="O11" s="53">
        <v>728995.45321797859</v>
      </c>
      <c r="P11" s="53">
        <v>634016.40846769314</v>
      </c>
      <c r="Q11" s="50">
        <v>0.8697124319074655</v>
      </c>
    </row>
    <row r="12" spans="1:28" x14ac:dyDescent="0.25">
      <c r="A12" s="38" t="s">
        <v>279</v>
      </c>
      <c r="B12" s="98">
        <v>961045.96713136451</v>
      </c>
      <c r="F12" s="38">
        <v>2025</v>
      </c>
      <c r="G12">
        <v>6</v>
      </c>
      <c r="H12" s="53">
        <v>48499.040492202948</v>
      </c>
      <c r="I12" s="53">
        <v>46251.204054691283</v>
      </c>
      <c r="J12" s="50">
        <v>0.95365194002398779</v>
      </c>
      <c r="N12" s="38">
        <v>2025</v>
      </c>
      <c r="O12" s="53">
        <v>48499.040492202948</v>
      </c>
      <c r="P12" s="53">
        <v>46251.204054691283</v>
      </c>
      <c r="Q12" s="50">
        <v>0.95365194002398779</v>
      </c>
    </row>
    <row r="13" spans="1:28" x14ac:dyDescent="0.25">
      <c r="F13" s="38" t="s">
        <v>279</v>
      </c>
      <c r="G13">
        <v>61</v>
      </c>
      <c r="H13" s="53">
        <v>1338794.6232804013</v>
      </c>
      <c r="I13" s="53">
        <v>961045.96713136451</v>
      </c>
      <c r="J13" s="50">
        <v>0.71784420882760003</v>
      </c>
      <c r="N13" s="38" t="s">
        <v>279</v>
      </c>
      <c r="O13" s="53">
        <v>1338794.6232804013</v>
      </c>
      <c r="P13" s="53">
        <v>961045.96713136451</v>
      </c>
      <c r="Q13" s="50">
        <v>0.71784420882760003</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7786E-4E56-4946-8739-73F0BF89CD1B}">
  <dimension ref="C36:AD53"/>
  <sheetViews>
    <sheetView showGridLines="0" zoomScale="40" zoomScaleNormal="40" workbookViewId="0">
      <selection activeCell="C44" sqref="C44"/>
    </sheetView>
  </sheetViews>
  <sheetFormatPr defaultRowHeight="15" x14ac:dyDescent="0.25"/>
  <cols>
    <col min="1" max="1" width="18.140625" bestFit="1" customWidth="1"/>
    <col min="2" max="2" width="27.7109375" bestFit="1" customWidth="1"/>
    <col min="3" max="3" width="19" bestFit="1" customWidth="1"/>
    <col min="4" max="4" width="33.42578125" bestFit="1" customWidth="1"/>
    <col min="5" max="5" width="26.7109375" bestFit="1" customWidth="1"/>
    <col min="6" max="6" width="39.28515625" bestFit="1" customWidth="1"/>
    <col min="7" max="7" width="27.140625" bestFit="1" customWidth="1"/>
  </cols>
  <sheetData>
    <row r="36" spans="3:30" x14ac:dyDescent="0.25">
      <c r="AD36" s="67"/>
    </row>
    <row r="42" spans="3:30" ht="18.75" x14ac:dyDescent="0.3">
      <c r="C42" s="149" t="s">
        <v>330</v>
      </c>
      <c r="D42" s="149"/>
    </row>
    <row r="43" spans="3:30" ht="15.75" thickBot="1" x14ac:dyDescent="0.3"/>
    <row r="44" spans="3:30" ht="15.75" hidden="1" thickBot="1" x14ac:dyDescent="0.3">
      <c r="C44" s="60"/>
      <c r="D44" s="61" t="s">
        <v>313</v>
      </c>
      <c r="E44" s="62"/>
      <c r="F44" s="63"/>
      <c r="G44" s="64"/>
    </row>
    <row r="45" spans="3:30" ht="24" thickBot="1" x14ac:dyDescent="0.4">
      <c r="C45" s="71" t="s">
        <v>2</v>
      </c>
      <c r="D45" s="72" t="s">
        <v>319</v>
      </c>
      <c r="E45" s="73" t="s">
        <v>320</v>
      </c>
      <c r="F45" s="73" t="s">
        <v>321</v>
      </c>
      <c r="G45" s="74" t="s">
        <v>322</v>
      </c>
    </row>
    <row r="46" spans="3:30" ht="23.25" x14ac:dyDescent="0.35">
      <c r="C46" s="84">
        <v>2019</v>
      </c>
      <c r="D46" s="85">
        <v>6</v>
      </c>
      <c r="E46" s="86">
        <v>63145.767689384607</v>
      </c>
      <c r="F46" s="86">
        <v>45301</v>
      </c>
      <c r="G46" s="87">
        <v>0.7174035831322314</v>
      </c>
    </row>
    <row r="47" spans="3:30" ht="23.25" x14ac:dyDescent="0.35">
      <c r="C47" s="88">
        <v>2020</v>
      </c>
      <c r="D47" s="89">
        <v>5</v>
      </c>
      <c r="E47" s="90">
        <v>74696</v>
      </c>
      <c r="F47" s="90">
        <v>70880</v>
      </c>
      <c r="G47" s="91">
        <v>0.94891292706436758</v>
      </c>
    </row>
    <row r="48" spans="3:30" ht="23.25" x14ac:dyDescent="0.35">
      <c r="C48" s="88">
        <v>2021</v>
      </c>
      <c r="D48" s="89">
        <v>7</v>
      </c>
      <c r="E48" s="90">
        <v>58671.44841772152</v>
      </c>
      <c r="F48" s="90">
        <v>51276.11</v>
      </c>
      <c r="G48" s="91">
        <v>0.87395336885039676</v>
      </c>
    </row>
    <row r="49" spans="3:7" ht="23.25" x14ac:dyDescent="0.35">
      <c r="C49" s="88">
        <v>2022</v>
      </c>
      <c r="D49" s="89">
        <v>17</v>
      </c>
      <c r="E49" s="90">
        <v>140217.25830138943</v>
      </c>
      <c r="F49" s="90">
        <v>66224.385964912275</v>
      </c>
      <c r="G49" s="91">
        <v>0.47229839441423488</v>
      </c>
    </row>
    <row r="50" spans="3:7" ht="23.25" x14ac:dyDescent="0.35">
      <c r="C50" s="88">
        <v>2023</v>
      </c>
      <c r="D50" s="89">
        <v>10</v>
      </c>
      <c r="E50" s="90">
        <v>224569.6551617251</v>
      </c>
      <c r="F50" s="90">
        <v>47096.858644067797</v>
      </c>
      <c r="G50" s="91">
        <v>0.20972049233522103</v>
      </c>
    </row>
    <row r="51" spans="3:7" ht="23.25" x14ac:dyDescent="0.35">
      <c r="C51" s="88">
        <v>2024</v>
      </c>
      <c r="D51" s="89">
        <v>23</v>
      </c>
      <c r="E51" s="90">
        <v>728995.45321797859</v>
      </c>
      <c r="F51" s="90">
        <v>634016.40846769314</v>
      </c>
      <c r="G51" s="91">
        <v>0.8697124319074655</v>
      </c>
    </row>
    <row r="52" spans="3:7" ht="24" thickBot="1" x14ac:dyDescent="0.4">
      <c r="C52" s="92">
        <v>2025</v>
      </c>
      <c r="D52" s="89">
        <v>8</v>
      </c>
      <c r="E52" s="90">
        <v>48499.040492202948</v>
      </c>
      <c r="F52" s="90">
        <v>46251.204054691283</v>
      </c>
      <c r="G52" s="91">
        <v>0.95365194002398779</v>
      </c>
    </row>
    <row r="53" spans="3:7" ht="24" thickBot="1" x14ac:dyDescent="0.4">
      <c r="C53" s="93" t="s">
        <v>279</v>
      </c>
      <c r="D53" s="128">
        <v>76</v>
      </c>
      <c r="E53" s="94">
        <v>1338794.6232804013</v>
      </c>
      <c r="F53" s="94">
        <v>961045.96713136451</v>
      </c>
      <c r="G53" s="95">
        <v>0.71784420882760003</v>
      </c>
    </row>
  </sheetData>
  <mergeCells count="1">
    <mergeCell ref="C42:D42"/>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5B2F-6A40-449D-8021-2A546CD7AB5E}">
  <dimension ref="A1:B25"/>
  <sheetViews>
    <sheetView workbookViewId="0">
      <selection activeCell="F26" sqref="F26"/>
    </sheetView>
  </sheetViews>
  <sheetFormatPr defaultRowHeight="15" x14ac:dyDescent="0.25"/>
  <cols>
    <col min="1" max="1" width="26" bestFit="1" customWidth="1"/>
  </cols>
  <sheetData>
    <row r="1" spans="1:2" x14ac:dyDescent="0.25">
      <c r="A1" s="1" t="s">
        <v>12</v>
      </c>
    </row>
    <row r="2" spans="1:2" x14ac:dyDescent="0.25">
      <c r="A2" s="76" t="s">
        <v>42</v>
      </c>
    </row>
    <row r="3" spans="1:2" x14ac:dyDescent="0.25">
      <c r="A3" s="76" t="s">
        <v>55</v>
      </c>
    </row>
    <row r="4" spans="1:2" x14ac:dyDescent="0.25">
      <c r="A4" s="7" t="s">
        <v>62</v>
      </c>
    </row>
    <row r="5" spans="1:2" x14ac:dyDescent="0.25">
      <c r="A5" s="77" t="s">
        <v>76</v>
      </c>
    </row>
    <row r="6" spans="1:2" x14ac:dyDescent="0.25">
      <c r="A6" s="7" t="s">
        <v>78</v>
      </c>
    </row>
    <row r="7" spans="1:2" x14ac:dyDescent="0.25">
      <c r="A7" s="78" t="s">
        <v>153</v>
      </c>
    </row>
    <row r="8" spans="1:2" x14ac:dyDescent="0.25">
      <c r="A8" s="75" t="s">
        <v>173</v>
      </c>
    </row>
    <row r="9" spans="1:2" x14ac:dyDescent="0.25">
      <c r="A9" s="48" t="s">
        <v>181</v>
      </c>
    </row>
    <row r="10" spans="1:2" x14ac:dyDescent="0.25">
      <c r="A10" s="7" t="s">
        <v>204</v>
      </c>
    </row>
    <row r="11" spans="1:2" x14ac:dyDescent="0.25">
      <c r="A11" s="79" t="s">
        <v>223</v>
      </c>
    </row>
    <row r="12" spans="1:2" x14ac:dyDescent="0.25">
      <c r="A12" s="77" t="s">
        <v>244</v>
      </c>
    </row>
    <row r="13" spans="1:2" x14ac:dyDescent="0.25">
      <c r="A13" s="80" t="s">
        <v>248</v>
      </c>
      <c r="B13" t="s">
        <v>335</v>
      </c>
    </row>
    <row r="14" spans="1:2" x14ac:dyDescent="0.25">
      <c r="A14" s="80" t="s">
        <v>252</v>
      </c>
      <c r="B14" t="s">
        <v>335</v>
      </c>
    </row>
    <row r="15" spans="1:2" x14ac:dyDescent="0.25">
      <c r="A15" s="82" t="s">
        <v>259</v>
      </c>
      <c r="B15" t="s">
        <v>259</v>
      </c>
    </row>
    <row r="16" spans="1:2" x14ac:dyDescent="0.25">
      <c r="A16" s="83" t="s">
        <v>260</v>
      </c>
      <c r="B16" t="s">
        <v>260</v>
      </c>
    </row>
    <row r="17" spans="1:2" x14ac:dyDescent="0.25">
      <c r="A17" s="80" t="s">
        <v>261</v>
      </c>
      <c r="B17" t="s">
        <v>335</v>
      </c>
    </row>
    <row r="18" spans="1:2" x14ac:dyDescent="0.25">
      <c r="A18" s="80" t="s">
        <v>262</v>
      </c>
      <c r="B18" t="s">
        <v>335</v>
      </c>
    </row>
    <row r="19" spans="1:2" x14ac:dyDescent="0.25">
      <c r="A19" s="80" t="s">
        <v>269</v>
      </c>
      <c r="B19" t="s">
        <v>335</v>
      </c>
    </row>
    <row r="20" spans="1:2" x14ac:dyDescent="0.25">
      <c r="A20" s="81" t="s">
        <v>270</v>
      </c>
      <c r="B20" t="s">
        <v>335</v>
      </c>
    </row>
    <row r="21" spans="1:2" x14ac:dyDescent="0.25">
      <c r="A21" s="80" t="s">
        <v>271</v>
      </c>
      <c r="B21" t="s">
        <v>335</v>
      </c>
    </row>
    <row r="22" spans="1:2" x14ac:dyDescent="0.25">
      <c r="A22" s="80" t="s">
        <v>273</v>
      </c>
      <c r="B22" t="s">
        <v>335</v>
      </c>
    </row>
    <row r="23" spans="1:2" x14ac:dyDescent="0.25">
      <c r="A23" s="80" t="s">
        <v>274</v>
      </c>
      <c r="B23" t="s">
        <v>335</v>
      </c>
    </row>
    <row r="24" spans="1:2" x14ac:dyDescent="0.25">
      <c r="A24" s="80" t="s">
        <v>275</v>
      </c>
      <c r="B24" t="s">
        <v>335</v>
      </c>
    </row>
    <row r="25" spans="1:2" x14ac:dyDescent="0.25">
      <c r="A25" s="80" t="s">
        <v>276</v>
      </c>
      <c r="B25" t="s">
        <v>335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870F-2EF1-444C-9409-0056E3E218AB}">
  <dimension ref="A1:F10"/>
  <sheetViews>
    <sheetView workbookViewId="0">
      <selection activeCell="E6" sqref="E6"/>
    </sheetView>
  </sheetViews>
  <sheetFormatPr defaultRowHeight="15" x14ac:dyDescent="0.25"/>
  <cols>
    <col min="1" max="1" width="9.85546875" bestFit="1" customWidth="1"/>
    <col min="4" max="4" width="14.7109375" bestFit="1" customWidth="1"/>
  </cols>
  <sheetData>
    <row r="1" spans="1:6" x14ac:dyDescent="0.25">
      <c r="A1" s="42">
        <v>77963370</v>
      </c>
    </row>
    <row r="2" spans="1:6" x14ac:dyDescent="0.25">
      <c r="A2">
        <v>76506474.518399999</v>
      </c>
    </row>
    <row r="3" spans="1:6" x14ac:dyDescent="0.25">
      <c r="A3" s="42">
        <f>A2-A1</f>
        <v>-1456895.4816000015</v>
      </c>
    </row>
    <row r="6" spans="1:6" x14ac:dyDescent="0.25">
      <c r="A6" t="s">
        <v>13</v>
      </c>
      <c r="C6" t="s">
        <v>29</v>
      </c>
      <c r="E6" t="s">
        <v>305</v>
      </c>
      <c r="F6" t="s">
        <v>306</v>
      </c>
    </row>
    <row r="7" spans="1:6" x14ac:dyDescent="0.25">
      <c r="A7" t="s">
        <v>298</v>
      </c>
      <c r="B7" t="s">
        <v>299</v>
      </c>
      <c r="C7" t="s">
        <v>301</v>
      </c>
      <c r="D7" t="s">
        <v>303</v>
      </c>
    </row>
    <row r="8" spans="1:6" x14ac:dyDescent="0.25">
      <c r="A8" t="s">
        <v>95</v>
      </c>
      <c r="B8" t="s">
        <v>300</v>
      </c>
      <c r="C8" t="s">
        <v>302</v>
      </c>
      <c r="D8" t="s">
        <v>304</v>
      </c>
    </row>
    <row r="9" spans="1:6" x14ac:dyDescent="0.25">
      <c r="D9" t="s">
        <v>99</v>
      </c>
    </row>
    <row r="10" spans="1:6" x14ac:dyDescent="0.25">
      <c r="D10" t="s">
        <v>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B3AC3D0-21CF-4871-875F-72BC31E9F491}">
  <ds:schemaRefs/>
</ds:datastoreItem>
</file>

<file path=customXml/itemProps2.xml><?xml version="1.0" encoding="utf-8"?>
<ds:datastoreItem xmlns:ds="http://schemas.openxmlformats.org/officeDocument/2006/customXml" ds:itemID="{A20F5AA4-497C-4912-A6AE-3AF844669633}">
  <ds:schemaRefs/>
</ds:datastoreItem>
</file>

<file path=customXml/itemProps3.xml><?xml version="1.0" encoding="utf-8"?>
<ds:datastoreItem xmlns:ds="http://schemas.openxmlformats.org/officeDocument/2006/customXml" ds:itemID="{F090200A-CDF2-47BB-86DE-55EE3D37E02C}">
  <ds:schemaRefs/>
</ds:datastoreItem>
</file>

<file path=customXml/itemProps4.xml><?xml version="1.0" encoding="utf-8"?>
<ds:datastoreItem xmlns:ds="http://schemas.openxmlformats.org/officeDocument/2006/customXml" ds:itemID="{AFB11C67-97A1-433E-B7A8-8760A1D6D432}">
  <ds:schemaRefs/>
</ds:datastoreItem>
</file>

<file path=customXml/itemProps5.xml><?xml version="1.0" encoding="utf-8"?>
<ds:datastoreItem xmlns:ds="http://schemas.openxmlformats.org/officeDocument/2006/customXml" ds:itemID="{CA7E0741-47BE-42E9-83F0-770D2263A3CB}">
  <ds:schemaRefs/>
</ds:datastoreItem>
</file>

<file path=customXml/itemProps6.xml><?xml version="1.0" encoding="utf-8"?>
<ds:datastoreItem xmlns:ds="http://schemas.openxmlformats.org/officeDocument/2006/customXml" ds:itemID="{EEA0979D-B559-4E54-BB9F-F1B1EF1EF4EA}">
  <ds:schemaRefs/>
</ds:datastoreItem>
</file>

<file path=customXml/itemProps7.xml><?xml version="1.0" encoding="utf-8"?>
<ds:datastoreItem xmlns:ds="http://schemas.openxmlformats.org/officeDocument/2006/customXml" ds:itemID="{BA38CC2B-327F-4F18-92C0-EDD1F279451A}">
  <ds:schemaRefs/>
</ds:datastoreItem>
</file>

<file path=customXml/itemProps8.xml><?xml version="1.0" encoding="utf-8"?>
<ds:datastoreItem xmlns:ds="http://schemas.openxmlformats.org/officeDocument/2006/customXml" ds:itemID="{C01F6E8D-1567-4F06-A4CF-35835CFE1531}">
  <ds:schemaRefs/>
</ds:datastoreItem>
</file>

<file path=customXml/itemProps9.xml><?xml version="1.0" encoding="utf-8"?>
<ds:datastoreItem xmlns:ds="http://schemas.openxmlformats.org/officeDocument/2006/customXml" ds:itemID="{73345C0F-45E6-431E-B58B-9ADD81DD78B1}">
  <ds:schemaRefs/>
</ds:datastoreItem>
</file>

<file path=customXml/itemProps10.xml><?xml version="1.0" encoding="utf-8"?>
<ds:datastoreItem xmlns:ds="http://schemas.openxmlformats.org/officeDocument/2006/customXml" ds:itemID="{82AB0934-C5FF-45D1-8E1F-2A36CBCFE4EA}">
  <ds:schemaRefs/>
</ds:datastoreItem>
</file>

<file path=customXml/itemProps11.xml><?xml version="1.0" encoding="utf-8"?>
<ds:datastoreItem xmlns:ds="http://schemas.openxmlformats.org/officeDocument/2006/customXml" ds:itemID="{ED378E21-F335-4A6F-A15B-651705E21BA1}">
  <ds:schemaRefs/>
</ds:datastoreItem>
</file>

<file path=customXml/itemProps12.xml><?xml version="1.0" encoding="utf-8"?>
<ds:datastoreItem xmlns:ds="http://schemas.openxmlformats.org/officeDocument/2006/customXml" ds:itemID="{03743145-1D25-403E-B604-A8CDDA4A21D1}">
  <ds:schemaRefs/>
</ds:datastoreItem>
</file>

<file path=customXml/itemProps13.xml><?xml version="1.0" encoding="utf-8"?>
<ds:datastoreItem xmlns:ds="http://schemas.openxmlformats.org/officeDocument/2006/customXml" ds:itemID="{C981F68E-C185-48CC-AC58-D9AC809A5A51}">
  <ds:schemaRefs/>
</ds:datastoreItem>
</file>

<file path=customXml/itemProps14.xml><?xml version="1.0" encoding="utf-8"?>
<ds:datastoreItem xmlns:ds="http://schemas.openxmlformats.org/officeDocument/2006/customXml" ds:itemID="{D9C4D009-E6CE-40D1-A039-24311471760E}">
  <ds:schemaRefs/>
</ds:datastoreItem>
</file>

<file path=customXml/itemProps15.xml><?xml version="1.0" encoding="utf-8"?>
<ds:datastoreItem xmlns:ds="http://schemas.openxmlformats.org/officeDocument/2006/customXml" ds:itemID="{4C98F275-0E18-4BE7-8413-3C9318038487}">
  <ds:schemaRefs/>
</ds:datastoreItem>
</file>

<file path=customXml/itemProps16.xml><?xml version="1.0" encoding="utf-8"?>
<ds:datastoreItem xmlns:ds="http://schemas.openxmlformats.org/officeDocument/2006/customXml" ds:itemID="{6E450C02-52DB-4C7E-9648-07BEB1591671}">
  <ds:schemaRefs/>
</ds:datastoreItem>
</file>

<file path=customXml/itemProps17.xml><?xml version="1.0" encoding="utf-8"?>
<ds:datastoreItem xmlns:ds="http://schemas.openxmlformats.org/officeDocument/2006/customXml" ds:itemID="{AA51B43A-9977-4962-9709-1A7BA6947738}">
  <ds:schemaRefs/>
</ds:datastoreItem>
</file>

<file path=customXml/itemProps18.xml><?xml version="1.0" encoding="utf-8"?>
<ds:datastoreItem xmlns:ds="http://schemas.openxmlformats.org/officeDocument/2006/customXml" ds:itemID="{0E59D95F-1833-4F05-9D77-968A81037538}">
  <ds:schemaRefs/>
</ds:datastoreItem>
</file>

<file path=customXml/itemProps19.xml><?xml version="1.0" encoding="utf-8"?>
<ds:datastoreItem xmlns:ds="http://schemas.openxmlformats.org/officeDocument/2006/customXml" ds:itemID="{2F7DCDD8-1325-4097-BDF7-CBE5F22718C6}">
  <ds:schemaRefs/>
</ds:datastoreItem>
</file>

<file path=customXml/itemProps20.xml><?xml version="1.0" encoding="utf-8"?>
<ds:datastoreItem xmlns:ds="http://schemas.openxmlformats.org/officeDocument/2006/customXml" ds:itemID="{F721F07C-6C78-462D-99B0-D2C8EBC220CA}">
  <ds:schemaRefs/>
</ds:datastoreItem>
</file>

<file path=customXml/itemProps21.xml><?xml version="1.0" encoding="utf-8"?>
<ds:datastoreItem xmlns:ds="http://schemas.openxmlformats.org/officeDocument/2006/customXml" ds:itemID="{89B13644-3F8C-4AFD-838D-92898A7B7E55}">
  <ds:schemaRefs/>
</ds:datastoreItem>
</file>

<file path=customXml/itemProps22.xml><?xml version="1.0" encoding="utf-8"?>
<ds:datastoreItem xmlns:ds="http://schemas.openxmlformats.org/officeDocument/2006/customXml" ds:itemID="{A29BC839-C4C8-4C36-8AC0-B80BC4B20FAB}">
  <ds:schemaRefs/>
</ds:datastoreItem>
</file>

<file path=customXml/itemProps23.xml><?xml version="1.0" encoding="utf-8"?>
<ds:datastoreItem xmlns:ds="http://schemas.openxmlformats.org/officeDocument/2006/customXml" ds:itemID="{5371CC6A-0D8C-4A3E-BE36-8904991B7C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Sheet4</vt:lpstr>
      <vt:lpstr>Sheet5</vt:lpstr>
      <vt:lpstr>Summary</vt:lpstr>
      <vt:lpstr>Working</vt:lpstr>
      <vt:lpstr>Dashboard</vt:lpstr>
      <vt:lpstr>Working Sheet-Need</vt:lpstr>
      <vt:lpstr>Dashboard-</vt:lpstr>
      <vt:lpstr>Sheet6</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Rawan Ammar</dc:creator>
  <cp:lastModifiedBy>Sara Muhammed Muhammed Alamin</cp:lastModifiedBy>
  <dcterms:created xsi:type="dcterms:W3CDTF">2026-04-20T09:11:57Z</dcterms:created>
  <dcterms:modified xsi:type="dcterms:W3CDTF">2026-08-24T07:21:52Z</dcterms:modified>
</cp:coreProperties>
</file>