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ber\Documents\Carbapenem\Carbapenem-Resistance\"/>
    </mc:Choice>
  </mc:AlternateContent>
  <bookViews>
    <workbookView xWindow="0" yWindow="0" windowWidth="28800" windowHeight="12435" activeTab="2"/>
  </bookViews>
  <sheets>
    <sheet name="Pneumonia" sheetId="1" r:id="rId1"/>
    <sheet name="Data &amp; Parameters" sheetId="2" r:id="rId2"/>
    <sheet name="Sources &amp; Not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2" l="1"/>
  <c r="O10" i="2"/>
  <c r="N10" i="2"/>
  <c r="M10" i="2"/>
  <c r="I10" i="2"/>
  <c r="P8" i="2"/>
  <c r="O8" i="2"/>
  <c r="P6" i="2"/>
  <c r="O6" i="2"/>
  <c r="P4" i="2"/>
  <c r="O4" i="2"/>
  <c r="N5" i="1" l="1"/>
  <c r="J5" i="1"/>
  <c r="F5" i="1"/>
  <c r="B5" i="1"/>
  <c r="B7" i="1"/>
</calcChain>
</file>

<file path=xl/sharedStrings.xml><?xml version="1.0" encoding="utf-8"?>
<sst xmlns="http://schemas.openxmlformats.org/spreadsheetml/2006/main" count="206" uniqueCount="100">
  <si>
    <t>CBP RESISTANCE MODEL DATA</t>
  </si>
  <si>
    <t>Parameter</t>
  </si>
  <si>
    <t>Source</t>
  </si>
  <si>
    <t>Notes</t>
  </si>
  <si>
    <t>Pneumonia</t>
  </si>
  <si>
    <t>Proportion of CBP prescription to pneumonia patients</t>
  </si>
  <si>
    <t>Van Hollebeke, 2016</t>
  </si>
  <si>
    <t>Pneumonia incidence</t>
  </si>
  <si>
    <t>Angus, 2001</t>
  </si>
  <si>
    <t>1995 data</t>
  </si>
  <si>
    <t>2012 data</t>
  </si>
  <si>
    <t>Treatment length for pneumonia</t>
  </si>
  <si>
    <t>Zanetti, 2003</t>
  </si>
  <si>
    <t>Point Estimate</t>
  </si>
  <si>
    <t>Distribution</t>
  </si>
  <si>
    <t>Stewardship</t>
  </si>
  <si>
    <t>Standard Care</t>
  </si>
  <si>
    <t>Reduction in carbapenem use under stewardship</t>
  </si>
  <si>
    <t xml:space="preserve">Cost of oversight </t>
  </si>
  <si>
    <t>% of previous CBP replaced with ____</t>
  </si>
  <si>
    <t>Klebsiella pneumoniae</t>
  </si>
  <si>
    <t>Acinetobacter baumanii</t>
  </si>
  <si>
    <t>Pseudomonas aeruginosa</t>
  </si>
  <si>
    <t>Enterobacter aerogenes/cloacae</t>
  </si>
  <si>
    <t>Proportion due to specific pathogen</t>
  </si>
  <si>
    <t>Propotion of CBP given as combination therapy</t>
  </si>
  <si>
    <t>Propotion of CBP given as monotherapy</t>
  </si>
  <si>
    <t xml:space="preserve">associated mortality rate for resistant </t>
  </si>
  <si>
    <t xml:space="preserve">associated mortality rate for sensitive </t>
  </si>
  <si>
    <t>attributable length of stay for resistant (ICU)</t>
  </si>
  <si>
    <t>attributable length of stay for sensitive (ICU)</t>
  </si>
  <si>
    <t>attributable length of stay for resistant (ward)</t>
  </si>
  <si>
    <t>attributable length of stay for sensitive (ward)</t>
  </si>
  <si>
    <t>Average age at death</t>
  </si>
  <si>
    <t>morbidity (side effects) from therapy</t>
  </si>
  <si>
    <t xml:space="preserve"> </t>
  </si>
  <si>
    <t>Sparing</t>
  </si>
  <si>
    <t>Cost of ICU bed/day ($)</t>
  </si>
  <si>
    <t>Cost of general ward bed/day ($)</t>
  </si>
  <si>
    <t>N (4893, 31.66)</t>
  </si>
  <si>
    <t>N (2877, 25.43)</t>
  </si>
  <si>
    <t>Bartsch, 2016</t>
  </si>
  <si>
    <t>Morbidity (side effects)</t>
  </si>
  <si>
    <t xml:space="preserve">Associated mortality rate for resistant </t>
  </si>
  <si>
    <t xml:space="preserve">Associated mortality rate for sensitive </t>
  </si>
  <si>
    <t>Attributable length of stay for resistant (ICU)</t>
  </si>
  <si>
    <t>Attributable length of stay for sensitive (ICU)</t>
  </si>
  <si>
    <t>Attributable length of stay for resistant (ward)</t>
  </si>
  <si>
    <t>Attributable length of stay for sensitive (ward)</t>
  </si>
  <si>
    <t>Tzouvelekis et al. 2014</t>
  </si>
  <si>
    <t>Beta (21,24)</t>
  </si>
  <si>
    <t>Beta (4,4)</t>
  </si>
  <si>
    <t>YEAR</t>
  </si>
  <si>
    <t>Resistance</t>
  </si>
  <si>
    <t>KP Total Isolates</t>
  </si>
  <si>
    <t>KP Resistant Isolates</t>
  </si>
  <si>
    <t>PA Total Isolates</t>
  </si>
  <si>
    <t>PA Resistant Isolates</t>
  </si>
  <si>
    <t>AB Total Isolates</t>
  </si>
  <si>
    <t>AB Resistant Isolates</t>
  </si>
  <si>
    <t>EA/C Total Isolates</t>
  </si>
  <si>
    <t>EA/C Resistant Isolates</t>
  </si>
  <si>
    <t xml:space="preserve">CBP prescribed to pneumonia </t>
  </si>
  <si>
    <t>CBP prescribed to KP</t>
  </si>
  <si>
    <t>CBP prescribed to PA</t>
  </si>
  <si>
    <t>Prescription</t>
  </si>
  <si>
    <t>CBP prescribed to AB</t>
  </si>
  <si>
    <t>CBP prescribed to EA/C</t>
  </si>
  <si>
    <t>Interventions</t>
  </si>
  <si>
    <t>SOURCE</t>
  </si>
  <si>
    <t>CDDEP</t>
  </si>
  <si>
    <t>NOTES</t>
  </si>
  <si>
    <t xml:space="preserve">Calculated from CDDEP data using World Bank population, dosing, and pneumonia prevalence estimates </t>
  </si>
  <si>
    <t>1997-1999 data</t>
  </si>
  <si>
    <t>Reduction by year n</t>
  </si>
  <si>
    <t>CBP Consumption (DDDs)*</t>
  </si>
  <si>
    <t>Pneumonia prevalence*</t>
  </si>
  <si>
    <t>KP</t>
  </si>
  <si>
    <t>AB</t>
  </si>
  <si>
    <t>PA</t>
  </si>
  <si>
    <t>EA/C</t>
  </si>
  <si>
    <t>Acinetobacter baumanni</t>
  </si>
  <si>
    <t>PATHOGENS</t>
  </si>
  <si>
    <t>2012 data (university hospital)</t>
  </si>
  <si>
    <t>A) % Reduction of CBP consumption</t>
  </si>
  <si>
    <t>B) % Reduction of CBP consumption</t>
  </si>
  <si>
    <t>C) % Reduction of CBP consumption</t>
  </si>
  <si>
    <t>D) % Reduction of CBP consumption</t>
  </si>
  <si>
    <t>2. Vaccine</t>
  </si>
  <si>
    <t>3. Handwashing Intervention</t>
  </si>
  <si>
    <t>N/A</t>
  </si>
  <si>
    <t>Start year</t>
  </si>
  <si>
    <t>Start Year</t>
  </si>
  <si>
    <t>1. Formulary restrictions</t>
  </si>
  <si>
    <t>Lipworth, 2006</t>
  </si>
  <si>
    <t>Restricted use of ceftriaxone (except empirical prescrip for meningitis)-&gt; 86-95% decrease in use (1997-8 study)</t>
  </si>
  <si>
    <t>Carling, 2003</t>
  </si>
  <si>
    <t>Monitor use of 3rd-gen cephalosporins, aztreonam, FQs, imipenem + recommendations to modify prescription</t>
  </si>
  <si>
    <t>Neto, 2011</t>
  </si>
  <si>
    <t>1996 intervention: vaccination of adults &gt;60 yo against S. pneumonia in Brazil; used % cases averted compared to base case as % reduction in CBP use over 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</si>
</sst>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  <font>
      <i/>
      <u/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2" xfId="0" applyFill="1" applyBorder="1"/>
    <xf numFmtId="3" fontId="0" fillId="3" borderId="0" xfId="0" applyNumberFormat="1" applyFill="1" applyBorder="1" applyAlignment="1">
      <alignment horizontal="center"/>
    </xf>
    <xf numFmtId="0" fontId="3" fillId="0" borderId="3" xfId="0" applyFont="1" applyBorder="1" applyAlignment="1">
      <alignment horizontal="left" indent="4"/>
    </xf>
    <xf numFmtId="0" fontId="0" fillId="0" borderId="3" xfId="0" applyFont="1" applyBorder="1" applyAlignment="1">
      <alignment horizontal="left" indent="2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3" fontId="0" fillId="0" borderId="0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11" fillId="0" borderId="0" xfId="0" applyFont="1" applyBorder="1"/>
    <xf numFmtId="0" fontId="7" fillId="0" borderId="0" xfId="0" applyFont="1" applyFill="1" applyBorder="1" applyAlignment="1">
      <alignment horizontal="left" indent="1"/>
    </xf>
    <xf numFmtId="0" fontId="0" fillId="0" borderId="0" xfId="0" applyFont="1" applyFill="1" applyBorder="1" applyAlignment="1">
      <alignment horizontal="left" indent="1"/>
    </xf>
    <xf numFmtId="0" fontId="8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indent="3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2" fillId="0" borderId="0" xfId="0" applyFont="1"/>
    <xf numFmtId="0" fontId="7" fillId="0" borderId="0" xfId="0" applyFont="1" applyFill="1" applyBorder="1" applyAlignment="1">
      <alignment horizontal="left" indent="5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opLeftCell="A2" zoomScaleNormal="100" workbookViewId="0">
      <selection activeCell="B41" sqref="B41"/>
    </sheetView>
  </sheetViews>
  <sheetFormatPr defaultRowHeight="15" x14ac:dyDescent="0.25"/>
  <cols>
    <col min="1" max="1" width="49.7109375" style="14" bestFit="1" customWidth="1"/>
    <col min="2" max="2" width="16.7109375" style="7" customWidth="1"/>
    <col min="3" max="3" width="15.42578125" style="6" customWidth="1"/>
    <col min="4" max="4" width="18.28515625" style="9" customWidth="1"/>
    <col min="5" max="5" width="20.42578125" style="9" customWidth="1"/>
    <col min="6" max="6" width="18.85546875" style="2" customWidth="1"/>
    <col min="7" max="7" width="19.42578125" style="9" customWidth="1"/>
    <col min="8" max="8" width="16.140625" style="9" customWidth="1"/>
    <col min="9" max="9" width="14.28515625" style="9" customWidth="1"/>
    <col min="10" max="10" width="17.5703125" style="2" customWidth="1"/>
    <col min="11" max="11" width="14" style="9" customWidth="1"/>
    <col min="12" max="12" width="15" style="9" customWidth="1"/>
    <col min="13" max="13" width="16.42578125" style="9" customWidth="1"/>
    <col min="14" max="14" width="20" style="2" customWidth="1"/>
    <col min="15" max="15" width="18" style="9" customWidth="1"/>
    <col min="16" max="16" width="16" style="9" customWidth="1"/>
    <col min="17" max="17" width="18.7109375" style="9" customWidth="1"/>
    <col min="18" max="18" width="9.140625" style="2"/>
  </cols>
  <sheetData>
    <row r="1" spans="1:19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9" s="1" customFormat="1" x14ac:dyDescent="0.25">
      <c r="A2" s="50" t="s">
        <v>1</v>
      </c>
      <c r="B2" s="52" t="s">
        <v>20</v>
      </c>
      <c r="C2" s="52"/>
      <c r="D2" s="52"/>
      <c r="E2" s="52"/>
      <c r="F2" s="52" t="s">
        <v>21</v>
      </c>
      <c r="G2" s="53"/>
      <c r="H2" s="53"/>
      <c r="I2" s="53"/>
      <c r="J2" s="52" t="s">
        <v>22</v>
      </c>
      <c r="K2" s="53"/>
      <c r="L2" s="53"/>
      <c r="M2" s="53"/>
      <c r="N2" s="52" t="s">
        <v>23</v>
      </c>
      <c r="O2" s="52"/>
      <c r="P2" s="52"/>
      <c r="Q2" s="52"/>
      <c r="R2" s="17"/>
    </row>
    <row r="3" spans="1:19" s="1" customFormat="1" x14ac:dyDescent="0.25">
      <c r="A3" s="51"/>
      <c r="B3" s="10" t="s">
        <v>13</v>
      </c>
      <c r="C3" s="15" t="s">
        <v>14</v>
      </c>
      <c r="D3" s="10" t="s">
        <v>2</v>
      </c>
      <c r="E3" s="15" t="s">
        <v>3</v>
      </c>
      <c r="F3" s="16" t="s">
        <v>13</v>
      </c>
      <c r="G3" s="10" t="s">
        <v>14</v>
      </c>
      <c r="H3" s="10" t="s">
        <v>2</v>
      </c>
      <c r="I3" s="10" t="s">
        <v>3</v>
      </c>
      <c r="J3" s="16" t="s">
        <v>13</v>
      </c>
      <c r="K3" s="10" t="s">
        <v>14</v>
      </c>
      <c r="L3" s="10" t="s">
        <v>2</v>
      </c>
      <c r="M3" s="10" t="s">
        <v>3</v>
      </c>
      <c r="N3" s="16" t="s">
        <v>13</v>
      </c>
      <c r="O3" s="10" t="s">
        <v>14</v>
      </c>
      <c r="P3" s="10" t="s">
        <v>2</v>
      </c>
      <c r="Q3" s="10" t="s">
        <v>3</v>
      </c>
      <c r="R3" s="17"/>
    </row>
    <row r="4" spans="1:19" x14ac:dyDescent="0.25">
      <c r="A4" s="49" t="s">
        <v>4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9" x14ac:dyDescent="0.25">
      <c r="A5" s="11" t="s">
        <v>24</v>
      </c>
      <c r="B5" s="3">
        <f>33/209</f>
        <v>0.15789473684210525</v>
      </c>
      <c r="C5" s="11"/>
      <c r="D5" s="12" t="s">
        <v>12</v>
      </c>
      <c r="E5" s="7"/>
      <c r="F5" s="3">
        <f>22/209</f>
        <v>0.10526315789473684</v>
      </c>
      <c r="G5" s="7"/>
      <c r="H5" s="12" t="s">
        <v>12</v>
      </c>
      <c r="J5" s="3">
        <f>52/209</f>
        <v>0.24880382775119617</v>
      </c>
      <c r="L5" s="12" t="s">
        <v>12</v>
      </c>
      <c r="M5" s="7"/>
      <c r="N5" s="3">
        <f>6/56</f>
        <v>0.10714285714285714</v>
      </c>
      <c r="O5" s="7"/>
      <c r="P5" s="9" t="s">
        <v>6</v>
      </c>
      <c r="Q5" s="7" t="s">
        <v>10</v>
      </c>
    </row>
    <row r="6" spans="1:19" x14ac:dyDescent="0.25">
      <c r="A6" s="13" t="s">
        <v>33</v>
      </c>
      <c r="C6" s="12"/>
      <c r="D6" s="12"/>
      <c r="E6" s="12"/>
      <c r="F6" s="25"/>
      <c r="G6" s="26"/>
      <c r="H6" s="27"/>
      <c r="I6" s="27"/>
      <c r="J6" s="28"/>
      <c r="K6" s="27"/>
      <c r="L6" s="29"/>
      <c r="M6" s="29"/>
      <c r="N6" s="25"/>
      <c r="O6" s="26"/>
      <c r="P6" s="27"/>
      <c r="Q6" s="27"/>
      <c r="R6" s="28"/>
      <c r="S6" s="30"/>
    </row>
    <row r="7" spans="1:19" x14ac:dyDescent="0.25">
      <c r="A7" s="13" t="s">
        <v>5</v>
      </c>
      <c r="B7" s="7">
        <f>29/156</f>
        <v>0.1858974358974359</v>
      </c>
      <c r="C7" s="12"/>
      <c r="D7" s="12" t="s">
        <v>6</v>
      </c>
      <c r="E7" s="12" t="s">
        <v>10</v>
      </c>
      <c r="F7" s="18"/>
      <c r="G7" s="19"/>
      <c r="H7" s="20"/>
      <c r="I7" s="20"/>
      <c r="J7" s="21"/>
      <c r="K7" s="20"/>
      <c r="L7" s="20"/>
      <c r="M7" s="20"/>
      <c r="N7" s="21"/>
      <c r="O7" s="20"/>
      <c r="P7" s="20"/>
      <c r="Q7" s="20"/>
    </row>
    <row r="8" spans="1:19" x14ac:dyDescent="0.25">
      <c r="A8" s="13" t="s">
        <v>7</v>
      </c>
      <c r="B8" s="8">
        <v>751000</v>
      </c>
      <c r="C8" s="12"/>
      <c r="D8" s="12" t="s">
        <v>8</v>
      </c>
      <c r="E8" s="12" t="s">
        <v>9</v>
      </c>
      <c r="F8" s="18"/>
      <c r="G8" s="19"/>
      <c r="H8" s="20"/>
      <c r="I8" s="20"/>
      <c r="J8" s="21"/>
      <c r="K8" s="20"/>
      <c r="L8" s="19"/>
      <c r="M8" s="19"/>
      <c r="N8" s="18"/>
      <c r="O8" s="19"/>
      <c r="P8" s="20"/>
      <c r="Q8" s="20"/>
    </row>
    <row r="9" spans="1:19" x14ac:dyDescent="0.25">
      <c r="A9" s="13" t="s">
        <v>11</v>
      </c>
      <c r="B9" s="7">
        <v>7.5</v>
      </c>
      <c r="C9" s="12"/>
      <c r="D9" s="12" t="s">
        <v>6</v>
      </c>
      <c r="E9" s="12" t="s">
        <v>10</v>
      </c>
      <c r="F9" s="18"/>
      <c r="G9" s="19"/>
      <c r="H9" s="20"/>
      <c r="I9" s="20"/>
      <c r="J9" s="21"/>
      <c r="K9" s="20"/>
      <c r="L9" s="22"/>
      <c r="M9" s="22"/>
      <c r="N9" s="18"/>
      <c r="O9" s="19"/>
      <c r="P9" s="20"/>
      <c r="Q9" s="20"/>
    </row>
    <row r="10" spans="1:19" x14ac:dyDescent="0.25">
      <c r="A10" s="13" t="s">
        <v>37</v>
      </c>
      <c r="B10" s="7">
        <v>4893</v>
      </c>
      <c r="C10" s="12" t="s">
        <v>39</v>
      </c>
      <c r="D10" s="12" t="s">
        <v>41</v>
      </c>
      <c r="E10" s="12"/>
      <c r="F10" s="18"/>
      <c r="G10" s="19"/>
      <c r="H10" s="20"/>
      <c r="I10" s="20"/>
      <c r="J10" s="21"/>
      <c r="K10" s="20"/>
      <c r="L10" s="22"/>
      <c r="M10" s="22"/>
      <c r="N10" s="18"/>
      <c r="O10" s="19"/>
      <c r="P10" s="20"/>
      <c r="Q10" s="20"/>
    </row>
    <row r="11" spans="1:19" x14ac:dyDescent="0.25">
      <c r="A11" s="13" t="s">
        <v>38</v>
      </c>
      <c r="B11" s="7">
        <v>2877</v>
      </c>
      <c r="C11" s="5" t="s">
        <v>40</v>
      </c>
      <c r="D11" s="12" t="s">
        <v>41</v>
      </c>
      <c r="E11" s="12"/>
      <c r="F11" s="18"/>
      <c r="G11" s="19"/>
      <c r="H11" s="20"/>
      <c r="I11" s="20"/>
      <c r="J11" s="21"/>
      <c r="K11" s="20"/>
      <c r="L11" s="22"/>
      <c r="M11" s="22"/>
      <c r="N11" s="18"/>
      <c r="O11" s="19"/>
      <c r="P11" s="20"/>
      <c r="Q11" s="20"/>
    </row>
    <row r="12" spans="1:19" x14ac:dyDescent="0.25">
      <c r="A12" s="23" t="s">
        <v>16</v>
      </c>
      <c r="B12" s="32"/>
      <c r="L12" s="7"/>
      <c r="M12" s="7"/>
      <c r="N12" s="3"/>
      <c r="O12" s="7"/>
    </row>
    <row r="13" spans="1:19" x14ac:dyDescent="0.25">
      <c r="A13" s="13" t="s">
        <v>26</v>
      </c>
      <c r="B13" s="33"/>
      <c r="C13" s="5"/>
    </row>
    <row r="14" spans="1:19" x14ac:dyDescent="0.25">
      <c r="A14" s="24" t="s">
        <v>34</v>
      </c>
      <c r="B14" s="33"/>
      <c r="C14" s="5"/>
      <c r="D14" s="31" t="s">
        <v>35</v>
      </c>
    </row>
    <row r="15" spans="1:19" x14ac:dyDescent="0.25">
      <c r="A15" s="24" t="s">
        <v>27</v>
      </c>
      <c r="B15" s="33"/>
      <c r="C15" s="5"/>
    </row>
    <row r="16" spans="1:19" x14ac:dyDescent="0.25">
      <c r="A16" s="24" t="s">
        <v>28</v>
      </c>
      <c r="B16" s="33">
        <v>0.46700000000000003</v>
      </c>
      <c r="C16" s="5" t="s">
        <v>50</v>
      </c>
      <c r="D16" s="9" t="s">
        <v>49</v>
      </c>
    </row>
    <row r="17" spans="1:4" x14ac:dyDescent="0.25">
      <c r="A17" s="24" t="s">
        <v>29</v>
      </c>
      <c r="B17" s="33"/>
      <c r="C17" s="5"/>
    </row>
    <row r="18" spans="1:4" x14ac:dyDescent="0.25">
      <c r="A18" s="24" t="s">
        <v>30</v>
      </c>
      <c r="B18" s="33"/>
      <c r="C18" s="5"/>
    </row>
    <row r="19" spans="1:4" x14ac:dyDescent="0.25">
      <c r="A19" s="24" t="s">
        <v>31</v>
      </c>
      <c r="B19" s="33"/>
      <c r="C19" s="5"/>
    </row>
    <row r="20" spans="1:4" x14ac:dyDescent="0.25">
      <c r="A20" s="24" t="s">
        <v>32</v>
      </c>
      <c r="B20" s="33"/>
      <c r="C20" s="5"/>
    </row>
    <row r="21" spans="1:4" x14ac:dyDescent="0.25">
      <c r="A21" s="13" t="s">
        <v>25</v>
      </c>
      <c r="B21" s="33"/>
      <c r="C21" s="5"/>
    </row>
    <row r="22" spans="1:4" x14ac:dyDescent="0.25">
      <c r="A22" s="24" t="s">
        <v>34</v>
      </c>
      <c r="B22" s="33"/>
      <c r="C22" s="5"/>
    </row>
    <row r="23" spans="1:4" x14ac:dyDescent="0.25">
      <c r="A23" s="24" t="s">
        <v>27</v>
      </c>
      <c r="B23" s="33"/>
      <c r="C23" s="5"/>
    </row>
    <row r="24" spans="1:4" x14ac:dyDescent="0.25">
      <c r="A24" s="24" t="s">
        <v>28</v>
      </c>
      <c r="B24" s="33">
        <v>0.29099999999999998</v>
      </c>
      <c r="C24" s="5"/>
      <c r="D24" s="9" t="s">
        <v>49</v>
      </c>
    </row>
    <row r="25" spans="1:4" x14ac:dyDescent="0.25">
      <c r="A25" s="24" t="s">
        <v>29</v>
      </c>
      <c r="B25" s="33"/>
      <c r="C25" s="5"/>
    </row>
    <row r="26" spans="1:4" x14ac:dyDescent="0.25">
      <c r="A26" s="24" t="s">
        <v>30</v>
      </c>
      <c r="B26" s="33"/>
      <c r="C26" s="5"/>
    </row>
    <row r="27" spans="1:4" x14ac:dyDescent="0.25">
      <c r="A27" s="24" t="s">
        <v>31</v>
      </c>
      <c r="B27" s="33"/>
      <c r="C27" s="5"/>
    </row>
    <row r="28" spans="1:4" x14ac:dyDescent="0.25">
      <c r="A28" s="24" t="s">
        <v>32</v>
      </c>
      <c r="B28" s="33"/>
      <c r="C28" s="5"/>
    </row>
    <row r="29" spans="1:4" x14ac:dyDescent="0.25">
      <c r="A29" s="23" t="s">
        <v>36</v>
      </c>
      <c r="B29" s="33"/>
      <c r="C29" s="5"/>
    </row>
    <row r="30" spans="1:4" x14ac:dyDescent="0.25">
      <c r="A30" s="13" t="s">
        <v>42</v>
      </c>
      <c r="B30" s="33"/>
      <c r="C30" s="5"/>
    </row>
    <row r="31" spans="1:4" x14ac:dyDescent="0.25">
      <c r="A31" s="13" t="s">
        <v>43</v>
      </c>
      <c r="B31" s="33"/>
      <c r="C31" s="5"/>
    </row>
    <row r="32" spans="1:4" x14ac:dyDescent="0.25">
      <c r="A32" s="13" t="s">
        <v>44</v>
      </c>
      <c r="B32" s="33">
        <v>0.5</v>
      </c>
      <c r="C32" s="5" t="s">
        <v>51</v>
      </c>
      <c r="D32" s="9" t="s">
        <v>49</v>
      </c>
    </row>
    <row r="33" spans="1:3" x14ac:dyDescent="0.25">
      <c r="A33" s="13" t="s">
        <v>45</v>
      </c>
      <c r="B33" s="33"/>
      <c r="C33" s="5"/>
    </row>
    <row r="34" spans="1:3" x14ac:dyDescent="0.25">
      <c r="A34" s="13" t="s">
        <v>46</v>
      </c>
      <c r="B34" s="33"/>
      <c r="C34" s="5"/>
    </row>
    <row r="35" spans="1:3" x14ac:dyDescent="0.25">
      <c r="A35" s="13" t="s">
        <v>47</v>
      </c>
      <c r="B35" s="33"/>
      <c r="C35" s="5"/>
    </row>
    <row r="36" spans="1:3" x14ac:dyDescent="0.25">
      <c r="A36" s="13" t="s">
        <v>48</v>
      </c>
      <c r="B36" s="33"/>
      <c r="C36" s="5"/>
    </row>
    <row r="37" spans="1:3" x14ac:dyDescent="0.25">
      <c r="A37" s="23" t="s">
        <v>15</v>
      </c>
      <c r="B37" s="32"/>
      <c r="C37" s="4"/>
    </row>
    <row r="38" spans="1:3" x14ac:dyDescent="0.25">
      <c r="A38" s="13" t="s">
        <v>17</v>
      </c>
      <c r="B38" s="33"/>
      <c r="C38" s="5"/>
    </row>
    <row r="39" spans="1:3" x14ac:dyDescent="0.25">
      <c r="A39" s="13" t="s">
        <v>18</v>
      </c>
      <c r="B39" s="33"/>
      <c r="C39" s="5"/>
    </row>
    <row r="40" spans="1:3" x14ac:dyDescent="0.25">
      <c r="A40" s="13" t="s">
        <v>19</v>
      </c>
      <c r="B40" s="33"/>
      <c r="C40" s="5"/>
    </row>
    <row r="41" spans="1:3" x14ac:dyDescent="0.25">
      <c r="A41" s="24" t="s">
        <v>34</v>
      </c>
      <c r="B41" s="33"/>
      <c r="C41" s="5"/>
    </row>
    <row r="42" spans="1:3" x14ac:dyDescent="0.25">
      <c r="A42" s="24" t="s">
        <v>27</v>
      </c>
      <c r="B42" s="33"/>
      <c r="C42" s="5" t="s">
        <v>35</v>
      </c>
    </row>
    <row r="43" spans="1:3" x14ac:dyDescent="0.25">
      <c r="A43" s="24" t="s">
        <v>28</v>
      </c>
      <c r="B43" s="33"/>
      <c r="C43" s="5"/>
    </row>
    <row r="44" spans="1:3" x14ac:dyDescent="0.25">
      <c r="A44" s="24" t="s">
        <v>29</v>
      </c>
      <c r="B44" s="33"/>
      <c r="C44" s="5"/>
    </row>
    <row r="45" spans="1:3" x14ac:dyDescent="0.25">
      <c r="A45" s="24" t="s">
        <v>30</v>
      </c>
      <c r="B45" s="33"/>
      <c r="C45" s="5"/>
    </row>
    <row r="46" spans="1:3" x14ac:dyDescent="0.25">
      <c r="A46" s="24" t="s">
        <v>31</v>
      </c>
      <c r="B46" s="33"/>
      <c r="C46" s="5"/>
    </row>
    <row r="47" spans="1:3" x14ac:dyDescent="0.25">
      <c r="A47" s="24" t="s">
        <v>32</v>
      </c>
      <c r="B47" s="33"/>
      <c r="C47" s="5"/>
    </row>
    <row r="48" spans="1:3" x14ac:dyDescent="0.25">
      <c r="A48" s="13" t="s">
        <v>19</v>
      </c>
      <c r="B48" s="33"/>
      <c r="C48" s="5"/>
    </row>
    <row r="49" spans="1:3" x14ac:dyDescent="0.25">
      <c r="A49" s="24" t="s">
        <v>34</v>
      </c>
      <c r="B49" s="33"/>
      <c r="C49" s="5"/>
    </row>
    <row r="50" spans="1:3" x14ac:dyDescent="0.25">
      <c r="A50" s="24" t="s">
        <v>27</v>
      </c>
      <c r="B50" s="33"/>
      <c r="C50" s="5"/>
    </row>
    <row r="51" spans="1:3" x14ac:dyDescent="0.25">
      <c r="A51" s="24" t="s">
        <v>28</v>
      </c>
      <c r="B51" s="33"/>
      <c r="C51" s="5"/>
    </row>
    <row r="52" spans="1:3" x14ac:dyDescent="0.25">
      <c r="A52" s="24" t="s">
        <v>29</v>
      </c>
      <c r="B52" s="33"/>
      <c r="C52" s="5"/>
    </row>
    <row r="53" spans="1:3" x14ac:dyDescent="0.25">
      <c r="A53" s="24" t="s">
        <v>30</v>
      </c>
      <c r="B53" s="33"/>
      <c r="C53" s="5"/>
    </row>
    <row r="54" spans="1:3" x14ac:dyDescent="0.25">
      <c r="A54" s="24" t="s">
        <v>31</v>
      </c>
      <c r="B54" s="33"/>
      <c r="C54" s="5"/>
    </row>
    <row r="55" spans="1:3" x14ac:dyDescent="0.25">
      <c r="A55" s="24" t="s">
        <v>32</v>
      </c>
      <c r="B55" s="33"/>
      <c r="C55" s="5"/>
    </row>
    <row r="56" spans="1:3" x14ac:dyDescent="0.25">
      <c r="A56" s="13"/>
      <c r="B56" s="33"/>
      <c r="C56" s="5"/>
    </row>
    <row r="57" spans="1:3" x14ac:dyDescent="0.25">
      <c r="A57" s="13"/>
      <c r="B57" s="33"/>
      <c r="C57" s="5"/>
    </row>
    <row r="58" spans="1:3" x14ac:dyDescent="0.25">
      <c r="A58" s="13"/>
      <c r="B58" s="33"/>
      <c r="C58" s="5"/>
    </row>
    <row r="59" spans="1:3" x14ac:dyDescent="0.25">
      <c r="A59" s="13"/>
      <c r="B59" s="33"/>
      <c r="C59" s="5"/>
    </row>
  </sheetData>
  <mergeCells count="7">
    <mergeCell ref="A1:Q1"/>
    <mergeCell ref="A4:Q4"/>
    <mergeCell ref="A2:A3"/>
    <mergeCell ref="B2:E2"/>
    <mergeCell ref="F2:I2"/>
    <mergeCell ref="J2:M2"/>
    <mergeCell ref="N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zoomScale="85" zoomScaleNormal="85" workbookViewId="0">
      <selection activeCell="B36" sqref="B36"/>
    </sheetView>
  </sheetViews>
  <sheetFormatPr defaultColWidth="8.7109375" defaultRowHeight="15" x14ac:dyDescent="0.25"/>
  <cols>
    <col min="1" max="1" width="37.7109375" style="38" customWidth="1"/>
    <col min="2" max="1025" width="8.7109375" style="35"/>
    <col min="1026" max="16384" width="8.7109375" style="27"/>
  </cols>
  <sheetData>
    <row r="1" spans="1:17" s="39" customFormat="1" x14ac:dyDescent="0.25">
      <c r="A1" s="39" t="s">
        <v>52</v>
      </c>
      <c r="B1" s="39">
        <v>2000</v>
      </c>
      <c r="C1" s="39">
        <v>2001</v>
      </c>
      <c r="D1" s="39">
        <v>2002</v>
      </c>
      <c r="E1" s="39">
        <v>2003</v>
      </c>
      <c r="F1" s="39">
        <v>2004</v>
      </c>
      <c r="G1" s="39">
        <v>2005</v>
      </c>
      <c r="H1" s="39">
        <v>2006</v>
      </c>
      <c r="I1" s="39">
        <v>2007</v>
      </c>
      <c r="J1" s="39">
        <v>2008</v>
      </c>
      <c r="K1" s="39">
        <v>2009</v>
      </c>
      <c r="L1" s="39">
        <v>2010</v>
      </c>
      <c r="M1" s="39">
        <v>2011</v>
      </c>
      <c r="N1" s="39">
        <v>2012</v>
      </c>
      <c r="O1" s="39">
        <v>2013</v>
      </c>
      <c r="P1" s="39">
        <v>2014</v>
      </c>
    </row>
    <row r="2" spans="1:17" s="34" customFormat="1" x14ac:dyDescent="0.25">
      <c r="A2" s="45" t="s">
        <v>53</v>
      </c>
    </row>
    <row r="3" spans="1:17" x14ac:dyDescent="0.25">
      <c r="A3" s="43" t="s">
        <v>54</v>
      </c>
      <c r="B3" s="27">
        <v>3230</v>
      </c>
      <c r="C3" s="27">
        <v>3459</v>
      </c>
      <c r="D3" s="27">
        <v>3697</v>
      </c>
      <c r="E3" s="27">
        <v>3733</v>
      </c>
      <c r="F3" s="27">
        <v>4616</v>
      </c>
      <c r="G3" s="27">
        <v>4696</v>
      </c>
      <c r="H3" s="27">
        <v>4158</v>
      </c>
      <c r="I3" s="27">
        <v>3732</v>
      </c>
      <c r="J3" s="27">
        <v>3745</v>
      </c>
      <c r="K3" s="35">
        <v>3286</v>
      </c>
      <c r="L3" s="35">
        <v>3039</v>
      </c>
      <c r="M3" s="35">
        <v>2503</v>
      </c>
      <c r="N3" s="35">
        <v>1173</v>
      </c>
      <c r="O3" s="35">
        <v>6162</v>
      </c>
      <c r="P3" s="35">
        <v>6395</v>
      </c>
    </row>
    <row r="4" spans="1:17" x14ac:dyDescent="0.25">
      <c r="A4" s="43" t="s">
        <v>55</v>
      </c>
      <c r="B4" s="27">
        <v>0</v>
      </c>
      <c r="C4" s="27">
        <v>0</v>
      </c>
      <c r="D4" s="27">
        <v>0</v>
      </c>
      <c r="E4" s="27">
        <v>0</v>
      </c>
      <c r="F4" s="27">
        <v>0</v>
      </c>
      <c r="G4" s="27">
        <v>46.96</v>
      </c>
      <c r="H4" s="27">
        <v>41.58</v>
      </c>
      <c r="I4" s="27">
        <v>74.64</v>
      </c>
      <c r="J4" s="27">
        <v>187.25</v>
      </c>
      <c r="K4" s="35">
        <v>164.3</v>
      </c>
      <c r="L4" s="35">
        <v>151.94999999999999</v>
      </c>
      <c r="M4" s="35">
        <v>175.21</v>
      </c>
      <c r="N4" s="35">
        <v>117.3</v>
      </c>
      <c r="O4" s="35">
        <f>0.1*O3</f>
        <v>616.20000000000005</v>
      </c>
      <c r="P4" s="35">
        <f>0.08*P3</f>
        <v>511.6</v>
      </c>
    </row>
    <row r="5" spans="1:17" x14ac:dyDescent="0.25">
      <c r="A5" s="43" t="s">
        <v>56</v>
      </c>
      <c r="B5" s="27">
        <v>2486</v>
      </c>
      <c r="C5" s="27">
        <v>2727</v>
      </c>
      <c r="D5" s="27">
        <v>2822</v>
      </c>
      <c r="E5" s="27">
        <v>3101</v>
      </c>
      <c r="F5" s="27">
        <v>3537</v>
      </c>
      <c r="G5" s="27">
        <v>3076</v>
      </c>
      <c r="H5" s="27">
        <v>2714</v>
      </c>
      <c r="I5" s="27">
        <v>2267</v>
      </c>
      <c r="J5" s="35">
        <v>2107</v>
      </c>
      <c r="K5" s="35">
        <v>1829</v>
      </c>
      <c r="L5" s="35">
        <v>1631</v>
      </c>
      <c r="M5" s="35">
        <v>1488</v>
      </c>
      <c r="N5" s="35">
        <v>615</v>
      </c>
      <c r="O5" s="35">
        <v>6849</v>
      </c>
      <c r="P5" s="35">
        <v>6578</v>
      </c>
    </row>
    <row r="6" spans="1:17" x14ac:dyDescent="0.25">
      <c r="A6" s="43" t="s">
        <v>57</v>
      </c>
      <c r="B6" s="27">
        <v>323.18</v>
      </c>
      <c r="C6" s="27">
        <v>436.32</v>
      </c>
      <c r="D6" s="27">
        <v>507.96</v>
      </c>
      <c r="E6" s="27">
        <v>589.19000000000005</v>
      </c>
      <c r="F6" s="27">
        <v>707.4</v>
      </c>
      <c r="G6" s="27">
        <v>522.91999999999996</v>
      </c>
      <c r="H6" s="27">
        <v>488.52</v>
      </c>
      <c r="I6" s="27">
        <v>385.39</v>
      </c>
      <c r="J6" s="27">
        <v>379.26</v>
      </c>
      <c r="K6" s="27">
        <v>310.93</v>
      </c>
      <c r="L6" s="27">
        <v>326.2</v>
      </c>
      <c r="M6" s="27">
        <v>282.72000000000003</v>
      </c>
      <c r="N6" s="27">
        <v>153.75</v>
      </c>
      <c r="O6" s="35">
        <f>0.2*O5</f>
        <v>1369.8000000000002</v>
      </c>
      <c r="P6" s="35">
        <f>0.19*P5</f>
        <v>1249.82</v>
      </c>
    </row>
    <row r="7" spans="1:17" x14ac:dyDescent="0.25">
      <c r="A7" s="43" t="s">
        <v>58</v>
      </c>
      <c r="B7" s="27">
        <v>681</v>
      </c>
      <c r="C7" s="27">
        <v>887</v>
      </c>
      <c r="D7" s="27">
        <v>955</v>
      </c>
      <c r="E7" s="27">
        <v>998</v>
      </c>
      <c r="F7" s="27">
        <v>1187</v>
      </c>
      <c r="G7" s="27">
        <v>1143</v>
      </c>
      <c r="H7" s="27">
        <v>890</v>
      </c>
      <c r="I7" s="35">
        <v>860</v>
      </c>
      <c r="J7" s="35">
        <v>757</v>
      </c>
      <c r="K7" s="35">
        <v>603</v>
      </c>
      <c r="L7" s="35">
        <v>419</v>
      </c>
      <c r="M7" s="35">
        <v>365</v>
      </c>
      <c r="N7" s="35">
        <v>163</v>
      </c>
      <c r="O7" s="35">
        <v>831</v>
      </c>
      <c r="P7" s="35">
        <v>738</v>
      </c>
    </row>
    <row r="8" spans="1:17" x14ac:dyDescent="0.25">
      <c r="A8" s="43" t="s">
        <v>59</v>
      </c>
      <c r="B8" s="35">
        <v>61.29</v>
      </c>
      <c r="C8" s="35">
        <v>124.18</v>
      </c>
      <c r="D8" s="35">
        <v>191</v>
      </c>
      <c r="E8" s="35">
        <v>179.64</v>
      </c>
      <c r="F8" s="35">
        <v>213.66</v>
      </c>
      <c r="G8" s="35">
        <v>262.89</v>
      </c>
      <c r="H8" s="35">
        <v>186.9</v>
      </c>
      <c r="I8" s="35">
        <v>301</v>
      </c>
      <c r="J8" s="35">
        <v>295.23</v>
      </c>
      <c r="K8" s="35">
        <v>301.5</v>
      </c>
      <c r="L8" s="35">
        <v>184.36</v>
      </c>
      <c r="M8" s="35">
        <v>135.05000000000001</v>
      </c>
      <c r="N8" s="35">
        <v>70.09</v>
      </c>
      <c r="O8" s="35">
        <f>0.54*O7</f>
        <v>448.74</v>
      </c>
      <c r="P8" s="35">
        <f>0.49*P7</f>
        <v>361.62</v>
      </c>
    </row>
    <row r="9" spans="1:17" x14ac:dyDescent="0.25">
      <c r="A9" s="43" t="s">
        <v>60</v>
      </c>
      <c r="B9" s="35">
        <v>2184</v>
      </c>
      <c r="C9" s="35">
        <v>2167</v>
      </c>
      <c r="D9" s="35">
        <v>2182</v>
      </c>
      <c r="E9" s="35">
        <v>2272</v>
      </c>
      <c r="F9" s="35">
        <v>2563</v>
      </c>
      <c r="G9" s="35">
        <v>2617</v>
      </c>
      <c r="H9" s="35">
        <v>2144</v>
      </c>
      <c r="I9" s="35">
        <v>1967</v>
      </c>
      <c r="J9" s="35">
        <v>1837</v>
      </c>
      <c r="K9" s="35">
        <v>1553</v>
      </c>
      <c r="L9" s="35">
        <v>1322</v>
      </c>
      <c r="M9" s="35">
        <v>980</v>
      </c>
      <c r="N9" s="35">
        <v>331</v>
      </c>
      <c r="O9" s="35">
        <v>3276</v>
      </c>
      <c r="P9" s="35">
        <v>3300</v>
      </c>
      <c r="Q9" s="27"/>
    </row>
    <row r="10" spans="1:17" x14ac:dyDescent="0.25">
      <c r="A10" s="43" t="s">
        <v>61</v>
      </c>
      <c r="B10" s="35">
        <v>0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35">
        <f>0.01*I9</f>
        <v>19.670000000000002</v>
      </c>
      <c r="J10" s="35">
        <v>0</v>
      </c>
      <c r="K10" s="35">
        <v>15.53</v>
      </c>
      <c r="L10" s="35">
        <v>13.22</v>
      </c>
      <c r="M10" s="35">
        <f>0.06*M9</f>
        <v>58.8</v>
      </c>
      <c r="N10" s="35">
        <f>0.07*N9</f>
        <v>23.17</v>
      </c>
      <c r="O10" s="35">
        <f>0.06*O9</f>
        <v>196.56</v>
      </c>
      <c r="P10" s="35">
        <f>0.05*P9</f>
        <v>165</v>
      </c>
    </row>
    <row r="11" spans="1:17" x14ac:dyDescent="0.25">
      <c r="A11" s="45" t="s">
        <v>65</v>
      </c>
    </row>
    <row r="12" spans="1:17" x14ac:dyDescent="0.25">
      <c r="A12" s="43" t="s">
        <v>76</v>
      </c>
      <c r="B12" s="40">
        <v>751000</v>
      </c>
      <c r="C12" s="40">
        <v>751000</v>
      </c>
      <c r="D12" s="40">
        <v>751000</v>
      </c>
      <c r="E12" s="40">
        <v>751000</v>
      </c>
      <c r="F12" s="40">
        <v>751000</v>
      </c>
      <c r="G12" s="40">
        <v>751000</v>
      </c>
      <c r="H12" s="40">
        <v>751000</v>
      </c>
      <c r="I12" s="40">
        <v>751000</v>
      </c>
      <c r="J12" s="40">
        <v>751000</v>
      </c>
      <c r="K12" s="40">
        <v>751000</v>
      </c>
      <c r="L12" s="40">
        <v>751000</v>
      </c>
      <c r="M12" s="40">
        <v>751000</v>
      </c>
      <c r="N12" s="40">
        <v>751000</v>
      </c>
      <c r="O12" s="40">
        <v>751000</v>
      </c>
      <c r="P12" s="40">
        <v>751000</v>
      </c>
    </row>
    <row r="13" spans="1:17" x14ac:dyDescent="0.25">
      <c r="A13" s="43" t="s">
        <v>75</v>
      </c>
      <c r="B13" s="35">
        <v>4.8889240219999998E-2</v>
      </c>
      <c r="C13" s="35">
        <v>5.8192576849999997E-2</v>
      </c>
      <c r="D13" s="35">
        <v>7.1193937590000006E-2</v>
      </c>
      <c r="E13" s="35">
        <v>7.3603685429999996E-2</v>
      </c>
      <c r="F13" s="35">
        <v>7.9723747710000001E-2</v>
      </c>
      <c r="G13" s="35">
        <v>8.7776693350000004E-2</v>
      </c>
      <c r="H13" s="35">
        <v>9.7859175019999994E-2</v>
      </c>
      <c r="I13" s="35">
        <v>0.1025223968</v>
      </c>
      <c r="J13" s="35">
        <v>0.11102375539999999</v>
      </c>
      <c r="K13" s="35">
        <v>0.11769630790000001</v>
      </c>
      <c r="L13" s="35">
        <v>0.12059862740000001</v>
      </c>
      <c r="M13" s="35">
        <v>0.1273101734</v>
      </c>
      <c r="N13" s="35">
        <v>0.13022742849999999</v>
      </c>
      <c r="O13" s="37">
        <v>0.1194428094</v>
      </c>
      <c r="P13" s="37">
        <v>0.1262992208</v>
      </c>
    </row>
    <row r="14" spans="1:17" x14ac:dyDescent="0.25">
      <c r="A14" s="43" t="s">
        <v>62</v>
      </c>
      <c r="B14" s="40">
        <v>0.18589</v>
      </c>
      <c r="C14" s="40">
        <v>0.18589</v>
      </c>
      <c r="D14" s="40">
        <v>0.18589</v>
      </c>
      <c r="E14" s="40">
        <v>0.18589</v>
      </c>
      <c r="F14" s="40">
        <v>0.18589</v>
      </c>
      <c r="G14" s="40">
        <v>0.18589</v>
      </c>
      <c r="H14" s="40">
        <v>0.18589</v>
      </c>
      <c r="I14" s="40">
        <v>0.18589</v>
      </c>
      <c r="J14" s="40">
        <v>0.18589</v>
      </c>
      <c r="K14" s="40">
        <v>0.18589</v>
      </c>
      <c r="L14" s="40">
        <v>0.18589</v>
      </c>
      <c r="M14" s="40">
        <v>0.18589</v>
      </c>
      <c r="N14" s="38">
        <v>0.18589</v>
      </c>
      <c r="O14" s="40">
        <v>0.18589</v>
      </c>
      <c r="P14" s="40">
        <v>0.18589</v>
      </c>
    </row>
    <row r="15" spans="1:17" x14ac:dyDescent="0.25">
      <c r="A15" s="44" t="s">
        <v>63</v>
      </c>
      <c r="B15" s="41">
        <v>0.15789473679999999</v>
      </c>
      <c r="C15" s="41">
        <v>0.15789473679999999</v>
      </c>
      <c r="D15" s="41">
        <v>0.15789473679999999</v>
      </c>
      <c r="E15" s="41">
        <v>0.15789473679999999</v>
      </c>
      <c r="F15" s="41">
        <v>0.15789473679999999</v>
      </c>
      <c r="G15" s="41">
        <v>0.15789473679999999</v>
      </c>
      <c r="H15" s="41">
        <v>0.15789473679999999</v>
      </c>
      <c r="I15" s="41">
        <v>0.15789473679999999</v>
      </c>
      <c r="J15" s="41">
        <v>0.15789473679999999</v>
      </c>
      <c r="K15" s="41">
        <v>0.15789473679999999</v>
      </c>
      <c r="L15" s="41">
        <v>0.15789473679999999</v>
      </c>
      <c r="M15" s="41">
        <v>0.15789473679999999</v>
      </c>
      <c r="N15" s="41">
        <v>0.15789473679999999</v>
      </c>
      <c r="O15" s="41">
        <v>0.15789473679999999</v>
      </c>
      <c r="P15" s="41">
        <v>0.15789473679999999</v>
      </c>
    </row>
    <row r="16" spans="1:17" x14ac:dyDescent="0.25">
      <c r="A16" s="43" t="s">
        <v>64</v>
      </c>
      <c r="B16" s="41">
        <v>0.24880382779999999</v>
      </c>
      <c r="C16" s="41">
        <v>0.24880382779999999</v>
      </c>
      <c r="D16" s="41">
        <v>0.24880382779999999</v>
      </c>
      <c r="E16" s="41">
        <v>0.24880382779999999</v>
      </c>
      <c r="F16" s="41">
        <v>0.24880382779999999</v>
      </c>
      <c r="G16" s="41">
        <v>0.24880382779999999</v>
      </c>
      <c r="H16" s="41">
        <v>0.24880382779999999</v>
      </c>
      <c r="I16" s="41">
        <v>0.24880382779999999</v>
      </c>
      <c r="J16" s="41">
        <v>0.24880382779999999</v>
      </c>
      <c r="K16" s="41">
        <v>0.24880382779999999</v>
      </c>
      <c r="L16" s="41">
        <v>0.24880382779999999</v>
      </c>
      <c r="M16" s="41">
        <v>0.24880382779999999</v>
      </c>
      <c r="N16" s="41">
        <v>0.24880382779999999</v>
      </c>
      <c r="O16" s="41">
        <v>0.24880382779999999</v>
      </c>
      <c r="P16" s="41">
        <v>0.24880382779999999</v>
      </c>
    </row>
    <row r="17" spans="1:16" x14ac:dyDescent="0.25">
      <c r="A17" s="43" t="s">
        <v>66</v>
      </c>
      <c r="B17" s="41">
        <v>0.1052631579</v>
      </c>
      <c r="C17" s="41">
        <v>0.1052631579</v>
      </c>
      <c r="D17" s="41">
        <v>0.1052631579</v>
      </c>
      <c r="E17" s="41">
        <v>0.1052631579</v>
      </c>
      <c r="F17" s="41">
        <v>0.1052631579</v>
      </c>
      <c r="G17" s="41">
        <v>0.1052631579</v>
      </c>
      <c r="H17" s="41">
        <v>0.1052631579</v>
      </c>
      <c r="I17" s="41">
        <v>0.1052631579</v>
      </c>
      <c r="J17" s="41">
        <v>0.1052631579</v>
      </c>
      <c r="K17" s="41">
        <v>0.1052631579</v>
      </c>
      <c r="L17" s="41">
        <v>0.1052631579</v>
      </c>
      <c r="M17" s="41">
        <v>0.1052631579</v>
      </c>
      <c r="N17" s="41">
        <v>0.1052631579</v>
      </c>
      <c r="O17" s="41">
        <v>0.1052631579</v>
      </c>
      <c r="P17" s="41">
        <v>0.1052631579</v>
      </c>
    </row>
    <row r="18" spans="1:16" x14ac:dyDescent="0.25">
      <c r="A18" s="43" t="s">
        <v>67</v>
      </c>
      <c r="B18" s="42">
        <v>0.1071428571</v>
      </c>
      <c r="C18" s="42">
        <v>0.1071428571</v>
      </c>
      <c r="D18" s="42">
        <v>0.1071428571</v>
      </c>
      <c r="E18" s="42">
        <v>0.1071428571</v>
      </c>
      <c r="F18" s="42">
        <v>0.1071428571</v>
      </c>
      <c r="G18" s="42">
        <v>0.1071428571</v>
      </c>
      <c r="H18" s="42">
        <v>0.1071428571</v>
      </c>
      <c r="I18" s="42">
        <v>0.1071428571</v>
      </c>
      <c r="J18" s="42">
        <v>0.1071428571</v>
      </c>
      <c r="K18" s="42">
        <v>0.1071428571</v>
      </c>
      <c r="L18" s="42">
        <v>0.1071428571</v>
      </c>
      <c r="M18" s="42">
        <v>0.1071428571</v>
      </c>
      <c r="N18" s="36">
        <v>0.1071428571</v>
      </c>
      <c r="O18" s="42">
        <v>0.1071428571</v>
      </c>
      <c r="P18" s="42">
        <v>0.1071428571</v>
      </c>
    </row>
    <row r="19" spans="1:16" x14ac:dyDescent="0.25">
      <c r="A19" s="45" t="s">
        <v>68</v>
      </c>
      <c r="B19"/>
    </row>
    <row r="20" spans="1:16" x14ac:dyDescent="0.25">
      <c r="A20" s="54" t="s">
        <v>91</v>
      </c>
      <c r="B20" s="38">
        <v>2017</v>
      </c>
    </row>
    <row r="21" spans="1:16" x14ac:dyDescent="0.25">
      <c r="A21" s="43" t="s">
        <v>93</v>
      </c>
      <c r="B21"/>
    </row>
    <row r="22" spans="1:16" x14ac:dyDescent="0.25">
      <c r="A22" s="46" t="s">
        <v>84</v>
      </c>
      <c r="B22" s="57">
        <v>0.95</v>
      </c>
    </row>
    <row r="23" spans="1:16" x14ac:dyDescent="0.25">
      <c r="A23" s="56" t="s">
        <v>74</v>
      </c>
      <c r="B23">
        <v>2018</v>
      </c>
    </row>
    <row r="24" spans="1:16" x14ac:dyDescent="0.25">
      <c r="A24" s="46" t="s">
        <v>85</v>
      </c>
      <c r="B24" s="57">
        <v>0.95</v>
      </c>
    </row>
    <row r="25" spans="1:16" x14ac:dyDescent="0.25">
      <c r="A25" s="56" t="s">
        <v>74</v>
      </c>
      <c r="B25">
        <v>2020</v>
      </c>
    </row>
    <row r="26" spans="1:16" x14ac:dyDescent="0.25">
      <c r="A26" s="46" t="s">
        <v>86</v>
      </c>
      <c r="B26" s="57">
        <v>0.22</v>
      </c>
    </row>
    <row r="27" spans="1:16" x14ac:dyDescent="0.25">
      <c r="A27" s="56" t="s">
        <v>74</v>
      </c>
      <c r="B27">
        <v>2018</v>
      </c>
    </row>
    <row r="28" spans="1:16" x14ac:dyDescent="0.25">
      <c r="A28" s="46" t="s">
        <v>87</v>
      </c>
      <c r="B28" s="57">
        <v>0.22</v>
      </c>
    </row>
    <row r="29" spans="1:16" x14ac:dyDescent="0.25">
      <c r="A29" s="56" t="s">
        <v>74</v>
      </c>
      <c r="B29">
        <v>2020</v>
      </c>
    </row>
    <row r="30" spans="1:16" x14ac:dyDescent="0.25">
      <c r="A30" s="43" t="s">
        <v>88</v>
      </c>
      <c r="B30"/>
    </row>
    <row r="31" spans="1:16" x14ac:dyDescent="0.25">
      <c r="A31" s="46" t="s">
        <v>84</v>
      </c>
      <c r="B31">
        <v>9.5699999999999993E-2</v>
      </c>
    </row>
    <row r="32" spans="1:16" x14ac:dyDescent="0.25">
      <c r="A32" s="56" t="s">
        <v>74</v>
      </c>
      <c r="B32">
        <v>2022</v>
      </c>
    </row>
    <row r="33" spans="1:2" x14ac:dyDescent="0.25">
      <c r="A33" s="43" t="s">
        <v>89</v>
      </c>
      <c r="B33"/>
    </row>
    <row r="34" spans="1:2" x14ac:dyDescent="0.25">
      <c r="A34" s="46" t="s">
        <v>84</v>
      </c>
      <c r="B34">
        <v>7.0000000000000007E-2</v>
      </c>
    </row>
    <row r="35" spans="1:2" x14ac:dyDescent="0.25">
      <c r="A35" s="56" t="s">
        <v>74</v>
      </c>
      <c r="B35">
        <v>2021</v>
      </c>
    </row>
    <row r="50" spans="9:9" x14ac:dyDescent="0.25">
      <c r="I50" s="35" t="s">
        <v>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13" zoomScale="85" zoomScaleNormal="85" workbookViewId="0">
      <selection activeCell="B45" sqref="B45"/>
    </sheetView>
  </sheetViews>
  <sheetFormatPr defaultRowHeight="15" x14ac:dyDescent="0.25"/>
  <cols>
    <col min="1" max="1" width="39.5703125" style="38" customWidth="1"/>
    <col min="2" max="2" width="21.140625" customWidth="1"/>
    <col min="3" max="3" width="25" customWidth="1"/>
  </cols>
  <sheetData>
    <row r="1" spans="1:6" x14ac:dyDescent="0.25">
      <c r="A1" s="39"/>
      <c r="B1" s="1" t="s">
        <v>69</v>
      </c>
      <c r="C1" s="1" t="s">
        <v>71</v>
      </c>
      <c r="E1" s="1" t="s">
        <v>82</v>
      </c>
    </row>
    <row r="2" spans="1:6" x14ac:dyDescent="0.25">
      <c r="A2" s="45" t="s">
        <v>53</v>
      </c>
      <c r="E2" t="s">
        <v>77</v>
      </c>
      <c r="F2" s="55" t="s">
        <v>20</v>
      </c>
    </row>
    <row r="3" spans="1:6" x14ac:dyDescent="0.25">
      <c r="A3" s="43" t="s">
        <v>54</v>
      </c>
      <c r="B3" t="s">
        <v>70</v>
      </c>
      <c r="E3" t="s">
        <v>79</v>
      </c>
      <c r="F3" s="55" t="s">
        <v>22</v>
      </c>
    </row>
    <row r="4" spans="1:6" x14ac:dyDescent="0.25">
      <c r="A4" s="43" t="s">
        <v>55</v>
      </c>
      <c r="B4" t="s">
        <v>70</v>
      </c>
      <c r="E4" t="s">
        <v>78</v>
      </c>
      <c r="F4" s="55" t="s">
        <v>81</v>
      </c>
    </row>
    <row r="5" spans="1:6" x14ac:dyDescent="0.25">
      <c r="A5" s="43" t="s">
        <v>56</v>
      </c>
      <c r="B5" t="s">
        <v>70</v>
      </c>
      <c r="E5" t="s">
        <v>80</v>
      </c>
      <c r="F5" s="55" t="s">
        <v>23</v>
      </c>
    </row>
    <row r="6" spans="1:6" x14ac:dyDescent="0.25">
      <c r="A6" s="43" t="s">
        <v>57</v>
      </c>
      <c r="B6" t="s">
        <v>70</v>
      </c>
    </row>
    <row r="7" spans="1:6" x14ac:dyDescent="0.25">
      <c r="A7" s="43" t="s">
        <v>58</v>
      </c>
      <c r="B7" t="s">
        <v>70</v>
      </c>
    </row>
    <row r="8" spans="1:6" x14ac:dyDescent="0.25">
      <c r="A8" s="43" t="s">
        <v>59</v>
      </c>
      <c r="B8" t="s">
        <v>70</v>
      </c>
    </row>
    <row r="9" spans="1:6" x14ac:dyDescent="0.25">
      <c r="A9" s="43" t="s">
        <v>60</v>
      </c>
      <c r="B9" t="s">
        <v>70</v>
      </c>
    </row>
    <row r="10" spans="1:6" x14ac:dyDescent="0.25">
      <c r="A10" s="43" t="s">
        <v>61</v>
      </c>
      <c r="B10" t="s">
        <v>70</v>
      </c>
    </row>
    <row r="11" spans="1:6" x14ac:dyDescent="0.25">
      <c r="A11" s="45" t="s">
        <v>65</v>
      </c>
    </row>
    <row r="12" spans="1:6" x14ac:dyDescent="0.25">
      <c r="A12" s="43" t="s">
        <v>76</v>
      </c>
      <c r="B12" s="12" t="s">
        <v>8</v>
      </c>
      <c r="C12" s="12" t="s">
        <v>9</v>
      </c>
    </row>
    <row r="13" spans="1:6" x14ac:dyDescent="0.25">
      <c r="A13" s="43" t="s">
        <v>75</v>
      </c>
      <c r="B13" t="s">
        <v>70</v>
      </c>
      <c r="C13" t="s">
        <v>72</v>
      </c>
    </row>
    <row r="14" spans="1:6" x14ac:dyDescent="0.25">
      <c r="A14" s="43" t="s">
        <v>62</v>
      </c>
      <c r="B14" s="12" t="s">
        <v>6</v>
      </c>
      <c r="C14" t="s">
        <v>83</v>
      </c>
    </row>
    <row r="15" spans="1:6" x14ac:dyDescent="0.25">
      <c r="A15" s="44" t="s">
        <v>63</v>
      </c>
      <c r="B15" t="s">
        <v>12</v>
      </c>
      <c r="C15" t="s">
        <v>73</v>
      </c>
    </row>
    <row r="16" spans="1:6" x14ac:dyDescent="0.25">
      <c r="A16" s="43" t="s">
        <v>64</v>
      </c>
      <c r="B16" t="s">
        <v>12</v>
      </c>
      <c r="C16" t="s">
        <v>73</v>
      </c>
    </row>
    <row r="17" spans="1:3" x14ac:dyDescent="0.25">
      <c r="A17" s="43" t="s">
        <v>66</v>
      </c>
      <c r="B17" t="s">
        <v>12</v>
      </c>
      <c r="C17" t="s">
        <v>73</v>
      </c>
    </row>
    <row r="18" spans="1:3" x14ac:dyDescent="0.25">
      <c r="A18" s="43" t="s">
        <v>67</v>
      </c>
      <c r="B18" s="12" t="s">
        <v>6</v>
      </c>
      <c r="C18" t="s">
        <v>10</v>
      </c>
    </row>
    <row r="19" spans="1:3" x14ac:dyDescent="0.25">
      <c r="A19" s="45" t="s">
        <v>68</v>
      </c>
    </row>
    <row r="20" spans="1:3" x14ac:dyDescent="0.25">
      <c r="A20" s="54" t="s">
        <v>92</v>
      </c>
      <c r="B20" t="s">
        <v>90</v>
      </c>
    </row>
    <row r="21" spans="1:3" x14ac:dyDescent="0.25">
      <c r="A21" s="43" t="s">
        <v>93</v>
      </c>
    </row>
    <row r="22" spans="1:3" x14ac:dyDescent="0.25">
      <c r="A22" s="46" t="s">
        <v>84</v>
      </c>
      <c r="B22" s="57" t="s">
        <v>94</v>
      </c>
      <c r="C22" t="s">
        <v>95</v>
      </c>
    </row>
    <row r="23" spans="1:3" x14ac:dyDescent="0.25">
      <c r="A23" s="56" t="s">
        <v>74</v>
      </c>
    </row>
    <row r="24" spans="1:3" x14ac:dyDescent="0.25">
      <c r="A24" s="46" t="s">
        <v>85</v>
      </c>
    </row>
    <row r="25" spans="1:3" x14ac:dyDescent="0.25">
      <c r="A25" s="56" t="s">
        <v>74</v>
      </c>
    </row>
    <row r="26" spans="1:3" x14ac:dyDescent="0.25">
      <c r="A26" s="46" t="s">
        <v>86</v>
      </c>
      <c r="B26" t="s">
        <v>96</v>
      </c>
      <c r="C26" t="s">
        <v>97</v>
      </c>
    </row>
    <row r="27" spans="1:3" x14ac:dyDescent="0.25">
      <c r="A27" s="56" t="s">
        <v>74</v>
      </c>
    </row>
    <row r="28" spans="1:3" x14ac:dyDescent="0.25">
      <c r="A28" s="46" t="s">
        <v>87</v>
      </c>
    </row>
    <row r="29" spans="1:3" x14ac:dyDescent="0.25">
      <c r="A29" s="56" t="s">
        <v>74</v>
      </c>
    </row>
    <row r="30" spans="1:3" x14ac:dyDescent="0.25">
      <c r="A30" s="43" t="s">
        <v>88</v>
      </c>
    </row>
    <row r="31" spans="1:3" x14ac:dyDescent="0.25">
      <c r="A31" s="46" t="s">
        <v>84</v>
      </c>
      <c r="B31" t="s">
        <v>98</v>
      </c>
      <c r="C31" t="s">
        <v>99</v>
      </c>
    </row>
    <row r="32" spans="1:3" x14ac:dyDescent="0.25">
      <c r="A32" s="56" t="s">
        <v>74</v>
      </c>
    </row>
    <row r="33" spans="1:1" x14ac:dyDescent="0.25">
      <c r="A33" s="43" t="s">
        <v>89</v>
      </c>
    </row>
    <row r="34" spans="1:1" x14ac:dyDescent="0.25">
      <c r="A34" s="46" t="s">
        <v>84</v>
      </c>
    </row>
    <row r="35" spans="1:1" x14ac:dyDescent="0.25">
      <c r="A35" s="56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Pneumonia</vt:lpstr>
      <vt:lpstr>Data &amp; Parameters</vt:lpstr>
      <vt:lpstr>Sources &amp;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dcterms:created xsi:type="dcterms:W3CDTF">2017-04-19T18:24:43Z</dcterms:created>
  <dcterms:modified xsi:type="dcterms:W3CDTF">2017-04-28T22:26:28Z</dcterms:modified>
</cp:coreProperties>
</file>