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ber\Documents\Carbapenem\Carbapenem-Resistance\"/>
    </mc:Choice>
  </mc:AlternateContent>
  <bookViews>
    <workbookView xWindow="0" yWindow="0" windowWidth="28800" windowHeight="12435"/>
  </bookViews>
  <sheets>
    <sheet name="Pneumonia-Data" sheetId="2" r:id="rId1"/>
    <sheet name="Pneumonia-Sources" sheetId="3" r:id="rId2"/>
    <sheet name="cIAIs-Data" sheetId="4" r:id="rId3"/>
    <sheet name="cIAIs-Sources" sheetId="5" r:id="rId4"/>
    <sheet name="UTIs-Data" sheetId="6" r:id="rId5"/>
    <sheet name="UTIs-Sources" sheetId="7" r:id="rId6"/>
    <sheet name="Bacteremia-Data" sheetId="8" r:id="rId7"/>
    <sheet name="Bacteremia-Sources" sheetId="9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2" l="1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C14" i="8" l="1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B14" i="8"/>
  <c r="C14" i="6" l="1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B14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B18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B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B17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B15" i="6"/>
  <c r="P10" i="8"/>
  <c r="O10" i="8"/>
  <c r="N10" i="8"/>
  <c r="M10" i="8"/>
  <c r="I10" i="8"/>
  <c r="P8" i="8"/>
  <c r="O8" i="8"/>
  <c r="P6" i="8"/>
  <c r="O6" i="8"/>
  <c r="P4" i="8"/>
  <c r="O4" i="8"/>
  <c r="P10" i="6"/>
  <c r="O10" i="6"/>
  <c r="N10" i="6"/>
  <c r="M10" i="6"/>
  <c r="I10" i="6"/>
  <c r="P8" i="6"/>
  <c r="O8" i="6"/>
  <c r="P6" i="6"/>
  <c r="O6" i="6"/>
  <c r="P4" i="6"/>
  <c r="O4" i="6"/>
  <c r="C14" i="4" l="1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B14" i="4"/>
  <c r="O4" i="4"/>
  <c r="P4" i="4"/>
  <c r="O6" i="4"/>
  <c r="P6" i="4"/>
  <c r="O8" i="4"/>
  <c r="P8" i="4"/>
  <c r="I10" i="4"/>
  <c r="M10" i="4"/>
  <c r="N10" i="4"/>
  <c r="O10" i="4"/>
  <c r="P10" i="4"/>
  <c r="B3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B18" i="2"/>
  <c r="B15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B17" i="2"/>
  <c r="C14" i="2"/>
  <c r="D14" i="2"/>
  <c r="E14" i="2"/>
  <c r="F14" i="2"/>
  <c r="G14" i="2"/>
  <c r="H14" i="2"/>
  <c r="I14" i="2"/>
  <c r="J14" i="2"/>
  <c r="K14" i="2"/>
  <c r="L14" i="2"/>
  <c r="M14" i="2"/>
  <c r="O14" i="2"/>
  <c r="P14" i="2"/>
  <c r="B14" i="2"/>
  <c r="P10" i="2" l="1"/>
  <c r="O10" i="2"/>
  <c r="N10" i="2"/>
  <c r="M10" i="2"/>
  <c r="I10" i="2"/>
  <c r="P4" i="2"/>
  <c r="O4" i="2"/>
  <c r="P6" i="2"/>
  <c r="O6" i="2"/>
  <c r="P8" i="2"/>
  <c r="O8" i="2"/>
</calcChain>
</file>

<file path=xl/sharedStrings.xml><?xml version="1.0" encoding="utf-8"?>
<sst xmlns="http://schemas.openxmlformats.org/spreadsheetml/2006/main" count="738" uniqueCount="134">
  <si>
    <t>Van Hollebeke, 2016</t>
  </si>
  <si>
    <t>2012 data</t>
  </si>
  <si>
    <t>Treatment length for pneumonia</t>
  </si>
  <si>
    <t>Zanetti, 2003</t>
  </si>
  <si>
    <t>Klebsiella pneumoniae</t>
  </si>
  <si>
    <t>Pseudomonas aeruginosa</t>
  </si>
  <si>
    <t>Enterobacter aerogenes/cloacae</t>
  </si>
  <si>
    <t>Average age at death</t>
  </si>
  <si>
    <t xml:space="preserve"> </t>
  </si>
  <si>
    <t>Cost of ICU bed/day ($)</t>
  </si>
  <si>
    <t>Cost of general ward bed/day ($)</t>
  </si>
  <si>
    <t>N (4893, 31.66)</t>
  </si>
  <si>
    <t>N (2877, 25.43)</t>
  </si>
  <si>
    <t>Bartsch, 2016</t>
  </si>
  <si>
    <t>Tzouvelekis et al. 2014</t>
  </si>
  <si>
    <t>Beta (21,24)</t>
  </si>
  <si>
    <t>Resistance</t>
  </si>
  <si>
    <t>KP Total Isolates</t>
  </si>
  <si>
    <t>KP Resistant Isolates</t>
  </si>
  <si>
    <t>PA Total Isolates</t>
  </si>
  <si>
    <t>PA Resistant Isolates</t>
  </si>
  <si>
    <t>AB Total Isolates</t>
  </si>
  <si>
    <t>AB Resistant Isolates</t>
  </si>
  <si>
    <t>EA/C Total Isolates</t>
  </si>
  <si>
    <t>EA/C Resistant Isolates</t>
  </si>
  <si>
    <t xml:space="preserve">CBP prescribed to pneumonia </t>
  </si>
  <si>
    <t>CBP prescribed to KP</t>
  </si>
  <si>
    <t>CBP prescribed to PA</t>
  </si>
  <si>
    <t>Prescription</t>
  </si>
  <si>
    <t>CBP prescribed to AB</t>
  </si>
  <si>
    <t>CBP prescribed to EA/C</t>
  </si>
  <si>
    <t>Interventions</t>
  </si>
  <si>
    <t>SOURCE</t>
  </si>
  <si>
    <t>CDDEP</t>
  </si>
  <si>
    <t>NOTES</t>
  </si>
  <si>
    <t xml:space="preserve">Calculated from CDDEP data using World Bank population, dosing, and pneumonia prevalence estimates </t>
  </si>
  <si>
    <t>1997-1999 data</t>
  </si>
  <si>
    <t>Reduction by year n</t>
  </si>
  <si>
    <t>CBP Consumption (DDDs)*</t>
  </si>
  <si>
    <t>KP</t>
  </si>
  <si>
    <t>AB</t>
  </si>
  <si>
    <t>PA</t>
  </si>
  <si>
    <t>EA/C</t>
  </si>
  <si>
    <t>Acinetobacter baumanni</t>
  </si>
  <si>
    <t>PATHOGENS</t>
  </si>
  <si>
    <t>2012 data (university hospital)</t>
  </si>
  <si>
    <t>A) % Reduction of CBP consumption</t>
  </si>
  <si>
    <t>B) % Reduction of CBP consumption</t>
  </si>
  <si>
    <t>C) % Reduction of CBP consumption</t>
  </si>
  <si>
    <t>D) % Reduction of CBP consumption</t>
  </si>
  <si>
    <t>2. Vaccine</t>
  </si>
  <si>
    <t>3. Handwashing Intervention</t>
  </si>
  <si>
    <t>N/A</t>
  </si>
  <si>
    <t>Start year</t>
  </si>
  <si>
    <t>Start Year</t>
  </si>
  <si>
    <t>1. Formulary restrictions</t>
  </si>
  <si>
    <t>Lipworth, 2006</t>
  </si>
  <si>
    <t>Restricted use of ceftriaxone (except empirical prescrip for meningitis)-&gt; 86-95% decrease in use (1997-8 study)</t>
  </si>
  <si>
    <t>Carling, 2003</t>
  </si>
  <si>
    <t>Monitor use of 3rd-gen cephalosporins, aztreonam, FQs, imipenem + recommendations to modify prescription</t>
  </si>
  <si>
    <t>Neto, 2011</t>
  </si>
  <si>
    <t>1996 intervention: vaccination of adults &gt;60 yo against S. pneumonia in Brazil; used % cases averted compared to base case as % reduction in CBP use over 5 years</t>
  </si>
  <si>
    <t>Pittet, 2000</t>
  </si>
  <si>
    <t>1994-1998 study in Geneva:  hand-hygeien promotion program beginning in 1995 (posters, promotional material)</t>
  </si>
  <si>
    <t>Pneumonia prevalence</t>
  </si>
  <si>
    <t>HCUPnet (HHS)</t>
  </si>
  <si>
    <t>Inpatient statistics- total # of discharges (nosocomial)</t>
  </si>
  <si>
    <t>Economic Analysis</t>
  </si>
  <si>
    <t>Pneumonia patients prescribed CBP</t>
  </si>
  <si>
    <t>Kollef, 2006</t>
  </si>
  <si>
    <t>(11.8 according to Jary, 2012 for VAP)</t>
  </si>
  <si>
    <t>Cost of carbapenems (1 dose)</t>
  </si>
  <si>
    <t>Cost of alternative (1 dose)</t>
  </si>
  <si>
    <t>N (0.969, 0.046)</t>
  </si>
  <si>
    <t>Proportion on CBP combination therapy</t>
  </si>
  <si>
    <t>Proportion on CBP monotherapy</t>
  </si>
  <si>
    <t>Proportion on alternative monotherpay</t>
  </si>
  <si>
    <t>Proportion on alternative combination therapy</t>
  </si>
  <si>
    <t>Status Quo</t>
  </si>
  <si>
    <t>Mortality with CBP monotherapy (resistant)</t>
  </si>
  <si>
    <t>Mortality with CBP combination (susceptible)</t>
  </si>
  <si>
    <t>Mortality with CBP combination (resistant)</t>
  </si>
  <si>
    <t>Mortality with CBP monotherapy (susceptible)</t>
  </si>
  <si>
    <t>Intervention</t>
  </si>
  <si>
    <t>Mortality with alt monotherapy (resistant)</t>
  </si>
  <si>
    <t>Mortality with alt combination (resistant)</t>
  </si>
  <si>
    <t>Mortality with alt monotherapy (susceptible)</t>
  </si>
  <si>
    <t>Mortality with alt combination (susceptible)</t>
  </si>
  <si>
    <t xml:space="preserve">Attributable length of stay (monotherapy, resistant) </t>
  </si>
  <si>
    <t>Attributable length of stay (combo, resistant)</t>
  </si>
  <si>
    <t xml:space="preserve">Attributable length of stay (monotherapy, susceptible) </t>
  </si>
  <si>
    <t>Attributable length of stay (combo, susceptible)</t>
  </si>
  <si>
    <t>Utility weight for pneumonia (QALY while sick)</t>
  </si>
  <si>
    <t>Beta (5,13)</t>
  </si>
  <si>
    <t xml:space="preserve">Beta (17,54) </t>
  </si>
  <si>
    <t>cIAI prevalence</t>
  </si>
  <si>
    <t>CBP consumption among cIAI patients (DDDs)</t>
  </si>
  <si>
    <t>CBP prescribed to cIAIs</t>
  </si>
  <si>
    <t>abdominal infections</t>
  </si>
  <si>
    <t>E. coli</t>
  </si>
  <si>
    <t>CBP prescribed to E. coli</t>
  </si>
  <si>
    <t>Hawser, 2015</t>
  </si>
  <si>
    <t>Klebsiella pseudomonas</t>
  </si>
  <si>
    <t>cIAI patients prescribed CBP</t>
  </si>
  <si>
    <t>Treatment length for cIAI</t>
  </si>
  <si>
    <t>Utility weight for cIAI (QALY while sick)</t>
  </si>
  <si>
    <t>E. Coli</t>
  </si>
  <si>
    <t>CBP consumption among UTI patients (DDDs)</t>
  </si>
  <si>
    <t>CBP prescribed to UTIs</t>
  </si>
  <si>
    <t>UTI patients prescribed CBP</t>
  </si>
  <si>
    <t>Treatment length for UTI</t>
  </si>
  <si>
    <t>Utility weight for UTI (QALY while sick)</t>
  </si>
  <si>
    <t>UTI prevalence</t>
  </si>
  <si>
    <t>CBP prescribed to PM</t>
  </si>
  <si>
    <t>CBP prescribed to CS</t>
  </si>
  <si>
    <t>PM</t>
  </si>
  <si>
    <t>CS</t>
  </si>
  <si>
    <t>Citrobacter spp.</t>
  </si>
  <si>
    <t>Proteus mirabilis</t>
  </si>
  <si>
    <t>Gordon, 2003</t>
  </si>
  <si>
    <t>Results from SENTRY program (2000)</t>
  </si>
  <si>
    <t>CBP consumption among bacteremia patients (DDDs)</t>
  </si>
  <si>
    <t>Treatment length for bacteremia</t>
  </si>
  <si>
    <t>Utility weight for bacteremia (QALY while sick)</t>
  </si>
  <si>
    <t>Bacteremia prevalence</t>
  </si>
  <si>
    <t>CBP prescribed to bacteremia</t>
  </si>
  <si>
    <t>Bacteremia patients prescribed CBP</t>
  </si>
  <si>
    <t>Jary, 2012</t>
  </si>
  <si>
    <t>teaching hospital (2010 data)</t>
  </si>
  <si>
    <t>CBP prescribed to</t>
  </si>
  <si>
    <t xml:space="preserve">CBP prescribed to </t>
  </si>
  <si>
    <t>Indirect productivity costs for caregivers</t>
  </si>
  <si>
    <t>YEAR</t>
  </si>
  <si>
    <t>CBP consumption- pneumonia patients (DDDs)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</si>
</sst>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i/>
      <u/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/>
    <xf numFmtId="0" fontId="0" fillId="0" borderId="0" xfId="0" applyFill="1"/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0" fontId="8" fillId="0" borderId="0" xfId="0" applyFont="1" applyFill="1" applyBorder="1"/>
    <xf numFmtId="0" fontId="8" fillId="0" borderId="0" xfId="0" applyFont="1" applyBorder="1"/>
    <xf numFmtId="0" fontId="4" fillId="0" borderId="0" xfId="0" applyFont="1" applyFill="1" applyBorder="1" applyAlignment="1">
      <alignment horizontal="left" indent="1"/>
    </xf>
    <xf numFmtId="0" fontId="4" fillId="0" borderId="0" xfId="0" applyFont="1" applyFill="1" applyBorder="1" applyAlignment="1">
      <alignment horizontal="left" indent="3"/>
    </xf>
    <xf numFmtId="0" fontId="4" fillId="0" borderId="0" xfId="0" applyFont="1" applyFill="1" applyBorder="1" applyAlignment="1">
      <alignment horizontal="left"/>
    </xf>
    <xf numFmtId="0" fontId="9" fillId="0" borderId="0" xfId="0" applyFont="1"/>
    <xf numFmtId="0" fontId="4" fillId="0" borderId="0" xfId="0" applyFont="1" applyFill="1" applyBorder="1" applyAlignment="1">
      <alignment horizontal="left" indent="5"/>
    </xf>
    <xf numFmtId="9" fontId="0" fillId="0" borderId="0" xfId="0" applyNumberFormat="1"/>
    <xf numFmtId="0" fontId="10" fillId="0" borderId="0" xfId="0" applyFont="1" applyFill="1" applyBorder="1"/>
    <xf numFmtId="0" fontId="11" fillId="0" borderId="0" xfId="0" applyFont="1" applyFill="1" applyBorder="1"/>
    <xf numFmtId="0" fontId="5" fillId="2" borderId="0" xfId="0" applyFont="1" applyFill="1" applyBorder="1" applyAlignment="1">
      <alignment horizontal="left"/>
    </xf>
    <xf numFmtId="0" fontId="2" fillId="2" borderId="0" xfId="0" applyFont="1" applyFill="1" applyBorder="1"/>
    <xf numFmtId="0" fontId="3" fillId="2" borderId="0" xfId="0" applyFont="1" applyFill="1" applyBorder="1"/>
    <xf numFmtId="0" fontId="0" fillId="2" borderId="0" xfId="0" applyFill="1"/>
    <xf numFmtId="0" fontId="5" fillId="2" borderId="0" xfId="0" applyFont="1" applyFill="1" applyBorder="1"/>
    <xf numFmtId="0" fontId="4" fillId="2" borderId="0" xfId="0" applyFont="1" applyFill="1" applyBorder="1"/>
    <xf numFmtId="0" fontId="6" fillId="2" borderId="0" xfId="0" applyFont="1" applyFill="1" applyBorder="1"/>
    <xf numFmtId="0" fontId="0" fillId="0" borderId="0" xfId="0" applyFont="1" applyFill="1" applyBorder="1" applyAlignment="1">
      <alignment horizontal="left"/>
    </xf>
    <xf numFmtId="0" fontId="4" fillId="0" borderId="0" xfId="0" applyFont="1" applyBorder="1"/>
    <xf numFmtId="0" fontId="4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12" fillId="0" borderId="0" xfId="0" applyFont="1"/>
    <xf numFmtId="0" fontId="12" fillId="0" borderId="0" xfId="0" applyFont="1" applyFill="1"/>
    <xf numFmtId="0" fontId="0" fillId="0" borderId="0" xfId="0" applyFont="1"/>
    <xf numFmtId="0" fontId="0" fillId="0" borderId="0" xfId="0" applyFont="1" applyFill="1" applyBorder="1"/>
    <xf numFmtId="0" fontId="0" fillId="2" borderId="0" xfId="0" applyFont="1" applyFill="1"/>
    <xf numFmtId="9" fontId="0" fillId="0" borderId="0" xfId="0" applyNumberFormat="1" applyFont="1"/>
    <xf numFmtId="0" fontId="0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8"/>
  <sheetViews>
    <sheetView tabSelected="1" topLeftCell="A13" zoomScaleNormal="100" workbookViewId="0">
      <selection activeCell="M27" sqref="M27"/>
    </sheetView>
  </sheetViews>
  <sheetFormatPr defaultColWidth="8.7109375" defaultRowHeight="15" x14ac:dyDescent="0.25"/>
  <cols>
    <col min="1" max="1" width="51.28515625" style="9" customWidth="1"/>
    <col min="2" max="10" width="9.85546875" style="9" bestFit="1" customWidth="1"/>
    <col min="11" max="11" width="11.28515625" style="9" bestFit="1" customWidth="1"/>
    <col min="12" max="12" width="9.85546875" style="9" bestFit="1" customWidth="1"/>
    <col min="13" max="14" width="11.28515625" style="9" bestFit="1" customWidth="1"/>
    <col min="15" max="16" width="9.85546875" style="9" bestFit="1" customWidth="1"/>
    <col min="17" max="1025" width="8.7109375" style="9"/>
    <col min="1026" max="16384" width="8.7109375" style="37"/>
  </cols>
  <sheetData>
    <row r="1" spans="1:1025" s="10" customFormat="1" x14ac:dyDescent="0.25">
      <c r="A1" s="10" t="s">
        <v>132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</row>
    <row r="2" spans="1:1025" s="10" customFormat="1" x14ac:dyDescent="0.25">
      <c r="A2" s="22" t="s">
        <v>16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spans="1:1025" x14ac:dyDescent="0.25">
      <c r="A3" s="16" t="s">
        <v>21</v>
      </c>
      <c r="B3" s="37">
        <v>681</v>
      </c>
      <c r="C3" s="37">
        <v>887</v>
      </c>
      <c r="D3" s="37">
        <v>955</v>
      </c>
      <c r="E3" s="37">
        <v>998</v>
      </c>
      <c r="F3" s="37">
        <v>1187</v>
      </c>
      <c r="G3" s="37">
        <v>1143</v>
      </c>
      <c r="H3" s="37">
        <v>890</v>
      </c>
      <c r="I3" s="9">
        <v>860</v>
      </c>
      <c r="J3" s="9">
        <v>757</v>
      </c>
      <c r="K3" s="9">
        <v>603</v>
      </c>
      <c r="L3" s="9">
        <v>419</v>
      </c>
      <c r="M3" s="9">
        <v>365</v>
      </c>
      <c r="N3" s="9">
        <v>163</v>
      </c>
      <c r="O3" s="9">
        <v>831</v>
      </c>
      <c r="P3" s="9">
        <v>738</v>
      </c>
    </row>
    <row r="4" spans="1:1025" x14ac:dyDescent="0.25">
      <c r="A4" s="16" t="s">
        <v>22</v>
      </c>
      <c r="B4" s="9">
        <v>61.29</v>
      </c>
      <c r="C4" s="9">
        <v>124.18</v>
      </c>
      <c r="D4" s="9">
        <v>191</v>
      </c>
      <c r="E4" s="9">
        <v>179.64</v>
      </c>
      <c r="F4" s="9">
        <v>213.66</v>
      </c>
      <c r="G4" s="9">
        <v>262.89</v>
      </c>
      <c r="H4" s="9">
        <v>186.9</v>
      </c>
      <c r="I4" s="9">
        <v>301</v>
      </c>
      <c r="J4" s="9">
        <v>295.23</v>
      </c>
      <c r="K4" s="9">
        <v>301.5</v>
      </c>
      <c r="L4" s="9">
        <v>184.36</v>
      </c>
      <c r="M4" s="9">
        <v>135.05000000000001</v>
      </c>
      <c r="N4" s="9">
        <v>70.09</v>
      </c>
      <c r="O4" s="9">
        <f>0.54*O3</f>
        <v>448.74</v>
      </c>
      <c r="P4" s="9">
        <f>0.49*P3</f>
        <v>361.62</v>
      </c>
    </row>
    <row r="5" spans="1:1025" x14ac:dyDescent="0.25">
      <c r="A5" s="16" t="s">
        <v>19</v>
      </c>
      <c r="B5" s="37">
        <v>2486</v>
      </c>
      <c r="C5" s="37">
        <v>2727</v>
      </c>
      <c r="D5" s="37">
        <v>2822</v>
      </c>
      <c r="E5" s="37">
        <v>3101</v>
      </c>
      <c r="F5" s="37">
        <v>3537</v>
      </c>
      <c r="G5" s="37">
        <v>3076</v>
      </c>
      <c r="H5" s="37">
        <v>2714</v>
      </c>
      <c r="I5" s="37">
        <v>2267</v>
      </c>
      <c r="J5" s="9">
        <v>2107</v>
      </c>
      <c r="K5" s="9">
        <v>1829</v>
      </c>
      <c r="L5" s="9">
        <v>1631</v>
      </c>
      <c r="M5" s="9">
        <v>1488</v>
      </c>
      <c r="N5" s="9">
        <v>615</v>
      </c>
      <c r="O5" s="9">
        <v>6849</v>
      </c>
      <c r="P5" s="9">
        <v>6578</v>
      </c>
    </row>
    <row r="6" spans="1:1025" x14ac:dyDescent="0.25">
      <c r="A6" s="16" t="s">
        <v>20</v>
      </c>
      <c r="B6" s="37">
        <v>323.18</v>
      </c>
      <c r="C6" s="37">
        <v>436.32</v>
      </c>
      <c r="D6" s="37">
        <v>507.96</v>
      </c>
      <c r="E6" s="37">
        <v>589.19000000000005</v>
      </c>
      <c r="F6" s="37">
        <v>707.4</v>
      </c>
      <c r="G6" s="37">
        <v>522.91999999999996</v>
      </c>
      <c r="H6" s="37">
        <v>488.52</v>
      </c>
      <c r="I6" s="37">
        <v>385.39</v>
      </c>
      <c r="J6" s="37">
        <v>379.26</v>
      </c>
      <c r="K6" s="37">
        <v>310.93</v>
      </c>
      <c r="L6" s="37">
        <v>326.2</v>
      </c>
      <c r="M6" s="37">
        <v>282.72000000000003</v>
      </c>
      <c r="N6" s="37">
        <v>153.75</v>
      </c>
      <c r="O6" s="9">
        <f>0.2*O5</f>
        <v>1369.8000000000002</v>
      </c>
      <c r="P6" s="9">
        <f>0.19*P5</f>
        <v>1249.82</v>
      </c>
    </row>
    <row r="7" spans="1:1025" x14ac:dyDescent="0.25">
      <c r="A7" s="16" t="s">
        <v>17</v>
      </c>
      <c r="B7" s="37">
        <v>3230</v>
      </c>
      <c r="C7" s="37">
        <v>3459</v>
      </c>
      <c r="D7" s="37">
        <v>3697</v>
      </c>
      <c r="E7" s="37">
        <v>3733</v>
      </c>
      <c r="F7" s="37">
        <v>4616</v>
      </c>
      <c r="G7" s="37">
        <v>4696</v>
      </c>
      <c r="H7" s="37">
        <v>4158</v>
      </c>
      <c r="I7" s="37">
        <v>3732</v>
      </c>
      <c r="J7" s="37">
        <v>3745</v>
      </c>
      <c r="K7" s="9">
        <v>3286</v>
      </c>
      <c r="L7" s="9">
        <v>3039</v>
      </c>
      <c r="M7" s="9">
        <v>2503</v>
      </c>
      <c r="N7" s="9">
        <v>1173</v>
      </c>
      <c r="O7" s="9">
        <v>6162</v>
      </c>
      <c r="P7" s="9">
        <v>6395</v>
      </c>
    </row>
    <row r="8" spans="1:1025" x14ac:dyDescent="0.25">
      <c r="A8" s="16" t="s">
        <v>18</v>
      </c>
      <c r="B8" s="37">
        <v>0</v>
      </c>
      <c r="C8" s="37">
        <v>0</v>
      </c>
      <c r="D8" s="37">
        <v>0</v>
      </c>
      <c r="E8" s="37">
        <v>0</v>
      </c>
      <c r="F8" s="37">
        <v>0</v>
      </c>
      <c r="G8" s="37">
        <v>46.96</v>
      </c>
      <c r="H8" s="37">
        <v>41.58</v>
      </c>
      <c r="I8" s="37">
        <v>74.64</v>
      </c>
      <c r="J8" s="37">
        <v>187.25</v>
      </c>
      <c r="K8" s="9">
        <v>164.3</v>
      </c>
      <c r="L8" s="9">
        <v>151.94999999999999</v>
      </c>
      <c r="M8" s="9">
        <v>175.21</v>
      </c>
      <c r="N8" s="9">
        <v>117.3</v>
      </c>
      <c r="O8" s="9">
        <f>0.1*O7</f>
        <v>616.20000000000005</v>
      </c>
      <c r="P8" s="9">
        <f>0.08*P7</f>
        <v>511.6</v>
      </c>
    </row>
    <row r="9" spans="1:1025" x14ac:dyDescent="0.25">
      <c r="A9" s="16" t="s">
        <v>23</v>
      </c>
      <c r="B9" s="9">
        <v>2184</v>
      </c>
      <c r="C9" s="9">
        <v>2167</v>
      </c>
      <c r="D9" s="9">
        <v>2182</v>
      </c>
      <c r="E9" s="9">
        <v>2272</v>
      </c>
      <c r="F9" s="9">
        <v>2563</v>
      </c>
      <c r="G9" s="9">
        <v>2617</v>
      </c>
      <c r="H9" s="9">
        <v>2144</v>
      </c>
      <c r="I9" s="9">
        <v>1967</v>
      </c>
      <c r="J9" s="9">
        <v>1837</v>
      </c>
      <c r="K9" s="9">
        <v>1553</v>
      </c>
      <c r="L9" s="9">
        <v>1322</v>
      </c>
      <c r="M9" s="9">
        <v>980</v>
      </c>
      <c r="N9" s="9">
        <v>331</v>
      </c>
      <c r="O9" s="9">
        <v>3276</v>
      </c>
      <c r="P9" s="9">
        <v>3300</v>
      </c>
      <c r="Q9" s="37"/>
    </row>
    <row r="10" spans="1:1025" x14ac:dyDescent="0.25">
      <c r="A10" s="16" t="s">
        <v>24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f>0.01*I9</f>
        <v>19.670000000000002</v>
      </c>
      <c r="J10" s="9">
        <v>0</v>
      </c>
      <c r="K10" s="9">
        <v>15.53</v>
      </c>
      <c r="L10" s="9">
        <v>13.22</v>
      </c>
      <c r="M10" s="9">
        <f>0.06*M9</f>
        <v>58.8</v>
      </c>
      <c r="N10" s="9">
        <f>0.07*N9</f>
        <v>23.17</v>
      </c>
      <c r="O10" s="9">
        <f>0.06*O9</f>
        <v>196.56</v>
      </c>
      <c r="P10" s="9">
        <f>0.05*P9</f>
        <v>165</v>
      </c>
    </row>
    <row r="11" spans="1:1025" x14ac:dyDescent="0.25">
      <c r="A11" s="22" t="s">
        <v>28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</row>
    <row r="12" spans="1:1025" s="20" customFormat="1" x14ac:dyDescent="0.25">
      <c r="A12" s="16" t="s">
        <v>64</v>
      </c>
      <c r="B12" s="9">
        <v>717555</v>
      </c>
      <c r="C12" s="9">
        <v>788109</v>
      </c>
      <c r="D12" s="9">
        <v>834650</v>
      </c>
      <c r="E12" s="9">
        <v>876869</v>
      </c>
      <c r="F12" s="9">
        <v>866690</v>
      </c>
      <c r="G12" s="9">
        <v>904668</v>
      </c>
      <c r="H12" s="9">
        <v>901797</v>
      </c>
      <c r="I12" s="9">
        <v>937806</v>
      </c>
      <c r="J12" s="9">
        <v>982396</v>
      </c>
      <c r="K12" s="9">
        <v>1083783</v>
      </c>
      <c r="L12" s="9">
        <v>973020</v>
      </c>
      <c r="M12" s="9">
        <v>1049066</v>
      </c>
      <c r="N12" s="9">
        <v>1005895</v>
      </c>
      <c r="O12" s="9">
        <v>953924</v>
      </c>
      <c r="P12" s="9">
        <v>958682</v>
      </c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9"/>
      <c r="IY12" s="9"/>
      <c r="IZ12" s="9"/>
      <c r="JA12" s="9"/>
      <c r="JB12" s="9"/>
      <c r="JC12" s="9"/>
      <c r="JD12" s="9"/>
      <c r="JE12" s="9"/>
      <c r="JF12" s="9"/>
      <c r="JG12" s="9"/>
      <c r="JH12" s="9"/>
      <c r="JI12" s="9"/>
      <c r="JJ12" s="9"/>
      <c r="JK12" s="9"/>
      <c r="JL12" s="9"/>
      <c r="JM12" s="9"/>
      <c r="JN12" s="9"/>
      <c r="JO12" s="9"/>
      <c r="JP12" s="9"/>
      <c r="JQ12" s="9"/>
      <c r="JR12" s="9"/>
      <c r="JS12" s="9"/>
      <c r="JT12" s="9"/>
      <c r="JU12" s="9"/>
      <c r="JV12" s="9"/>
      <c r="JW12" s="9"/>
      <c r="JX12" s="9"/>
      <c r="JY12" s="9"/>
      <c r="JZ12" s="9"/>
      <c r="KA12" s="9"/>
      <c r="KB12" s="9"/>
      <c r="KC12" s="9"/>
      <c r="KD12" s="9"/>
      <c r="KE12" s="9"/>
      <c r="KF12" s="9"/>
      <c r="KG12" s="9"/>
      <c r="KH12" s="9"/>
      <c r="KI12" s="9"/>
      <c r="KJ12" s="9"/>
      <c r="KK12" s="9"/>
      <c r="KL12" s="9"/>
      <c r="KM12" s="9"/>
      <c r="KN12" s="9"/>
      <c r="KO12" s="9"/>
      <c r="KP12" s="9"/>
      <c r="KQ12" s="9"/>
      <c r="KR12" s="9"/>
      <c r="KS12" s="9"/>
      <c r="KT12" s="9"/>
      <c r="KU12" s="9"/>
      <c r="KV12" s="9"/>
      <c r="KW12" s="9"/>
      <c r="KX12" s="9"/>
      <c r="KY12" s="9"/>
      <c r="KZ12" s="9"/>
      <c r="LA12" s="9"/>
      <c r="LB12" s="9"/>
      <c r="LC12" s="9"/>
      <c r="LD12" s="9"/>
      <c r="LE12" s="9"/>
      <c r="LF12" s="9"/>
      <c r="LG12" s="9"/>
      <c r="LH12" s="9"/>
      <c r="LI12" s="9"/>
      <c r="LJ12" s="9"/>
      <c r="LK12" s="9"/>
      <c r="LL12" s="9"/>
      <c r="LM12" s="9"/>
      <c r="LN12" s="9"/>
      <c r="LO12" s="9"/>
      <c r="LP12" s="9"/>
      <c r="LQ12" s="9"/>
      <c r="LR12" s="9"/>
      <c r="LS12" s="9"/>
      <c r="LT12" s="9"/>
      <c r="LU12" s="9"/>
      <c r="LV12" s="9"/>
      <c r="LW12" s="9"/>
      <c r="LX12" s="9"/>
      <c r="LY12" s="9"/>
      <c r="LZ12" s="9"/>
      <c r="MA12" s="9"/>
      <c r="MB12" s="9"/>
      <c r="MC12" s="9"/>
      <c r="MD12" s="9"/>
      <c r="ME12" s="9"/>
      <c r="MF12" s="9"/>
      <c r="MG12" s="9"/>
      <c r="MH12" s="9"/>
      <c r="MI12" s="9"/>
      <c r="MJ12" s="9"/>
      <c r="MK12" s="9"/>
      <c r="ML12" s="9"/>
      <c r="MM12" s="9"/>
      <c r="MN12" s="9"/>
      <c r="MO12" s="9"/>
      <c r="MP12" s="9"/>
      <c r="MQ12" s="9"/>
      <c r="MR12" s="9"/>
      <c r="MS12" s="9"/>
      <c r="MT12" s="9"/>
      <c r="MU12" s="9"/>
      <c r="MV12" s="9"/>
      <c r="MW12" s="9"/>
      <c r="MX12" s="9"/>
      <c r="MY12" s="9"/>
      <c r="MZ12" s="9"/>
      <c r="NA12" s="9"/>
      <c r="NB12" s="9"/>
      <c r="NC12" s="9"/>
      <c r="ND12" s="9"/>
      <c r="NE12" s="9"/>
      <c r="NF12" s="9"/>
      <c r="NG12" s="9"/>
      <c r="NH12" s="9"/>
      <c r="NI12" s="9"/>
      <c r="NJ12" s="9"/>
      <c r="NK12" s="9"/>
      <c r="NL12" s="9"/>
      <c r="NM12" s="9"/>
      <c r="NN12" s="9"/>
      <c r="NO12" s="9"/>
      <c r="NP12" s="9"/>
      <c r="NQ12" s="9"/>
      <c r="NR12" s="9"/>
      <c r="NS12" s="9"/>
      <c r="NT12" s="9"/>
      <c r="NU12" s="9"/>
      <c r="NV12" s="9"/>
      <c r="NW12" s="9"/>
      <c r="NX12" s="9"/>
      <c r="NY12" s="9"/>
      <c r="NZ12" s="9"/>
      <c r="OA12" s="9"/>
      <c r="OB12" s="9"/>
      <c r="OC12" s="9"/>
      <c r="OD12" s="9"/>
      <c r="OE12" s="9"/>
      <c r="OF12" s="9"/>
      <c r="OG12" s="9"/>
      <c r="OH12" s="9"/>
      <c r="OI12" s="9"/>
      <c r="OJ12" s="9"/>
      <c r="OK12" s="9"/>
      <c r="OL12" s="9"/>
      <c r="OM12" s="9"/>
      <c r="ON12" s="9"/>
      <c r="OO12" s="9"/>
      <c r="OP12" s="9"/>
      <c r="OQ12" s="9"/>
      <c r="OR12" s="9"/>
      <c r="OS12" s="9"/>
      <c r="OT12" s="9"/>
      <c r="OU12" s="9"/>
      <c r="OV12" s="9"/>
      <c r="OW12" s="9"/>
      <c r="OX12" s="9"/>
      <c r="OY12" s="9"/>
      <c r="OZ12" s="9"/>
      <c r="PA12" s="9"/>
      <c r="PB12" s="9"/>
      <c r="PC12" s="9"/>
      <c r="PD12" s="9"/>
      <c r="PE12" s="9"/>
      <c r="PF12" s="9"/>
      <c r="PG12" s="9"/>
      <c r="PH12" s="9"/>
      <c r="PI12" s="9"/>
      <c r="PJ12" s="9"/>
      <c r="PK12" s="9"/>
      <c r="PL12" s="9"/>
      <c r="PM12" s="9"/>
      <c r="PN12" s="9"/>
      <c r="PO12" s="9"/>
      <c r="PP12" s="9"/>
      <c r="PQ12" s="9"/>
      <c r="PR12" s="9"/>
      <c r="PS12" s="9"/>
      <c r="PT12" s="9"/>
      <c r="PU12" s="9"/>
      <c r="PV12" s="9"/>
      <c r="PW12" s="9"/>
      <c r="PX12" s="9"/>
      <c r="PY12" s="9"/>
      <c r="PZ12" s="9"/>
      <c r="QA12" s="9"/>
      <c r="QB12" s="9"/>
      <c r="QC12" s="9"/>
      <c r="QD12" s="9"/>
      <c r="QE12" s="9"/>
      <c r="QF12" s="9"/>
      <c r="QG12" s="9"/>
      <c r="QH12" s="9"/>
      <c r="QI12" s="9"/>
      <c r="QJ12" s="9"/>
      <c r="QK12" s="9"/>
      <c r="QL12" s="9"/>
      <c r="QM12" s="9"/>
      <c r="QN12" s="9"/>
      <c r="QO12" s="9"/>
      <c r="QP12" s="9"/>
      <c r="QQ12" s="9"/>
      <c r="QR12" s="9"/>
      <c r="QS12" s="9"/>
      <c r="QT12" s="9"/>
      <c r="QU12" s="9"/>
      <c r="QV12" s="9"/>
      <c r="QW12" s="9"/>
      <c r="QX12" s="9"/>
      <c r="QY12" s="9"/>
      <c r="QZ12" s="9"/>
      <c r="RA12" s="9"/>
      <c r="RB12" s="9"/>
      <c r="RC12" s="9"/>
      <c r="RD12" s="9"/>
      <c r="RE12" s="9"/>
      <c r="RF12" s="9"/>
      <c r="RG12" s="9"/>
      <c r="RH12" s="9"/>
      <c r="RI12" s="9"/>
      <c r="RJ12" s="9"/>
      <c r="RK12" s="9"/>
      <c r="RL12" s="9"/>
      <c r="RM12" s="9"/>
      <c r="RN12" s="9"/>
      <c r="RO12" s="9"/>
      <c r="RP12" s="9"/>
      <c r="RQ12" s="9"/>
      <c r="RR12" s="9"/>
      <c r="RS12" s="9"/>
      <c r="RT12" s="9"/>
      <c r="RU12" s="9"/>
      <c r="RV12" s="9"/>
      <c r="RW12" s="9"/>
      <c r="RX12" s="9"/>
      <c r="RY12" s="9"/>
      <c r="RZ12" s="9"/>
      <c r="SA12" s="9"/>
      <c r="SB12" s="9"/>
      <c r="SC12" s="9"/>
      <c r="SD12" s="9"/>
      <c r="SE12" s="9"/>
      <c r="SF12" s="9"/>
      <c r="SG12" s="9"/>
      <c r="SH12" s="9"/>
      <c r="SI12" s="9"/>
      <c r="SJ12" s="9"/>
      <c r="SK12" s="9"/>
      <c r="SL12" s="9"/>
      <c r="SM12" s="9"/>
      <c r="SN12" s="9"/>
      <c r="SO12" s="9"/>
      <c r="SP12" s="9"/>
      <c r="SQ12" s="9"/>
      <c r="SR12" s="9"/>
      <c r="SS12" s="9"/>
      <c r="ST12" s="9"/>
      <c r="SU12" s="9"/>
      <c r="SV12" s="9"/>
      <c r="SW12" s="9"/>
      <c r="SX12" s="9"/>
      <c r="SY12" s="9"/>
      <c r="SZ12" s="9"/>
      <c r="TA12" s="9"/>
      <c r="TB12" s="9"/>
      <c r="TC12" s="9"/>
      <c r="TD12" s="9"/>
      <c r="TE12" s="9"/>
      <c r="TF12" s="9"/>
      <c r="TG12" s="9"/>
      <c r="TH12" s="9"/>
      <c r="TI12" s="9"/>
      <c r="TJ12" s="9"/>
      <c r="TK12" s="9"/>
      <c r="TL12" s="9"/>
      <c r="TM12" s="9"/>
      <c r="TN12" s="9"/>
      <c r="TO12" s="9"/>
      <c r="TP12" s="9"/>
      <c r="TQ12" s="9"/>
      <c r="TR12" s="9"/>
      <c r="TS12" s="9"/>
      <c r="TT12" s="9"/>
      <c r="TU12" s="9"/>
      <c r="TV12" s="9"/>
      <c r="TW12" s="9"/>
      <c r="TX12" s="9"/>
      <c r="TY12" s="9"/>
      <c r="TZ12" s="9"/>
      <c r="UA12" s="9"/>
      <c r="UB12" s="9"/>
      <c r="UC12" s="9"/>
      <c r="UD12" s="9"/>
      <c r="UE12" s="9"/>
      <c r="UF12" s="9"/>
      <c r="UG12" s="9"/>
      <c r="UH12" s="9"/>
      <c r="UI12" s="9"/>
      <c r="UJ12" s="9"/>
      <c r="UK12" s="9"/>
      <c r="UL12" s="9"/>
      <c r="UM12" s="9"/>
      <c r="UN12" s="9"/>
      <c r="UO12" s="9"/>
      <c r="UP12" s="9"/>
      <c r="UQ12" s="9"/>
      <c r="UR12" s="9"/>
      <c r="US12" s="9"/>
      <c r="UT12" s="9"/>
      <c r="UU12" s="9"/>
      <c r="UV12" s="9"/>
      <c r="UW12" s="9"/>
      <c r="UX12" s="9"/>
      <c r="UY12" s="9"/>
      <c r="UZ12" s="9"/>
      <c r="VA12" s="9"/>
      <c r="VB12" s="9"/>
      <c r="VC12" s="9"/>
      <c r="VD12" s="9"/>
      <c r="VE12" s="9"/>
      <c r="VF12" s="9"/>
      <c r="VG12" s="9"/>
      <c r="VH12" s="9"/>
      <c r="VI12" s="9"/>
      <c r="VJ12" s="9"/>
      <c r="VK12" s="9"/>
      <c r="VL12" s="9"/>
      <c r="VM12" s="9"/>
      <c r="VN12" s="9"/>
      <c r="VO12" s="9"/>
      <c r="VP12" s="9"/>
      <c r="VQ12" s="9"/>
      <c r="VR12" s="9"/>
      <c r="VS12" s="9"/>
      <c r="VT12" s="9"/>
      <c r="VU12" s="9"/>
      <c r="VV12" s="9"/>
      <c r="VW12" s="9"/>
      <c r="VX12" s="9"/>
      <c r="VY12" s="9"/>
      <c r="VZ12" s="9"/>
      <c r="WA12" s="9"/>
      <c r="WB12" s="9"/>
      <c r="WC12" s="9"/>
      <c r="WD12" s="9"/>
      <c r="WE12" s="9"/>
      <c r="WF12" s="9"/>
      <c r="WG12" s="9"/>
      <c r="WH12" s="9"/>
      <c r="WI12" s="9"/>
      <c r="WJ12" s="9"/>
      <c r="WK12" s="9"/>
      <c r="WL12" s="9"/>
      <c r="WM12" s="9"/>
      <c r="WN12" s="9"/>
      <c r="WO12" s="9"/>
      <c r="WP12" s="9"/>
      <c r="WQ12" s="9"/>
      <c r="WR12" s="9"/>
      <c r="WS12" s="9"/>
      <c r="WT12" s="9"/>
      <c r="WU12" s="9"/>
      <c r="WV12" s="9"/>
      <c r="WW12" s="9"/>
      <c r="WX12" s="9"/>
      <c r="WY12" s="9"/>
      <c r="WZ12" s="9"/>
      <c r="XA12" s="9"/>
      <c r="XB12" s="9"/>
      <c r="XC12" s="9"/>
      <c r="XD12" s="9"/>
      <c r="XE12" s="9"/>
      <c r="XF12" s="9"/>
      <c r="XG12" s="9"/>
      <c r="XH12" s="9"/>
      <c r="XI12" s="9"/>
      <c r="XJ12" s="9"/>
      <c r="XK12" s="9"/>
      <c r="XL12" s="9"/>
      <c r="XM12" s="9"/>
      <c r="XN12" s="9"/>
      <c r="XO12" s="9"/>
      <c r="XP12" s="9"/>
      <c r="XQ12" s="9"/>
      <c r="XR12" s="9"/>
      <c r="XS12" s="9"/>
      <c r="XT12" s="9"/>
      <c r="XU12" s="9"/>
      <c r="XV12" s="9"/>
      <c r="XW12" s="9"/>
      <c r="XX12" s="9"/>
      <c r="XY12" s="9"/>
      <c r="XZ12" s="9"/>
      <c r="YA12" s="9"/>
      <c r="YB12" s="9"/>
      <c r="YC12" s="9"/>
      <c r="YD12" s="9"/>
      <c r="YE12" s="9"/>
      <c r="YF12" s="9"/>
      <c r="YG12" s="9"/>
      <c r="YH12" s="9"/>
      <c r="YI12" s="9"/>
      <c r="YJ12" s="9"/>
      <c r="YK12" s="9"/>
      <c r="YL12" s="9"/>
      <c r="YM12" s="9"/>
      <c r="YN12" s="9"/>
      <c r="YO12" s="9"/>
      <c r="YP12" s="9"/>
      <c r="YQ12" s="9"/>
      <c r="YR12" s="9"/>
      <c r="YS12" s="9"/>
      <c r="YT12" s="9"/>
      <c r="YU12" s="9"/>
      <c r="YV12" s="9"/>
      <c r="YW12" s="9"/>
      <c r="YX12" s="9"/>
      <c r="YY12" s="9"/>
      <c r="YZ12" s="9"/>
      <c r="ZA12" s="9"/>
      <c r="ZB12" s="9"/>
      <c r="ZC12" s="9"/>
      <c r="ZD12" s="9"/>
      <c r="ZE12" s="9"/>
      <c r="ZF12" s="9"/>
      <c r="ZG12" s="9"/>
      <c r="ZH12" s="9"/>
      <c r="ZI12" s="9"/>
      <c r="ZJ12" s="9"/>
      <c r="ZK12" s="9"/>
      <c r="ZL12" s="9"/>
      <c r="ZM12" s="9"/>
      <c r="ZN12" s="9"/>
      <c r="ZO12" s="9"/>
      <c r="ZP12" s="9"/>
      <c r="ZQ12" s="9"/>
      <c r="ZR12" s="9"/>
      <c r="ZS12" s="9"/>
      <c r="ZT12" s="9"/>
      <c r="ZU12" s="9"/>
      <c r="ZV12" s="9"/>
      <c r="ZW12" s="9"/>
      <c r="ZX12" s="9"/>
      <c r="ZY12" s="9"/>
      <c r="ZZ12" s="9"/>
      <c r="AAA12" s="9"/>
      <c r="AAB12" s="9"/>
      <c r="AAC12" s="9"/>
      <c r="AAD12" s="9"/>
      <c r="AAE12" s="9"/>
      <c r="AAF12" s="9"/>
      <c r="AAG12" s="9"/>
      <c r="AAH12" s="9"/>
      <c r="AAI12" s="9"/>
      <c r="AAJ12" s="9"/>
      <c r="AAK12" s="9"/>
      <c r="AAL12" s="9"/>
      <c r="AAM12" s="9"/>
      <c r="AAN12" s="9"/>
      <c r="AAO12" s="9"/>
      <c r="AAP12" s="9"/>
      <c r="AAQ12" s="9"/>
      <c r="AAR12" s="9"/>
      <c r="AAS12" s="9"/>
      <c r="AAT12" s="9"/>
      <c r="AAU12" s="9"/>
      <c r="AAV12" s="9"/>
      <c r="AAW12" s="9"/>
      <c r="AAX12" s="9"/>
      <c r="AAY12" s="9"/>
      <c r="AAZ12" s="9"/>
      <c r="ABA12" s="9"/>
      <c r="ABB12" s="9"/>
      <c r="ABC12" s="9"/>
      <c r="ABD12" s="9"/>
      <c r="ABE12" s="9"/>
      <c r="ABF12" s="9"/>
      <c r="ABG12" s="9"/>
      <c r="ABH12" s="9"/>
      <c r="ABI12" s="9"/>
      <c r="ABJ12" s="9"/>
      <c r="ABK12" s="9"/>
      <c r="ABL12" s="9"/>
      <c r="ABM12" s="9"/>
      <c r="ABN12" s="9"/>
      <c r="ABO12" s="9"/>
      <c r="ABP12" s="9"/>
      <c r="ABQ12" s="9"/>
      <c r="ABR12" s="9"/>
      <c r="ABS12" s="9"/>
      <c r="ABT12" s="9"/>
      <c r="ABU12" s="9"/>
      <c r="ABV12" s="9"/>
      <c r="ABW12" s="9"/>
      <c r="ABX12" s="9"/>
      <c r="ABY12" s="9"/>
      <c r="ABZ12" s="9"/>
      <c r="ACA12" s="9"/>
      <c r="ACB12" s="9"/>
      <c r="ACC12" s="9"/>
      <c r="ACD12" s="9"/>
      <c r="ACE12" s="9"/>
      <c r="ACF12" s="9"/>
      <c r="ACG12" s="9"/>
      <c r="ACH12" s="9"/>
      <c r="ACI12" s="9"/>
      <c r="ACJ12" s="9"/>
      <c r="ACK12" s="9"/>
      <c r="ACL12" s="9"/>
      <c r="ACM12" s="9"/>
      <c r="ACN12" s="9"/>
      <c r="ACO12" s="9"/>
      <c r="ACP12" s="9"/>
      <c r="ACQ12" s="9"/>
      <c r="ACR12" s="9"/>
      <c r="ACS12" s="9"/>
      <c r="ACT12" s="9"/>
      <c r="ACU12" s="9"/>
      <c r="ACV12" s="9"/>
      <c r="ACW12" s="9"/>
      <c r="ACX12" s="9"/>
      <c r="ACY12" s="9"/>
      <c r="ACZ12" s="9"/>
      <c r="ADA12" s="9"/>
      <c r="ADB12" s="9"/>
      <c r="ADC12" s="9"/>
      <c r="ADD12" s="9"/>
      <c r="ADE12" s="9"/>
      <c r="ADF12" s="9"/>
      <c r="ADG12" s="9"/>
      <c r="ADH12" s="9"/>
      <c r="ADI12" s="9"/>
      <c r="ADJ12" s="9"/>
      <c r="ADK12" s="9"/>
      <c r="ADL12" s="9"/>
      <c r="ADM12" s="9"/>
      <c r="ADN12" s="9"/>
      <c r="ADO12" s="9"/>
      <c r="ADP12" s="9"/>
      <c r="ADQ12" s="9"/>
      <c r="ADR12" s="9"/>
      <c r="ADS12" s="9"/>
      <c r="ADT12" s="9"/>
      <c r="ADU12" s="9"/>
      <c r="ADV12" s="9"/>
      <c r="ADW12" s="9"/>
      <c r="ADX12" s="9"/>
      <c r="ADY12" s="9"/>
      <c r="ADZ12" s="9"/>
      <c r="AEA12" s="9"/>
      <c r="AEB12" s="9"/>
      <c r="AEC12" s="9"/>
      <c r="AED12" s="9"/>
      <c r="AEE12" s="9"/>
      <c r="AEF12" s="9"/>
      <c r="AEG12" s="9"/>
      <c r="AEH12" s="9"/>
      <c r="AEI12" s="9"/>
      <c r="AEJ12" s="9"/>
      <c r="AEK12" s="9"/>
      <c r="AEL12" s="9"/>
      <c r="AEM12" s="9"/>
      <c r="AEN12" s="9"/>
      <c r="AEO12" s="9"/>
      <c r="AEP12" s="9"/>
      <c r="AEQ12" s="9"/>
      <c r="AER12" s="9"/>
      <c r="AES12" s="9"/>
      <c r="AET12" s="9"/>
      <c r="AEU12" s="9"/>
      <c r="AEV12" s="9"/>
      <c r="AEW12" s="9"/>
      <c r="AEX12" s="9"/>
      <c r="AEY12" s="9"/>
      <c r="AEZ12" s="9"/>
      <c r="AFA12" s="9"/>
      <c r="AFB12" s="9"/>
      <c r="AFC12" s="9"/>
      <c r="AFD12" s="9"/>
      <c r="AFE12" s="9"/>
      <c r="AFF12" s="9"/>
      <c r="AFG12" s="9"/>
      <c r="AFH12" s="9"/>
      <c r="AFI12" s="9"/>
      <c r="AFJ12" s="9"/>
      <c r="AFK12" s="9"/>
      <c r="AFL12" s="9"/>
      <c r="AFM12" s="9"/>
      <c r="AFN12" s="9"/>
      <c r="AFO12" s="9"/>
      <c r="AFP12" s="9"/>
      <c r="AFQ12" s="9"/>
      <c r="AFR12" s="9"/>
      <c r="AFS12" s="9"/>
      <c r="AFT12" s="9"/>
      <c r="AFU12" s="9"/>
      <c r="AFV12" s="9"/>
      <c r="AFW12" s="9"/>
      <c r="AFX12" s="9"/>
      <c r="AFY12" s="9"/>
      <c r="AFZ12" s="9"/>
      <c r="AGA12" s="9"/>
      <c r="AGB12" s="9"/>
      <c r="AGC12" s="9"/>
      <c r="AGD12" s="9"/>
      <c r="AGE12" s="9"/>
      <c r="AGF12" s="9"/>
      <c r="AGG12" s="9"/>
      <c r="AGH12" s="9"/>
      <c r="AGI12" s="9"/>
      <c r="AGJ12" s="9"/>
      <c r="AGK12" s="9"/>
      <c r="AGL12" s="9"/>
      <c r="AGM12" s="9"/>
      <c r="AGN12" s="9"/>
      <c r="AGO12" s="9"/>
      <c r="AGP12" s="9"/>
      <c r="AGQ12" s="9"/>
      <c r="AGR12" s="9"/>
      <c r="AGS12" s="9"/>
      <c r="AGT12" s="9"/>
      <c r="AGU12" s="9"/>
      <c r="AGV12" s="9"/>
      <c r="AGW12" s="9"/>
      <c r="AGX12" s="9"/>
      <c r="AGY12" s="9"/>
      <c r="AGZ12" s="9"/>
      <c r="AHA12" s="9"/>
      <c r="AHB12" s="9"/>
      <c r="AHC12" s="9"/>
      <c r="AHD12" s="9"/>
      <c r="AHE12" s="9"/>
      <c r="AHF12" s="9"/>
      <c r="AHG12" s="9"/>
      <c r="AHH12" s="9"/>
      <c r="AHI12" s="9"/>
      <c r="AHJ12" s="9"/>
      <c r="AHK12" s="9"/>
      <c r="AHL12" s="9"/>
      <c r="AHM12" s="9"/>
      <c r="AHN12" s="9"/>
      <c r="AHO12" s="9"/>
      <c r="AHP12" s="9"/>
      <c r="AHQ12" s="9"/>
      <c r="AHR12" s="9"/>
      <c r="AHS12" s="9"/>
      <c r="AHT12" s="9"/>
      <c r="AHU12" s="9"/>
      <c r="AHV12" s="9"/>
      <c r="AHW12" s="9"/>
      <c r="AHX12" s="9"/>
      <c r="AHY12" s="9"/>
      <c r="AHZ12" s="9"/>
      <c r="AIA12" s="9"/>
      <c r="AIB12" s="9"/>
      <c r="AIC12" s="9"/>
      <c r="AID12" s="9"/>
      <c r="AIE12" s="9"/>
      <c r="AIF12" s="9"/>
      <c r="AIG12" s="9"/>
      <c r="AIH12" s="9"/>
      <c r="AII12" s="9"/>
      <c r="AIJ12" s="9"/>
      <c r="AIK12" s="9"/>
      <c r="AIL12" s="9"/>
      <c r="AIM12" s="9"/>
      <c r="AIN12" s="9"/>
      <c r="AIO12" s="9"/>
      <c r="AIP12" s="9"/>
      <c r="AIQ12" s="9"/>
      <c r="AIR12" s="9"/>
      <c r="AIS12" s="9"/>
      <c r="AIT12" s="9"/>
      <c r="AIU12" s="9"/>
      <c r="AIV12" s="9"/>
      <c r="AIW12" s="9"/>
      <c r="AIX12" s="9"/>
      <c r="AIY12" s="9"/>
      <c r="AIZ12" s="9"/>
      <c r="AJA12" s="9"/>
      <c r="AJB12" s="9"/>
      <c r="AJC12" s="9"/>
      <c r="AJD12" s="9"/>
      <c r="AJE12" s="9"/>
      <c r="AJF12" s="9"/>
      <c r="AJG12" s="9"/>
      <c r="AJH12" s="9"/>
      <c r="AJI12" s="9"/>
      <c r="AJJ12" s="9"/>
      <c r="AJK12" s="9"/>
      <c r="AJL12" s="9"/>
      <c r="AJM12" s="9"/>
      <c r="AJN12" s="9"/>
      <c r="AJO12" s="9"/>
      <c r="AJP12" s="9"/>
      <c r="AJQ12" s="9"/>
      <c r="AJR12" s="9"/>
      <c r="AJS12" s="9"/>
      <c r="AJT12" s="9"/>
      <c r="AJU12" s="9"/>
      <c r="AJV12" s="9"/>
      <c r="AJW12" s="9"/>
      <c r="AJX12" s="9"/>
      <c r="AJY12" s="9"/>
      <c r="AJZ12" s="9"/>
      <c r="AKA12" s="9"/>
      <c r="AKB12" s="9"/>
      <c r="AKC12" s="9"/>
      <c r="AKD12" s="9"/>
      <c r="AKE12" s="9"/>
      <c r="AKF12" s="9"/>
      <c r="AKG12" s="9"/>
      <c r="AKH12" s="9"/>
      <c r="AKI12" s="9"/>
      <c r="AKJ12" s="9"/>
      <c r="AKK12" s="9"/>
      <c r="AKL12" s="9"/>
      <c r="AKM12" s="9"/>
      <c r="AKN12" s="9"/>
      <c r="AKO12" s="9"/>
      <c r="AKP12" s="9"/>
      <c r="AKQ12" s="9"/>
      <c r="AKR12" s="9"/>
      <c r="AKS12" s="9"/>
      <c r="AKT12" s="9"/>
      <c r="AKU12" s="9"/>
      <c r="AKV12" s="9"/>
      <c r="AKW12" s="9"/>
      <c r="AKX12" s="9"/>
      <c r="AKY12" s="9"/>
      <c r="AKZ12" s="9"/>
      <c r="ALA12" s="9"/>
      <c r="ALB12" s="9"/>
      <c r="ALC12" s="9"/>
      <c r="ALD12" s="9"/>
      <c r="ALE12" s="9"/>
      <c r="ALF12" s="9"/>
      <c r="ALG12" s="9"/>
      <c r="ALH12" s="9"/>
      <c r="ALI12" s="9"/>
      <c r="ALJ12" s="9"/>
      <c r="ALK12" s="9"/>
      <c r="ALL12" s="9"/>
      <c r="ALM12" s="9"/>
      <c r="ALN12" s="9"/>
      <c r="ALO12" s="9"/>
      <c r="ALP12" s="9"/>
      <c r="ALQ12" s="9"/>
      <c r="ALR12" s="9"/>
      <c r="ALS12" s="9"/>
      <c r="ALT12" s="9"/>
      <c r="ALU12" s="9"/>
      <c r="ALV12" s="9"/>
      <c r="ALW12" s="9"/>
      <c r="ALX12" s="9"/>
      <c r="ALY12" s="9"/>
      <c r="ALZ12" s="9"/>
      <c r="AMA12" s="9"/>
      <c r="AMB12" s="9"/>
      <c r="AMC12" s="9"/>
      <c r="AMD12" s="9"/>
      <c r="AME12" s="9"/>
      <c r="AMF12" s="9"/>
      <c r="AMG12" s="9"/>
      <c r="AMH12" s="9"/>
      <c r="AMI12" s="9"/>
      <c r="AMJ12" s="9"/>
      <c r="AMK12" s="9"/>
    </row>
    <row r="13" spans="1:1025" x14ac:dyDescent="0.25">
      <c r="A13" s="16" t="s">
        <v>133</v>
      </c>
      <c r="B13" s="9">
        <v>5.116795146E-2</v>
      </c>
      <c r="C13" s="9">
        <v>5.545251382E-2</v>
      </c>
      <c r="D13" s="9">
        <v>6.4058763709999994E-2</v>
      </c>
      <c r="E13" s="9">
        <v>6.3038341819999996E-2</v>
      </c>
      <c r="F13" s="9">
        <v>6.9081833790000005E-2</v>
      </c>
      <c r="G13" s="9">
        <v>7.2866838119999999E-2</v>
      </c>
      <c r="H13" s="9">
        <v>8.1495325930000001E-2</v>
      </c>
      <c r="I13" s="9">
        <v>8.2100477039999994E-2</v>
      </c>
      <c r="J13" s="9">
        <v>8.4872943630000003E-2</v>
      </c>
      <c r="K13" s="9">
        <v>8.1556849720000005E-2</v>
      </c>
      <c r="L13" s="9">
        <v>9.3080891629999996E-2</v>
      </c>
      <c r="M13" s="9">
        <v>9.1138155499999998E-2</v>
      </c>
      <c r="N13" s="9">
        <v>9.7227641840000004E-2</v>
      </c>
      <c r="O13" s="9">
        <v>9.4034273060000007E-2</v>
      </c>
      <c r="P13" s="9">
        <v>9.8938662489999996E-2</v>
      </c>
    </row>
    <row r="14" spans="1:1025" x14ac:dyDescent="0.25">
      <c r="A14" s="16" t="s">
        <v>25</v>
      </c>
      <c r="B14" s="12">
        <f>29/156</f>
        <v>0.1858974358974359</v>
      </c>
      <c r="C14" s="12">
        <f t="shared" ref="C14:P14" si="0">29/156</f>
        <v>0.1858974358974359</v>
      </c>
      <c r="D14" s="12">
        <f t="shared" si="0"/>
        <v>0.1858974358974359</v>
      </c>
      <c r="E14" s="12">
        <f t="shared" si="0"/>
        <v>0.1858974358974359</v>
      </c>
      <c r="F14" s="12">
        <f t="shared" si="0"/>
        <v>0.1858974358974359</v>
      </c>
      <c r="G14" s="12">
        <f t="shared" si="0"/>
        <v>0.1858974358974359</v>
      </c>
      <c r="H14" s="12">
        <f t="shared" si="0"/>
        <v>0.1858974358974359</v>
      </c>
      <c r="I14" s="12">
        <f t="shared" si="0"/>
        <v>0.1858974358974359</v>
      </c>
      <c r="J14" s="12">
        <f t="shared" si="0"/>
        <v>0.1858974358974359</v>
      </c>
      <c r="K14" s="12">
        <f t="shared" si="0"/>
        <v>0.1858974358974359</v>
      </c>
      <c r="L14" s="12">
        <f t="shared" si="0"/>
        <v>0.1858974358974359</v>
      </c>
      <c r="M14" s="12">
        <f t="shared" si="0"/>
        <v>0.1858974358974359</v>
      </c>
      <c r="N14" s="9">
        <f>29/156</f>
        <v>0.1858974358974359</v>
      </c>
      <c r="O14" s="12">
        <f t="shared" si="0"/>
        <v>0.1858974358974359</v>
      </c>
      <c r="P14" s="12">
        <f t="shared" si="0"/>
        <v>0.1858974358974359</v>
      </c>
    </row>
    <row r="15" spans="1:1025" x14ac:dyDescent="0.25">
      <c r="A15" s="16" t="s">
        <v>29</v>
      </c>
      <c r="B15" s="12">
        <f>22/209</f>
        <v>0.10526315789473684</v>
      </c>
      <c r="C15" s="12">
        <f t="shared" ref="C15:P15" si="1">22/209</f>
        <v>0.10526315789473684</v>
      </c>
      <c r="D15" s="12">
        <f t="shared" si="1"/>
        <v>0.10526315789473684</v>
      </c>
      <c r="E15" s="12">
        <f t="shared" si="1"/>
        <v>0.10526315789473684</v>
      </c>
      <c r="F15" s="12">
        <f t="shared" si="1"/>
        <v>0.10526315789473684</v>
      </c>
      <c r="G15" s="12">
        <f t="shared" si="1"/>
        <v>0.10526315789473684</v>
      </c>
      <c r="H15" s="12">
        <f t="shared" si="1"/>
        <v>0.10526315789473684</v>
      </c>
      <c r="I15" s="12">
        <f t="shared" si="1"/>
        <v>0.10526315789473684</v>
      </c>
      <c r="J15" s="12">
        <f t="shared" si="1"/>
        <v>0.10526315789473684</v>
      </c>
      <c r="K15" s="12">
        <f t="shared" si="1"/>
        <v>0.10526315789473684</v>
      </c>
      <c r="L15" s="12">
        <f t="shared" si="1"/>
        <v>0.10526315789473684</v>
      </c>
      <c r="M15" s="12">
        <f t="shared" si="1"/>
        <v>0.10526315789473684</v>
      </c>
      <c r="N15" s="12">
        <f t="shared" si="1"/>
        <v>0.10526315789473684</v>
      </c>
      <c r="O15" s="12">
        <f t="shared" si="1"/>
        <v>0.10526315789473684</v>
      </c>
      <c r="P15" s="12">
        <f t="shared" si="1"/>
        <v>0.10526315789473684</v>
      </c>
    </row>
    <row r="16" spans="1:1025" x14ac:dyDescent="0.25">
      <c r="A16" s="16" t="s">
        <v>27</v>
      </c>
      <c r="B16" s="12">
        <f>52/209</f>
        <v>0.24880382775119617</v>
      </c>
      <c r="C16" s="12">
        <f t="shared" ref="C16:P16" si="2">52/209</f>
        <v>0.24880382775119617</v>
      </c>
      <c r="D16" s="12">
        <f t="shared" si="2"/>
        <v>0.24880382775119617</v>
      </c>
      <c r="E16" s="12">
        <f t="shared" si="2"/>
        <v>0.24880382775119617</v>
      </c>
      <c r="F16" s="12">
        <f t="shared" si="2"/>
        <v>0.24880382775119617</v>
      </c>
      <c r="G16" s="12">
        <f t="shared" si="2"/>
        <v>0.24880382775119617</v>
      </c>
      <c r="H16" s="12">
        <f t="shared" si="2"/>
        <v>0.24880382775119617</v>
      </c>
      <c r="I16" s="12">
        <f t="shared" si="2"/>
        <v>0.24880382775119617</v>
      </c>
      <c r="J16" s="12">
        <f t="shared" si="2"/>
        <v>0.24880382775119617</v>
      </c>
      <c r="K16" s="12">
        <f t="shared" si="2"/>
        <v>0.24880382775119617</v>
      </c>
      <c r="L16" s="12">
        <f t="shared" si="2"/>
        <v>0.24880382775119617</v>
      </c>
      <c r="M16" s="12">
        <f t="shared" si="2"/>
        <v>0.24880382775119617</v>
      </c>
      <c r="N16" s="12">
        <f t="shared" si="2"/>
        <v>0.24880382775119617</v>
      </c>
      <c r="O16" s="12">
        <f t="shared" si="2"/>
        <v>0.24880382775119617</v>
      </c>
      <c r="P16" s="12">
        <f t="shared" si="2"/>
        <v>0.24880382775119617</v>
      </c>
    </row>
    <row r="17" spans="1:23" x14ac:dyDescent="0.25">
      <c r="A17" s="29" t="s">
        <v>26</v>
      </c>
      <c r="B17" s="12">
        <f>33/209</f>
        <v>0.15789473684210525</v>
      </c>
      <c r="C17" s="12">
        <f t="shared" ref="C17:P17" si="3">33/209</f>
        <v>0.15789473684210525</v>
      </c>
      <c r="D17" s="12">
        <f t="shared" si="3"/>
        <v>0.15789473684210525</v>
      </c>
      <c r="E17" s="12">
        <f t="shared" si="3"/>
        <v>0.15789473684210525</v>
      </c>
      <c r="F17" s="12">
        <f t="shared" si="3"/>
        <v>0.15789473684210525</v>
      </c>
      <c r="G17" s="12">
        <f t="shared" si="3"/>
        <v>0.15789473684210525</v>
      </c>
      <c r="H17" s="12">
        <f t="shared" si="3"/>
        <v>0.15789473684210525</v>
      </c>
      <c r="I17" s="12">
        <f t="shared" si="3"/>
        <v>0.15789473684210525</v>
      </c>
      <c r="J17" s="12">
        <f t="shared" si="3"/>
        <v>0.15789473684210525</v>
      </c>
      <c r="K17" s="12">
        <f t="shared" si="3"/>
        <v>0.15789473684210525</v>
      </c>
      <c r="L17" s="12">
        <f t="shared" si="3"/>
        <v>0.15789473684210525</v>
      </c>
      <c r="M17" s="12">
        <f t="shared" si="3"/>
        <v>0.15789473684210525</v>
      </c>
      <c r="N17" s="12">
        <f t="shared" si="3"/>
        <v>0.15789473684210525</v>
      </c>
      <c r="O17" s="12">
        <f t="shared" si="3"/>
        <v>0.15789473684210525</v>
      </c>
      <c r="P17" s="12">
        <f t="shared" si="3"/>
        <v>0.15789473684210525</v>
      </c>
      <c r="W17" s="9" t="s">
        <v>8</v>
      </c>
    </row>
    <row r="18" spans="1:23" x14ac:dyDescent="0.25">
      <c r="A18" s="16" t="s">
        <v>30</v>
      </c>
      <c r="B18" s="13">
        <f>6/56</f>
        <v>0.10714285714285714</v>
      </c>
      <c r="C18" s="13">
        <f t="shared" ref="C18:P18" si="4">6/56</f>
        <v>0.10714285714285714</v>
      </c>
      <c r="D18" s="13">
        <f t="shared" si="4"/>
        <v>0.10714285714285714</v>
      </c>
      <c r="E18" s="13">
        <f t="shared" si="4"/>
        <v>0.10714285714285714</v>
      </c>
      <c r="F18" s="13">
        <f t="shared" si="4"/>
        <v>0.10714285714285714</v>
      </c>
      <c r="G18" s="13">
        <f t="shared" si="4"/>
        <v>0.10714285714285714</v>
      </c>
      <c r="H18" s="13">
        <f t="shared" si="4"/>
        <v>0.10714285714285714</v>
      </c>
      <c r="I18" s="13">
        <f t="shared" si="4"/>
        <v>0.10714285714285714</v>
      </c>
      <c r="J18" s="13">
        <f t="shared" si="4"/>
        <v>0.10714285714285714</v>
      </c>
      <c r="K18" s="13">
        <f t="shared" si="4"/>
        <v>0.10714285714285714</v>
      </c>
      <c r="L18" s="13">
        <f t="shared" si="4"/>
        <v>0.10714285714285714</v>
      </c>
      <c r="M18" s="13">
        <f t="shared" si="4"/>
        <v>0.10714285714285714</v>
      </c>
      <c r="N18" s="30">
        <f t="shared" si="4"/>
        <v>0.10714285714285714</v>
      </c>
      <c r="O18" s="13">
        <f t="shared" si="4"/>
        <v>0.10714285714285714</v>
      </c>
      <c r="P18" s="13">
        <f t="shared" si="4"/>
        <v>0.10714285714285714</v>
      </c>
    </row>
    <row r="19" spans="1:23" x14ac:dyDescent="0.25">
      <c r="A19" s="22" t="s">
        <v>31</v>
      </c>
      <c r="B19" s="38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</row>
    <row r="20" spans="1:23" x14ac:dyDescent="0.25">
      <c r="A20" s="16" t="s">
        <v>53</v>
      </c>
      <c r="B20" s="9">
        <v>2017</v>
      </c>
    </row>
    <row r="21" spans="1:23" x14ac:dyDescent="0.25">
      <c r="A21" s="14" t="s">
        <v>55</v>
      </c>
      <c r="B21" s="36"/>
    </row>
    <row r="22" spans="1:23" x14ac:dyDescent="0.25">
      <c r="A22" s="15" t="s">
        <v>46</v>
      </c>
      <c r="B22" s="39">
        <v>0.95</v>
      </c>
    </row>
    <row r="23" spans="1:23" x14ac:dyDescent="0.25">
      <c r="A23" s="18" t="s">
        <v>37</v>
      </c>
      <c r="B23" s="36">
        <v>2018</v>
      </c>
    </row>
    <row r="24" spans="1:23" x14ac:dyDescent="0.25">
      <c r="A24" s="15" t="s">
        <v>47</v>
      </c>
      <c r="B24" s="39">
        <v>0.95</v>
      </c>
    </row>
    <row r="25" spans="1:23" x14ac:dyDescent="0.25">
      <c r="A25" s="18" t="s">
        <v>37</v>
      </c>
      <c r="B25" s="36">
        <v>2020</v>
      </c>
    </row>
    <row r="26" spans="1:23" x14ac:dyDescent="0.25">
      <c r="A26" s="15" t="s">
        <v>48</v>
      </c>
      <c r="B26" s="39">
        <v>0.22</v>
      </c>
      <c r="N26" s="9" t="s">
        <v>8</v>
      </c>
    </row>
    <row r="27" spans="1:23" x14ac:dyDescent="0.25">
      <c r="A27" s="18" t="s">
        <v>37</v>
      </c>
      <c r="B27" s="36">
        <v>2018</v>
      </c>
    </row>
    <row r="28" spans="1:23" x14ac:dyDescent="0.25">
      <c r="A28" s="15" t="s">
        <v>49</v>
      </c>
      <c r="B28" s="39">
        <v>0.22</v>
      </c>
    </row>
    <row r="29" spans="1:23" x14ac:dyDescent="0.25">
      <c r="A29" s="18" t="s">
        <v>37</v>
      </c>
      <c r="B29" s="36">
        <v>2020</v>
      </c>
    </row>
    <row r="30" spans="1:23" x14ac:dyDescent="0.25">
      <c r="A30" s="14" t="s">
        <v>50</v>
      </c>
      <c r="B30" s="36"/>
    </row>
    <row r="31" spans="1:23" x14ac:dyDescent="0.25">
      <c r="A31" s="15" t="s">
        <v>46</v>
      </c>
      <c r="B31" s="36">
        <v>9.5699999999999993E-2</v>
      </c>
    </row>
    <row r="32" spans="1:23" x14ac:dyDescent="0.25">
      <c r="A32" s="18" t="s">
        <v>37</v>
      </c>
      <c r="B32" s="36">
        <v>2022</v>
      </c>
    </row>
    <row r="33" spans="1:25" x14ac:dyDescent="0.25">
      <c r="A33" s="14" t="s">
        <v>51</v>
      </c>
      <c r="B33" s="36"/>
    </row>
    <row r="34" spans="1:25" x14ac:dyDescent="0.25">
      <c r="A34" s="15" t="s">
        <v>46</v>
      </c>
      <c r="B34" s="36">
        <v>7.0000000000000007E-2</v>
      </c>
    </row>
    <row r="35" spans="1:25" x14ac:dyDescent="0.25">
      <c r="A35" s="18" t="s">
        <v>37</v>
      </c>
      <c r="B35" s="36">
        <v>2020</v>
      </c>
    </row>
    <row r="36" spans="1:25" x14ac:dyDescent="0.25">
      <c r="A36" s="26" t="s">
        <v>67</v>
      </c>
      <c r="B36" s="28"/>
      <c r="C36" s="28"/>
      <c r="D36" s="28"/>
      <c r="E36" s="28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spans="1:25" x14ac:dyDescent="0.25">
      <c r="A37" s="9" t="s">
        <v>68</v>
      </c>
      <c r="B37" s="31">
        <f>44/398</f>
        <v>0.11055276381909548</v>
      </c>
      <c r="C37" s="10"/>
      <c r="D37" s="10"/>
      <c r="E37" s="10"/>
    </row>
    <row r="38" spans="1:25" x14ac:dyDescent="0.25">
      <c r="A38" s="9" t="s">
        <v>2</v>
      </c>
      <c r="B38" s="31">
        <v>7.5</v>
      </c>
    </row>
    <row r="39" spans="1:25" x14ac:dyDescent="0.25">
      <c r="A39" s="9" t="s">
        <v>7</v>
      </c>
      <c r="B39" s="31"/>
    </row>
    <row r="40" spans="1:25" x14ac:dyDescent="0.25">
      <c r="A40" s="9" t="s">
        <v>92</v>
      </c>
      <c r="B40" s="31">
        <v>0.96899999999999997</v>
      </c>
      <c r="C40" s="3"/>
    </row>
    <row r="41" spans="1:25" x14ac:dyDescent="0.25">
      <c r="A41" s="9" t="s">
        <v>131</v>
      </c>
      <c r="B41" s="31"/>
      <c r="C41" s="3"/>
    </row>
    <row r="42" spans="1:25" x14ac:dyDescent="0.25">
      <c r="A42" s="9" t="s">
        <v>9</v>
      </c>
      <c r="B42" s="40">
        <v>4893</v>
      </c>
    </row>
    <row r="43" spans="1:25" x14ac:dyDescent="0.25">
      <c r="A43" s="9" t="s">
        <v>10</v>
      </c>
      <c r="B43" s="40">
        <v>2877</v>
      </c>
      <c r="V43" s="10"/>
      <c r="W43" s="10"/>
      <c r="X43" s="10"/>
      <c r="Y43" s="10"/>
    </row>
    <row r="44" spans="1:25" x14ac:dyDescent="0.25">
      <c r="A44" s="9" t="s">
        <v>71</v>
      </c>
      <c r="B44" s="40"/>
      <c r="V44" s="10"/>
      <c r="W44" s="10"/>
      <c r="X44" s="10"/>
      <c r="Y44" s="10"/>
    </row>
    <row r="45" spans="1:25" x14ac:dyDescent="0.25">
      <c r="A45" s="9" t="s">
        <v>72</v>
      </c>
      <c r="B45" s="40"/>
      <c r="V45" s="10"/>
      <c r="W45" s="10"/>
      <c r="X45" s="10"/>
      <c r="Y45" s="10"/>
    </row>
    <row r="46" spans="1:25" x14ac:dyDescent="0.25">
      <c r="A46" s="9" t="s">
        <v>75</v>
      </c>
    </row>
    <row r="47" spans="1:25" x14ac:dyDescent="0.25">
      <c r="A47" s="16" t="s">
        <v>74</v>
      </c>
    </row>
    <row r="48" spans="1:25" x14ac:dyDescent="0.25">
      <c r="A48" s="9" t="s">
        <v>76</v>
      </c>
    </row>
    <row r="49" spans="1:9" x14ac:dyDescent="0.25">
      <c r="A49" s="9" t="s">
        <v>77</v>
      </c>
    </row>
    <row r="50" spans="1:9" x14ac:dyDescent="0.25">
      <c r="B50" s="10" t="s">
        <v>40</v>
      </c>
      <c r="C50" s="10" t="s">
        <v>41</v>
      </c>
      <c r="D50" s="10" t="s">
        <v>39</v>
      </c>
      <c r="E50" s="10" t="s">
        <v>42</v>
      </c>
    </row>
    <row r="51" spans="1:9" x14ac:dyDescent="0.25">
      <c r="A51" s="21" t="s">
        <v>78</v>
      </c>
    </row>
    <row r="52" spans="1:9" x14ac:dyDescent="0.25">
      <c r="A52" s="14" t="s">
        <v>79</v>
      </c>
    </row>
    <row r="53" spans="1:9" x14ac:dyDescent="0.25">
      <c r="A53" s="14" t="s">
        <v>81</v>
      </c>
      <c r="D53" s="9">
        <v>0.27800000000000002</v>
      </c>
      <c r="I53" s="9" t="s">
        <v>8</v>
      </c>
    </row>
    <row r="54" spans="1:9" x14ac:dyDescent="0.25">
      <c r="A54" s="14" t="s">
        <v>82</v>
      </c>
    </row>
    <row r="55" spans="1:9" x14ac:dyDescent="0.25">
      <c r="A55" s="14" t="s">
        <v>80</v>
      </c>
    </row>
    <row r="56" spans="1:9" x14ac:dyDescent="0.25">
      <c r="A56" s="14" t="s">
        <v>88</v>
      </c>
    </row>
    <row r="57" spans="1:9" x14ac:dyDescent="0.25">
      <c r="A57" s="14" t="s">
        <v>89</v>
      </c>
    </row>
    <row r="58" spans="1:9" x14ac:dyDescent="0.25">
      <c r="A58" s="14" t="s">
        <v>90</v>
      </c>
    </row>
    <row r="59" spans="1:9" x14ac:dyDescent="0.25">
      <c r="A59" s="14" t="s">
        <v>91</v>
      </c>
    </row>
    <row r="60" spans="1:9" x14ac:dyDescent="0.25">
      <c r="A60" s="21" t="s">
        <v>83</v>
      </c>
    </row>
    <row r="61" spans="1:9" x14ac:dyDescent="0.25">
      <c r="A61" s="14" t="s">
        <v>84</v>
      </c>
      <c r="D61" s="9">
        <v>0.46700000000000003</v>
      </c>
    </row>
    <row r="62" spans="1:9" x14ac:dyDescent="0.25">
      <c r="A62" s="14" t="s">
        <v>85</v>
      </c>
      <c r="D62" s="9">
        <v>0.30399999999999999</v>
      </c>
    </row>
    <row r="63" spans="1:9" x14ac:dyDescent="0.25">
      <c r="A63" s="14" t="s">
        <v>86</v>
      </c>
    </row>
    <row r="64" spans="1:9" x14ac:dyDescent="0.25">
      <c r="A64" s="14" t="s">
        <v>87</v>
      </c>
    </row>
    <row r="65" spans="1:1" x14ac:dyDescent="0.25">
      <c r="A65" s="14" t="s">
        <v>88</v>
      </c>
    </row>
    <row r="66" spans="1:1" x14ac:dyDescent="0.25">
      <c r="A66" s="14" t="s">
        <v>89</v>
      </c>
    </row>
    <row r="67" spans="1:1" x14ac:dyDescent="0.25">
      <c r="A67" s="14" t="s">
        <v>90</v>
      </c>
    </row>
    <row r="68" spans="1:1" x14ac:dyDescent="0.25">
      <c r="A68" s="14" t="s">
        <v>91</v>
      </c>
    </row>
  </sheetData>
  <pageMargins left="0.7" right="0.7" top="0.75" bottom="0.75" header="0.3" footer="0.3"/>
  <pageSetup orientation="portrait" r:id="rId1"/>
  <ignoredErrors>
    <ignoredError sqref="N1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8"/>
  <sheetViews>
    <sheetView zoomScale="70" zoomScaleNormal="70" workbookViewId="0">
      <selection activeCell="B51" sqref="B51"/>
    </sheetView>
  </sheetViews>
  <sheetFormatPr defaultRowHeight="15" x14ac:dyDescent="0.25"/>
  <cols>
    <col min="1" max="1" width="55.140625" style="9" customWidth="1"/>
    <col min="2" max="2" width="21.140625" customWidth="1"/>
    <col min="3" max="3" width="21.7109375" customWidth="1"/>
    <col min="4" max="4" width="20" customWidth="1"/>
    <col min="5" max="5" width="19.28515625" customWidth="1"/>
    <col min="6" max="6" width="17" customWidth="1"/>
    <col min="7" max="7" width="16.7109375" customWidth="1"/>
    <col min="8" max="8" width="17.5703125" customWidth="1"/>
    <col min="9" max="9" width="16.5703125" customWidth="1"/>
  </cols>
  <sheetData>
    <row r="1" spans="1:9" x14ac:dyDescent="0.25">
      <c r="A1" s="10"/>
      <c r="B1" s="1" t="s">
        <v>32</v>
      </c>
      <c r="C1" s="1" t="s">
        <v>34</v>
      </c>
      <c r="I1" s="6"/>
    </row>
    <row r="2" spans="1:9" x14ac:dyDescent="0.25">
      <c r="A2" s="22" t="s">
        <v>16</v>
      </c>
      <c r="B2" s="25"/>
      <c r="C2" s="25"/>
      <c r="D2" s="25"/>
      <c r="E2" s="25"/>
      <c r="F2" s="25"/>
      <c r="G2" s="25"/>
      <c r="H2" s="25"/>
      <c r="I2" s="25"/>
    </row>
    <row r="3" spans="1:9" x14ac:dyDescent="0.25">
      <c r="A3" s="16" t="s">
        <v>21</v>
      </c>
      <c r="B3" t="s">
        <v>33</v>
      </c>
    </row>
    <row r="4" spans="1:9" x14ac:dyDescent="0.25">
      <c r="A4" s="16" t="s">
        <v>22</v>
      </c>
      <c r="B4" t="s">
        <v>33</v>
      </c>
      <c r="E4" s="1" t="s">
        <v>44</v>
      </c>
    </row>
    <row r="5" spans="1:9" x14ac:dyDescent="0.25">
      <c r="A5" s="16" t="s">
        <v>19</v>
      </c>
      <c r="B5" t="s">
        <v>33</v>
      </c>
      <c r="E5" t="s">
        <v>40</v>
      </c>
      <c r="F5" s="17" t="s">
        <v>43</v>
      </c>
    </row>
    <row r="6" spans="1:9" x14ac:dyDescent="0.25">
      <c r="A6" s="16" t="s">
        <v>20</v>
      </c>
      <c r="B6" t="s">
        <v>33</v>
      </c>
      <c r="E6" t="s">
        <v>41</v>
      </c>
      <c r="F6" s="17" t="s">
        <v>5</v>
      </c>
    </row>
    <row r="7" spans="1:9" x14ac:dyDescent="0.25">
      <c r="A7" s="16" t="s">
        <v>17</v>
      </c>
      <c r="B7" t="s">
        <v>33</v>
      </c>
      <c r="E7" t="s">
        <v>39</v>
      </c>
      <c r="F7" s="17" t="s">
        <v>4</v>
      </c>
    </row>
    <row r="8" spans="1:9" x14ac:dyDescent="0.25">
      <c r="A8" s="16" t="s">
        <v>18</v>
      </c>
      <c r="B8" t="s">
        <v>33</v>
      </c>
      <c r="E8" t="s">
        <v>42</v>
      </c>
      <c r="F8" s="17" t="s">
        <v>6</v>
      </c>
    </row>
    <row r="9" spans="1:9" x14ac:dyDescent="0.25">
      <c r="A9" s="16" t="s">
        <v>23</v>
      </c>
      <c r="B9" t="s">
        <v>33</v>
      </c>
    </row>
    <row r="10" spans="1:9" x14ac:dyDescent="0.25">
      <c r="A10" s="16" t="s">
        <v>24</v>
      </c>
      <c r="B10" t="s">
        <v>33</v>
      </c>
    </row>
    <row r="11" spans="1:9" x14ac:dyDescent="0.25">
      <c r="A11" s="22" t="s">
        <v>28</v>
      </c>
      <c r="B11" s="25"/>
      <c r="C11" s="25"/>
      <c r="D11" s="25"/>
      <c r="E11" s="25"/>
      <c r="F11" s="25"/>
      <c r="G11" s="25"/>
      <c r="H11" s="25"/>
      <c r="I11" s="25"/>
    </row>
    <row r="12" spans="1:9" x14ac:dyDescent="0.25">
      <c r="A12" s="16" t="s">
        <v>64</v>
      </c>
      <c r="B12" s="4" t="s">
        <v>65</v>
      </c>
      <c r="C12" s="4" t="s">
        <v>66</v>
      </c>
    </row>
    <row r="13" spans="1:9" x14ac:dyDescent="0.25">
      <c r="A13" s="16" t="s">
        <v>38</v>
      </c>
      <c r="B13" t="s">
        <v>33</v>
      </c>
      <c r="C13" t="s">
        <v>35</v>
      </c>
    </row>
    <row r="14" spans="1:9" x14ac:dyDescent="0.25">
      <c r="A14" s="16" t="s">
        <v>25</v>
      </c>
      <c r="B14" s="4" t="s">
        <v>0</v>
      </c>
      <c r="C14" t="s">
        <v>45</v>
      </c>
    </row>
    <row r="15" spans="1:9" x14ac:dyDescent="0.25">
      <c r="A15" s="16" t="s">
        <v>29</v>
      </c>
      <c r="B15" t="s">
        <v>3</v>
      </c>
      <c r="C15" t="s">
        <v>36</v>
      </c>
    </row>
    <row r="16" spans="1:9" x14ac:dyDescent="0.25">
      <c r="A16" s="16" t="s">
        <v>27</v>
      </c>
      <c r="B16" t="s">
        <v>3</v>
      </c>
      <c r="C16" t="s">
        <v>36</v>
      </c>
    </row>
    <row r="17" spans="1:9" x14ac:dyDescent="0.25">
      <c r="A17" s="29" t="s">
        <v>26</v>
      </c>
      <c r="B17" t="s">
        <v>3</v>
      </c>
      <c r="C17" t="s">
        <v>36</v>
      </c>
    </row>
    <row r="18" spans="1:9" x14ac:dyDescent="0.25">
      <c r="A18" s="16" t="s">
        <v>30</v>
      </c>
      <c r="B18" s="4" t="s">
        <v>0</v>
      </c>
      <c r="C18" t="s">
        <v>1</v>
      </c>
    </row>
    <row r="19" spans="1:9" x14ac:dyDescent="0.25">
      <c r="A19" s="22" t="s">
        <v>31</v>
      </c>
      <c r="B19" s="25"/>
      <c r="C19" s="25"/>
      <c r="D19" s="25"/>
      <c r="E19" s="25"/>
      <c r="F19" s="25"/>
      <c r="G19" s="25"/>
      <c r="H19" s="25"/>
      <c r="I19" s="25"/>
    </row>
    <row r="20" spans="1:9" x14ac:dyDescent="0.25">
      <c r="A20" s="16" t="s">
        <v>54</v>
      </c>
      <c r="B20" t="s">
        <v>52</v>
      </c>
    </row>
    <row r="21" spans="1:9" x14ac:dyDescent="0.25">
      <c r="A21" s="14" t="s">
        <v>55</v>
      </c>
    </row>
    <row r="22" spans="1:9" x14ac:dyDescent="0.25">
      <c r="A22" s="15" t="s">
        <v>46</v>
      </c>
      <c r="B22" s="19" t="s">
        <v>56</v>
      </c>
      <c r="C22" t="s">
        <v>57</v>
      </c>
    </row>
    <row r="23" spans="1:9" x14ac:dyDescent="0.25">
      <c r="A23" s="18" t="s">
        <v>37</v>
      </c>
    </row>
    <row r="24" spans="1:9" x14ac:dyDescent="0.25">
      <c r="A24" s="15" t="s">
        <v>47</v>
      </c>
    </row>
    <row r="25" spans="1:9" x14ac:dyDescent="0.25">
      <c r="A25" s="18" t="s">
        <v>37</v>
      </c>
    </row>
    <row r="26" spans="1:9" x14ac:dyDescent="0.25">
      <c r="A26" s="15" t="s">
        <v>48</v>
      </c>
      <c r="B26" t="s">
        <v>58</v>
      </c>
      <c r="C26" t="s">
        <v>59</v>
      </c>
    </row>
    <row r="27" spans="1:9" x14ac:dyDescent="0.25">
      <c r="A27" s="18" t="s">
        <v>37</v>
      </c>
    </row>
    <row r="28" spans="1:9" x14ac:dyDescent="0.25">
      <c r="A28" s="15" t="s">
        <v>49</v>
      </c>
    </row>
    <row r="29" spans="1:9" x14ac:dyDescent="0.25">
      <c r="A29" s="18" t="s">
        <v>37</v>
      </c>
    </row>
    <row r="30" spans="1:9" x14ac:dyDescent="0.25">
      <c r="A30" s="14" t="s">
        <v>50</v>
      </c>
    </row>
    <row r="31" spans="1:9" x14ac:dyDescent="0.25">
      <c r="A31" s="15" t="s">
        <v>46</v>
      </c>
      <c r="B31" t="s">
        <v>60</v>
      </c>
      <c r="C31" t="s">
        <v>61</v>
      </c>
    </row>
    <row r="32" spans="1:9" x14ac:dyDescent="0.25">
      <c r="A32" s="18" t="s">
        <v>37</v>
      </c>
    </row>
    <row r="33" spans="1:1025" x14ac:dyDescent="0.25">
      <c r="A33" s="14" t="s">
        <v>51</v>
      </c>
    </row>
    <row r="34" spans="1:1025" x14ac:dyDescent="0.25">
      <c r="A34" s="15" t="s">
        <v>46</v>
      </c>
      <c r="B34" t="s">
        <v>62</v>
      </c>
      <c r="C34" t="s">
        <v>63</v>
      </c>
    </row>
    <row r="35" spans="1:1025" x14ac:dyDescent="0.25">
      <c r="A35" s="18" t="s">
        <v>37</v>
      </c>
    </row>
    <row r="36" spans="1:1025" x14ac:dyDescent="0.25">
      <c r="A36" s="26" t="s">
        <v>67</v>
      </c>
      <c r="B36" s="25"/>
      <c r="C36" s="25"/>
      <c r="D36" s="25"/>
      <c r="E36" s="25"/>
      <c r="F36" s="25"/>
      <c r="G36" s="25"/>
      <c r="H36" s="25"/>
      <c r="I36" s="25"/>
    </row>
    <row r="37" spans="1:1025" x14ac:dyDescent="0.25">
      <c r="A37" s="9" t="s">
        <v>68</v>
      </c>
      <c r="B37" s="35" t="s">
        <v>69</v>
      </c>
      <c r="C37" s="6"/>
      <c r="F37" s="9"/>
      <c r="G37" s="31"/>
      <c r="H37" s="10"/>
      <c r="I37" s="10"/>
      <c r="J37" s="10"/>
      <c r="K37" s="8"/>
    </row>
    <row r="38" spans="1:1025" x14ac:dyDescent="0.25">
      <c r="A38" s="9" t="s">
        <v>2</v>
      </c>
      <c r="B38" s="3" t="s">
        <v>0</v>
      </c>
      <c r="C38" t="s">
        <v>70</v>
      </c>
      <c r="F38" s="9"/>
      <c r="G38" s="32"/>
      <c r="H38" s="8"/>
      <c r="I38" s="8"/>
      <c r="J38" s="8"/>
      <c r="K38" s="8"/>
    </row>
    <row r="39" spans="1:1025" x14ac:dyDescent="0.25">
      <c r="A39" s="9" t="s">
        <v>7</v>
      </c>
      <c r="B39" s="36"/>
      <c r="F39" s="9"/>
      <c r="G39" s="32"/>
      <c r="H39" s="8"/>
      <c r="I39" s="8"/>
      <c r="J39" s="8"/>
      <c r="K39" s="8"/>
    </row>
    <row r="40" spans="1:1025" x14ac:dyDescent="0.25">
      <c r="A40" s="9" t="s">
        <v>92</v>
      </c>
      <c r="B40" s="3" t="s">
        <v>13</v>
      </c>
      <c r="C40" s="34" t="s">
        <v>73</v>
      </c>
      <c r="F40" s="9"/>
      <c r="G40" s="32"/>
      <c r="H40" s="8"/>
      <c r="I40" s="8"/>
      <c r="J40" s="8"/>
      <c r="K40" s="8"/>
    </row>
    <row r="41" spans="1:1025" s="5" customFormat="1" x14ac:dyDescent="0.25">
      <c r="A41" s="9" t="s">
        <v>131</v>
      </c>
      <c r="B41" s="32"/>
      <c r="C41" s="4"/>
      <c r="D41" s="8"/>
      <c r="E41" s="8"/>
      <c r="F41" s="8"/>
      <c r="G41" s="8"/>
      <c r="H41" s="8"/>
      <c r="I41" s="8"/>
      <c r="J41" s="8"/>
      <c r="K41" s="9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  <c r="IU41" s="8"/>
      <c r="IV41" s="8"/>
      <c r="IW41" s="8"/>
      <c r="IX41" s="8"/>
      <c r="IY41" s="8"/>
      <c r="IZ41" s="8"/>
      <c r="JA41" s="8"/>
      <c r="JB41" s="8"/>
      <c r="JC41" s="8"/>
      <c r="JD41" s="8"/>
      <c r="JE41" s="8"/>
      <c r="JF41" s="8"/>
      <c r="JG41" s="8"/>
      <c r="JH41" s="8"/>
      <c r="JI41" s="8"/>
      <c r="JJ41" s="8"/>
      <c r="JK41" s="8"/>
      <c r="JL41" s="8"/>
      <c r="JM41" s="8"/>
      <c r="JN41" s="8"/>
      <c r="JO41" s="8"/>
      <c r="JP41" s="8"/>
      <c r="JQ41" s="8"/>
      <c r="JR41" s="8"/>
      <c r="JS41" s="8"/>
      <c r="JT41" s="8"/>
      <c r="JU41" s="8"/>
      <c r="JV41" s="8"/>
      <c r="JW41" s="8"/>
      <c r="JX41" s="8"/>
      <c r="JY41" s="8"/>
      <c r="JZ41" s="8"/>
      <c r="KA41" s="8"/>
      <c r="KB41" s="8"/>
      <c r="KC41" s="8"/>
      <c r="KD41" s="8"/>
      <c r="KE41" s="8"/>
      <c r="KF41" s="8"/>
      <c r="KG41" s="8"/>
      <c r="KH41" s="8"/>
      <c r="KI41" s="8"/>
      <c r="KJ41" s="8"/>
      <c r="KK41" s="8"/>
      <c r="KL41" s="8"/>
      <c r="KM41" s="8"/>
      <c r="KN41" s="8"/>
      <c r="KO41" s="8"/>
      <c r="KP41" s="8"/>
      <c r="KQ41" s="8"/>
      <c r="KR41" s="8"/>
      <c r="KS41" s="8"/>
      <c r="KT41" s="8"/>
      <c r="KU41" s="8"/>
      <c r="KV41" s="8"/>
      <c r="KW41" s="8"/>
      <c r="KX41" s="8"/>
      <c r="KY41" s="8"/>
      <c r="KZ41" s="8"/>
      <c r="LA41" s="8"/>
      <c r="LB41" s="8"/>
      <c r="LC41" s="8"/>
      <c r="LD41" s="8"/>
      <c r="LE41" s="8"/>
      <c r="LF41" s="8"/>
      <c r="LG41" s="8"/>
      <c r="LH41" s="8"/>
      <c r="LI41" s="8"/>
      <c r="LJ41" s="8"/>
      <c r="LK41" s="8"/>
      <c r="LL41" s="8"/>
      <c r="LM41" s="8"/>
      <c r="LN41" s="8"/>
      <c r="LO41" s="8"/>
      <c r="LP41" s="8"/>
      <c r="LQ41" s="8"/>
      <c r="LR41" s="8"/>
      <c r="LS41" s="8"/>
      <c r="LT41" s="8"/>
      <c r="LU41" s="8"/>
      <c r="LV41" s="8"/>
      <c r="LW41" s="8"/>
      <c r="LX41" s="8"/>
      <c r="LY41" s="8"/>
      <c r="LZ41" s="8"/>
      <c r="MA41" s="8"/>
      <c r="MB41" s="8"/>
      <c r="MC41" s="8"/>
      <c r="MD41" s="8"/>
      <c r="ME41" s="8"/>
      <c r="MF41" s="8"/>
      <c r="MG41" s="8"/>
      <c r="MH41" s="8"/>
      <c r="MI41" s="8"/>
      <c r="MJ41" s="8"/>
      <c r="MK41" s="8"/>
      <c r="ML41" s="8"/>
      <c r="MM41" s="8"/>
      <c r="MN41" s="8"/>
      <c r="MO41" s="8"/>
      <c r="MP41" s="8"/>
      <c r="MQ41" s="8"/>
      <c r="MR41" s="8"/>
      <c r="MS41" s="8"/>
      <c r="MT41" s="8"/>
      <c r="MU41" s="8"/>
      <c r="MV41" s="8"/>
      <c r="MW41" s="8"/>
      <c r="MX41" s="8"/>
      <c r="MY41" s="8"/>
      <c r="MZ41" s="8"/>
      <c r="NA41" s="8"/>
      <c r="NB41" s="8"/>
      <c r="NC41" s="8"/>
      <c r="ND41" s="8"/>
      <c r="NE41" s="8"/>
      <c r="NF41" s="8"/>
      <c r="NG41" s="8"/>
      <c r="NH41" s="8"/>
      <c r="NI41" s="8"/>
      <c r="NJ41" s="8"/>
      <c r="NK41" s="8"/>
      <c r="NL41" s="8"/>
      <c r="NM41" s="8"/>
      <c r="NN41" s="8"/>
      <c r="NO41" s="8"/>
      <c r="NP41" s="8"/>
      <c r="NQ41" s="8"/>
      <c r="NR41" s="8"/>
      <c r="NS41" s="8"/>
      <c r="NT41" s="8"/>
      <c r="NU41" s="8"/>
      <c r="NV41" s="8"/>
      <c r="NW41" s="8"/>
      <c r="NX41" s="8"/>
      <c r="NY41" s="8"/>
      <c r="NZ41" s="8"/>
      <c r="OA41" s="8"/>
      <c r="OB41" s="8"/>
      <c r="OC41" s="8"/>
      <c r="OD41" s="8"/>
      <c r="OE41" s="8"/>
      <c r="OF41" s="8"/>
      <c r="OG41" s="8"/>
      <c r="OH41" s="8"/>
      <c r="OI41" s="8"/>
      <c r="OJ41" s="8"/>
      <c r="OK41" s="8"/>
      <c r="OL41" s="8"/>
      <c r="OM41" s="8"/>
      <c r="ON41" s="8"/>
      <c r="OO41" s="8"/>
      <c r="OP41" s="8"/>
      <c r="OQ41" s="8"/>
      <c r="OR41" s="8"/>
      <c r="OS41" s="8"/>
      <c r="OT41" s="8"/>
      <c r="OU41" s="8"/>
      <c r="OV41" s="8"/>
      <c r="OW41" s="8"/>
      <c r="OX41" s="8"/>
      <c r="OY41" s="8"/>
      <c r="OZ41" s="8"/>
      <c r="PA41" s="8"/>
      <c r="PB41" s="8"/>
      <c r="PC41" s="8"/>
      <c r="PD41" s="8"/>
      <c r="PE41" s="8"/>
      <c r="PF41" s="8"/>
      <c r="PG41" s="8"/>
      <c r="PH41" s="8"/>
      <c r="PI41" s="8"/>
      <c r="PJ41" s="8"/>
      <c r="PK41" s="8"/>
      <c r="PL41" s="8"/>
      <c r="PM41" s="8"/>
      <c r="PN41" s="8"/>
      <c r="PO41" s="8"/>
      <c r="PP41" s="8"/>
      <c r="PQ41" s="8"/>
      <c r="PR41" s="8"/>
      <c r="PS41" s="8"/>
      <c r="PT41" s="8"/>
      <c r="PU41" s="8"/>
      <c r="PV41" s="8"/>
      <c r="PW41" s="8"/>
      <c r="PX41" s="8"/>
      <c r="PY41" s="8"/>
      <c r="PZ41" s="8"/>
      <c r="QA41" s="8"/>
      <c r="QB41" s="8"/>
      <c r="QC41" s="8"/>
      <c r="QD41" s="8"/>
      <c r="QE41" s="8"/>
      <c r="QF41" s="8"/>
      <c r="QG41" s="8"/>
      <c r="QH41" s="8"/>
      <c r="QI41" s="8"/>
      <c r="QJ41" s="8"/>
      <c r="QK41" s="8"/>
      <c r="QL41" s="8"/>
      <c r="QM41" s="8"/>
      <c r="QN41" s="8"/>
      <c r="QO41" s="8"/>
      <c r="QP41" s="8"/>
      <c r="QQ41" s="8"/>
      <c r="QR41" s="8"/>
      <c r="QS41" s="8"/>
      <c r="QT41" s="8"/>
      <c r="QU41" s="8"/>
      <c r="QV41" s="8"/>
      <c r="QW41" s="8"/>
      <c r="QX41" s="8"/>
      <c r="QY41" s="8"/>
      <c r="QZ41" s="8"/>
      <c r="RA41" s="8"/>
      <c r="RB41" s="8"/>
      <c r="RC41" s="8"/>
      <c r="RD41" s="8"/>
      <c r="RE41" s="8"/>
      <c r="RF41" s="8"/>
      <c r="RG41" s="8"/>
      <c r="RH41" s="8"/>
      <c r="RI41" s="8"/>
      <c r="RJ41" s="8"/>
      <c r="RK41" s="8"/>
      <c r="RL41" s="8"/>
      <c r="RM41" s="8"/>
      <c r="RN41" s="8"/>
      <c r="RO41" s="8"/>
      <c r="RP41" s="8"/>
      <c r="RQ41" s="8"/>
      <c r="RR41" s="8"/>
      <c r="RS41" s="8"/>
      <c r="RT41" s="8"/>
      <c r="RU41" s="8"/>
      <c r="RV41" s="8"/>
      <c r="RW41" s="8"/>
      <c r="RX41" s="8"/>
      <c r="RY41" s="8"/>
      <c r="RZ41" s="8"/>
      <c r="SA41" s="8"/>
      <c r="SB41" s="8"/>
      <c r="SC41" s="8"/>
      <c r="SD41" s="8"/>
      <c r="SE41" s="8"/>
      <c r="SF41" s="8"/>
      <c r="SG41" s="8"/>
      <c r="SH41" s="8"/>
      <c r="SI41" s="8"/>
      <c r="SJ41" s="8"/>
      <c r="SK41" s="8"/>
      <c r="SL41" s="8"/>
      <c r="SM41" s="8"/>
      <c r="SN41" s="8"/>
      <c r="SO41" s="8"/>
      <c r="SP41" s="8"/>
      <c r="SQ41" s="8"/>
      <c r="SR41" s="8"/>
      <c r="SS41" s="8"/>
      <c r="ST41" s="8"/>
      <c r="SU41" s="8"/>
      <c r="SV41" s="8"/>
      <c r="SW41" s="8"/>
      <c r="SX41" s="8"/>
      <c r="SY41" s="8"/>
      <c r="SZ41" s="8"/>
      <c r="TA41" s="8"/>
      <c r="TB41" s="8"/>
      <c r="TC41" s="8"/>
      <c r="TD41" s="8"/>
      <c r="TE41" s="8"/>
      <c r="TF41" s="8"/>
      <c r="TG41" s="8"/>
      <c r="TH41" s="8"/>
      <c r="TI41" s="8"/>
      <c r="TJ41" s="8"/>
      <c r="TK41" s="8"/>
      <c r="TL41" s="8"/>
      <c r="TM41" s="8"/>
      <c r="TN41" s="8"/>
      <c r="TO41" s="8"/>
      <c r="TP41" s="8"/>
      <c r="TQ41" s="8"/>
      <c r="TR41" s="8"/>
      <c r="TS41" s="8"/>
      <c r="TT41" s="8"/>
      <c r="TU41" s="8"/>
      <c r="TV41" s="8"/>
      <c r="TW41" s="8"/>
      <c r="TX41" s="8"/>
      <c r="TY41" s="8"/>
      <c r="TZ41" s="8"/>
      <c r="UA41" s="8"/>
      <c r="UB41" s="8"/>
      <c r="UC41" s="8"/>
      <c r="UD41" s="8"/>
      <c r="UE41" s="8"/>
      <c r="UF41" s="8"/>
      <c r="UG41" s="8"/>
      <c r="UH41" s="8"/>
      <c r="UI41" s="8"/>
      <c r="UJ41" s="8"/>
      <c r="UK41" s="8"/>
      <c r="UL41" s="8"/>
      <c r="UM41" s="8"/>
      <c r="UN41" s="8"/>
      <c r="UO41" s="8"/>
      <c r="UP41" s="8"/>
      <c r="UQ41" s="8"/>
      <c r="UR41" s="8"/>
      <c r="US41" s="8"/>
      <c r="UT41" s="8"/>
      <c r="UU41" s="8"/>
      <c r="UV41" s="8"/>
      <c r="UW41" s="8"/>
      <c r="UX41" s="8"/>
      <c r="UY41" s="8"/>
      <c r="UZ41" s="8"/>
      <c r="VA41" s="8"/>
      <c r="VB41" s="8"/>
      <c r="VC41" s="8"/>
      <c r="VD41" s="8"/>
      <c r="VE41" s="8"/>
      <c r="VF41" s="8"/>
      <c r="VG41" s="8"/>
      <c r="VH41" s="8"/>
      <c r="VI41" s="8"/>
      <c r="VJ41" s="8"/>
      <c r="VK41" s="8"/>
      <c r="VL41" s="8"/>
      <c r="VM41" s="8"/>
      <c r="VN41" s="8"/>
      <c r="VO41" s="8"/>
      <c r="VP41" s="8"/>
      <c r="VQ41" s="8"/>
      <c r="VR41" s="8"/>
      <c r="VS41" s="8"/>
      <c r="VT41" s="8"/>
      <c r="VU41" s="8"/>
      <c r="VV41" s="8"/>
      <c r="VW41" s="8"/>
      <c r="VX41" s="8"/>
      <c r="VY41" s="8"/>
      <c r="VZ41" s="8"/>
      <c r="WA41" s="8"/>
      <c r="WB41" s="8"/>
      <c r="WC41" s="8"/>
      <c r="WD41" s="8"/>
      <c r="WE41" s="8"/>
      <c r="WF41" s="8"/>
      <c r="WG41" s="8"/>
      <c r="WH41" s="8"/>
      <c r="WI41" s="8"/>
      <c r="WJ41" s="8"/>
      <c r="WK41" s="8"/>
      <c r="WL41" s="8"/>
      <c r="WM41" s="8"/>
      <c r="WN41" s="8"/>
      <c r="WO41" s="8"/>
      <c r="WP41" s="8"/>
      <c r="WQ41" s="8"/>
      <c r="WR41" s="8"/>
      <c r="WS41" s="8"/>
      <c r="WT41" s="8"/>
      <c r="WU41" s="8"/>
      <c r="WV41" s="8"/>
      <c r="WW41" s="8"/>
      <c r="WX41" s="8"/>
      <c r="WY41" s="8"/>
      <c r="WZ41" s="8"/>
      <c r="XA41" s="8"/>
      <c r="XB41" s="8"/>
      <c r="XC41" s="8"/>
      <c r="XD41" s="8"/>
      <c r="XE41" s="8"/>
      <c r="XF41" s="8"/>
      <c r="XG41" s="8"/>
      <c r="XH41" s="8"/>
      <c r="XI41" s="8"/>
      <c r="XJ41" s="8"/>
      <c r="XK41" s="8"/>
      <c r="XL41" s="8"/>
      <c r="XM41" s="8"/>
      <c r="XN41" s="8"/>
      <c r="XO41" s="8"/>
      <c r="XP41" s="8"/>
      <c r="XQ41" s="8"/>
      <c r="XR41" s="8"/>
      <c r="XS41" s="8"/>
      <c r="XT41" s="8"/>
      <c r="XU41" s="8"/>
      <c r="XV41" s="8"/>
      <c r="XW41" s="8"/>
      <c r="XX41" s="8"/>
      <c r="XY41" s="8"/>
      <c r="XZ41" s="8"/>
      <c r="YA41" s="8"/>
      <c r="YB41" s="8"/>
      <c r="YC41" s="8"/>
      <c r="YD41" s="8"/>
      <c r="YE41" s="8"/>
      <c r="YF41" s="8"/>
      <c r="YG41" s="8"/>
      <c r="YH41" s="8"/>
      <c r="YI41" s="8"/>
      <c r="YJ41" s="8"/>
      <c r="YK41" s="8"/>
      <c r="YL41" s="8"/>
      <c r="YM41" s="8"/>
      <c r="YN41" s="8"/>
      <c r="YO41" s="8"/>
      <c r="YP41" s="8"/>
      <c r="YQ41" s="8"/>
      <c r="YR41" s="8"/>
      <c r="YS41" s="8"/>
      <c r="YT41" s="8"/>
      <c r="YU41" s="8"/>
      <c r="YV41" s="8"/>
      <c r="YW41" s="8"/>
      <c r="YX41" s="8"/>
      <c r="YY41" s="8"/>
      <c r="YZ41" s="8"/>
      <c r="ZA41" s="8"/>
      <c r="ZB41" s="8"/>
      <c r="ZC41" s="8"/>
      <c r="ZD41" s="8"/>
      <c r="ZE41" s="8"/>
      <c r="ZF41" s="8"/>
      <c r="ZG41" s="8"/>
      <c r="ZH41" s="8"/>
      <c r="ZI41" s="8"/>
      <c r="ZJ41" s="8"/>
      <c r="ZK41" s="8"/>
      <c r="ZL41" s="8"/>
      <c r="ZM41" s="8"/>
      <c r="ZN41" s="8"/>
      <c r="ZO41" s="8"/>
      <c r="ZP41" s="8"/>
      <c r="ZQ41" s="8"/>
      <c r="ZR41" s="8"/>
      <c r="ZS41" s="8"/>
      <c r="ZT41" s="8"/>
      <c r="ZU41" s="8"/>
      <c r="ZV41" s="8"/>
      <c r="ZW41" s="8"/>
      <c r="ZX41" s="8"/>
      <c r="ZY41" s="8"/>
      <c r="ZZ41" s="8"/>
      <c r="AAA41" s="8"/>
      <c r="AAB41" s="8"/>
      <c r="AAC41" s="8"/>
      <c r="AAD41" s="8"/>
      <c r="AAE41" s="8"/>
      <c r="AAF41" s="8"/>
      <c r="AAG41" s="8"/>
      <c r="AAH41" s="8"/>
      <c r="AAI41" s="8"/>
      <c r="AAJ41" s="8"/>
      <c r="AAK41" s="8"/>
      <c r="AAL41" s="8"/>
      <c r="AAM41" s="8"/>
      <c r="AAN41" s="8"/>
      <c r="AAO41" s="8"/>
      <c r="AAP41" s="8"/>
      <c r="AAQ41" s="8"/>
      <c r="AAR41" s="8"/>
      <c r="AAS41" s="8"/>
      <c r="AAT41" s="8"/>
      <c r="AAU41" s="8"/>
      <c r="AAV41" s="8"/>
      <c r="AAW41" s="8"/>
      <c r="AAX41" s="8"/>
      <c r="AAY41" s="8"/>
      <c r="AAZ41" s="8"/>
      <c r="ABA41" s="8"/>
      <c r="ABB41" s="8"/>
      <c r="ABC41" s="8"/>
      <c r="ABD41" s="8"/>
      <c r="ABE41" s="8"/>
      <c r="ABF41" s="8"/>
      <c r="ABG41" s="8"/>
      <c r="ABH41" s="8"/>
      <c r="ABI41" s="8"/>
      <c r="ABJ41" s="8"/>
      <c r="ABK41" s="8"/>
      <c r="ABL41" s="8"/>
      <c r="ABM41" s="8"/>
      <c r="ABN41" s="8"/>
      <c r="ABO41" s="8"/>
      <c r="ABP41" s="8"/>
      <c r="ABQ41" s="8"/>
      <c r="ABR41" s="8"/>
      <c r="ABS41" s="8"/>
      <c r="ABT41" s="8"/>
      <c r="ABU41" s="8"/>
      <c r="ABV41" s="8"/>
      <c r="ABW41" s="8"/>
      <c r="ABX41" s="8"/>
      <c r="ABY41" s="8"/>
      <c r="ABZ41" s="8"/>
      <c r="ACA41" s="8"/>
      <c r="ACB41" s="8"/>
      <c r="ACC41" s="8"/>
      <c r="ACD41" s="8"/>
      <c r="ACE41" s="8"/>
      <c r="ACF41" s="8"/>
      <c r="ACG41" s="8"/>
      <c r="ACH41" s="8"/>
      <c r="ACI41" s="8"/>
      <c r="ACJ41" s="8"/>
      <c r="ACK41" s="8"/>
      <c r="ACL41" s="8"/>
      <c r="ACM41" s="8"/>
      <c r="ACN41" s="8"/>
      <c r="ACO41" s="8"/>
      <c r="ACP41" s="8"/>
      <c r="ACQ41" s="8"/>
      <c r="ACR41" s="8"/>
      <c r="ACS41" s="8"/>
      <c r="ACT41" s="8"/>
      <c r="ACU41" s="8"/>
      <c r="ACV41" s="8"/>
      <c r="ACW41" s="8"/>
      <c r="ACX41" s="8"/>
      <c r="ACY41" s="8"/>
      <c r="ACZ41" s="8"/>
      <c r="ADA41" s="8"/>
      <c r="ADB41" s="8"/>
      <c r="ADC41" s="8"/>
      <c r="ADD41" s="8"/>
      <c r="ADE41" s="8"/>
      <c r="ADF41" s="8"/>
      <c r="ADG41" s="8"/>
      <c r="ADH41" s="8"/>
      <c r="ADI41" s="8"/>
      <c r="ADJ41" s="8"/>
      <c r="ADK41" s="8"/>
      <c r="ADL41" s="8"/>
      <c r="ADM41" s="8"/>
      <c r="ADN41" s="8"/>
      <c r="ADO41" s="8"/>
      <c r="ADP41" s="8"/>
      <c r="ADQ41" s="8"/>
      <c r="ADR41" s="8"/>
      <c r="ADS41" s="8"/>
      <c r="ADT41" s="8"/>
      <c r="ADU41" s="8"/>
      <c r="ADV41" s="8"/>
      <c r="ADW41" s="8"/>
      <c r="ADX41" s="8"/>
      <c r="ADY41" s="8"/>
      <c r="ADZ41" s="8"/>
      <c r="AEA41" s="8"/>
      <c r="AEB41" s="8"/>
      <c r="AEC41" s="8"/>
      <c r="AED41" s="8"/>
      <c r="AEE41" s="8"/>
      <c r="AEF41" s="8"/>
      <c r="AEG41" s="8"/>
      <c r="AEH41" s="8"/>
      <c r="AEI41" s="8"/>
      <c r="AEJ41" s="8"/>
      <c r="AEK41" s="8"/>
      <c r="AEL41" s="8"/>
      <c r="AEM41" s="8"/>
      <c r="AEN41" s="8"/>
      <c r="AEO41" s="8"/>
      <c r="AEP41" s="8"/>
      <c r="AEQ41" s="8"/>
      <c r="AER41" s="8"/>
      <c r="AES41" s="8"/>
      <c r="AET41" s="8"/>
      <c r="AEU41" s="8"/>
      <c r="AEV41" s="8"/>
      <c r="AEW41" s="8"/>
      <c r="AEX41" s="8"/>
      <c r="AEY41" s="8"/>
      <c r="AEZ41" s="8"/>
      <c r="AFA41" s="8"/>
      <c r="AFB41" s="8"/>
      <c r="AFC41" s="8"/>
      <c r="AFD41" s="8"/>
      <c r="AFE41" s="8"/>
      <c r="AFF41" s="8"/>
      <c r="AFG41" s="8"/>
      <c r="AFH41" s="8"/>
      <c r="AFI41" s="8"/>
      <c r="AFJ41" s="8"/>
      <c r="AFK41" s="8"/>
      <c r="AFL41" s="8"/>
      <c r="AFM41" s="8"/>
      <c r="AFN41" s="8"/>
      <c r="AFO41" s="8"/>
      <c r="AFP41" s="8"/>
      <c r="AFQ41" s="8"/>
      <c r="AFR41" s="8"/>
      <c r="AFS41" s="8"/>
      <c r="AFT41" s="8"/>
      <c r="AFU41" s="8"/>
      <c r="AFV41" s="8"/>
      <c r="AFW41" s="8"/>
      <c r="AFX41" s="8"/>
      <c r="AFY41" s="8"/>
      <c r="AFZ41" s="8"/>
      <c r="AGA41" s="8"/>
      <c r="AGB41" s="8"/>
      <c r="AGC41" s="8"/>
      <c r="AGD41" s="8"/>
      <c r="AGE41" s="8"/>
      <c r="AGF41" s="8"/>
      <c r="AGG41" s="8"/>
      <c r="AGH41" s="8"/>
      <c r="AGI41" s="8"/>
      <c r="AGJ41" s="8"/>
      <c r="AGK41" s="8"/>
      <c r="AGL41" s="8"/>
      <c r="AGM41" s="8"/>
      <c r="AGN41" s="8"/>
      <c r="AGO41" s="8"/>
      <c r="AGP41" s="8"/>
      <c r="AGQ41" s="8"/>
      <c r="AGR41" s="8"/>
      <c r="AGS41" s="8"/>
      <c r="AGT41" s="8"/>
      <c r="AGU41" s="8"/>
      <c r="AGV41" s="8"/>
      <c r="AGW41" s="8"/>
      <c r="AGX41" s="8"/>
      <c r="AGY41" s="8"/>
      <c r="AGZ41" s="8"/>
      <c r="AHA41" s="8"/>
      <c r="AHB41" s="8"/>
      <c r="AHC41" s="8"/>
      <c r="AHD41" s="8"/>
      <c r="AHE41" s="8"/>
      <c r="AHF41" s="8"/>
      <c r="AHG41" s="8"/>
      <c r="AHH41" s="8"/>
      <c r="AHI41" s="8"/>
      <c r="AHJ41" s="8"/>
      <c r="AHK41" s="8"/>
      <c r="AHL41" s="8"/>
      <c r="AHM41" s="8"/>
      <c r="AHN41" s="8"/>
      <c r="AHO41" s="8"/>
      <c r="AHP41" s="8"/>
      <c r="AHQ41" s="8"/>
      <c r="AHR41" s="8"/>
      <c r="AHS41" s="8"/>
      <c r="AHT41" s="8"/>
      <c r="AHU41" s="8"/>
      <c r="AHV41" s="8"/>
      <c r="AHW41" s="8"/>
      <c r="AHX41" s="8"/>
      <c r="AHY41" s="8"/>
      <c r="AHZ41" s="8"/>
      <c r="AIA41" s="8"/>
      <c r="AIB41" s="8"/>
      <c r="AIC41" s="8"/>
      <c r="AID41" s="8"/>
      <c r="AIE41" s="8"/>
      <c r="AIF41" s="8"/>
      <c r="AIG41" s="8"/>
      <c r="AIH41" s="8"/>
      <c r="AII41" s="8"/>
      <c r="AIJ41" s="8"/>
      <c r="AIK41" s="8"/>
      <c r="AIL41" s="8"/>
      <c r="AIM41" s="8"/>
      <c r="AIN41" s="8"/>
      <c r="AIO41" s="8"/>
      <c r="AIP41" s="8"/>
      <c r="AIQ41" s="8"/>
      <c r="AIR41" s="8"/>
      <c r="AIS41" s="8"/>
      <c r="AIT41" s="8"/>
      <c r="AIU41" s="8"/>
      <c r="AIV41" s="8"/>
      <c r="AIW41" s="8"/>
      <c r="AIX41" s="8"/>
      <c r="AIY41" s="8"/>
      <c r="AIZ41" s="8"/>
      <c r="AJA41" s="8"/>
      <c r="AJB41" s="8"/>
      <c r="AJC41" s="8"/>
      <c r="AJD41" s="8"/>
      <c r="AJE41" s="8"/>
      <c r="AJF41" s="8"/>
      <c r="AJG41" s="8"/>
      <c r="AJH41" s="8"/>
      <c r="AJI41" s="8"/>
      <c r="AJJ41" s="8"/>
      <c r="AJK41" s="8"/>
      <c r="AJL41" s="8"/>
      <c r="AJM41" s="8"/>
      <c r="AJN41" s="8"/>
      <c r="AJO41" s="8"/>
      <c r="AJP41" s="8"/>
      <c r="AJQ41" s="8"/>
      <c r="AJR41" s="8"/>
      <c r="AJS41" s="8"/>
      <c r="AJT41" s="8"/>
      <c r="AJU41" s="8"/>
      <c r="AJV41" s="8"/>
      <c r="AJW41" s="8"/>
      <c r="AJX41" s="8"/>
      <c r="AJY41" s="8"/>
      <c r="AJZ41" s="8"/>
      <c r="AKA41" s="8"/>
      <c r="AKB41" s="8"/>
      <c r="AKC41" s="8"/>
      <c r="AKD41" s="8"/>
      <c r="AKE41" s="8"/>
      <c r="AKF41" s="8"/>
      <c r="AKG41" s="8"/>
      <c r="AKH41" s="8"/>
      <c r="AKI41" s="8"/>
      <c r="AKJ41" s="8"/>
      <c r="AKK41" s="8"/>
      <c r="AKL41" s="8"/>
      <c r="AKM41" s="8"/>
      <c r="AKN41" s="8"/>
      <c r="AKO41" s="8"/>
      <c r="AKP41" s="8"/>
      <c r="AKQ41" s="8"/>
      <c r="AKR41" s="8"/>
      <c r="AKS41" s="8"/>
      <c r="AKT41" s="8"/>
      <c r="AKU41" s="8"/>
      <c r="AKV41" s="8"/>
      <c r="AKW41" s="8"/>
      <c r="AKX41" s="8"/>
      <c r="AKY41" s="8"/>
      <c r="AKZ41" s="8"/>
      <c r="ALA41" s="8"/>
      <c r="ALB41" s="8"/>
      <c r="ALC41" s="8"/>
      <c r="ALD41" s="8"/>
      <c r="ALE41" s="8"/>
      <c r="ALF41" s="8"/>
      <c r="ALG41" s="8"/>
      <c r="ALH41" s="8"/>
      <c r="ALI41" s="8"/>
      <c r="ALJ41" s="8"/>
      <c r="ALK41" s="8"/>
      <c r="ALL41" s="8"/>
      <c r="ALM41" s="8"/>
      <c r="ALN41" s="8"/>
      <c r="ALO41" s="8"/>
      <c r="ALP41" s="8"/>
      <c r="ALQ41" s="8"/>
      <c r="ALR41" s="8"/>
      <c r="ALS41" s="8"/>
      <c r="ALT41" s="8"/>
      <c r="ALU41" s="8"/>
      <c r="ALV41" s="8"/>
      <c r="ALW41" s="8"/>
      <c r="ALX41" s="8"/>
      <c r="ALY41" s="8"/>
      <c r="ALZ41" s="8"/>
      <c r="AMA41" s="8"/>
      <c r="AMB41" s="8"/>
      <c r="AMC41" s="8"/>
      <c r="AMD41" s="8"/>
      <c r="AME41" s="8"/>
      <c r="AMF41" s="8"/>
      <c r="AMG41" s="8"/>
      <c r="AMH41" s="8"/>
      <c r="AMI41" s="8"/>
      <c r="AMJ41" s="8"/>
      <c r="AMK41" s="8"/>
    </row>
    <row r="42" spans="1:1025" x14ac:dyDescent="0.25">
      <c r="A42" s="9" t="s">
        <v>9</v>
      </c>
      <c r="B42" s="3" t="s">
        <v>13</v>
      </c>
      <c r="C42" s="4" t="s">
        <v>11</v>
      </c>
      <c r="F42" s="9"/>
      <c r="G42" s="32"/>
      <c r="H42" s="4"/>
      <c r="I42" s="8"/>
      <c r="J42" s="8"/>
      <c r="K42" s="8"/>
    </row>
    <row r="43" spans="1:1025" x14ac:dyDescent="0.25">
      <c r="A43" s="9" t="s">
        <v>10</v>
      </c>
      <c r="B43" s="4" t="s">
        <v>13</v>
      </c>
      <c r="C43" s="2" t="s">
        <v>12</v>
      </c>
      <c r="F43" s="9"/>
      <c r="G43" s="33"/>
      <c r="H43" s="8"/>
      <c r="I43" s="8"/>
      <c r="J43" s="8"/>
      <c r="K43" s="8"/>
    </row>
    <row r="44" spans="1:1025" x14ac:dyDescent="0.25">
      <c r="A44" s="9" t="s">
        <v>71</v>
      </c>
      <c r="C44" t="s">
        <v>8</v>
      </c>
      <c r="F44" s="9"/>
      <c r="G44" s="33"/>
      <c r="H44" s="8"/>
      <c r="I44" s="8"/>
      <c r="J44" s="8"/>
      <c r="K44" s="8"/>
    </row>
    <row r="45" spans="1:1025" x14ac:dyDescent="0.25">
      <c r="A45" s="9" t="s">
        <v>72</v>
      </c>
      <c r="F45" s="9"/>
      <c r="G45" s="33"/>
      <c r="H45" s="8"/>
      <c r="I45" s="8"/>
      <c r="J45" s="8"/>
      <c r="K45" s="8"/>
    </row>
    <row r="46" spans="1:1025" x14ac:dyDescent="0.25">
      <c r="A46" s="9" t="s">
        <v>75</v>
      </c>
      <c r="F46" s="9"/>
      <c r="G46" s="33"/>
      <c r="H46" s="8"/>
      <c r="I46" s="8"/>
      <c r="J46" s="8"/>
      <c r="K46" s="8"/>
    </row>
    <row r="47" spans="1:1025" x14ac:dyDescent="0.25">
      <c r="A47" s="16" t="s">
        <v>74</v>
      </c>
      <c r="F47" s="9"/>
      <c r="G47" s="33"/>
      <c r="H47" s="8"/>
      <c r="I47" s="8"/>
      <c r="J47" s="8"/>
      <c r="K47" s="8"/>
    </row>
    <row r="48" spans="1:1025" x14ac:dyDescent="0.25">
      <c r="A48" s="9" t="s">
        <v>76</v>
      </c>
      <c r="F48" s="9"/>
      <c r="G48" s="33"/>
      <c r="H48" s="8"/>
      <c r="I48" s="8"/>
      <c r="J48" s="8"/>
      <c r="K48" s="8"/>
    </row>
    <row r="49" spans="1:11" x14ac:dyDescent="0.25">
      <c r="A49" s="9" t="s">
        <v>77</v>
      </c>
      <c r="F49" s="9"/>
      <c r="G49" s="33"/>
      <c r="H49" s="8"/>
      <c r="I49" s="8"/>
      <c r="J49" s="8"/>
      <c r="K49" s="8"/>
    </row>
    <row r="50" spans="1:11" x14ac:dyDescent="0.25">
      <c r="B50" s="10" t="s">
        <v>40</v>
      </c>
      <c r="D50" s="1" t="s">
        <v>41</v>
      </c>
      <c r="F50" s="10" t="s">
        <v>39</v>
      </c>
      <c r="H50" s="10" t="s">
        <v>42</v>
      </c>
      <c r="I50" s="8"/>
      <c r="J50" s="8"/>
      <c r="K50" s="8"/>
    </row>
    <row r="51" spans="1:11" x14ac:dyDescent="0.25">
      <c r="A51" s="21" t="s">
        <v>78</v>
      </c>
      <c r="G51" s="10"/>
      <c r="H51" s="10"/>
      <c r="I51" s="10"/>
      <c r="J51" s="10"/>
      <c r="K51" s="8"/>
    </row>
    <row r="52" spans="1:11" x14ac:dyDescent="0.25">
      <c r="A52" s="14" t="s">
        <v>79</v>
      </c>
      <c r="G52" s="8"/>
      <c r="H52" s="8"/>
      <c r="I52" s="8"/>
      <c r="J52" s="8"/>
      <c r="K52" s="8"/>
    </row>
    <row r="53" spans="1:11" x14ac:dyDescent="0.25">
      <c r="A53" s="14" t="s">
        <v>81</v>
      </c>
      <c r="F53" s="34" t="s">
        <v>14</v>
      </c>
      <c r="G53" s="34" t="s">
        <v>93</v>
      </c>
      <c r="H53" s="8"/>
      <c r="I53" s="8"/>
      <c r="J53" s="8"/>
      <c r="K53" s="8"/>
    </row>
    <row r="54" spans="1:11" x14ac:dyDescent="0.25">
      <c r="A54" s="14" t="s">
        <v>82</v>
      </c>
      <c r="H54" s="8"/>
      <c r="I54" s="8"/>
      <c r="J54" s="8"/>
      <c r="K54" s="8"/>
    </row>
    <row r="55" spans="1:11" x14ac:dyDescent="0.25">
      <c r="A55" s="14" t="s">
        <v>80</v>
      </c>
      <c r="H55" s="8"/>
      <c r="I55" s="8"/>
      <c r="J55" s="8"/>
      <c r="K55" s="8"/>
    </row>
    <row r="56" spans="1:11" x14ac:dyDescent="0.25">
      <c r="A56" s="14" t="s">
        <v>88</v>
      </c>
      <c r="H56" s="8"/>
      <c r="I56" s="8"/>
      <c r="J56" s="8"/>
      <c r="K56" s="8"/>
    </row>
    <row r="57" spans="1:11" x14ac:dyDescent="0.25">
      <c r="A57" s="14" t="s">
        <v>89</v>
      </c>
      <c r="H57" s="8"/>
      <c r="I57" s="8"/>
      <c r="J57" s="8"/>
      <c r="K57" s="8"/>
    </row>
    <row r="58" spans="1:11" x14ac:dyDescent="0.25">
      <c r="A58" s="14" t="s">
        <v>90</v>
      </c>
    </row>
    <row r="59" spans="1:11" x14ac:dyDescent="0.25">
      <c r="A59" s="14" t="s">
        <v>91</v>
      </c>
    </row>
    <row r="60" spans="1:11" x14ac:dyDescent="0.25">
      <c r="A60" s="21" t="s">
        <v>83</v>
      </c>
    </row>
    <row r="61" spans="1:11" x14ac:dyDescent="0.25">
      <c r="A61" s="14" t="s">
        <v>84</v>
      </c>
      <c r="F61" s="34" t="s">
        <v>14</v>
      </c>
      <c r="G61" s="34" t="s">
        <v>15</v>
      </c>
    </row>
    <row r="62" spans="1:11" x14ac:dyDescent="0.25">
      <c r="A62" s="14" t="s">
        <v>85</v>
      </c>
      <c r="F62" s="34" t="s">
        <v>14</v>
      </c>
      <c r="G62" s="34" t="s">
        <v>94</v>
      </c>
    </row>
    <row r="63" spans="1:11" x14ac:dyDescent="0.25">
      <c r="A63" s="14" t="s">
        <v>86</v>
      </c>
      <c r="G63" t="s">
        <v>8</v>
      </c>
    </row>
    <row r="64" spans="1:11" x14ac:dyDescent="0.25">
      <c r="A64" s="14" t="s">
        <v>87</v>
      </c>
    </row>
    <row r="65" spans="1:1" x14ac:dyDescent="0.25">
      <c r="A65" s="14" t="s">
        <v>88</v>
      </c>
    </row>
    <row r="66" spans="1:1" x14ac:dyDescent="0.25">
      <c r="A66" s="14" t="s">
        <v>89</v>
      </c>
    </row>
    <row r="67" spans="1:1" x14ac:dyDescent="0.25">
      <c r="A67" s="14" t="s">
        <v>90</v>
      </c>
    </row>
    <row r="68" spans="1:1" x14ac:dyDescent="0.25">
      <c r="A68" s="14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7"/>
  <sheetViews>
    <sheetView zoomScale="85" zoomScaleNormal="85" workbookViewId="0">
      <selection activeCell="A15" sqref="A15"/>
    </sheetView>
  </sheetViews>
  <sheetFormatPr defaultColWidth="8.7109375" defaultRowHeight="15" x14ac:dyDescent="0.25"/>
  <cols>
    <col min="1" max="1" width="54.140625" style="9" customWidth="1"/>
    <col min="2" max="1025" width="8.7109375" style="8"/>
    <col min="1026" max="16384" width="8.7109375" style="5"/>
  </cols>
  <sheetData>
    <row r="1" spans="1:1025" s="10" customFormat="1" x14ac:dyDescent="0.25">
      <c r="A1" s="10" t="s">
        <v>8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</row>
    <row r="2" spans="1:1025" s="7" customFormat="1" x14ac:dyDescent="0.25">
      <c r="A2" s="22" t="s">
        <v>16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1:1025" x14ac:dyDescent="0.25">
      <c r="A3" s="16" t="s">
        <v>17</v>
      </c>
      <c r="B3" s="5">
        <v>3230</v>
      </c>
      <c r="C3" s="5">
        <v>3459</v>
      </c>
      <c r="D3" s="5">
        <v>3697</v>
      </c>
      <c r="E3" s="5">
        <v>3733</v>
      </c>
      <c r="F3" s="5">
        <v>4616</v>
      </c>
      <c r="G3" s="5">
        <v>4696</v>
      </c>
      <c r="H3" s="5">
        <v>4158</v>
      </c>
      <c r="I3" s="5">
        <v>3732</v>
      </c>
      <c r="J3" s="5">
        <v>3745</v>
      </c>
      <c r="K3" s="8">
        <v>3286</v>
      </c>
      <c r="L3" s="8">
        <v>3039</v>
      </c>
      <c r="M3" s="8">
        <v>2503</v>
      </c>
      <c r="N3" s="8">
        <v>1173</v>
      </c>
      <c r="O3" s="8">
        <v>6162</v>
      </c>
      <c r="P3" s="8">
        <v>6395</v>
      </c>
    </row>
    <row r="4" spans="1:1025" x14ac:dyDescent="0.25">
      <c r="A4" s="16" t="s">
        <v>18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46.96</v>
      </c>
      <c r="H4" s="5">
        <v>41.58</v>
      </c>
      <c r="I4" s="5">
        <v>74.64</v>
      </c>
      <c r="J4" s="5">
        <v>187.25</v>
      </c>
      <c r="K4" s="8">
        <v>164.3</v>
      </c>
      <c r="L4" s="8">
        <v>151.94999999999999</v>
      </c>
      <c r="M4" s="8">
        <v>175.21</v>
      </c>
      <c r="N4" s="8">
        <v>117.3</v>
      </c>
      <c r="O4" s="8">
        <f>0.1*O3</f>
        <v>616.20000000000005</v>
      </c>
      <c r="P4" s="8">
        <f>0.08*P3</f>
        <v>511.6</v>
      </c>
    </row>
    <row r="5" spans="1:1025" x14ac:dyDescent="0.25">
      <c r="A5" s="16" t="s">
        <v>19</v>
      </c>
      <c r="B5" s="5">
        <v>2486</v>
      </c>
      <c r="C5" s="5">
        <v>2727</v>
      </c>
      <c r="D5" s="5">
        <v>2822</v>
      </c>
      <c r="E5" s="5">
        <v>3101</v>
      </c>
      <c r="F5" s="5">
        <v>3537</v>
      </c>
      <c r="G5" s="5">
        <v>3076</v>
      </c>
      <c r="H5" s="5">
        <v>2714</v>
      </c>
      <c r="I5" s="5">
        <v>2267</v>
      </c>
      <c r="J5" s="8">
        <v>2107</v>
      </c>
      <c r="K5" s="8">
        <v>1829</v>
      </c>
      <c r="L5" s="8">
        <v>1631</v>
      </c>
      <c r="M5" s="8">
        <v>1488</v>
      </c>
      <c r="N5" s="8">
        <v>615</v>
      </c>
      <c r="O5" s="8">
        <v>6849</v>
      </c>
      <c r="P5" s="8">
        <v>6578</v>
      </c>
    </row>
    <row r="6" spans="1:1025" x14ac:dyDescent="0.25">
      <c r="A6" s="16" t="s">
        <v>20</v>
      </c>
      <c r="B6" s="5">
        <v>323.18</v>
      </c>
      <c r="C6" s="5">
        <v>436.32</v>
      </c>
      <c r="D6" s="5">
        <v>507.96</v>
      </c>
      <c r="E6" s="5">
        <v>589.19000000000005</v>
      </c>
      <c r="F6" s="5">
        <v>707.4</v>
      </c>
      <c r="G6" s="5">
        <v>522.91999999999996</v>
      </c>
      <c r="H6" s="5">
        <v>488.52</v>
      </c>
      <c r="I6" s="5">
        <v>385.39</v>
      </c>
      <c r="J6" s="5">
        <v>379.26</v>
      </c>
      <c r="K6" s="5">
        <v>310.93</v>
      </c>
      <c r="L6" s="5">
        <v>326.2</v>
      </c>
      <c r="M6" s="5">
        <v>282.72000000000003</v>
      </c>
      <c r="N6" s="5">
        <v>153.75</v>
      </c>
      <c r="O6" s="8">
        <f>0.2*O5</f>
        <v>1369.8000000000002</v>
      </c>
      <c r="P6" s="8">
        <f>0.19*P5</f>
        <v>1249.82</v>
      </c>
    </row>
    <row r="7" spans="1:1025" x14ac:dyDescent="0.25">
      <c r="A7" s="16" t="s">
        <v>21</v>
      </c>
      <c r="B7" s="5">
        <v>681</v>
      </c>
      <c r="C7" s="5">
        <v>887</v>
      </c>
      <c r="D7" s="5">
        <v>955</v>
      </c>
      <c r="E7" s="5">
        <v>998</v>
      </c>
      <c r="F7" s="5">
        <v>1187</v>
      </c>
      <c r="G7" s="5">
        <v>1143</v>
      </c>
      <c r="H7" s="5">
        <v>890</v>
      </c>
      <c r="I7" s="8">
        <v>860</v>
      </c>
      <c r="J7" s="8">
        <v>757</v>
      </c>
      <c r="K7" s="8">
        <v>603</v>
      </c>
      <c r="L7" s="8">
        <v>419</v>
      </c>
      <c r="M7" s="8">
        <v>365</v>
      </c>
      <c r="N7" s="8">
        <v>163</v>
      </c>
      <c r="O7" s="8">
        <v>831</v>
      </c>
      <c r="P7" s="8">
        <v>738</v>
      </c>
    </row>
    <row r="8" spans="1:1025" x14ac:dyDescent="0.25">
      <c r="A8" s="16" t="s">
        <v>22</v>
      </c>
      <c r="B8" s="8">
        <v>61.29</v>
      </c>
      <c r="C8" s="8">
        <v>124.18</v>
      </c>
      <c r="D8" s="8">
        <v>191</v>
      </c>
      <c r="E8" s="8">
        <v>179.64</v>
      </c>
      <c r="F8" s="8">
        <v>213.66</v>
      </c>
      <c r="G8" s="8">
        <v>262.89</v>
      </c>
      <c r="H8" s="8">
        <v>186.9</v>
      </c>
      <c r="I8" s="8">
        <v>301</v>
      </c>
      <c r="J8" s="8">
        <v>295.23</v>
      </c>
      <c r="K8" s="8">
        <v>301.5</v>
      </c>
      <c r="L8" s="8">
        <v>184.36</v>
      </c>
      <c r="M8" s="8">
        <v>135.05000000000001</v>
      </c>
      <c r="N8" s="8">
        <v>70.09</v>
      </c>
      <c r="O8" s="8">
        <f>0.54*O7</f>
        <v>448.74</v>
      </c>
      <c r="P8" s="8">
        <f>0.49*P7</f>
        <v>361.62</v>
      </c>
    </row>
    <row r="9" spans="1:1025" x14ac:dyDescent="0.25">
      <c r="A9" s="16" t="s">
        <v>23</v>
      </c>
      <c r="B9" s="8">
        <v>2184</v>
      </c>
      <c r="C9" s="8">
        <v>2167</v>
      </c>
      <c r="D9" s="8">
        <v>2182</v>
      </c>
      <c r="E9" s="8">
        <v>2272</v>
      </c>
      <c r="F9" s="8">
        <v>2563</v>
      </c>
      <c r="G9" s="8">
        <v>2617</v>
      </c>
      <c r="H9" s="8">
        <v>2144</v>
      </c>
      <c r="I9" s="8">
        <v>1967</v>
      </c>
      <c r="J9" s="8">
        <v>1837</v>
      </c>
      <c r="K9" s="8">
        <v>1553</v>
      </c>
      <c r="L9" s="8">
        <v>1322</v>
      </c>
      <c r="M9" s="8">
        <v>980</v>
      </c>
      <c r="N9" s="8">
        <v>331</v>
      </c>
      <c r="O9" s="8">
        <v>3276</v>
      </c>
      <c r="P9" s="8">
        <v>3300</v>
      </c>
      <c r="Q9" s="5"/>
    </row>
    <row r="10" spans="1:1025" x14ac:dyDescent="0.25">
      <c r="A10" s="16" t="s">
        <v>24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f>0.01*I9</f>
        <v>19.670000000000002</v>
      </c>
      <c r="J10" s="8">
        <v>0</v>
      </c>
      <c r="K10" s="8">
        <v>15.53</v>
      </c>
      <c r="L10" s="8">
        <v>13.22</v>
      </c>
      <c r="M10" s="8">
        <f>0.06*M9</f>
        <v>58.8</v>
      </c>
      <c r="N10" s="8">
        <f>0.07*N9</f>
        <v>23.17</v>
      </c>
      <c r="O10" s="8">
        <f>0.06*O9</f>
        <v>196.56</v>
      </c>
      <c r="P10" s="8">
        <f>0.05*P9</f>
        <v>165</v>
      </c>
    </row>
    <row r="11" spans="1:1025" x14ac:dyDescent="0.25">
      <c r="A11" s="22" t="s">
        <v>28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</row>
    <row r="12" spans="1:1025" s="20" customFormat="1" x14ac:dyDescent="0.25">
      <c r="A12" s="16" t="s">
        <v>95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9"/>
      <c r="IY12" s="9"/>
      <c r="IZ12" s="9"/>
      <c r="JA12" s="9"/>
      <c r="JB12" s="9"/>
      <c r="JC12" s="9"/>
      <c r="JD12" s="9"/>
      <c r="JE12" s="9"/>
      <c r="JF12" s="9"/>
      <c r="JG12" s="9"/>
      <c r="JH12" s="9"/>
      <c r="JI12" s="9"/>
      <c r="JJ12" s="9"/>
      <c r="JK12" s="9"/>
      <c r="JL12" s="9"/>
      <c r="JM12" s="9"/>
      <c r="JN12" s="9"/>
      <c r="JO12" s="9"/>
      <c r="JP12" s="9"/>
      <c r="JQ12" s="9"/>
      <c r="JR12" s="9"/>
      <c r="JS12" s="9"/>
      <c r="JT12" s="9"/>
      <c r="JU12" s="9"/>
      <c r="JV12" s="9"/>
      <c r="JW12" s="9"/>
      <c r="JX12" s="9"/>
      <c r="JY12" s="9"/>
      <c r="JZ12" s="9"/>
      <c r="KA12" s="9"/>
      <c r="KB12" s="9"/>
      <c r="KC12" s="9"/>
      <c r="KD12" s="9"/>
      <c r="KE12" s="9"/>
      <c r="KF12" s="9"/>
      <c r="KG12" s="9"/>
      <c r="KH12" s="9"/>
      <c r="KI12" s="9"/>
      <c r="KJ12" s="9"/>
      <c r="KK12" s="9"/>
      <c r="KL12" s="9"/>
      <c r="KM12" s="9"/>
      <c r="KN12" s="9"/>
      <c r="KO12" s="9"/>
      <c r="KP12" s="9"/>
      <c r="KQ12" s="9"/>
      <c r="KR12" s="9"/>
      <c r="KS12" s="9"/>
      <c r="KT12" s="9"/>
      <c r="KU12" s="9"/>
      <c r="KV12" s="9"/>
      <c r="KW12" s="9"/>
      <c r="KX12" s="9"/>
      <c r="KY12" s="9"/>
      <c r="KZ12" s="9"/>
      <c r="LA12" s="9"/>
      <c r="LB12" s="9"/>
      <c r="LC12" s="9"/>
      <c r="LD12" s="9"/>
      <c r="LE12" s="9"/>
      <c r="LF12" s="9"/>
      <c r="LG12" s="9"/>
      <c r="LH12" s="9"/>
      <c r="LI12" s="9"/>
      <c r="LJ12" s="9"/>
      <c r="LK12" s="9"/>
      <c r="LL12" s="9"/>
      <c r="LM12" s="9"/>
      <c r="LN12" s="9"/>
      <c r="LO12" s="9"/>
      <c r="LP12" s="9"/>
      <c r="LQ12" s="9"/>
      <c r="LR12" s="9"/>
      <c r="LS12" s="9"/>
      <c r="LT12" s="9"/>
      <c r="LU12" s="9"/>
      <c r="LV12" s="9"/>
      <c r="LW12" s="9"/>
      <c r="LX12" s="9"/>
      <c r="LY12" s="9"/>
      <c r="LZ12" s="9"/>
      <c r="MA12" s="9"/>
      <c r="MB12" s="9"/>
      <c r="MC12" s="9"/>
      <c r="MD12" s="9"/>
      <c r="ME12" s="9"/>
      <c r="MF12" s="9"/>
      <c r="MG12" s="9"/>
      <c r="MH12" s="9"/>
      <c r="MI12" s="9"/>
      <c r="MJ12" s="9"/>
      <c r="MK12" s="9"/>
      <c r="ML12" s="9"/>
      <c r="MM12" s="9"/>
      <c r="MN12" s="9"/>
      <c r="MO12" s="9"/>
      <c r="MP12" s="9"/>
      <c r="MQ12" s="9"/>
      <c r="MR12" s="9"/>
      <c r="MS12" s="9"/>
      <c r="MT12" s="9"/>
      <c r="MU12" s="9"/>
      <c r="MV12" s="9"/>
      <c r="MW12" s="9"/>
      <c r="MX12" s="9"/>
      <c r="MY12" s="9"/>
      <c r="MZ12" s="9"/>
      <c r="NA12" s="9"/>
      <c r="NB12" s="9"/>
      <c r="NC12" s="9"/>
      <c r="ND12" s="9"/>
      <c r="NE12" s="9"/>
      <c r="NF12" s="9"/>
      <c r="NG12" s="9"/>
      <c r="NH12" s="9"/>
      <c r="NI12" s="9"/>
      <c r="NJ12" s="9"/>
      <c r="NK12" s="9"/>
      <c r="NL12" s="9"/>
      <c r="NM12" s="9"/>
      <c r="NN12" s="9"/>
      <c r="NO12" s="9"/>
      <c r="NP12" s="9"/>
      <c r="NQ12" s="9"/>
      <c r="NR12" s="9"/>
      <c r="NS12" s="9"/>
      <c r="NT12" s="9"/>
      <c r="NU12" s="9"/>
      <c r="NV12" s="9"/>
      <c r="NW12" s="9"/>
      <c r="NX12" s="9"/>
      <c r="NY12" s="9"/>
      <c r="NZ12" s="9"/>
      <c r="OA12" s="9"/>
      <c r="OB12" s="9"/>
      <c r="OC12" s="9"/>
      <c r="OD12" s="9"/>
      <c r="OE12" s="9"/>
      <c r="OF12" s="9"/>
      <c r="OG12" s="9"/>
      <c r="OH12" s="9"/>
      <c r="OI12" s="9"/>
      <c r="OJ12" s="9"/>
      <c r="OK12" s="9"/>
      <c r="OL12" s="9"/>
      <c r="OM12" s="9"/>
      <c r="ON12" s="9"/>
      <c r="OO12" s="9"/>
      <c r="OP12" s="9"/>
      <c r="OQ12" s="9"/>
      <c r="OR12" s="9"/>
      <c r="OS12" s="9"/>
      <c r="OT12" s="9"/>
      <c r="OU12" s="9"/>
      <c r="OV12" s="9"/>
      <c r="OW12" s="9"/>
      <c r="OX12" s="9"/>
      <c r="OY12" s="9"/>
      <c r="OZ12" s="9"/>
      <c r="PA12" s="9"/>
      <c r="PB12" s="9"/>
      <c r="PC12" s="9"/>
      <c r="PD12" s="9"/>
      <c r="PE12" s="9"/>
      <c r="PF12" s="9"/>
      <c r="PG12" s="9"/>
      <c r="PH12" s="9"/>
      <c r="PI12" s="9"/>
      <c r="PJ12" s="9"/>
      <c r="PK12" s="9"/>
      <c r="PL12" s="9"/>
      <c r="PM12" s="9"/>
      <c r="PN12" s="9"/>
      <c r="PO12" s="9"/>
      <c r="PP12" s="9"/>
      <c r="PQ12" s="9"/>
      <c r="PR12" s="9"/>
      <c r="PS12" s="9"/>
      <c r="PT12" s="9"/>
      <c r="PU12" s="9"/>
      <c r="PV12" s="9"/>
      <c r="PW12" s="9"/>
      <c r="PX12" s="9"/>
      <c r="PY12" s="9"/>
      <c r="PZ12" s="9"/>
      <c r="QA12" s="9"/>
      <c r="QB12" s="9"/>
      <c r="QC12" s="9"/>
      <c r="QD12" s="9"/>
      <c r="QE12" s="9"/>
      <c r="QF12" s="9"/>
      <c r="QG12" s="9"/>
      <c r="QH12" s="9"/>
      <c r="QI12" s="9"/>
      <c r="QJ12" s="9"/>
      <c r="QK12" s="9"/>
      <c r="QL12" s="9"/>
      <c r="QM12" s="9"/>
      <c r="QN12" s="9"/>
      <c r="QO12" s="9"/>
      <c r="QP12" s="9"/>
      <c r="QQ12" s="9"/>
      <c r="QR12" s="9"/>
      <c r="QS12" s="9"/>
      <c r="QT12" s="9"/>
      <c r="QU12" s="9"/>
      <c r="QV12" s="9"/>
      <c r="QW12" s="9"/>
      <c r="QX12" s="9"/>
      <c r="QY12" s="9"/>
      <c r="QZ12" s="9"/>
      <c r="RA12" s="9"/>
      <c r="RB12" s="9"/>
      <c r="RC12" s="9"/>
      <c r="RD12" s="9"/>
      <c r="RE12" s="9"/>
      <c r="RF12" s="9"/>
      <c r="RG12" s="9"/>
      <c r="RH12" s="9"/>
      <c r="RI12" s="9"/>
      <c r="RJ12" s="9"/>
      <c r="RK12" s="9"/>
      <c r="RL12" s="9"/>
      <c r="RM12" s="9"/>
      <c r="RN12" s="9"/>
      <c r="RO12" s="9"/>
      <c r="RP12" s="9"/>
      <c r="RQ12" s="9"/>
      <c r="RR12" s="9"/>
      <c r="RS12" s="9"/>
      <c r="RT12" s="9"/>
      <c r="RU12" s="9"/>
      <c r="RV12" s="9"/>
      <c r="RW12" s="9"/>
      <c r="RX12" s="9"/>
      <c r="RY12" s="9"/>
      <c r="RZ12" s="9"/>
      <c r="SA12" s="9"/>
      <c r="SB12" s="9"/>
      <c r="SC12" s="9"/>
      <c r="SD12" s="9"/>
      <c r="SE12" s="9"/>
      <c r="SF12" s="9"/>
      <c r="SG12" s="9"/>
      <c r="SH12" s="9"/>
      <c r="SI12" s="9"/>
      <c r="SJ12" s="9"/>
      <c r="SK12" s="9"/>
      <c r="SL12" s="9"/>
      <c r="SM12" s="9"/>
      <c r="SN12" s="9"/>
      <c r="SO12" s="9"/>
      <c r="SP12" s="9"/>
      <c r="SQ12" s="9"/>
      <c r="SR12" s="9"/>
      <c r="SS12" s="9"/>
      <c r="ST12" s="9"/>
      <c r="SU12" s="9"/>
      <c r="SV12" s="9"/>
      <c r="SW12" s="9"/>
      <c r="SX12" s="9"/>
      <c r="SY12" s="9"/>
      <c r="SZ12" s="9"/>
      <c r="TA12" s="9"/>
      <c r="TB12" s="9"/>
      <c r="TC12" s="9"/>
      <c r="TD12" s="9"/>
      <c r="TE12" s="9"/>
      <c r="TF12" s="9"/>
      <c r="TG12" s="9"/>
      <c r="TH12" s="9"/>
      <c r="TI12" s="9"/>
      <c r="TJ12" s="9"/>
      <c r="TK12" s="9"/>
      <c r="TL12" s="9"/>
      <c r="TM12" s="9"/>
      <c r="TN12" s="9"/>
      <c r="TO12" s="9"/>
      <c r="TP12" s="9"/>
      <c r="TQ12" s="9"/>
      <c r="TR12" s="9"/>
      <c r="TS12" s="9"/>
      <c r="TT12" s="9"/>
      <c r="TU12" s="9"/>
      <c r="TV12" s="9"/>
      <c r="TW12" s="9"/>
      <c r="TX12" s="9"/>
      <c r="TY12" s="9"/>
      <c r="TZ12" s="9"/>
      <c r="UA12" s="9"/>
      <c r="UB12" s="9"/>
      <c r="UC12" s="9"/>
      <c r="UD12" s="9"/>
      <c r="UE12" s="9"/>
      <c r="UF12" s="9"/>
      <c r="UG12" s="9"/>
      <c r="UH12" s="9"/>
      <c r="UI12" s="9"/>
      <c r="UJ12" s="9"/>
      <c r="UK12" s="9"/>
      <c r="UL12" s="9"/>
      <c r="UM12" s="9"/>
      <c r="UN12" s="9"/>
      <c r="UO12" s="9"/>
      <c r="UP12" s="9"/>
      <c r="UQ12" s="9"/>
      <c r="UR12" s="9"/>
      <c r="US12" s="9"/>
      <c r="UT12" s="9"/>
      <c r="UU12" s="9"/>
      <c r="UV12" s="9"/>
      <c r="UW12" s="9"/>
      <c r="UX12" s="9"/>
      <c r="UY12" s="9"/>
      <c r="UZ12" s="9"/>
      <c r="VA12" s="9"/>
      <c r="VB12" s="9"/>
      <c r="VC12" s="9"/>
      <c r="VD12" s="9"/>
      <c r="VE12" s="9"/>
      <c r="VF12" s="9"/>
      <c r="VG12" s="9"/>
      <c r="VH12" s="9"/>
      <c r="VI12" s="9"/>
      <c r="VJ12" s="9"/>
      <c r="VK12" s="9"/>
      <c r="VL12" s="9"/>
      <c r="VM12" s="9"/>
      <c r="VN12" s="9"/>
      <c r="VO12" s="9"/>
      <c r="VP12" s="9"/>
      <c r="VQ12" s="9"/>
      <c r="VR12" s="9"/>
      <c r="VS12" s="9"/>
      <c r="VT12" s="9"/>
      <c r="VU12" s="9"/>
      <c r="VV12" s="9"/>
      <c r="VW12" s="9"/>
      <c r="VX12" s="9"/>
      <c r="VY12" s="9"/>
      <c r="VZ12" s="9"/>
      <c r="WA12" s="9"/>
      <c r="WB12" s="9"/>
      <c r="WC12" s="9"/>
      <c r="WD12" s="9"/>
      <c r="WE12" s="9"/>
      <c r="WF12" s="9"/>
      <c r="WG12" s="9"/>
      <c r="WH12" s="9"/>
      <c r="WI12" s="9"/>
      <c r="WJ12" s="9"/>
      <c r="WK12" s="9"/>
      <c r="WL12" s="9"/>
      <c r="WM12" s="9"/>
      <c r="WN12" s="9"/>
      <c r="WO12" s="9"/>
      <c r="WP12" s="9"/>
      <c r="WQ12" s="9"/>
      <c r="WR12" s="9"/>
      <c r="WS12" s="9"/>
      <c r="WT12" s="9"/>
      <c r="WU12" s="9"/>
      <c r="WV12" s="9"/>
      <c r="WW12" s="9"/>
      <c r="WX12" s="9"/>
      <c r="WY12" s="9"/>
      <c r="WZ12" s="9"/>
      <c r="XA12" s="9"/>
      <c r="XB12" s="9"/>
      <c r="XC12" s="9"/>
      <c r="XD12" s="9"/>
      <c r="XE12" s="9"/>
      <c r="XF12" s="9"/>
      <c r="XG12" s="9"/>
      <c r="XH12" s="9"/>
      <c r="XI12" s="9"/>
      <c r="XJ12" s="9"/>
      <c r="XK12" s="9"/>
      <c r="XL12" s="9"/>
      <c r="XM12" s="9"/>
      <c r="XN12" s="9"/>
      <c r="XO12" s="9"/>
      <c r="XP12" s="9"/>
      <c r="XQ12" s="9"/>
      <c r="XR12" s="9"/>
      <c r="XS12" s="9"/>
      <c r="XT12" s="9"/>
      <c r="XU12" s="9"/>
      <c r="XV12" s="9"/>
      <c r="XW12" s="9"/>
      <c r="XX12" s="9"/>
      <c r="XY12" s="9"/>
      <c r="XZ12" s="9"/>
      <c r="YA12" s="9"/>
      <c r="YB12" s="9"/>
      <c r="YC12" s="9"/>
      <c r="YD12" s="9"/>
      <c r="YE12" s="9"/>
      <c r="YF12" s="9"/>
      <c r="YG12" s="9"/>
      <c r="YH12" s="9"/>
      <c r="YI12" s="9"/>
      <c r="YJ12" s="9"/>
      <c r="YK12" s="9"/>
      <c r="YL12" s="9"/>
      <c r="YM12" s="9"/>
      <c r="YN12" s="9"/>
      <c r="YO12" s="9"/>
      <c r="YP12" s="9"/>
      <c r="YQ12" s="9"/>
      <c r="YR12" s="9"/>
      <c r="YS12" s="9"/>
      <c r="YT12" s="9"/>
      <c r="YU12" s="9"/>
      <c r="YV12" s="9"/>
      <c r="YW12" s="9"/>
      <c r="YX12" s="9"/>
      <c r="YY12" s="9"/>
      <c r="YZ12" s="9"/>
      <c r="ZA12" s="9"/>
      <c r="ZB12" s="9"/>
      <c r="ZC12" s="9"/>
      <c r="ZD12" s="9"/>
      <c r="ZE12" s="9"/>
      <c r="ZF12" s="9"/>
      <c r="ZG12" s="9"/>
      <c r="ZH12" s="9"/>
      <c r="ZI12" s="9"/>
      <c r="ZJ12" s="9"/>
      <c r="ZK12" s="9"/>
      <c r="ZL12" s="9"/>
      <c r="ZM12" s="9"/>
      <c r="ZN12" s="9"/>
      <c r="ZO12" s="9"/>
      <c r="ZP12" s="9"/>
      <c r="ZQ12" s="9"/>
      <c r="ZR12" s="9"/>
      <c r="ZS12" s="9"/>
      <c r="ZT12" s="9"/>
      <c r="ZU12" s="9"/>
      <c r="ZV12" s="9"/>
      <c r="ZW12" s="9"/>
      <c r="ZX12" s="9"/>
      <c r="ZY12" s="9"/>
      <c r="ZZ12" s="9"/>
      <c r="AAA12" s="9"/>
      <c r="AAB12" s="9"/>
      <c r="AAC12" s="9"/>
      <c r="AAD12" s="9"/>
      <c r="AAE12" s="9"/>
      <c r="AAF12" s="9"/>
      <c r="AAG12" s="9"/>
      <c r="AAH12" s="9"/>
      <c r="AAI12" s="9"/>
      <c r="AAJ12" s="9"/>
      <c r="AAK12" s="9"/>
      <c r="AAL12" s="9"/>
      <c r="AAM12" s="9"/>
      <c r="AAN12" s="9"/>
      <c r="AAO12" s="9"/>
      <c r="AAP12" s="9"/>
      <c r="AAQ12" s="9"/>
      <c r="AAR12" s="9"/>
      <c r="AAS12" s="9"/>
      <c r="AAT12" s="9"/>
      <c r="AAU12" s="9"/>
      <c r="AAV12" s="9"/>
      <c r="AAW12" s="9"/>
      <c r="AAX12" s="9"/>
      <c r="AAY12" s="9"/>
      <c r="AAZ12" s="9"/>
      <c r="ABA12" s="9"/>
      <c r="ABB12" s="9"/>
      <c r="ABC12" s="9"/>
      <c r="ABD12" s="9"/>
      <c r="ABE12" s="9"/>
      <c r="ABF12" s="9"/>
      <c r="ABG12" s="9"/>
      <c r="ABH12" s="9"/>
      <c r="ABI12" s="9"/>
      <c r="ABJ12" s="9"/>
      <c r="ABK12" s="9"/>
      <c r="ABL12" s="9"/>
      <c r="ABM12" s="9"/>
      <c r="ABN12" s="9"/>
      <c r="ABO12" s="9"/>
      <c r="ABP12" s="9"/>
      <c r="ABQ12" s="9"/>
      <c r="ABR12" s="9"/>
      <c r="ABS12" s="9"/>
      <c r="ABT12" s="9"/>
      <c r="ABU12" s="9"/>
      <c r="ABV12" s="9"/>
      <c r="ABW12" s="9"/>
      <c r="ABX12" s="9"/>
      <c r="ABY12" s="9"/>
      <c r="ABZ12" s="9"/>
      <c r="ACA12" s="9"/>
      <c r="ACB12" s="9"/>
      <c r="ACC12" s="9"/>
      <c r="ACD12" s="9"/>
      <c r="ACE12" s="9"/>
      <c r="ACF12" s="9"/>
      <c r="ACG12" s="9"/>
      <c r="ACH12" s="9"/>
      <c r="ACI12" s="9"/>
      <c r="ACJ12" s="9"/>
      <c r="ACK12" s="9"/>
      <c r="ACL12" s="9"/>
      <c r="ACM12" s="9"/>
      <c r="ACN12" s="9"/>
      <c r="ACO12" s="9"/>
      <c r="ACP12" s="9"/>
      <c r="ACQ12" s="9"/>
      <c r="ACR12" s="9"/>
      <c r="ACS12" s="9"/>
      <c r="ACT12" s="9"/>
      <c r="ACU12" s="9"/>
      <c r="ACV12" s="9"/>
      <c r="ACW12" s="9"/>
      <c r="ACX12" s="9"/>
      <c r="ACY12" s="9"/>
      <c r="ACZ12" s="9"/>
      <c r="ADA12" s="9"/>
      <c r="ADB12" s="9"/>
      <c r="ADC12" s="9"/>
      <c r="ADD12" s="9"/>
      <c r="ADE12" s="9"/>
      <c r="ADF12" s="9"/>
      <c r="ADG12" s="9"/>
      <c r="ADH12" s="9"/>
      <c r="ADI12" s="9"/>
      <c r="ADJ12" s="9"/>
      <c r="ADK12" s="9"/>
      <c r="ADL12" s="9"/>
      <c r="ADM12" s="9"/>
      <c r="ADN12" s="9"/>
      <c r="ADO12" s="9"/>
      <c r="ADP12" s="9"/>
      <c r="ADQ12" s="9"/>
      <c r="ADR12" s="9"/>
      <c r="ADS12" s="9"/>
      <c r="ADT12" s="9"/>
      <c r="ADU12" s="9"/>
      <c r="ADV12" s="9"/>
      <c r="ADW12" s="9"/>
      <c r="ADX12" s="9"/>
      <c r="ADY12" s="9"/>
      <c r="ADZ12" s="9"/>
      <c r="AEA12" s="9"/>
      <c r="AEB12" s="9"/>
      <c r="AEC12" s="9"/>
      <c r="AED12" s="9"/>
      <c r="AEE12" s="9"/>
      <c r="AEF12" s="9"/>
      <c r="AEG12" s="9"/>
      <c r="AEH12" s="9"/>
      <c r="AEI12" s="9"/>
      <c r="AEJ12" s="9"/>
      <c r="AEK12" s="9"/>
      <c r="AEL12" s="9"/>
      <c r="AEM12" s="9"/>
      <c r="AEN12" s="9"/>
      <c r="AEO12" s="9"/>
      <c r="AEP12" s="9"/>
      <c r="AEQ12" s="9"/>
      <c r="AER12" s="9"/>
      <c r="AES12" s="9"/>
      <c r="AET12" s="9"/>
      <c r="AEU12" s="9"/>
      <c r="AEV12" s="9"/>
      <c r="AEW12" s="9"/>
      <c r="AEX12" s="9"/>
      <c r="AEY12" s="9"/>
      <c r="AEZ12" s="9"/>
      <c r="AFA12" s="9"/>
      <c r="AFB12" s="9"/>
      <c r="AFC12" s="9"/>
      <c r="AFD12" s="9"/>
      <c r="AFE12" s="9"/>
      <c r="AFF12" s="9"/>
      <c r="AFG12" s="9"/>
      <c r="AFH12" s="9"/>
      <c r="AFI12" s="9"/>
      <c r="AFJ12" s="9"/>
      <c r="AFK12" s="9"/>
      <c r="AFL12" s="9"/>
      <c r="AFM12" s="9"/>
      <c r="AFN12" s="9"/>
      <c r="AFO12" s="9"/>
      <c r="AFP12" s="9"/>
      <c r="AFQ12" s="9"/>
      <c r="AFR12" s="9"/>
      <c r="AFS12" s="9"/>
      <c r="AFT12" s="9"/>
      <c r="AFU12" s="9"/>
      <c r="AFV12" s="9"/>
      <c r="AFW12" s="9"/>
      <c r="AFX12" s="9"/>
      <c r="AFY12" s="9"/>
      <c r="AFZ12" s="9"/>
      <c r="AGA12" s="9"/>
      <c r="AGB12" s="9"/>
      <c r="AGC12" s="9"/>
      <c r="AGD12" s="9"/>
      <c r="AGE12" s="9"/>
      <c r="AGF12" s="9"/>
      <c r="AGG12" s="9"/>
      <c r="AGH12" s="9"/>
      <c r="AGI12" s="9"/>
      <c r="AGJ12" s="9"/>
      <c r="AGK12" s="9"/>
      <c r="AGL12" s="9"/>
      <c r="AGM12" s="9"/>
      <c r="AGN12" s="9"/>
      <c r="AGO12" s="9"/>
      <c r="AGP12" s="9"/>
      <c r="AGQ12" s="9"/>
      <c r="AGR12" s="9"/>
      <c r="AGS12" s="9"/>
      <c r="AGT12" s="9"/>
      <c r="AGU12" s="9"/>
      <c r="AGV12" s="9"/>
      <c r="AGW12" s="9"/>
      <c r="AGX12" s="9"/>
      <c r="AGY12" s="9"/>
      <c r="AGZ12" s="9"/>
      <c r="AHA12" s="9"/>
      <c r="AHB12" s="9"/>
      <c r="AHC12" s="9"/>
      <c r="AHD12" s="9"/>
      <c r="AHE12" s="9"/>
      <c r="AHF12" s="9"/>
      <c r="AHG12" s="9"/>
      <c r="AHH12" s="9"/>
      <c r="AHI12" s="9"/>
      <c r="AHJ12" s="9"/>
      <c r="AHK12" s="9"/>
      <c r="AHL12" s="9"/>
      <c r="AHM12" s="9"/>
      <c r="AHN12" s="9"/>
      <c r="AHO12" s="9"/>
      <c r="AHP12" s="9"/>
      <c r="AHQ12" s="9"/>
      <c r="AHR12" s="9"/>
      <c r="AHS12" s="9"/>
      <c r="AHT12" s="9"/>
      <c r="AHU12" s="9"/>
      <c r="AHV12" s="9"/>
      <c r="AHW12" s="9"/>
      <c r="AHX12" s="9"/>
      <c r="AHY12" s="9"/>
      <c r="AHZ12" s="9"/>
      <c r="AIA12" s="9"/>
      <c r="AIB12" s="9"/>
      <c r="AIC12" s="9"/>
      <c r="AID12" s="9"/>
      <c r="AIE12" s="9"/>
      <c r="AIF12" s="9"/>
      <c r="AIG12" s="9"/>
      <c r="AIH12" s="9"/>
      <c r="AII12" s="9"/>
      <c r="AIJ12" s="9"/>
      <c r="AIK12" s="9"/>
      <c r="AIL12" s="9"/>
      <c r="AIM12" s="9"/>
      <c r="AIN12" s="9"/>
      <c r="AIO12" s="9"/>
      <c r="AIP12" s="9"/>
      <c r="AIQ12" s="9"/>
      <c r="AIR12" s="9"/>
      <c r="AIS12" s="9"/>
      <c r="AIT12" s="9"/>
      <c r="AIU12" s="9"/>
      <c r="AIV12" s="9"/>
      <c r="AIW12" s="9"/>
      <c r="AIX12" s="9"/>
      <c r="AIY12" s="9"/>
      <c r="AIZ12" s="9"/>
      <c r="AJA12" s="9"/>
      <c r="AJB12" s="9"/>
      <c r="AJC12" s="9"/>
      <c r="AJD12" s="9"/>
      <c r="AJE12" s="9"/>
      <c r="AJF12" s="9"/>
      <c r="AJG12" s="9"/>
      <c r="AJH12" s="9"/>
      <c r="AJI12" s="9"/>
      <c r="AJJ12" s="9"/>
      <c r="AJK12" s="9"/>
      <c r="AJL12" s="9"/>
      <c r="AJM12" s="9"/>
      <c r="AJN12" s="9"/>
      <c r="AJO12" s="9"/>
      <c r="AJP12" s="9"/>
      <c r="AJQ12" s="9"/>
      <c r="AJR12" s="9"/>
      <c r="AJS12" s="9"/>
      <c r="AJT12" s="9"/>
      <c r="AJU12" s="9"/>
      <c r="AJV12" s="9"/>
      <c r="AJW12" s="9"/>
      <c r="AJX12" s="9"/>
      <c r="AJY12" s="9"/>
      <c r="AJZ12" s="9"/>
      <c r="AKA12" s="9"/>
      <c r="AKB12" s="9"/>
      <c r="AKC12" s="9"/>
      <c r="AKD12" s="9"/>
      <c r="AKE12" s="9"/>
      <c r="AKF12" s="9"/>
      <c r="AKG12" s="9"/>
      <c r="AKH12" s="9"/>
      <c r="AKI12" s="9"/>
      <c r="AKJ12" s="9"/>
      <c r="AKK12" s="9"/>
      <c r="AKL12" s="9"/>
      <c r="AKM12" s="9"/>
      <c r="AKN12" s="9"/>
      <c r="AKO12" s="9"/>
      <c r="AKP12" s="9"/>
      <c r="AKQ12" s="9"/>
      <c r="AKR12" s="9"/>
      <c r="AKS12" s="9"/>
      <c r="AKT12" s="9"/>
      <c r="AKU12" s="9"/>
      <c r="AKV12" s="9"/>
      <c r="AKW12" s="9"/>
      <c r="AKX12" s="9"/>
      <c r="AKY12" s="9"/>
      <c r="AKZ12" s="9"/>
      <c r="ALA12" s="9"/>
      <c r="ALB12" s="9"/>
      <c r="ALC12" s="9"/>
      <c r="ALD12" s="9"/>
      <c r="ALE12" s="9"/>
      <c r="ALF12" s="9"/>
      <c r="ALG12" s="9"/>
      <c r="ALH12" s="9"/>
      <c r="ALI12" s="9"/>
      <c r="ALJ12" s="9"/>
      <c r="ALK12" s="9"/>
      <c r="ALL12" s="9"/>
      <c r="ALM12" s="9"/>
      <c r="ALN12" s="9"/>
      <c r="ALO12" s="9"/>
      <c r="ALP12" s="9"/>
      <c r="ALQ12" s="9"/>
      <c r="ALR12" s="9"/>
      <c r="ALS12" s="9"/>
      <c r="ALT12" s="9"/>
      <c r="ALU12" s="9"/>
      <c r="ALV12" s="9"/>
      <c r="ALW12" s="9"/>
      <c r="ALX12" s="9"/>
      <c r="ALY12" s="9"/>
      <c r="ALZ12" s="9"/>
      <c r="AMA12" s="9"/>
      <c r="AMB12" s="9"/>
      <c r="AMC12" s="9"/>
      <c r="AMD12" s="9"/>
      <c r="AME12" s="9"/>
      <c r="AMF12" s="9"/>
      <c r="AMG12" s="9"/>
      <c r="AMH12" s="9"/>
      <c r="AMI12" s="9"/>
      <c r="AMJ12" s="9"/>
      <c r="AMK12" s="9"/>
    </row>
    <row r="13" spans="1:1025" x14ac:dyDescent="0.25">
      <c r="A13" s="16" t="s">
        <v>96</v>
      </c>
    </row>
    <row r="14" spans="1:1025" x14ac:dyDescent="0.25">
      <c r="A14" s="16" t="s">
        <v>97</v>
      </c>
      <c r="B14" s="11">
        <f>22/156</f>
        <v>0.14102564102564102</v>
      </c>
      <c r="C14" s="11">
        <f t="shared" ref="C14:P14" si="0">22/156</f>
        <v>0.14102564102564102</v>
      </c>
      <c r="D14" s="11">
        <f t="shared" si="0"/>
        <v>0.14102564102564102</v>
      </c>
      <c r="E14" s="11">
        <f t="shared" si="0"/>
        <v>0.14102564102564102</v>
      </c>
      <c r="F14" s="11">
        <f t="shared" si="0"/>
        <v>0.14102564102564102</v>
      </c>
      <c r="G14" s="11">
        <f t="shared" si="0"/>
        <v>0.14102564102564102</v>
      </c>
      <c r="H14" s="11">
        <f t="shared" si="0"/>
        <v>0.14102564102564102</v>
      </c>
      <c r="I14" s="11">
        <f t="shared" si="0"/>
        <v>0.14102564102564102</v>
      </c>
      <c r="J14" s="11">
        <f t="shared" si="0"/>
        <v>0.14102564102564102</v>
      </c>
      <c r="K14" s="11">
        <f t="shared" si="0"/>
        <v>0.14102564102564102</v>
      </c>
      <c r="L14" s="11">
        <f t="shared" si="0"/>
        <v>0.14102564102564102</v>
      </c>
      <c r="M14" s="11">
        <f t="shared" si="0"/>
        <v>0.14102564102564102</v>
      </c>
      <c r="N14" s="8">
        <f t="shared" si="0"/>
        <v>0.14102564102564102</v>
      </c>
      <c r="O14" s="11">
        <f t="shared" si="0"/>
        <v>0.14102564102564102</v>
      </c>
      <c r="P14" s="11">
        <f t="shared" si="0"/>
        <v>0.14102564102564102</v>
      </c>
    </row>
    <row r="15" spans="1:1025" x14ac:dyDescent="0.25">
      <c r="A15" s="29" t="s">
        <v>100</v>
      </c>
      <c r="B15" s="12">
        <v>0.39</v>
      </c>
      <c r="C15" s="12">
        <v>0.39</v>
      </c>
      <c r="D15" s="12">
        <v>0.39</v>
      </c>
      <c r="E15" s="12">
        <v>0.39</v>
      </c>
      <c r="F15" s="12">
        <v>0.39</v>
      </c>
      <c r="G15" s="12">
        <v>0.39</v>
      </c>
      <c r="H15" s="12">
        <v>0.39</v>
      </c>
      <c r="I15" s="12">
        <v>0.39</v>
      </c>
      <c r="J15" s="12">
        <v>0.39</v>
      </c>
      <c r="K15" s="12">
        <v>0.39</v>
      </c>
      <c r="L15" s="9">
        <v>0.39</v>
      </c>
      <c r="M15" s="12">
        <v>0.39</v>
      </c>
      <c r="N15" s="12">
        <v>0.39</v>
      </c>
      <c r="O15" s="12">
        <v>0.39</v>
      </c>
      <c r="P15" s="12">
        <v>0.39</v>
      </c>
      <c r="W15" s="8" t="s">
        <v>8</v>
      </c>
    </row>
    <row r="16" spans="1:1025" x14ac:dyDescent="0.25">
      <c r="A16" s="16" t="s">
        <v>26</v>
      </c>
      <c r="B16" s="12">
        <v>0.16</v>
      </c>
      <c r="C16" s="12">
        <v>0.16</v>
      </c>
      <c r="D16" s="12">
        <v>0.16</v>
      </c>
      <c r="E16" s="12">
        <v>0.16</v>
      </c>
      <c r="F16" s="12">
        <v>0.16</v>
      </c>
      <c r="G16" s="12">
        <v>0.16</v>
      </c>
      <c r="H16" s="12">
        <v>0.16</v>
      </c>
      <c r="I16" s="12">
        <v>0.16</v>
      </c>
      <c r="J16" s="12">
        <v>0.16</v>
      </c>
      <c r="K16" s="12">
        <v>0.16</v>
      </c>
      <c r="L16" s="9">
        <v>0.16</v>
      </c>
      <c r="M16" s="12">
        <v>0.16</v>
      </c>
      <c r="N16" s="12">
        <v>0.16</v>
      </c>
      <c r="O16" s="12">
        <v>0.16</v>
      </c>
      <c r="P16" s="12">
        <v>0.16</v>
      </c>
    </row>
    <row r="17" spans="1:16" x14ac:dyDescent="0.25">
      <c r="A17" s="16" t="s">
        <v>27</v>
      </c>
      <c r="B17" s="12">
        <v>0.11</v>
      </c>
      <c r="C17" s="12">
        <v>0.11</v>
      </c>
      <c r="D17" s="12">
        <v>0.11</v>
      </c>
      <c r="E17" s="12">
        <v>0.11</v>
      </c>
      <c r="F17" s="12">
        <v>0.11</v>
      </c>
      <c r="G17" s="12">
        <v>0.11</v>
      </c>
      <c r="H17" s="12">
        <v>0.11</v>
      </c>
      <c r="I17" s="12">
        <v>0.11</v>
      </c>
      <c r="J17" s="12">
        <v>0.11</v>
      </c>
      <c r="K17" s="12">
        <v>0.11</v>
      </c>
      <c r="L17" s="9">
        <v>0.11</v>
      </c>
      <c r="M17" s="12">
        <v>0.11</v>
      </c>
      <c r="N17" s="12">
        <v>0.11</v>
      </c>
      <c r="O17" s="12">
        <v>0.11</v>
      </c>
      <c r="P17" s="12">
        <v>0.11</v>
      </c>
    </row>
    <row r="18" spans="1:16" x14ac:dyDescent="0.25">
      <c r="A18" s="16" t="s">
        <v>30</v>
      </c>
      <c r="B18" s="13">
        <v>0.1</v>
      </c>
      <c r="C18" s="13">
        <v>0.1</v>
      </c>
      <c r="D18" s="13">
        <v>0.1</v>
      </c>
      <c r="E18" s="13">
        <v>0.1</v>
      </c>
      <c r="F18" s="13">
        <v>0.1</v>
      </c>
      <c r="G18" s="13">
        <v>0.1</v>
      </c>
      <c r="H18" s="13">
        <v>0.1</v>
      </c>
      <c r="I18" s="13">
        <v>0.1</v>
      </c>
      <c r="J18" s="13">
        <v>0.1</v>
      </c>
      <c r="K18" s="13">
        <v>0.1</v>
      </c>
      <c r="L18" s="30">
        <v>0.1</v>
      </c>
      <c r="M18" s="13">
        <v>0.1</v>
      </c>
      <c r="N18" s="13">
        <v>0.1</v>
      </c>
      <c r="O18" s="13">
        <v>0.1</v>
      </c>
      <c r="P18" s="13">
        <v>0.1</v>
      </c>
    </row>
    <row r="19" spans="1:16" x14ac:dyDescent="0.25">
      <c r="A19" s="22" t="s">
        <v>31</v>
      </c>
      <c r="B19" s="25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</row>
    <row r="20" spans="1:16" x14ac:dyDescent="0.25">
      <c r="A20" s="16" t="s">
        <v>53</v>
      </c>
      <c r="B20" s="9">
        <v>2017</v>
      </c>
    </row>
    <row r="21" spans="1:16" x14ac:dyDescent="0.25">
      <c r="A21" s="14" t="s">
        <v>55</v>
      </c>
      <c r="B21"/>
    </row>
    <row r="22" spans="1:16" x14ac:dyDescent="0.25">
      <c r="A22" s="15" t="s">
        <v>46</v>
      </c>
      <c r="B22" s="19">
        <v>0.95</v>
      </c>
    </row>
    <row r="23" spans="1:16" x14ac:dyDescent="0.25">
      <c r="A23" s="18" t="s">
        <v>37</v>
      </c>
      <c r="B23">
        <v>2018</v>
      </c>
    </row>
    <row r="24" spans="1:16" x14ac:dyDescent="0.25">
      <c r="A24" s="15" t="s">
        <v>47</v>
      </c>
      <c r="B24" s="19">
        <v>0.95</v>
      </c>
    </row>
    <row r="25" spans="1:16" x14ac:dyDescent="0.25">
      <c r="A25" s="18" t="s">
        <v>37</v>
      </c>
      <c r="B25">
        <v>2020</v>
      </c>
    </row>
    <row r="26" spans="1:16" x14ac:dyDescent="0.25">
      <c r="A26" s="15" t="s">
        <v>48</v>
      </c>
      <c r="B26" s="19">
        <v>0.22</v>
      </c>
      <c r="K26" s="9"/>
    </row>
    <row r="27" spans="1:16" x14ac:dyDescent="0.25">
      <c r="A27" s="18" t="s">
        <v>37</v>
      </c>
      <c r="B27">
        <v>2018</v>
      </c>
      <c r="K27" s="9"/>
    </row>
    <row r="28" spans="1:16" x14ac:dyDescent="0.25">
      <c r="A28" s="15" t="s">
        <v>49</v>
      </c>
      <c r="B28" s="19">
        <v>0.22</v>
      </c>
      <c r="K28" s="9"/>
    </row>
    <row r="29" spans="1:16" x14ac:dyDescent="0.25">
      <c r="A29" s="18" t="s">
        <v>37</v>
      </c>
      <c r="B29">
        <v>2020</v>
      </c>
      <c r="K29" s="9"/>
    </row>
    <row r="30" spans="1:16" x14ac:dyDescent="0.25">
      <c r="A30" s="14" t="s">
        <v>50</v>
      </c>
      <c r="B30"/>
      <c r="K30" s="9"/>
    </row>
    <row r="31" spans="1:16" x14ac:dyDescent="0.25">
      <c r="A31" s="15" t="s">
        <v>46</v>
      </c>
      <c r="B31">
        <v>9.5699999999999993E-2</v>
      </c>
      <c r="K31" s="9"/>
    </row>
    <row r="32" spans="1:16" x14ac:dyDescent="0.25">
      <c r="A32" s="18" t="s">
        <v>37</v>
      </c>
      <c r="B32">
        <v>2022</v>
      </c>
      <c r="K32" s="9"/>
    </row>
    <row r="33" spans="1:25" x14ac:dyDescent="0.25">
      <c r="A33" s="14" t="s">
        <v>51</v>
      </c>
      <c r="B33"/>
      <c r="K33" s="9"/>
    </row>
    <row r="34" spans="1:25" x14ac:dyDescent="0.25">
      <c r="A34" s="15" t="s">
        <v>46</v>
      </c>
      <c r="B34">
        <v>7.0000000000000007E-2</v>
      </c>
      <c r="K34" s="9"/>
    </row>
    <row r="35" spans="1:25" x14ac:dyDescent="0.25">
      <c r="A35" s="18" t="s">
        <v>37</v>
      </c>
      <c r="B35">
        <v>2020</v>
      </c>
      <c r="K35" s="9"/>
    </row>
    <row r="36" spans="1:25" x14ac:dyDescent="0.25">
      <c r="A36" s="26" t="s">
        <v>67</v>
      </c>
      <c r="B36" s="28"/>
      <c r="C36" s="28"/>
      <c r="D36" s="28"/>
      <c r="E36" s="28"/>
      <c r="F36" s="24"/>
      <c r="G36" s="24"/>
      <c r="H36" s="24"/>
      <c r="I36" s="24"/>
      <c r="J36" s="24"/>
      <c r="K36" s="27"/>
      <c r="L36" s="24"/>
      <c r="M36" s="24"/>
      <c r="N36" s="24"/>
      <c r="O36" s="24"/>
      <c r="P36" s="24"/>
    </row>
    <row r="37" spans="1:25" x14ac:dyDescent="0.25">
      <c r="A37" s="9" t="s">
        <v>103</v>
      </c>
      <c r="B37" s="31"/>
      <c r="C37" s="10"/>
      <c r="D37" s="10"/>
      <c r="E37" s="10"/>
      <c r="K37" s="9"/>
    </row>
    <row r="38" spans="1:25" x14ac:dyDescent="0.25">
      <c r="A38" s="9" t="s">
        <v>104</v>
      </c>
      <c r="B38" s="32"/>
      <c r="K38" s="9"/>
    </row>
    <row r="39" spans="1:25" x14ac:dyDescent="0.25">
      <c r="A39" s="9" t="s">
        <v>7</v>
      </c>
      <c r="B39" s="32"/>
      <c r="K39" s="9"/>
    </row>
    <row r="40" spans="1:25" x14ac:dyDescent="0.25">
      <c r="A40" s="9" t="s">
        <v>105</v>
      </c>
      <c r="B40" s="32"/>
      <c r="C40" s="4"/>
      <c r="K40" s="9"/>
    </row>
    <row r="41" spans="1:25" x14ac:dyDescent="0.25">
      <c r="A41" s="9" t="s">
        <v>9</v>
      </c>
      <c r="B41" s="33">
        <v>4893</v>
      </c>
    </row>
    <row r="42" spans="1:25" x14ac:dyDescent="0.25">
      <c r="A42" s="9" t="s">
        <v>10</v>
      </c>
      <c r="B42" s="33">
        <v>2877</v>
      </c>
      <c r="V42" s="10"/>
      <c r="W42" s="10"/>
      <c r="X42" s="10"/>
      <c r="Y42" s="10"/>
    </row>
    <row r="43" spans="1:25" x14ac:dyDescent="0.25">
      <c r="A43" s="9" t="s">
        <v>71</v>
      </c>
      <c r="B43" s="33"/>
      <c r="V43" s="10"/>
      <c r="W43" s="10"/>
      <c r="X43" s="10"/>
      <c r="Y43" s="10"/>
    </row>
    <row r="44" spans="1:25" x14ac:dyDescent="0.25">
      <c r="A44" s="9" t="s">
        <v>72</v>
      </c>
      <c r="B44" s="33"/>
      <c r="V44" s="10"/>
      <c r="W44" s="10"/>
      <c r="X44" s="10"/>
      <c r="Y44" s="10"/>
    </row>
    <row r="45" spans="1:25" x14ac:dyDescent="0.25">
      <c r="A45" s="9" t="s">
        <v>75</v>
      </c>
    </row>
    <row r="46" spans="1:25" x14ac:dyDescent="0.25">
      <c r="A46" s="16" t="s">
        <v>74</v>
      </c>
    </row>
    <row r="47" spans="1:25" x14ac:dyDescent="0.25">
      <c r="A47" s="9" t="s">
        <v>76</v>
      </c>
    </row>
    <row r="48" spans="1:25" x14ac:dyDescent="0.25">
      <c r="A48" s="9" t="s">
        <v>77</v>
      </c>
    </row>
    <row r="49" spans="1:9" x14ac:dyDescent="0.25">
      <c r="B49" s="10" t="s">
        <v>99</v>
      </c>
      <c r="C49" s="10" t="s">
        <v>39</v>
      </c>
      <c r="D49" s="10" t="s">
        <v>41</v>
      </c>
      <c r="E49" s="10" t="s">
        <v>42</v>
      </c>
    </row>
    <row r="50" spans="1:9" x14ac:dyDescent="0.25">
      <c r="A50" s="21" t="s">
        <v>78</v>
      </c>
    </row>
    <row r="51" spans="1:9" x14ac:dyDescent="0.25">
      <c r="A51" s="14" t="s">
        <v>79</v>
      </c>
    </row>
    <row r="52" spans="1:9" x14ac:dyDescent="0.25">
      <c r="A52" s="14" t="s">
        <v>81</v>
      </c>
      <c r="I52" s="8" t="s">
        <v>8</v>
      </c>
    </row>
    <row r="53" spans="1:9" x14ac:dyDescent="0.25">
      <c r="A53" s="14" t="s">
        <v>82</v>
      </c>
    </row>
    <row r="54" spans="1:9" x14ac:dyDescent="0.25">
      <c r="A54" s="14" t="s">
        <v>80</v>
      </c>
    </row>
    <row r="55" spans="1:9" x14ac:dyDescent="0.25">
      <c r="A55" s="14" t="s">
        <v>88</v>
      </c>
    </row>
    <row r="56" spans="1:9" x14ac:dyDescent="0.25">
      <c r="A56" s="14" t="s">
        <v>89</v>
      </c>
    </row>
    <row r="57" spans="1:9" x14ac:dyDescent="0.25">
      <c r="A57" s="14" t="s">
        <v>90</v>
      </c>
    </row>
    <row r="58" spans="1:9" x14ac:dyDescent="0.25">
      <c r="A58" s="14" t="s">
        <v>91</v>
      </c>
    </row>
    <row r="59" spans="1:9" x14ac:dyDescent="0.25">
      <c r="A59" s="21" t="s">
        <v>83</v>
      </c>
    </row>
    <row r="60" spans="1:9" x14ac:dyDescent="0.25">
      <c r="A60" s="14" t="s">
        <v>84</v>
      </c>
    </row>
    <row r="61" spans="1:9" x14ac:dyDescent="0.25">
      <c r="A61" s="14" t="s">
        <v>85</v>
      </c>
    </row>
    <row r="62" spans="1:9" x14ac:dyDescent="0.25">
      <c r="A62" s="14" t="s">
        <v>86</v>
      </c>
    </row>
    <row r="63" spans="1:9" x14ac:dyDescent="0.25">
      <c r="A63" s="14" t="s">
        <v>87</v>
      </c>
    </row>
    <row r="64" spans="1:9" x14ac:dyDescent="0.25">
      <c r="A64" s="14" t="s">
        <v>88</v>
      </c>
    </row>
    <row r="65" spans="1:1" x14ac:dyDescent="0.25">
      <c r="A65" s="14" t="s">
        <v>89</v>
      </c>
    </row>
    <row r="66" spans="1:1" x14ac:dyDescent="0.25">
      <c r="A66" s="14" t="s">
        <v>90</v>
      </c>
    </row>
    <row r="67" spans="1:1" x14ac:dyDescent="0.25">
      <c r="A67" s="14" t="s">
        <v>91</v>
      </c>
    </row>
  </sheetData>
  <pageMargins left="0.7" right="0.7" top="0.75" bottom="0.75" header="0.3" footer="0.3"/>
  <pageSetup orientation="portrait" r:id="rId1"/>
  <ignoredErrors>
    <ignoredError sqref="N1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opLeftCell="A7" zoomScale="85" zoomScaleNormal="85" workbookViewId="0">
      <selection activeCell="G49" sqref="G49"/>
    </sheetView>
  </sheetViews>
  <sheetFormatPr defaultRowHeight="15" x14ac:dyDescent="0.25"/>
  <cols>
    <col min="1" max="1" width="54.140625" style="9" customWidth="1"/>
    <col min="2" max="2" width="21.140625" customWidth="1"/>
    <col min="3" max="3" width="21.7109375" customWidth="1"/>
    <col min="4" max="4" width="20" customWidth="1"/>
    <col min="5" max="5" width="19.28515625" customWidth="1"/>
    <col min="6" max="6" width="17" customWidth="1"/>
    <col min="7" max="7" width="16.7109375" customWidth="1"/>
    <col min="8" max="8" width="17.5703125" customWidth="1"/>
    <col min="9" max="9" width="16.5703125" customWidth="1"/>
  </cols>
  <sheetData>
    <row r="1" spans="1:9" x14ac:dyDescent="0.25">
      <c r="A1" s="10" t="s">
        <v>8</v>
      </c>
      <c r="B1" s="1" t="s">
        <v>32</v>
      </c>
      <c r="C1" s="1" t="s">
        <v>34</v>
      </c>
      <c r="I1" s="6"/>
    </row>
    <row r="2" spans="1:9" x14ac:dyDescent="0.25">
      <c r="A2" s="22" t="s">
        <v>16</v>
      </c>
      <c r="B2" s="25"/>
      <c r="C2" s="25"/>
      <c r="D2" s="25"/>
      <c r="E2" s="25"/>
      <c r="F2" s="25"/>
      <c r="G2" s="25"/>
      <c r="H2" s="25"/>
      <c r="I2" s="25"/>
    </row>
    <row r="3" spans="1:9" x14ac:dyDescent="0.25">
      <c r="A3" s="16" t="s">
        <v>17</v>
      </c>
      <c r="B3" t="s">
        <v>33</v>
      </c>
    </row>
    <row r="4" spans="1:9" x14ac:dyDescent="0.25">
      <c r="A4" s="16" t="s">
        <v>18</v>
      </c>
      <c r="B4" t="s">
        <v>33</v>
      </c>
      <c r="D4" s="1" t="s">
        <v>44</v>
      </c>
    </row>
    <row r="5" spans="1:9" x14ac:dyDescent="0.25">
      <c r="A5" s="16" t="s">
        <v>19</v>
      </c>
      <c r="B5" t="s">
        <v>33</v>
      </c>
      <c r="D5" t="s">
        <v>99</v>
      </c>
      <c r="E5" s="17" t="s">
        <v>99</v>
      </c>
    </row>
    <row r="6" spans="1:9" x14ac:dyDescent="0.25">
      <c r="A6" s="16" t="s">
        <v>20</v>
      </c>
      <c r="B6" t="s">
        <v>33</v>
      </c>
      <c r="D6" t="s">
        <v>39</v>
      </c>
      <c r="E6" s="17" t="s">
        <v>102</v>
      </c>
    </row>
    <row r="7" spans="1:9" x14ac:dyDescent="0.25">
      <c r="A7" s="16" t="s">
        <v>21</v>
      </c>
      <c r="B7" t="s">
        <v>33</v>
      </c>
      <c r="D7" t="s">
        <v>41</v>
      </c>
      <c r="E7" s="17" t="s">
        <v>5</v>
      </c>
    </row>
    <row r="8" spans="1:9" x14ac:dyDescent="0.25">
      <c r="A8" s="16" t="s">
        <v>22</v>
      </c>
      <c r="B8" t="s">
        <v>33</v>
      </c>
      <c r="D8" t="s">
        <v>42</v>
      </c>
      <c r="E8" s="17" t="s">
        <v>6</v>
      </c>
    </row>
    <row r="9" spans="1:9" x14ac:dyDescent="0.25">
      <c r="A9" s="16" t="s">
        <v>23</v>
      </c>
      <c r="B9" t="s">
        <v>33</v>
      </c>
    </row>
    <row r="10" spans="1:9" x14ac:dyDescent="0.25">
      <c r="A10" s="16" t="s">
        <v>24</v>
      </c>
      <c r="B10" t="s">
        <v>33</v>
      </c>
    </row>
    <row r="11" spans="1:9" x14ac:dyDescent="0.25">
      <c r="A11" s="22" t="s">
        <v>28</v>
      </c>
      <c r="B11" s="25"/>
      <c r="C11" s="25"/>
      <c r="D11" s="25"/>
      <c r="E11" s="25"/>
      <c r="F11" s="25"/>
      <c r="G11" s="25"/>
      <c r="H11" s="25"/>
      <c r="I11" s="25"/>
    </row>
    <row r="12" spans="1:9" x14ac:dyDescent="0.25">
      <c r="A12" s="16" t="s">
        <v>95</v>
      </c>
      <c r="B12" s="4"/>
      <c r="C12" s="4"/>
    </row>
    <row r="13" spans="1:9" x14ac:dyDescent="0.25">
      <c r="A13" s="16" t="s">
        <v>96</v>
      </c>
    </row>
    <row r="14" spans="1:9" x14ac:dyDescent="0.25">
      <c r="A14" s="16" t="s">
        <v>97</v>
      </c>
      <c r="B14" s="4" t="s">
        <v>0</v>
      </c>
      <c r="C14" t="s">
        <v>98</v>
      </c>
    </row>
    <row r="15" spans="1:9" x14ac:dyDescent="0.25">
      <c r="A15" s="29" t="s">
        <v>100</v>
      </c>
      <c r="B15" t="s">
        <v>101</v>
      </c>
    </row>
    <row r="16" spans="1:9" x14ac:dyDescent="0.25">
      <c r="A16" s="16" t="s">
        <v>26</v>
      </c>
      <c r="B16" t="s">
        <v>101</v>
      </c>
    </row>
    <row r="17" spans="1:9" x14ac:dyDescent="0.25">
      <c r="A17" s="16" t="s">
        <v>27</v>
      </c>
      <c r="B17" t="s">
        <v>101</v>
      </c>
    </row>
    <row r="18" spans="1:9" x14ac:dyDescent="0.25">
      <c r="A18" s="16" t="s">
        <v>30</v>
      </c>
      <c r="B18" t="s">
        <v>101</v>
      </c>
    </row>
    <row r="19" spans="1:9" x14ac:dyDescent="0.25">
      <c r="A19" s="22" t="s">
        <v>31</v>
      </c>
      <c r="B19" s="25"/>
      <c r="C19" s="25"/>
      <c r="D19" s="25"/>
      <c r="E19" s="25"/>
      <c r="F19" s="25"/>
      <c r="G19" s="25"/>
      <c r="H19" s="25"/>
      <c r="I19" s="25"/>
    </row>
    <row r="20" spans="1:9" x14ac:dyDescent="0.25">
      <c r="A20" s="16" t="s">
        <v>53</v>
      </c>
      <c r="B20" t="s">
        <v>52</v>
      </c>
    </row>
    <row r="21" spans="1:9" x14ac:dyDescent="0.25">
      <c r="A21" s="14" t="s">
        <v>55</v>
      </c>
    </row>
    <row r="22" spans="1:9" x14ac:dyDescent="0.25">
      <c r="A22" s="15" t="s">
        <v>46</v>
      </c>
      <c r="B22" s="19" t="s">
        <v>56</v>
      </c>
      <c r="C22" t="s">
        <v>57</v>
      </c>
    </row>
    <row r="23" spans="1:9" x14ac:dyDescent="0.25">
      <c r="A23" s="18" t="s">
        <v>37</v>
      </c>
    </row>
    <row r="24" spans="1:9" x14ac:dyDescent="0.25">
      <c r="A24" s="15" t="s">
        <v>47</v>
      </c>
    </row>
    <row r="25" spans="1:9" x14ac:dyDescent="0.25">
      <c r="A25" s="18" t="s">
        <v>37</v>
      </c>
    </row>
    <row r="26" spans="1:9" x14ac:dyDescent="0.25">
      <c r="A26" s="15" t="s">
        <v>48</v>
      </c>
      <c r="B26" t="s">
        <v>58</v>
      </c>
      <c r="C26" t="s">
        <v>59</v>
      </c>
    </row>
    <row r="27" spans="1:9" x14ac:dyDescent="0.25">
      <c r="A27" s="18" t="s">
        <v>37</v>
      </c>
    </row>
    <row r="28" spans="1:9" x14ac:dyDescent="0.25">
      <c r="A28" s="15" t="s">
        <v>49</v>
      </c>
    </row>
    <row r="29" spans="1:9" x14ac:dyDescent="0.25">
      <c r="A29" s="18" t="s">
        <v>37</v>
      </c>
    </row>
    <row r="30" spans="1:9" x14ac:dyDescent="0.25">
      <c r="A30" s="14" t="s">
        <v>50</v>
      </c>
    </row>
    <row r="31" spans="1:9" x14ac:dyDescent="0.25">
      <c r="A31" s="15" t="s">
        <v>46</v>
      </c>
      <c r="B31" t="s">
        <v>60</v>
      </c>
      <c r="C31" t="s">
        <v>61</v>
      </c>
    </row>
    <row r="32" spans="1:9" x14ac:dyDescent="0.25">
      <c r="A32" s="18" t="s">
        <v>37</v>
      </c>
    </row>
    <row r="33" spans="1:11" x14ac:dyDescent="0.25">
      <c r="A33" s="14" t="s">
        <v>51</v>
      </c>
    </row>
    <row r="34" spans="1:11" x14ac:dyDescent="0.25">
      <c r="A34" s="15" t="s">
        <v>46</v>
      </c>
      <c r="B34" t="s">
        <v>62</v>
      </c>
      <c r="C34" t="s">
        <v>63</v>
      </c>
    </row>
    <row r="35" spans="1:11" x14ac:dyDescent="0.25">
      <c r="A35" s="18" t="s">
        <v>37</v>
      </c>
    </row>
    <row r="36" spans="1:11" x14ac:dyDescent="0.25">
      <c r="A36" s="26" t="s">
        <v>67</v>
      </c>
      <c r="B36" s="25"/>
      <c r="C36" s="25"/>
      <c r="D36" s="25"/>
      <c r="E36" s="25"/>
      <c r="F36" s="25"/>
      <c r="G36" s="25"/>
      <c r="H36" s="25"/>
      <c r="I36" s="25"/>
    </row>
    <row r="37" spans="1:11" x14ac:dyDescent="0.25">
      <c r="A37" s="9" t="s">
        <v>103</v>
      </c>
      <c r="B37" s="35"/>
      <c r="C37" s="6"/>
      <c r="F37" s="9"/>
      <c r="G37" s="31"/>
      <c r="H37" s="10"/>
      <c r="I37" s="10"/>
      <c r="J37" s="10"/>
      <c r="K37" s="8"/>
    </row>
    <row r="38" spans="1:11" x14ac:dyDescent="0.25">
      <c r="A38" s="9" t="s">
        <v>104</v>
      </c>
      <c r="B38" s="3"/>
      <c r="F38" s="9"/>
      <c r="G38" s="32"/>
      <c r="H38" s="8"/>
      <c r="I38" s="8"/>
      <c r="J38" s="8"/>
      <c r="K38" s="8"/>
    </row>
    <row r="39" spans="1:11" x14ac:dyDescent="0.25">
      <c r="A39" s="9" t="s">
        <v>7</v>
      </c>
      <c r="B39" s="36"/>
      <c r="F39" s="9"/>
      <c r="G39" s="32"/>
      <c r="H39" s="8"/>
      <c r="I39" s="8"/>
      <c r="J39" s="8"/>
      <c r="K39" s="8"/>
    </row>
    <row r="40" spans="1:11" x14ac:dyDescent="0.25">
      <c r="A40" s="9" t="s">
        <v>105</v>
      </c>
      <c r="B40" s="3"/>
      <c r="C40" s="34"/>
      <c r="F40" s="9"/>
      <c r="G40" s="32"/>
      <c r="H40" s="8"/>
      <c r="I40" s="8"/>
      <c r="J40" s="8"/>
      <c r="K40" s="8"/>
    </row>
    <row r="41" spans="1:11" x14ac:dyDescent="0.25">
      <c r="A41" s="9" t="s">
        <v>9</v>
      </c>
      <c r="B41" s="3" t="s">
        <v>13</v>
      </c>
      <c r="C41" s="4" t="s">
        <v>11</v>
      </c>
      <c r="F41" s="9"/>
      <c r="G41" s="32"/>
      <c r="H41" s="4"/>
      <c r="I41" s="8"/>
      <c r="J41" s="8"/>
      <c r="K41" s="8"/>
    </row>
    <row r="42" spans="1:11" x14ac:dyDescent="0.25">
      <c r="A42" s="9" t="s">
        <v>10</v>
      </c>
      <c r="B42" s="4" t="s">
        <v>13</v>
      </c>
      <c r="C42" s="2" t="s">
        <v>12</v>
      </c>
      <c r="F42" s="9"/>
      <c r="G42" s="33"/>
      <c r="H42" s="8"/>
      <c r="I42" s="8"/>
      <c r="J42" s="8"/>
      <c r="K42" s="8"/>
    </row>
    <row r="43" spans="1:11" x14ac:dyDescent="0.25">
      <c r="A43" s="9" t="s">
        <v>71</v>
      </c>
      <c r="C43" t="s">
        <v>8</v>
      </c>
      <c r="F43" s="9"/>
      <c r="G43" s="33"/>
      <c r="H43" s="8"/>
      <c r="I43" s="8"/>
      <c r="J43" s="8"/>
      <c r="K43" s="8"/>
    </row>
    <row r="44" spans="1:11" x14ac:dyDescent="0.25">
      <c r="A44" s="9" t="s">
        <v>72</v>
      </c>
      <c r="F44" s="9"/>
      <c r="G44" s="33"/>
      <c r="H44" s="8"/>
      <c r="I44" s="8"/>
      <c r="J44" s="8"/>
      <c r="K44" s="8"/>
    </row>
    <row r="45" spans="1:11" x14ac:dyDescent="0.25">
      <c r="A45" s="9" t="s">
        <v>75</v>
      </c>
      <c r="F45" s="9"/>
      <c r="G45" s="33"/>
      <c r="H45" s="8"/>
      <c r="I45" s="8"/>
      <c r="J45" s="8"/>
      <c r="K45" s="8"/>
    </row>
    <row r="46" spans="1:11" x14ac:dyDescent="0.25">
      <c r="A46" s="16" t="s">
        <v>74</v>
      </c>
      <c r="F46" s="9"/>
      <c r="G46" s="33"/>
      <c r="H46" s="8"/>
      <c r="I46" s="8"/>
      <c r="J46" s="8"/>
      <c r="K46" s="8"/>
    </row>
    <row r="47" spans="1:11" x14ac:dyDescent="0.25">
      <c r="A47" s="9" t="s">
        <v>76</v>
      </c>
      <c r="F47" s="9"/>
      <c r="G47" s="33"/>
      <c r="H47" s="8"/>
      <c r="I47" s="8"/>
      <c r="J47" s="8"/>
      <c r="K47" s="8"/>
    </row>
    <row r="48" spans="1:11" x14ac:dyDescent="0.25">
      <c r="A48" s="9" t="s">
        <v>77</v>
      </c>
      <c r="F48" s="9"/>
      <c r="G48" s="33"/>
      <c r="H48" s="8"/>
      <c r="I48" s="8"/>
      <c r="J48" s="8"/>
      <c r="K48" s="8"/>
    </row>
    <row r="49" spans="1:11" x14ac:dyDescent="0.25">
      <c r="B49" s="10" t="s">
        <v>106</v>
      </c>
      <c r="D49" s="10" t="s">
        <v>39</v>
      </c>
      <c r="F49" s="10" t="s">
        <v>41</v>
      </c>
      <c r="H49" s="10" t="s">
        <v>42</v>
      </c>
      <c r="I49" s="8"/>
      <c r="J49" s="8"/>
      <c r="K49" s="8"/>
    </row>
    <row r="50" spans="1:11" x14ac:dyDescent="0.25">
      <c r="A50" s="21" t="s">
        <v>78</v>
      </c>
      <c r="F50" s="9"/>
      <c r="G50" s="10"/>
      <c r="H50" s="10"/>
      <c r="I50" s="10"/>
      <c r="J50" s="10"/>
      <c r="K50" s="8"/>
    </row>
    <row r="51" spans="1:11" x14ac:dyDescent="0.25">
      <c r="A51" s="14" t="s">
        <v>79</v>
      </c>
      <c r="F51" s="9"/>
      <c r="G51" s="8"/>
      <c r="H51" s="8"/>
      <c r="I51" s="8"/>
      <c r="J51" s="8"/>
      <c r="K51" s="8"/>
    </row>
    <row r="52" spans="1:11" x14ac:dyDescent="0.25">
      <c r="A52" s="14" t="s">
        <v>81</v>
      </c>
      <c r="D52" s="34"/>
      <c r="E52" s="34"/>
      <c r="F52" s="9"/>
      <c r="G52" s="8"/>
      <c r="H52" s="8"/>
      <c r="I52" s="8"/>
      <c r="J52" s="8"/>
      <c r="K52" s="8"/>
    </row>
    <row r="53" spans="1:11" x14ac:dyDescent="0.25">
      <c r="A53" s="14" t="s">
        <v>82</v>
      </c>
      <c r="F53" s="9"/>
      <c r="G53" s="8"/>
      <c r="H53" s="8"/>
      <c r="I53" s="8"/>
      <c r="J53" s="8"/>
      <c r="K53" s="8"/>
    </row>
    <row r="54" spans="1:11" x14ac:dyDescent="0.25">
      <c r="A54" s="14" t="s">
        <v>80</v>
      </c>
      <c r="F54" s="9"/>
      <c r="G54" s="8"/>
      <c r="H54" s="8"/>
      <c r="I54" s="8"/>
      <c r="J54" s="8"/>
      <c r="K54" s="8"/>
    </row>
    <row r="55" spans="1:11" x14ac:dyDescent="0.25">
      <c r="A55" s="14" t="s">
        <v>88</v>
      </c>
      <c r="F55" s="9"/>
      <c r="G55" s="8"/>
      <c r="H55" s="8"/>
      <c r="I55" s="8"/>
      <c r="J55" s="8"/>
      <c r="K55" s="8"/>
    </row>
    <row r="56" spans="1:11" x14ac:dyDescent="0.25">
      <c r="A56" s="14" t="s">
        <v>89</v>
      </c>
      <c r="F56" s="9"/>
      <c r="G56" s="8"/>
      <c r="H56" s="8"/>
      <c r="I56" s="8"/>
      <c r="J56" s="8"/>
      <c r="K56" s="8"/>
    </row>
    <row r="57" spans="1:11" x14ac:dyDescent="0.25">
      <c r="A57" s="14" t="s">
        <v>90</v>
      </c>
    </row>
    <row r="58" spans="1:11" x14ac:dyDescent="0.25">
      <c r="A58" s="14" t="s">
        <v>91</v>
      </c>
    </row>
    <row r="59" spans="1:11" x14ac:dyDescent="0.25">
      <c r="A59" s="21" t="s">
        <v>83</v>
      </c>
    </row>
    <row r="60" spans="1:11" x14ac:dyDescent="0.25">
      <c r="A60" s="14" t="s">
        <v>84</v>
      </c>
      <c r="D60" s="34"/>
      <c r="E60" s="34"/>
    </row>
    <row r="61" spans="1:11" x14ac:dyDescent="0.25">
      <c r="A61" s="14" t="s">
        <v>85</v>
      </c>
      <c r="D61" s="34"/>
      <c r="E61" s="34"/>
    </row>
    <row r="62" spans="1:11" x14ac:dyDescent="0.25">
      <c r="A62" s="14" t="s">
        <v>86</v>
      </c>
      <c r="G62" t="s">
        <v>8</v>
      </c>
    </row>
    <row r="63" spans="1:11" x14ac:dyDescent="0.25">
      <c r="A63" s="14" t="s">
        <v>87</v>
      </c>
    </row>
    <row r="64" spans="1:11" x14ac:dyDescent="0.25">
      <c r="A64" s="14" t="s">
        <v>88</v>
      </c>
    </row>
    <row r="65" spans="1:1" x14ac:dyDescent="0.25">
      <c r="A65" s="14" t="s">
        <v>89</v>
      </c>
    </row>
    <row r="66" spans="1:1" x14ac:dyDescent="0.25">
      <c r="A66" s="14" t="s">
        <v>90</v>
      </c>
    </row>
    <row r="67" spans="1:1" x14ac:dyDescent="0.25">
      <c r="A67" s="14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7"/>
  <sheetViews>
    <sheetView topLeftCell="A7" zoomScale="85" zoomScaleNormal="85" workbookViewId="0">
      <selection activeCell="Q29" sqref="Q29"/>
    </sheetView>
  </sheetViews>
  <sheetFormatPr defaultColWidth="8.7109375" defaultRowHeight="15" x14ac:dyDescent="0.25"/>
  <cols>
    <col min="1" max="1" width="54.140625" style="9" customWidth="1"/>
    <col min="2" max="1025" width="8.7109375" style="8"/>
    <col min="1026" max="16384" width="8.7109375" style="5"/>
  </cols>
  <sheetData>
    <row r="1" spans="1:1025" s="10" customFormat="1" x14ac:dyDescent="0.25">
      <c r="A1" s="10" t="s">
        <v>8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</row>
    <row r="2" spans="1:1025" s="7" customFormat="1" x14ac:dyDescent="0.25">
      <c r="A2" s="22" t="s">
        <v>16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1:1025" x14ac:dyDescent="0.25">
      <c r="A3" s="16" t="s">
        <v>17</v>
      </c>
      <c r="B3" s="5">
        <v>3230</v>
      </c>
      <c r="C3" s="5">
        <v>3459</v>
      </c>
      <c r="D3" s="5">
        <v>3697</v>
      </c>
      <c r="E3" s="5">
        <v>3733</v>
      </c>
      <c r="F3" s="5">
        <v>4616</v>
      </c>
      <c r="G3" s="5">
        <v>4696</v>
      </c>
      <c r="H3" s="5">
        <v>4158</v>
      </c>
      <c r="I3" s="5">
        <v>3732</v>
      </c>
      <c r="J3" s="5">
        <v>3745</v>
      </c>
      <c r="K3" s="8">
        <v>3286</v>
      </c>
      <c r="L3" s="8">
        <v>3039</v>
      </c>
      <c r="M3" s="8">
        <v>2503</v>
      </c>
      <c r="N3" s="8">
        <v>1173</v>
      </c>
      <c r="O3" s="8">
        <v>6162</v>
      </c>
      <c r="P3" s="8">
        <v>6395</v>
      </c>
    </row>
    <row r="4" spans="1:1025" x14ac:dyDescent="0.25">
      <c r="A4" s="16" t="s">
        <v>18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46.96</v>
      </c>
      <c r="H4" s="5">
        <v>41.58</v>
      </c>
      <c r="I4" s="5">
        <v>74.64</v>
      </c>
      <c r="J4" s="5">
        <v>187.25</v>
      </c>
      <c r="K4" s="8">
        <v>164.3</v>
      </c>
      <c r="L4" s="8">
        <v>151.94999999999999</v>
      </c>
      <c r="M4" s="8">
        <v>175.21</v>
      </c>
      <c r="N4" s="8">
        <v>117.3</v>
      </c>
      <c r="O4" s="8">
        <f>0.1*O3</f>
        <v>616.20000000000005</v>
      </c>
      <c r="P4" s="8">
        <f>0.08*P3</f>
        <v>511.6</v>
      </c>
    </row>
    <row r="5" spans="1:1025" x14ac:dyDescent="0.25">
      <c r="A5" s="16" t="s">
        <v>19</v>
      </c>
      <c r="B5" s="5">
        <v>2486</v>
      </c>
      <c r="C5" s="5">
        <v>2727</v>
      </c>
      <c r="D5" s="5">
        <v>2822</v>
      </c>
      <c r="E5" s="5">
        <v>3101</v>
      </c>
      <c r="F5" s="5">
        <v>3537</v>
      </c>
      <c r="G5" s="5">
        <v>3076</v>
      </c>
      <c r="H5" s="5">
        <v>2714</v>
      </c>
      <c r="I5" s="5">
        <v>2267</v>
      </c>
      <c r="J5" s="8">
        <v>2107</v>
      </c>
      <c r="K5" s="8">
        <v>1829</v>
      </c>
      <c r="L5" s="8">
        <v>1631</v>
      </c>
      <c r="M5" s="8">
        <v>1488</v>
      </c>
      <c r="N5" s="8">
        <v>615</v>
      </c>
      <c r="O5" s="8">
        <v>6849</v>
      </c>
      <c r="P5" s="8">
        <v>6578</v>
      </c>
    </row>
    <row r="6" spans="1:1025" x14ac:dyDescent="0.25">
      <c r="A6" s="16" t="s">
        <v>20</v>
      </c>
      <c r="B6" s="5">
        <v>323.18</v>
      </c>
      <c r="C6" s="5">
        <v>436.32</v>
      </c>
      <c r="D6" s="5">
        <v>507.96</v>
      </c>
      <c r="E6" s="5">
        <v>589.19000000000005</v>
      </c>
      <c r="F6" s="5">
        <v>707.4</v>
      </c>
      <c r="G6" s="5">
        <v>522.91999999999996</v>
      </c>
      <c r="H6" s="5">
        <v>488.52</v>
      </c>
      <c r="I6" s="5">
        <v>385.39</v>
      </c>
      <c r="J6" s="5">
        <v>379.26</v>
      </c>
      <c r="K6" s="5">
        <v>310.93</v>
      </c>
      <c r="L6" s="5">
        <v>326.2</v>
      </c>
      <c r="M6" s="5">
        <v>282.72000000000003</v>
      </c>
      <c r="N6" s="5">
        <v>153.75</v>
      </c>
      <c r="O6" s="8">
        <f>0.2*O5</f>
        <v>1369.8000000000002</v>
      </c>
      <c r="P6" s="8">
        <f>0.19*P5</f>
        <v>1249.82</v>
      </c>
    </row>
    <row r="7" spans="1:1025" x14ac:dyDescent="0.25">
      <c r="A7" s="16" t="s">
        <v>21</v>
      </c>
      <c r="B7" s="5">
        <v>681</v>
      </c>
      <c r="C7" s="5">
        <v>887</v>
      </c>
      <c r="D7" s="5">
        <v>955</v>
      </c>
      <c r="E7" s="5">
        <v>998</v>
      </c>
      <c r="F7" s="5">
        <v>1187</v>
      </c>
      <c r="G7" s="5">
        <v>1143</v>
      </c>
      <c r="H7" s="5">
        <v>890</v>
      </c>
      <c r="I7" s="8">
        <v>860</v>
      </c>
      <c r="J7" s="8">
        <v>757</v>
      </c>
      <c r="K7" s="8">
        <v>603</v>
      </c>
      <c r="L7" s="8">
        <v>419</v>
      </c>
      <c r="M7" s="8">
        <v>365</v>
      </c>
      <c r="N7" s="8">
        <v>163</v>
      </c>
      <c r="O7" s="8">
        <v>831</v>
      </c>
      <c r="P7" s="8">
        <v>738</v>
      </c>
    </row>
    <row r="8" spans="1:1025" x14ac:dyDescent="0.25">
      <c r="A8" s="16" t="s">
        <v>22</v>
      </c>
      <c r="B8" s="8">
        <v>61.29</v>
      </c>
      <c r="C8" s="8">
        <v>124.18</v>
      </c>
      <c r="D8" s="8">
        <v>191</v>
      </c>
      <c r="E8" s="8">
        <v>179.64</v>
      </c>
      <c r="F8" s="8">
        <v>213.66</v>
      </c>
      <c r="G8" s="8">
        <v>262.89</v>
      </c>
      <c r="H8" s="8">
        <v>186.9</v>
      </c>
      <c r="I8" s="8">
        <v>301</v>
      </c>
      <c r="J8" s="8">
        <v>295.23</v>
      </c>
      <c r="K8" s="8">
        <v>301.5</v>
      </c>
      <c r="L8" s="8">
        <v>184.36</v>
      </c>
      <c r="M8" s="8">
        <v>135.05000000000001</v>
      </c>
      <c r="N8" s="8">
        <v>70.09</v>
      </c>
      <c r="O8" s="8">
        <f>0.54*O7</f>
        <v>448.74</v>
      </c>
      <c r="P8" s="8">
        <f>0.49*P7</f>
        <v>361.62</v>
      </c>
    </row>
    <row r="9" spans="1:1025" x14ac:dyDescent="0.25">
      <c r="A9" s="16" t="s">
        <v>23</v>
      </c>
      <c r="B9" s="8">
        <v>2184</v>
      </c>
      <c r="C9" s="8">
        <v>2167</v>
      </c>
      <c r="D9" s="8">
        <v>2182</v>
      </c>
      <c r="E9" s="8">
        <v>2272</v>
      </c>
      <c r="F9" s="8">
        <v>2563</v>
      </c>
      <c r="G9" s="8">
        <v>2617</v>
      </c>
      <c r="H9" s="8">
        <v>2144</v>
      </c>
      <c r="I9" s="8">
        <v>1967</v>
      </c>
      <c r="J9" s="8">
        <v>1837</v>
      </c>
      <c r="K9" s="8">
        <v>1553</v>
      </c>
      <c r="L9" s="8">
        <v>1322</v>
      </c>
      <c r="M9" s="8">
        <v>980</v>
      </c>
      <c r="N9" s="8">
        <v>331</v>
      </c>
      <c r="O9" s="8">
        <v>3276</v>
      </c>
      <c r="P9" s="8">
        <v>3300</v>
      </c>
      <c r="Q9" s="5"/>
    </row>
    <row r="10" spans="1:1025" x14ac:dyDescent="0.25">
      <c r="A10" s="16" t="s">
        <v>24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f>0.01*I9</f>
        <v>19.670000000000002</v>
      </c>
      <c r="J10" s="8">
        <v>0</v>
      </c>
      <c r="K10" s="8">
        <v>15.53</v>
      </c>
      <c r="L10" s="8">
        <v>13.22</v>
      </c>
      <c r="M10" s="8">
        <f>0.06*M9</f>
        <v>58.8</v>
      </c>
      <c r="N10" s="8">
        <f>0.07*N9</f>
        <v>23.17</v>
      </c>
      <c r="O10" s="8">
        <f>0.06*O9</f>
        <v>196.56</v>
      </c>
      <c r="P10" s="8">
        <f>0.05*P9</f>
        <v>165</v>
      </c>
    </row>
    <row r="11" spans="1:1025" x14ac:dyDescent="0.25">
      <c r="A11" s="22" t="s">
        <v>28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</row>
    <row r="12" spans="1:1025" s="20" customFormat="1" x14ac:dyDescent="0.25">
      <c r="A12" s="16" t="s">
        <v>112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9"/>
      <c r="IY12" s="9"/>
      <c r="IZ12" s="9"/>
      <c r="JA12" s="9"/>
      <c r="JB12" s="9"/>
      <c r="JC12" s="9"/>
      <c r="JD12" s="9"/>
      <c r="JE12" s="9"/>
      <c r="JF12" s="9"/>
      <c r="JG12" s="9"/>
      <c r="JH12" s="9"/>
      <c r="JI12" s="9"/>
      <c r="JJ12" s="9"/>
      <c r="JK12" s="9"/>
      <c r="JL12" s="9"/>
      <c r="JM12" s="9"/>
      <c r="JN12" s="9"/>
      <c r="JO12" s="9"/>
      <c r="JP12" s="9"/>
      <c r="JQ12" s="9"/>
      <c r="JR12" s="9"/>
      <c r="JS12" s="9"/>
      <c r="JT12" s="9"/>
      <c r="JU12" s="9"/>
      <c r="JV12" s="9"/>
      <c r="JW12" s="9"/>
      <c r="JX12" s="9"/>
      <c r="JY12" s="9"/>
      <c r="JZ12" s="9"/>
      <c r="KA12" s="9"/>
      <c r="KB12" s="9"/>
      <c r="KC12" s="9"/>
      <c r="KD12" s="9"/>
      <c r="KE12" s="9"/>
      <c r="KF12" s="9"/>
      <c r="KG12" s="9"/>
      <c r="KH12" s="9"/>
      <c r="KI12" s="9"/>
      <c r="KJ12" s="9"/>
      <c r="KK12" s="9"/>
      <c r="KL12" s="9"/>
      <c r="KM12" s="9"/>
      <c r="KN12" s="9"/>
      <c r="KO12" s="9"/>
      <c r="KP12" s="9"/>
      <c r="KQ12" s="9"/>
      <c r="KR12" s="9"/>
      <c r="KS12" s="9"/>
      <c r="KT12" s="9"/>
      <c r="KU12" s="9"/>
      <c r="KV12" s="9"/>
      <c r="KW12" s="9"/>
      <c r="KX12" s="9"/>
      <c r="KY12" s="9"/>
      <c r="KZ12" s="9"/>
      <c r="LA12" s="9"/>
      <c r="LB12" s="9"/>
      <c r="LC12" s="9"/>
      <c r="LD12" s="9"/>
      <c r="LE12" s="9"/>
      <c r="LF12" s="9"/>
      <c r="LG12" s="9"/>
      <c r="LH12" s="9"/>
      <c r="LI12" s="9"/>
      <c r="LJ12" s="9"/>
      <c r="LK12" s="9"/>
      <c r="LL12" s="9"/>
      <c r="LM12" s="9"/>
      <c r="LN12" s="9"/>
      <c r="LO12" s="9"/>
      <c r="LP12" s="9"/>
      <c r="LQ12" s="9"/>
      <c r="LR12" s="9"/>
      <c r="LS12" s="9"/>
      <c r="LT12" s="9"/>
      <c r="LU12" s="9"/>
      <c r="LV12" s="9"/>
      <c r="LW12" s="9"/>
      <c r="LX12" s="9"/>
      <c r="LY12" s="9"/>
      <c r="LZ12" s="9"/>
      <c r="MA12" s="9"/>
      <c r="MB12" s="9"/>
      <c r="MC12" s="9"/>
      <c r="MD12" s="9"/>
      <c r="ME12" s="9"/>
      <c r="MF12" s="9"/>
      <c r="MG12" s="9"/>
      <c r="MH12" s="9"/>
      <c r="MI12" s="9"/>
      <c r="MJ12" s="9"/>
      <c r="MK12" s="9"/>
      <c r="ML12" s="9"/>
      <c r="MM12" s="9"/>
      <c r="MN12" s="9"/>
      <c r="MO12" s="9"/>
      <c r="MP12" s="9"/>
      <c r="MQ12" s="9"/>
      <c r="MR12" s="9"/>
      <c r="MS12" s="9"/>
      <c r="MT12" s="9"/>
      <c r="MU12" s="9"/>
      <c r="MV12" s="9"/>
      <c r="MW12" s="9"/>
      <c r="MX12" s="9"/>
      <c r="MY12" s="9"/>
      <c r="MZ12" s="9"/>
      <c r="NA12" s="9"/>
      <c r="NB12" s="9"/>
      <c r="NC12" s="9"/>
      <c r="ND12" s="9"/>
      <c r="NE12" s="9"/>
      <c r="NF12" s="9"/>
      <c r="NG12" s="9"/>
      <c r="NH12" s="9"/>
      <c r="NI12" s="9"/>
      <c r="NJ12" s="9"/>
      <c r="NK12" s="9"/>
      <c r="NL12" s="9"/>
      <c r="NM12" s="9"/>
      <c r="NN12" s="9"/>
      <c r="NO12" s="9"/>
      <c r="NP12" s="9"/>
      <c r="NQ12" s="9"/>
      <c r="NR12" s="9"/>
      <c r="NS12" s="9"/>
      <c r="NT12" s="9"/>
      <c r="NU12" s="9"/>
      <c r="NV12" s="9"/>
      <c r="NW12" s="9"/>
      <c r="NX12" s="9"/>
      <c r="NY12" s="9"/>
      <c r="NZ12" s="9"/>
      <c r="OA12" s="9"/>
      <c r="OB12" s="9"/>
      <c r="OC12" s="9"/>
      <c r="OD12" s="9"/>
      <c r="OE12" s="9"/>
      <c r="OF12" s="9"/>
      <c r="OG12" s="9"/>
      <c r="OH12" s="9"/>
      <c r="OI12" s="9"/>
      <c r="OJ12" s="9"/>
      <c r="OK12" s="9"/>
      <c r="OL12" s="9"/>
      <c r="OM12" s="9"/>
      <c r="ON12" s="9"/>
      <c r="OO12" s="9"/>
      <c r="OP12" s="9"/>
      <c r="OQ12" s="9"/>
      <c r="OR12" s="9"/>
      <c r="OS12" s="9"/>
      <c r="OT12" s="9"/>
      <c r="OU12" s="9"/>
      <c r="OV12" s="9"/>
      <c r="OW12" s="9"/>
      <c r="OX12" s="9"/>
      <c r="OY12" s="9"/>
      <c r="OZ12" s="9"/>
      <c r="PA12" s="9"/>
      <c r="PB12" s="9"/>
      <c r="PC12" s="9"/>
      <c r="PD12" s="9"/>
      <c r="PE12" s="9"/>
      <c r="PF12" s="9"/>
      <c r="PG12" s="9"/>
      <c r="PH12" s="9"/>
      <c r="PI12" s="9"/>
      <c r="PJ12" s="9"/>
      <c r="PK12" s="9"/>
      <c r="PL12" s="9"/>
      <c r="PM12" s="9"/>
      <c r="PN12" s="9"/>
      <c r="PO12" s="9"/>
      <c r="PP12" s="9"/>
      <c r="PQ12" s="9"/>
      <c r="PR12" s="9"/>
      <c r="PS12" s="9"/>
      <c r="PT12" s="9"/>
      <c r="PU12" s="9"/>
      <c r="PV12" s="9"/>
      <c r="PW12" s="9"/>
      <c r="PX12" s="9"/>
      <c r="PY12" s="9"/>
      <c r="PZ12" s="9"/>
      <c r="QA12" s="9"/>
      <c r="QB12" s="9"/>
      <c r="QC12" s="9"/>
      <c r="QD12" s="9"/>
      <c r="QE12" s="9"/>
      <c r="QF12" s="9"/>
      <c r="QG12" s="9"/>
      <c r="QH12" s="9"/>
      <c r="QI12" s="9"/>
      <c r="QJ12" s="9"/>
      <c r="QK12" s="9"/>
      <c r="QL12" s="9"/>
      <c r="QM12" s="9"/>
      <c r="QN12" s="9"/>
      <c r="QO12" s="9"/>
      <c r="QP12" s="9"/>
      <c r="QQ12" s="9"/>
      <c r="QR12" s="9"/>
      <c r="QS12" s="9"/>
      <c r="QT12" s="9"/>
      <c r="QU12" s="9"/>
      <c r="QV12" s="9"/>
      <c r="QW12" s="9"/>
      <c r="QX12" s="9"/>
      <c r="QY12" s="9"/>
      <c r="QZ12" s="9"/>
      <c r="RA12" s="9"/>
      <c r="RB12" s="9"/>
      <c r="RC12" s="9"/>
      <c r="RD12" s="9"/>
      <c r="RE12" s="9"/>
      <c r="RF12" s="9"/>
      <c r="RG12" s="9"/>
      <c r="RH12" s="9"/>
      <c r="RI12" s="9"/>
      <c r="RJ12" s="9"/>
      <c r="RK12" s="9"/>
      <c r="RL12" s="9"/>
      <c r="RM12" s="9"/>
      <c r="RN12" s="9"/>
      <c r="RO12" s="9"/>
      <c r="RP12" s="9"/>
      <c r="RQ12" s="9"/>
      <c r="RR12" s="9"/>
      <c r="RS12" s="9"/>
      <c r="RT12" s="9"/>
      <c r="RU12" s="9"/>
      <c r="RV12" s="9"/>
      <c r="RW12" s="9"/>
      <c r="RX12" s="9"/>
      <c r="RY12" s="9"/>
      <c r="RZ12" s="9"/>
      <c r="SA12" s="9"/>
      <c r="SB12" s="9"/>
      <c r="SC12" s="9"/>
      <c r="SD12" s="9"/>
      <c r="SE12" s="9"/>
      <c r="SF12" s="9"/>
      <c r="SG12" s="9"/>
      <c r="SH12" s="9"/>
      <c r="SI12" s="9"/>
      <c r="SJ12" s="9"/>
      <c r="SK12" s="9"/>
      <c r="SL12" s="9"/>
      <c r="SM12" s="9"/>
      <c r="SN12" s="9"/>
      <c r="SO12" s="9"/>
      <c r="SP12" s="9"/>
      <c r="SQ12" s="9"/>
      <c r="SR12" s="9"/>
      <c r="SS12" s="9"/>
      <c r="ST12" s="9"/>
      <c r="SU12" s="9"/>
      <c r="SV12" s="9"/>
      <c r="SW12" s="9"/>
      <c r="SX12" s="9"/>
      <c r="SY12" s="9"/>
      <c r="SZ12" s="9"/>
      <c r="TA12" s="9"/>
      <c r="TB12" s="9"/>
      <c r="TC12" s="9"/>
      <c r="TD12" s="9"/>
      <c r="TE12" s="9"/>
      <c r="TF12" s="9"/>
      <c r="TG12" s="9"/>
      <c r="TH12" s="9"/>
      <c r="TI12" s="9"/>
      <c r="TJ12" s="9"/>
      <c r="TK12" s="9"/>
      <c r="TL12" s="9"/>
      <c r="TM12" s="9"/>
      <c r="TN12" s="9"/>
      <c r="TO12" s="9"/>
      <c r="TP12" s="9"/>
      <c r="TQ12" s="9"/>
      <c r="TR12" s="9"/>
      <c r="TS12" s="9"/>
      <c r="TT12" s="9"/>
      <c r="TU12" s="9"/>
      <c r="TV12" s="9"/>
      <c r="TW12" s="9"/>
      <c r="TX12" s="9"/>
      <c r="TY12" s="9"/>
      <c r="TZ12" s="9"/>
      <c r="UA12" s="9"/>
      <c r="UB12" s="9"/>
      <c r="UC12" s="9"/>
      <c r="UD12" s="9"/>
      <c r="UE12" s="9"/>
      <c r="UF12" s="9"/>
      <c r="UG12" s="9"/>
      <c r="UH12" s="9"/>
      <c r="UI12" s="9"/>
      <c r="UJ12" s="9"/>
      <c r="UK12" s="9"/>
      <c r="UL12" s="9"/>
      <c r="UM12" s="9"/>
      <c r="UN12" s="9"/>
      <c r="UO12" s="9"/>
      <c r="UP12" s="9"/>
      <c r="UQ12" s="9"/>
      <c r="UR12" s="9"/>
      <c r="US12" s="9"/>
      <c r="UT12" s="9"/>
      <c r="UU12" s="9"/>
      <c r="UV12" s="9"/>
      <c r="UW12" s="9"/>
      <c r="UX12" s="9"/>
      <c r="UY12" s="9"/>
      <c r="UZ12" s="9"/>
      <c r="VA12" s="9"/>
      <c r="VB12" s="9"/>
      <c r="VC12" s="9"/>
      <c r="VD12" s="9"/>
      <c r="VE12" s="9"/>
      <c r="VF12" s="9"/>
      <c r="VG12" s="9"/>
      <c r="VH12" s="9"/>
      <c r="VI12" s="9"/>
      <c r="VJ12" s="9"/>
      <c r="VK12" s="9"/>
      <c r="VL12" s="9"/>
      <c r="VM12" s="9"/>
      <c r="VN12" s="9"/>
      <c r="VO12" s="9"/>
      <c r="VP12" s="9"/>
      <c r="VQ12" s="9"/>
      <c r="VR12" s="9"/>
      <c r="VS12" s="9"/>
      <c r="VT12" s="9"/>
      <c r="VU12" s="9"/>
      <c r="VV12" s="9"/>
      <c r="VW12" s="9"/>
      <c r="VX12" s="9"/>
      <c r="VY12" s="9"/>
      <c r="VZ12" s="9"/>
      <c r="WA12" s="9"/>
      <c r="WB12" s="9"/>
      <c r="WC12" s="9"/>
      <c r="WD12" s="9"/>
      <c r="WE12" s="9"/>
      <c r="WF12" s="9"/>
      <c r="WG12" s="9"/>
      <c r="WH12" s="9"/>
      <c r="WI12" s="9"/>
      <c r="WJ12" s="9"/>
      <c r="WK12" s="9"/>
      <c r="WL12" s="9"/>
      <c r="WM12" s="9"/>
      <c r="WN12" s="9"/>
      <c r="WO12" s="9"/>
      <c r="WP12" s="9"/>
      <c r="WQ12" s="9"/>
      <c r="WR12" s="9"/>
      <c r="WS12" s="9"/>
      <c r="WT12" s="9"/>
      <c r="WU12" s="9"/>
      <c r="WV12" s="9"/>
      <c r="WW12" s="9"/>
      <c r="WX12" s="9"/>
      <c r="WY12" s="9"/>
      <c r="WZ12" s="9"/>
      <c r="XA12" s="9"/>
      <c r="XB12" s="9"/>
      <c r="XC12" s="9"/>
      <c r="XD12" s="9"/>
      <c r="XE12" s="9"/>
      <c r="XF12" s="9"/>
      <c r="XG12" s="9"/>
      <c r="XH12" s="9"/>
      <c r="XI12" s="9"/>
      <c r="XJ12" s="9"/>
      <c r="XK12" s="9"/>
      <c r="XL12" s="9"/>
      <c r="XM12" s="9"/>
      <c r="XN12" s="9"/>
      <c r="XO12" s="9"/>
      <c r="XP12" s="9"/>
      <c r="XQ12" s="9"/>
      <c r="XR12" s="9"/>
      <c r="XS12" s="9"/>
      <c r="XT12" s="9"/>
      <c r="XU12" s="9"/>
      <c r="XV12" s="9"/>
      <c r="XW12" s="9"/>
      <c r="XX12" s="9"/>
      <c r="XY12" s="9"/>
      <c r="XZ12" s="9"/>
      <c r="YA12" s="9"/>
      <c r="YB12" s="9"/>
      <c r="YC12" s="9"/>
      <c r="YD12" s="9"/>
      <c r="YE12" s="9"/>
      <c r="YF12" s="9"/>
      <c r="YG12" s="9"/>
      <c r="YH12" s="9"/>
      <c r="YI12" s="9"/>
      <c r="YJ12" s="9"/>
      <c r="YK12" s="9"/>
      <c r="YL12" s="9"/>
      <c r="YM12" s="9"/>
      <c r="YN12" s="9"/>
      <c r="YO12" s="9"/>
      <c r="YP12" s="9"/>
      <c r="YQ12" s="9"/>
      <c r="YR12" s="9"/>
      <c r="YS12" s="9"/>
      <c r="YT12" s="9"/>
      <c r="YU12" s="9"/>
      <c r="YV12" s="9"/>
      <c r="YW12" s="9"/>
      <c r="YX12" s="9"/>
      <c r="YY12" s="9"/>
      <c r="YZ12" s="9"/>
      <c r="ZA12" s="9"/>
      <c r="ZB12" s="9"/>
      <c r="ZC12" s="9"/>
      <c r="ZD12" s="9"/>
      <c r="ZE12" s="9"/>
      <c r="ZF12" s="9"/>
      <c r="ZG12" s="9"/>
      <c r="ZH12" s="9"/>
      <c r="ZI12" s="9"/>
      <c r="ZJ12" s="9"/>
      <c r="ZK12" s="9"/>
      <c r="ZL12" s="9"/>
      <c r="ZM12" s="9"/>
      <c r="ZN12" s="9"/>
      <c r="ZO12" s="9"/>
      <c r="ZP12" s="9"/>
      <c r="ZQ12" s="9"/>
      <c r="ZR12" s="9"/>
      <c r="ZS12" s="9"/>
      <c r="ZT12" s="9"/>
      <c r="ZU12" s="9"/>
      <c r="ZV12" s="9"/>
      <c r="ZW12" s="9"/>
      <c r="ZX12" s="9"/>
      <c r="ZY12" s="9"/>
      <c r="ZZ12" s="9"/>
      <c r="AAA12" s="9"/>
      <c r="AAB12" s="9"/>
      <c r="AAC12" s="9"/>
      <c r="AAD12" s="9"/>
      <c r="AAE12" s="9"/>
      <c r="AAF12" s="9"/>
      <c r="AAG12" s="9"/>
      <c r="AAH12" s="9"/>
      <c r="AAI12" s="9"/>
      <c r="AAJ12" s="9"/>
      <c r="AAK12" s="9"/>
      <c r="AAL12" s="9"/>
      <c r="AAM12" s="9"/>
      <c r="AAN12" s="9"/>
      <c r="AAO12" s="9"/>
      <c r="AAP12" s="9"/>
      <c r="AAQ12" s="9"/>
      <c r="AAR12" s="9"/>
      <c r="AAS12" s="9"/>
      <c r="AAT12" s="9"/>
      <c r="AAU12" s="9"/>
      <c r="AAV12" s="9"/>
      <c r="AAW12" s="9"/>
      <c r="AAX12" s="9"/>
      <c r="AAY12" s="9"/>
      <c r="AAZ12" s="9"/>
      <c r="ABA12" s="9"/>
      <c r="ABB12" s="9"/>
      <c r="ABC12" s="9"/>
      <c r="ABD12" s="9"/>
      <c r="ABE12" s="9"/>
      <c r="ABF12" s="9"/>
      <c r="ABG12" s="9"/>
      <c r="ABH12" s="9"/>
      <c r="ABI12" s="9"/>
      <c r="ABJ12" s="9"/>
      <c r="ABK12" s="9"/>
      <c r="ABL12" s="9"/>
      <c r="ABM12" s="9"/>
      <c r="ABN12" s="9"/>
      <c r="ABO12" s="9"/>
      <c r="ABP12" s="9"/>
      <c r="ABQ12" s="9"/>
      <c r="ABR12" s="9"/>
      <c r="ABS12" s="9"/>
      <c r="ABT12" s="9"/>
      <c r="ABU12" s="9"/>
      <c r="ABV12" s="9"/>
      <c r="ABW12" s="9"/>
      <c r="ABX12" s="9"/>
      <c r="ABY12" s="9"/>
      <c r="ABZ12" s="9"/>
      <c r="ACA12" s="9"/>
      <c r="ACB12" s="9"/>
      <c r="ACC12" s="9"/>
      <c r="ACD12" s="9"/>
      <c r="ACE12" s="9"/>
      <c r="ACF12" s="9"/>
      <c r="ACG12" s="9"/>
      <c r="ACH12" s="9"/>
      <c r="ACI12" s="9"/>
      <c r="ACJ12" s="9"/>
      <c r="ACK12" s="9"/>
      <c r="ACL12" s="9"/>
      <c r="ACM12" s="9"/>
      <c r="ACN12" s="9"/>
      <c r="ACO12" s="9"/>
      <c r="ACP12" s="9"/>
      <c r="ACQ12" s="9"/>
      <c r="ACR12" s="9"/>
      <c r="ACS12" s="9"/>
      <c r="ACT12" s="9"/>
      <c r="ACU12" s="9"/>
      <c r="ACV12" s="9"/>
      <c r="ACW12" s="9"/>
      <c r="ACX12" s="9"/>
      <c r="ACY12" s="9"/>
      <c r="ACZ12" s="9"/>
      <c r="ADA12" s="9"/>
      <c r="ADB12" s="9"/>
      <c r="ADC12" s="9"/>
      <c r="ADD12" s="9"/>
      <c r="ADE12" s="9"/>
      <c r="ADF12" s="9"/>
      <c r="ADG12" s="9"/>
      <c r="ADH12" s="9"/>
      <c r="ADI12" s="9"/>
      <c r="ADJ12" s="9"/>
      <c r="ADK12" s="9"/>
      <c r="ADL12" s="9"/>
      <c r="ADM12" s="9"/>
      <c r="ADN12" s="9"/>
      <c r="ADO12" s="9"/>
      <c r="ADP12" s="9"/>
      <c r="ADQ12" s="9"/>
      <c r="ADR12" s="9"/>
      <c r="ADS12" s="9"/>
      <c r="ADT12" s="9"/>
      <c r="ADU12" s="9"/>
      <c r="ADV12" s="9"/>
      <c r="ADW12" s="9"/>
      <c r="ADX12" s="9"/>
      <c r="ADY12" s="9"/>
      <c r="ADZ12" s="9"/>
      <c r="AEA12" s="9"/>
      <c r="AEB12" s="9"/>
      <c r="AEC12" s="9"/>
      <c r="AED12" s="9"/>
      <c r="AEE12" s="9"/>
      <c r="AEF12" s="9"/>
      <c r="AEG12" s="9"/>
      <c r="AEH12" s="9"/>
      <c r="AEI12" s="9"/>
      <c r="AEJ12" s="9"/>
      <c r="AEK12" s="9"/>
      <c r="AEL12" s="9"/>
      <c r="AEM12" s="9"/>
      <c r="AEN12" s="9"/>
      <c r="AEO12" s="9"/>
      <c r="AEP12" s="9"/>
      <c r="AEQ12" s="9"/>
      <c r="AER12" s="9"/>
      <c r="AES12" s="9"/>
      <c r="AET12" s="9"/>
      <c r="AEU12" s="9"/>
      <c r="AEV12" s="9"/>
      <c r="AEW12" s="9"/>
      <c r="AEX12" s="9"/>
      <c r="AEY12" s="9"/>
      <c r="AEZ12" s="9"/>
      <c r="AFA12" s="9"/>
      <c r="AFB12" s="9"/>
      <c r="AFC12" s="9"/>
      <c r="AFD12" s="9"/>
      <c r="AFE12" s="9"/>
      <c r="AFF12" s="9"/>
      <c r="AFG12" s="9"/>
      <c r="AFH12" s="9"/>
      <c r="AFI12" s="9"/>
      <c r="AFJ12" s="9"/>
      <c r="AFK12" s="9"/>
      <c r="AFL12" s="9"/>
      <c r="AFM12" s="9"/>
      <c r="AFN12" s="9"/>
      <c r="AFO12" s="9"/>
      <c r="AFP12" s="9"/>
      <c r="AFQ12" s="9"/>
      <c r="AFR12" s="9"/>
      <c r="AFS12" s="9"/>
      <c r="AFT12" s="9"/>
      <c r="AFU12" s="9"/>
      <c r="AFV12" s="9"/>
      <c r="AFW12" s="9"/>
      <c r="AFX12" s="9"/>
      <c r="AFY12" s="9"/>
      <c r="AFZ12" s="9"/>
      <c r="AGA12" s="9"/>
      <c r="AGB12" s="9"/>
      <c r="AGC12" s="9"/>
      <c r="AGD12" s="9"/>
      <c r="AGE12" s="9"/>
      <c r="AGF12" s="9"/>
      <c r="AGG12" s="9"/>
      <c r="AGH12" s="9"/>
      <c r="AGI12" s="9"/>
      <c r="AGJ12" s="9"/>
      <c r="AGK12" s="9"/>
      <c r="AGL12" s="9"/>
      <c r="AGM12" s="9"/>
      <c r="AGN12" s="9"/>
      <c r="AGO12" s="9"/>
      <c r="AGP12" s="9"/>
      <c r="AGQ12" s="9"/>
      <c r="AGR12" s="9"/>
      <c r="AGS12" s="9"/>
      <c r="AGT12" s="9"/>
      <c r="AGU12" s="9"/>
      <c r="AGV12" s="9"/>
      <c r="AGW12" s="9"/>
      <c r="AGX12" s="9"/>
      <c r="AGY12" s="9"/>
      <c r="AGZ12" s="9"/>
      <c r="AHA12" s="9"/>
      <c r="AHB12" s="9"/>
      <c r="AHC12" s="9"/>
      <c r="AHD12" s="9"/>
      <c r="AHE12" s="9"/>
      <c r="AHF12" s="9"/>
      <c r="AHG12" s="9"/>
      <c r="AHH12" s="9"/>
      <c r="AHI12" s="9"/>
      <c r="AHJ12" s="9"/>
      <c r="AHK12" s="9"/>
      <c r="AHL12" s="9"/>
      <c r="AHM12" s="9"/>
      <c r="AHN12" s="9"/>
      <c r="AHO12" s="9"/>
      <c r="AHP12" s="9"/>
      <c r="AHQ12" s="9"/>
      <c r="AHR12" s="9"/>
      <c r="AHS12" s="9"/>
      <c r="AHT12" s="9"/>
      <c r="AHU12" s="9"/>
      <c r="AHV12" s="9"/>
      <c r="AHW12" s="9"/>
      <c r="AHX12" s="9"/>
      <c r="AHY12" s="9"/>
      <c r="AHZ12" s="9"/>
      <c r="AIA12" s="9"/>
      <c r="AIB12" s="9"/>
      <c r="AIC12" s="9"/>
      <c r="AID12" s="9"/>
      <c r="AIE12" s="9"/>
      <c r="AIF12" s="9"/>
      <c r="AIG12" s="9"/>
      <c r="AIH12" s="9"/>
      <c r="AII12" s="9"/>
      <c r="AIJ12" s="9"/>
      <c r="AIK12" s="9"/>
      <c r="AIL12" s="9"/>
      <c r="AIM12" s="9"/>
      <c r="AIN12" s="9"/>
      <c r="AIO12" s="9"/>
      <c r="AIP12" s="9"/>
      <c r="AIQ12" s="9"/>
      <c r="AIR12" s="9"/>
      <c r="AIS12" s="9"/>
      <c r="AIT12" s="9"/>
      <c r="AIU12" s="9"/>
      <c r="AIV12" s="9"/>
      <c r="AIW12" s="9"/>
      <c r="AIX12" s="9"/>
      <c r="AIY12" s="9"/>
      <c r="AIZ12" s="9"/>
      <c r="AJA12" s="9"/>
      <c r="AJB12" s="9"/>
      <c r="AJC12" s="9"/>
      <c r="AJD12" s="9"/>
      <c r="AJE12" s="9"/>
      <c r="AJF12" s="9"/>
      <c r="AJG12" s="9"/>
      <c r="AJH12" s="9"/>
      <c r="AJI12" s="9"/>
      <c r="AJJ12" s="9"/>
      <c r="AJK12" s="9"/>
      <c r="AJL12" s="9"/>
      <c r="AJM12" s="9"/>
      <c r="AJN12" s="9"/>
      <c r="AJO12" s="9"/>
      <c r="AJP12" s="9"/>
      <c r="AJQ12" s="9"/>
      <c r="AJR12" s="9"/>
      <c r="AJS12" s="9"/>
      <c r="AJT12" s="9"/>
      <c r="AJU12" s="9"/>
      <c r="AJV12" s="9"/>
      <c r="AJW12" s="9"/>
      <c r="AJX12" s="9"/>
      <c r="AJY12" s="9"/>
      <c r="AJZ12" s="9"/>
      <c r="AKA12" s="9"/>
      <c r="AKB12" s="9"/>
      <c r="AKC12" s="9"/>
      <c r="AKD12" s="9"/>
      <c r="AKE12" s="9"/>
      <c r="AKF12" s="9"/>
      <c r="AKG12" s="9"/>
      <c r="AKH12" s="9"/>
      <c r="AKI12" s="9"/>
      <c r="AKJ12" s="9"/>
      <c r="AKK12" s="9"/>
      <c r="AKL12" s="9"/>
      <c r="AKM12" s="9"/>
      <c r="AKN12" s="9"/>
      <c r="AKO12" s="9"/>
      <c r="AKP12" s="9"/>
      <c r="AKQ12" s="9"/>
      <c r="AKR12" s="9"/>
      <c r="AKS12" s="9"/>
      <c r="AKT12" s="9"/>
      <c r="AKU12" s="9"/>
      <c r="AKV12" s="9"/>
      <c r="AKW12" s="9"/>
      <c r="AKX12" s="9"/>
      <c r="AKY12" s="9"/>
      <c r="AKZ12" s="9"/>
      <c r="ALA12" s="9"/>
      <c r="ALB12" s="9"/>
      <c r="ALC12" s="9"/>
      <c r="ALD12" s="9"/>
      <c r="ALE12" s="9"/>
      <c r="ALF12" s="9"/>
      <c r="ALG12" s="9"/>
      <c r="ALH12" s="9"/>
      <c r="ALI12" s="9"/>
      <c r="ALJ12" s="9"/>
      <c r="ALK12" s="9"/>
      <c r="ALL12" s="9"/>
      <c r="ALM12" s="9"/>
      <c r="ALN12" s="9"/>
      <c r="ALO12" s="9"/>
      <c r="ALP12" s="9"/>
      <c r="ALQ12" s="9"/>
      <c r="ALR12" s="9"/>
      <c r="ALS12" s="9"/>
      <c r="ALT12" s="9"/>
      <c r="ALU12" s="9"/>
      <c r="ALV12" s="9"/>
      <c r="ALW12" s="9"/>
      <c r="ALX12" s="9"/>
      <c r="ALY12" s="9"/>
      <c r="ALZ12" s="9"/>
      <c r="AMA12" s="9"/>
      <c r="AMB12" s="9"/>
      <c r="AMC12" s="9"/>
      <c r="AMD12" s="9"/>
      <c r="AME12" s="9"/>
      <c r="AMF12" s="9"/>
      <c r="AMG12" s="9"/>
      <c r="AMH12" s="9"/>
      <c r="AMI12" s="9"/>
      <c r="AMJ12" s="9"/>
      <c r="AMK12" s="9"/>
    </row>
    <row r="13" spans="1:1025" x14ac:dyDescent="0.25">
      <c r="A13" s="16" t="s">
        <v>107</v>
      </c>
    </row>
    <row r="14" spans="1:1025" x14ac:dyDescent="0.25">
      <c r="A14" s="16" t="s">
        <v>108</v>
      </c>
      <c r="B14" s="11">
        <f>23/99</f>
        <v>0.23232323232323232</v>
      </c>
      <c r="C14" s="11">
        <f t="shared" ref="C14:P14" si="0">23/99</f>
        <v>0.23232323232323232</v>
      </c>
      <c r="D14" s="11">
        <f t="shared" si="0"/>
        <v>0.23232323232323232</v>
      </c>
      <c r="E14" s="11">
        <f t="shared" si="0"/>
        <v>0.23232323232323232</v>
      </c>
      <c r="F14" s="11">
        <f t="shared" si="0"/>
        <v>0.23232323232323232</v>
      </c>
      <c r="G14" s="11">
        <f t="shared" si="0"/>
        <v>0.23232323232323232</v>
      </c>
      <c r="H14" s="11">
        <f t="shared" si="0"/>
        <v>0.23232323232323232</v>
      </c>
      <c r="I14" s="11">
        <f t="shared" si="0"/>
        <v>0.23232323232323232</v>
      </c>
      <c r="J14" s="11">
        <f t="shared" si="0"/>
        <v>0.23232323232323232</v>
      </c>
      <c r="K14" s="11">
        <f t="shared" si="0"/>
        <v>0.23232323232323232</v>
      </c>
      <c r="L14" s="8">
        <f t="shared" si="0"/>
        <v>0.23232323232323232</v>
      </c>
      <c r="M14" s="11">
        <f t="shared" si="0"/>
        <v>0.23232323232323232</v>
      </c>
      <c r="N14" s="11">
        <f t="shared" si="0"/>
        <v>0.23232323232323232</v>
      </c>
      <c r="O14" s="11">
        <f t="shared" si="0"/>
        <v>0.23232323232323232</v>
      </c>
      <c r="P14" s="11">
        <f t="shared" si="0"/>
        <v>0.23232323232323232</v>
      </c>
    </row>
    <row r="15" spans="1:1025" x14ac:dyDescent="0.25">
      <c r="A15" s="29" t="s">
        <v>100</v>
      </c>
      <c r="B15" s="9">
        <f>635/1466</f>
        <v>0.43315143246930421</v>
      </c>
      <c r="C15" s="12">
        <f t="shared" ref="C15:P15" si="1">635/1466</f>
        <v>0.43315143246930421</v>
      </c>
      <c r="D15" s="12">
        <f t="shared" si="1"/>
        <v>0.43315143246930421</v>
      </c>
      <c r="E15" s="12">
        <f t="shared" si="1"/>
        <v>0.43315143246930421</v>
      </c>
      <c r="F15" s="12">
        <f t="shared" si="1"/>
        <v>0.43315143246930421</v>
      </c>
      <c r="G15" s="12">
        <f t="shared" si="1"/>
        <v>0.43315143246930421</v>
      </c>
      <c r="H15" s="12">
        <f t="shared" si="1"/>
        <v>0.43315143246930421</v>
      </c>
      <c r="I15" s="12">
        <f t="shared" si="1"/>
        <v>0.43315143246930421</v>
      </c>
      <c r="J15" s="12">
        <f t="shared" si="1"/>
        <v>0.43315143246930421</v>
      </c>
      <c r="K15" s="12">
        <f t="shared" si="1"/>
        <v>0.43315143246930421</v>
      </c>
      <c r="L15" s="12">
        <f t="shared" si="1"/>
        <v>0.43315143246930421</v>
      </c>
      <c r="M15" s="12">
        <f t="shared" si="1"/>
        <v>0.43315143246930421</v>
      </c>
      <c r="N15" s="12">
        <f t="shared" si="1"/>
        <v>0.43315143246930421</v>
      </c>
      <c r="O15" s="12">
        <f t="shared" si="1"/>
        <v>0.43315143246930421</v>
      </c>
      <c r="P15" s="12">
        <f t="shared" si="1"/>
        <v>0.43315143246930421</v>
      </c>
      <c r="W15" s="8" t="s">
        <v>8</v>
      </c>
    </row>
    <row r="16" spans="1:1025" x14ac:dyDescent="0.25">
      <c r="A16" s="16" t="s">
        <v>113</v>
      </c>
      <c r="B16" s="9">
        <f>62/1466</f>
        <v>4.229195088676671E-2</v>
      </c>
      <c r="C16" s="12">
        <f t="shared" ref="C16:P16" si="2">62/1466</f>
        <v>4.229195088676671E-2</v>
      </c>
      <c r="D16" s="12">
        <f t="shared" si="2"/>
        <v>4.229195088676671E-2</v>
      </c>
      <c r="E16" s="12">
        <f t="shared" si="2"/>
        <v>4.229195088676671E-2</v>
      </c>
      <c r="F16" s="12">
        <f t="shared" si="2"/>
        <v>4.229195088676671E-2</v>
      </c>
      <c r="G16" s="12">
        <f t="shared" si="2"/>
        <v>4.229195088676671E-2</v>
      </c>
      <c r="H16" s="12">
        <f t="shared" si="2"/>
        <v>4.229195088676671E-2</v>
      </c>
      <c r="I16" s="12">
        <f t="shared" si="2"/>
        <v>4.229195088676671E-2</v>
      </c>
      <c r="J16" s="12">
        <f t="shared" si="2"/>
        <v>4.229195088676671E-2</v>
      </c>
      <c r="K16" s="12">
        <f t="shared" si="2"/>
        <v>4.229195088676671E-2</v>
      </c>
      <c r="L16" s="12">
        <f t="shared" si="2"/>
        <v>4.229195088676671E-2</v>
      </c>
      <c r="M16" s="12">
        <f t="shared" si="2"/>
        <v>4.229195088676671E-2</v>
      </c>
      <c r="N16" s="12">
        <f t="shared" si="2"/>
        <v>4.229195088676671E-2</v>
      </c>
      <c r="O16" s="12">
        <f t="shared" si="2"/>
        <v>4.229195088676671E-2</v>
      </c>
      <c r="P16" s="12">
        <f t="shared" si="2"/>
        <v>4.229195088676671E-2</v>
      </c>
    </row>
    <row r="17" spans="1:16" x14ac:dyDescent="0.25">
      <c r="A17" s="16" t="s">
        <v>27</v>
      </c>
      <c r="B17" s="9">
        <f>106/1466</f>
        <v>7.2305593451568895E-2</v>
      </c>
      <c r="C17" s="12">
        <f t="shared" ref="C17:P17" si="3">106/1466</f>
        <v>7.2305593451568895E-2</v>
      </c>
      <c r="D17" s="12">
        <f t="shared" si="3"/>
        <v>7.2305593451568895E-2</v>
      </c>
      <c r="E17" s="12">
        <f t="shared" si="3"/>
        <v>7.2305593451568895E-2</v>
      </c>
      <c r="F17" s="12">
        <f t="shared" si="3"/>
        <v>7.2305593451568895E-2</v>
      </c>
      <c r="G17" s="12">
        <f t="shared" si="3"/>
        <v>7.2305593451568895E-2</v>
      </c>
      <c r="H17" s="12">
        <f t="shared" si="3"/>
        <v>7.2305593451568895E-2</v>
      </c>
      <c r="I17" s="12">
        <f t="shared" si="3"/>
        <v>7.2305593451568895E-2</v>
      </c>
      <c r="J17" s="12">
        <f t="shared" si="3"/>
        <v>7.2305593451568895E-2</v>
      </c>
      <c r="K17" s="12">
        <f t="shared" si="3"/>
        <v>7.2305593451568895E-2</v>
      </c>
      <c r="L17" s="12">
        <f t="shared" si="3"/>
        <v>7.2305593451568895E-2</v>
      </c>
      <c r="M17" s="12">
        <f t="shared" si="3"/>
        <v>7.2305593451568895E-2</v>
      </c>
      <c r="N17" s="12">
        <f t="shared" si="3"/>
        <v>7.2305593451568895E-2</v>
      </c>
      <c r="O17" s="12">
        <f t="shared" si="3"/>
        <v>7.2305593451568895E-2</v>
      </c>
      <c r="P17" s="12">
        <f t="shared" si="3"/>
        <v>7.2305593451568895E-2</v>
      </c>
    </row>
    <row r="18" spans="1:16" x14ac:dyDescent="0.25">
      <c r="A18" s="16" t="s">
        <v>114</v>
      </c>
      <c r="B18" s="30">
        <f>52/1466</f>
        <v>3.5470668485675309E-2</v>
      </c>
      <c r="C18" s="13">
        <f t="shared" ref="C18:P18" si="4">52/1466</f>
        <v>3.5470668485675309E-2</v>
      </c>
      <c r="D18" s="13">
        <f t="shared" si="4"/>
        <v>3.5470668485675309E-2</v>
      </c>
      <c r="E18" s="13">
        <f t="shared" si="4"/>
        <v>3.5470668485675309E-2</v>
      </c>
      <c r="F18" s="13">
        <f t="shared" si="4"/>
        <v>3.5470668485675309E-2</v>
      </c>
      <c r="G18" s="13">
        <f t="shared" si="4"/>
        <v>3.5470668485675309E-2</v>
      </c>
      <c r="H18" s="13">
        <f t="shared" si="4"/>
        <v>3.5470668485675309E-2</v>
      </c>
      <c r="I18" s="13">
        <f t="shared" si="4"/>
        <v>3.5470668485675309E-2</v>
      </c>
      <c r="J18" s="13">
        <f t="shared" si="4"/>
        <v>3.5470668485675309E-2</v>
      </c>
      <c r="K18" s="13">
        <f t="shared" si="4"/>
        <v>3.5470668485675309E-2</v>
      </c>
      <c r="L18" s="13">
        <f t="shared" si="4"/>
        <v>3.5470668485675309E-2</v>
      </c>
      <c r="M18" s="13">
        <f t="shared" si="4"/>
        <v>3.5470668485675309E-2</v>
      </c>
      <c r="N18" s="13">
        <f t="shared" si="4"/>
        <v>3.5470668485675309E-2</v>
      </c>
      <c r="O18" s="13">
        <f t="shared" si="4"/>
        <v>3.5470668485675309E-2</v>
      </c>
      <c r="P18" s="13">
        <f t="shared" si="4"/>
        <v>3.5470668485675309E-2</v>
      </c>
    </row>
    <row r="19" spans="1:16" x14ac:dyDescent="0.25">
      <c r="A19" s="22" t="s">
        <v>31</v>
      </c>
      <c r="B19" s="25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</row>
    <row r="20" spans="1:16" x14ac:dyDescent="0.25">
      <c r="A20" s="16" t="s">
        <v>53</v>
      </c>
      <c r="B20" s="9">
        <v>2017</v>
      </c>
    </row>
    <row r="21" spans="1:16" x14ac:dyDescent="0.25">
      <c r="A21" s="14" t="s">
        <v>55</v>
      </c>
      <c r="B21"/>
    </row>
    <row r="22" spans="1:16" x14ac:dyDescent="0.25">
      <c r="A22" s="15" t="s">
        <v>46</v>
      </c>
      <c r="B22" s="19">
        <v>0.95</v>
      </c>
    </row>
    <row r="23" spans="1:16" x14ac:dyDescent="0.25">
      <c r="A23" s="18" t="s">
        <v>37</v>
      </c>
      <c r="B23">
        <v>2018</v>
      </c>
    </row>
    <row r="24" spans="1:16" x14ac:dyDescent="0.25">
      <c r="A24" s="15" t="s">
        <v>47</v>
      </c>
      <c r="B24" s="19">
        <v>0.95</v>
      </c>
    </row>
    <row r="25" spans="1:16" x14ac:dyDescent="0.25">
      <c r="A25" s="18" t="s">
        <v>37</v>
      </c>
      <c r="B25">
        <v>2020</v>
      </c>
    </row>
    <row r="26" spans="1:16" x14ac:dyDescent="0.25">
      <c r="A26" s="15" t="s">
        <v>48</v>
      </c>
      <c r="B26" s="19">
        <v>0.22</v>
      </c>
      <c r="K26" s="9"/>
    </row>
    <row r="27" spans="1:16" x14ac:dyDescent="0.25">
      <c r="A27" s="18" t="s">
        <v>37</v>
      </c>
      <c r="B27">
        <v>2018</v>
      </c>
      <c r="K27" s="9"/>
    </row>
    <row r="28" spans="1:16" x14ac:dyDescent="0.25">
      <c r="A28" s="15" t="s">
        <v>49</v>
      </c>
      <c r="B28" s="19">
        <v>0.22</v>
      </c>
      <c r="K28" s="9"/>
    </row>
    <row r="29" spans="1:16" x14ac:dyDescent="0.25">
      <c r="A29" s="18" t="s">
        <v>37</v>
      </c>
      <c r="B29">
        <v>2020</v>
      </c>
      <c r="K29" s="9"/>
    </row>
    <row r="30" spans="1:16" x14ac:dyDescent="0.25">
      <c r="A30" s="14" t="s">
        <v>50</v>
      </c>
      <c r="B30"/>
      <c r="K30" s="9"/>
    </row>
    <row r="31" spans="1:16" x14ac:dyDescent="0.25">
      <c r="A31" s="15" t="s">
        <v>46</v>
      </c>
      <c r="B31">
        <v>9.5699999999999993E-2</v>
      </c>
      <c r="K31" s="9"/>
    </row>
    <row r="32" spans="1:16" x14ac:dyDescent="0.25">
      <c r="A32" s="18" t="s">
        <v>37</v>
      </c>
      <c r="B32">
        <v>2022</v>
      </c>
      <c r="K32" s="9"/>
    </row>
    <row r="33" spans="1:25" x14ac:dyDescent="0.25">
      <c r="A33" s="14" t="s">
        <v>51</v>
      </c>
      <c r="B33"/>
      <c r="K33" s="9"/>
    </row>
    <row r="34" spans="1:25" x14ac:dyDescent="0.25">
      <c r="A34" s="15" t="s">
        <v>46</v>
      </c>
      <c r="B34">
        <v>7.0000000000000007E-2</v>
      </c>
      <c r="K34" s="9"/>
    </row>
    <row r="35" spans="1:25" x14ac:dyDescent="0.25">
      <c r="A35" s="18" t="s">
        <v>37</v>
      </c>
      <c r="B35">
        <v>2020</v>
      </c>
      <c r="K35" s="9"/>
    </row>
    <row r="36" spans="1:25" x14ac:dyDescent="0.25">
      <c r="A36" s="26" t="s">
        <v>67</v>
      </c>
      <c r="B36" s="28"/>
      <c r="C36" s="28"/>
      <c r="D36" s="28"/>
      <c r="E36" s="28"/>
      <c r="F36" s="24"/>
      <c r="G36" s="24"/>
      <c r="H36" s="24"/>
      <c r="I36" s="24"/>
      <c r="J36" s="24"/>
      <c r="K36" s="27"/>
      <c r="L36" s="24"/>
      <c r="M36" s="24"/>
      <c r="N36" s="24"/>
      <c r="O36" s="24"/>
      <c r="P36" s="24"/>
    </row>
    <row r="37" spans="1:25" x14ac:dyDescent="0.25">
      <c r="A37" s="9" t="s">
        <v>109</v>
      </c>
      <c r="B37" s="31"/>
      <c r="C37" s="10"/>
      <c r="D37" s="10"/>
      <c r="E37" s="10"/>
      <c r="K37" s="9"/>
    </row>
    <row r="38" spans="1:25" x14ac:dyDescent="0.25">
      <c r="A38" s="9" t="s">
        <v>110</v>
      </c>
      <c r="B38" s="32"/>
      <c r="K38" s="9"/>
    </row>
    <row r="39" spans="1:25" x14ac:dyDescent="0.25">
      <c r="A39" s="9" t="s">
        <v>7</v>
      </c>
      <c r="B39" s="32"/>
      <c r="K39" s="9"/>
    </row>
    <row r="40" spans="1:25" x14ac:dyDescent="0.25">
      <c r="A40" s="9" t="s">
        <v>111</v>
      </c>
      <c r="B40" s="32"/>
      <c r="C40" s="4"/>
      <c r="K40" s="9"/>
    </row>
    <row r="41" spans="1:25" x14ac:dyDescent="0.25">
      <c r="A41" s="9" t="s">
        <v>9</v>
      </c>
      <c r="B41" s="33">
        <v>4893</v>
      </c>
    </row>
    <row r="42" spans="1:25" x14ac:dyDescent="0.25">
      <c r="A42" s="9" t="s">
        <v>10</v>
      </c>
      <c r="B42" s="33">
        <v>2877</v>
      </c>
      <c r="V42" s="10"/>
      <c r="W42" s="10"/>
      <c r="X42" s="10"/>
      <c r="Y42" s="10"/>
    </row>
    <row r="43" spans="1:25" x14ac:dyDescent="0.25">
      <c r="A43" s="9" t="s">
        <v>71</v>
      </c>
      <c r="B43" s="33"/>
      <c r="V43" s="10"/>
      <c r="W43" s="10"/>
      <c r="X43" s="10"/>
      <c r="Y43" s="10"/>
    </row>
    <row r="44" spans="1:25" x14ac:dyDescent="0.25">
      <c r="A44" s="9" t="s">
        <v>72</v>
      </c>
      <c r="B44" s="33"/>
      <c r="V44" s="10"/>
      <c r="W44" s="10"/>
      <c r="X44" s="10"/>
      <c r="Y44" s="10"/>
    </row>
    <row r="45" spans="1:25" x14ac:dyDescent="0.25">
      <c r="A45" s="9" t="s">
        <v>75</v>
      </c>
    </row>
    <row r="46" spans="1:25" x14ac:dyDescent="0.25">
      <c r="A46" s="16" t="s">
        <v>74</v>
      </c>
    </row>
    <row r="47" spans="1:25" x14ac:dyDescent="0.25">
      <c r="A47" s="9" t="s">
        <v>76</v>
      </c>
    </row>
    <row r="48" spans="1:25" x14ac:dyDescent="0.25">
      <c r="A48" s="9" t="s">
        <v>77</v>
      </c>
    </row>
    <row r="49" spans="1:9" x14ac:dyDescent="0.25">
      <c r="B49" s="10" t="s">
        <v>99</v>
      </c>
      <c r="C49" s="10" t="s">
        <v>115</v>
      </c>
      <c r="D49" s="10" t="s">
        <v>41</v>
      </c>
      <c r="E49" s="10" t="s">
        <v>116</v>
      </c>
    </row>
    <row r="50" spans="1:9" x14ac:dyDescent="0.25">
      <c r="A50" s="21" t="s">
        <v>78</v>
      </c>
    </row>
    <row r="51" spans="1:9" x14ac:dyDescent="0.25">
      <c r="A51" s="14" t="s">
        <v>79</v>
      </c>
    </row>
    <row r="52" spans="1:9" x14ac:dyDescent="0.25">
      <c r="A52" s="14" t="s">
        <v>81</v>
      </c>
      <c r="I52" s="8" t="s">
        <v>8</v>
      </c>
    </row>
    <row r="53" spans="1:9" x14ac:dyDescent="0.25">
      <c r="A53" s="14" t="s">
        <v>82</v>
      </c>
    </row>
    <row r="54" spans="1:9" x14ac:dyDescent="0.25">
      <c r="A54" s="14" t="s">
        <v>80</v>
      </c>
    </row>
    <row r="55" spans="1:9" x14ac:dyDescent="0.25">
      <c r="A55" s="14" t="s">
        <v>88</v>
      </c>
    </row>
    <row r="56" spans="1:9" x14ac:dyDescent="0.25">
      <c r="A56" s="14" t="s">
        <v>89</v>
      </c>
    </row>
    <row r="57" spans="1:9" x14ac:dyDescent="0.25">
      <c r="A57" s="14" t="s">
        <v>90</v>
      </c>
    </row>
    <row r="58" spans="1:9" x14ac:dyDescent="0.25">
      <c r="A58" s="14" t="s">
        <v>91</v>
      </c>
    </row>
    <row r="59" spans="1:9" x14ac:dyDescent="0.25">
      <c r="A59" s="21" t="s">
        <v>83</v>
      </c>
    </row>
    <row r="60" spans="1:9" x14ac:dyDescent="0.25">
      <c r="A60" s="14" t="s">
        <v>84</v>
      </c>
    </row>
    <row r="61" spans="1:9" x14ac:dyDescent="0.25">
      <c r="A61" s="14" t="s">
        <v>85</v>
      </c>
    </row>
    <row r="62" spans="1:9" x14ac:dyDescent="0.25">
      <c r="A62" s="14" t="s">
        <v>86</v>
      </c>
    </row>
    <row r="63" spans="1:9" x14ac:dyDescent="0.25">
      <c r="A63" s="14" t="s">
        <v>87</v>
      </c>
    </row>
    <row r="64" spans="1:9" x14ac:dyDescent="0.25">
      <c r="A64" s="14" t="s">
        <v>88</v>
      </c>
    </row>
    <row r="65" spans="1:1" x14ac:dyDescent="0.25">
      <c r="A65" s="14" t="s">
        <v>89</v>
      </c>
    </row>
    <row r="66" spans="1:1" x14ac:dyDescent="0.25">
      <c r="A66" s="14" t="s">
        <v>90</v>
      </c>
    </row>
    <row r="67" spans="1:1" x14ac:dyDescent="0.25">
      <c r="A67" s="14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zoomScale="85" zoomScaleNormal="85" workbookViewId="0">
      <selection activeCell="E69" sqref="E69"/>
    </sheetView>
  </sheetViews>
  <sheetFormatPr defaultRowHeight="15" x14ac:dyDescent="0.25"/>
  <cols>
    <col min="1" max="1" width="54.140625" style="9" customWidth="1"/>
    <col min="2" max="2" width="21.140625" customWidth="1"/>
    <col min="3" max="3" width="21.7109375" customWidth="1"/>
    <col min="4" max="4" width="20" customWidth="1"/>
    <col min="5" max="5" width="19.28515625" customWidth="1"/>
    <col min="6" max="6" width="17" customWidth="1"/>
    <col min="7" max="7" width="16.7109375" customWidth="1"/>
    <col min="8" max="8" width="17.5703125" customWidth="1"/>
    <col min="9" max="9" width="16.5703125" customWidth="1"/>
  </cols>
  <sheetData>
    <row r="1" spans="1:9" x14ac:dyDescent="0.25">
      <c r="A1" s="10" t="s">
        <v>8</v>
      </c>
      <c r="B1" s="1" t="s">
        <v>32</v>
      </c>
      <c r="C1" s="1" t="s">
        <v>34</v>
      </c>
      <c r="I1" s="6"/>
    </row>
    <row r="2" spans="1:9" x14ac:dyDescent="0.25">
      <c r="A2" s="22" t="s">
        <v>16</v>
      </c>
      <c r="B2" s="25"/>
      <c r="C2" s="25"/>
      <c r="D2" s="25"/>
      <c r="E2" s="25"/>
      <c r="F2" s="25"/>
      <c r="G2" s="25"/>
      <c r="H2" s="25"/>
      <c r="I2" s="25"/>
    </row>
    <row r="3" spans="1:9" x14ac:dyDescent="0.25">
      <c r="A3" s="16" t="s">
        <v>17</v>
      </c>
      <c r="B3" t="s">
        <v>33</v>
      </c>
    </row>
    <row r="4" spans="1:9" x14ac:dyDescent="0.25">
      <c r="A4" s="16" t="s">
        <v>18</v>
      </c>
      <c r="B4" t="s">
        <v>33</v>
      </c>
      <c r="D4" s="1" t="s">
        <v>44</v>
      </c>
    </row>
    <row r="5" spans="1:9" x14ac:dyDescent="0.25">
      <c r="A5" s="16" t="s">
        <v>19</v>
      </c>
      <c r="B5" t="s">
        <v>33</v>
      </c>
      <c r="D5" t="s">
        <v>99</v>
      </c>
      <c r="E5" s="17" t="s">
        <v>99</v>
      </c>
    </row>
    <row r="6" spans="1:9" x14ac:dyDescent="0.25">
      <c r="A6" s="16" t="s">
        <v>20</v>
      </c>
      <c r="B6" t="s">
        <v>33</v>
      </c>
      <c r="D6" t="s">
        <v>115</v>
      </c>
      <c r="E6" s="17" t="s">
        <v>118</v>
      </c>
    </row>
    <row r="7" spans="1:9" x14ac:dyDescent="0.25">
      <c r="A7" s="16" t="s">
        <v>21</v>
      </c>
      <c r="B7" t="s">
        <v>33</v>
      </c>
      <c r="D7" t="s">
        <v>41</v>
      </c>
      <c r="E7" s="17" t="s">
        <v>5</v>
      </c>
    </row>
    <row r="8" spans="1:9" x14ac:dyDescent="0.25">
      <c r="A8" s="16" t="s">
        <v>22</v>
      </c>
      <c r="B8" t="s">
        <v>33</v>
      </c>
      <c r="D8" t="s">
        <v>116</v>
      </c>
      <c r="E8" s="17" t="s">
        <v>117</v>
      </c>
    </row>
    <row r="9" spans="1:9" x14ac:dyDescent="0.25">
      <c r="A9" s="16" t="s">
        <v>23</v>
      </c>
      <c r="B9" t="s">
        <v>33</v>
      </c>
    </row>
    <row r="10" spans="1:9" x14ac:dyDescent="0.25">
      <c r="A10" s="16" t="s">
        <v>24</v>
      </c>
      <c r="B10" t="s">
        <v>33</v>
      </c>
    </row>
    <row r="11" spans="1:9" x14ac:dyDescent="0.25">
      <c r="A11" s="22" t="s">
        <v>28</v>
      </c>
      <c r="B11" s="25"/>
      <c r="C11" s="25"/>
      <c r="D11" s="25"/>
      <c r="E11" s="25"/>
      <c r="F11" s="25"/>
      <c r="G11" s="25"/>
      <c r="H11" s="25"/>
      <c r="I11" s="25"/>
    </row>
    <row r="12" spans="1:9" x14ac:dyDescent="0.25">
      <c r="A12" s="16" t="s">
        <v>112</v>
      </c>
      <c r="B12" s="4"/>
      <c r="C12" s="4"/>
    </row>
    <row r="13" spans="1:9" x14ac:dyDescent="0.25">
      <c r="A13" s="16" t="s">
        <v>107</v>
      </c>
    </row>
    <row r="14" spans="1:9" x14ac:dyDescent="0.25">
      <c r="A14" s="16" t="s">
        <v>108</v>
      </c>
      <c r="B14" s="4" t="s">
        <v>127</v>
      </c>
      <c r="C14" t="s">
        <v>128</v>
      </c>
      <c r="F14" t="s">
        <v>8</v>
      </c>
    </row>
    <row r="15" spans="1:9" x14ac:dyDescent="0.25">
      <c r="A15" s="29" t="s">
        <v>100</v>
      </c>
      <c r="B15" t="s">
        <v>119</v>
      </c>
      <c r="C15" t="s">
        <v>120</v>
      </c>
    </row>
    <row r="16" spans="1:9" x14ac:dyDescent="0.25">
      <c r="A16" s="16" t="s">
        <v>113</v>
      </c>
      <c r="B16" t="s">
        <v>119</v>
      </c>
      <c r="C16" t="s">
        <v>120</v>
      </c>
    </row>
    <row r="17" spans="1:9" x14ac:dyDescent="0.25">
      <c r="A17" s="16" t="s">
        <v>27</v>
      </c>
      <c r="B17" t="s">
        <v>119</v>
      </c>
      <c r="C17" t="s">
        <v>120</v>
      </c>
    </row>
    <row r="18" spans="1:9" x14ac:dyDescent="0.25">
      <c r="A18" s="16" t="s">
        <v>114</v>
      </c>
      <c r="B18" t="s">
        <v>119</v>
      </c>
      <c r="C18" t="s">
        <v>120</v>
      </c>
    </row>
    <row r="19" spans="1:9" x14ac:dyDescent="0.25">
      <c r="A19" s="22" t="s">
        <v>31</v>
      </c>
      <c r="B19" s="25"/>
      <c r="C19" s="25"/>
      <c r="D19" s="25"/>
      <c r="E19" s="25"/>
      <c r="F19" s="25"/>
      <c r="G19" s="25"/>
      <c r="H19" s="25"/>
      <c r="I19" s="25"/>
    </row>
    <row r="20" spans="1:9" x14ac:dyDescent="0.25">
      <c r="A20" s="16" t="s">
        <v>53</v>
      </c>
      <c r="B20" t="s">
        <v>52</v>
      </c>
    </row>
    <row r="21" spans="1:9" x14ac:dyDescent="0.25">
      <c r="A21" s="14" t="s">
        <v>55</v>
      </c>
    </row>
    <row r="22" spans="1:9" x14ac:dyDescent="0.25">
      <c r="A22" s="15" t="s">
        <v>46</v>
      </c>
      <c r="B22" s="19" t="s">
        <v>56</v>
      </c>
      <c r="C22" t="s">
        <v>57</v>
      </c>
    </row>
    <row r="23" spans="1:9" x14ac:dyDescent="0.25">
      <c r="A23" s="18" t="s">
        <v>37</v>
      </c>
    </row>
    <row r="24" spans="1:9" x14ac:dyDescent="0.25">
      <c r="A24" s="15" t="s">
        <v>47</v>
      </c>
    </row>
    <row r="25" spans="1:9" x14ac:dyDescent="0.25">
      <c r="A25" s="18" t="s">
        <v>37</v>
      </c>
    </row>
    <row r="26" spans="1:9" x14ac:dyDescent="0.25">
      <c r="A26" s="15" t="s">
        <v>48</v>
      </c>
      <c r="B26" t="s">
        <v>58</v>
      </c>
      <c r="C26" t="s">
        <v>59</v>
      </c>
    </row>
    <row r="27" spans="1:9" x14ac:dyDescent="0.25">
      <c r="A27" s="18" t="s">
        <v>37</v>
      </c>
    </row>
    <row r="28" spans="1:9" x14ac:dyDescent="0.25">
      <c r="A28" s="15" t="s">
        <v>49</v>
      </c>
    </row>
    <row r="29" spans="1:9" x14ac:dyDescent="0.25">
      <c r="A29" s="18" t="s">
        <v>37</v>
      </c>
    </row>
    <row r="30" spans="1:9" x14ac:dyDescent="0.25">
      <c r="A30" s="14" t="s">
        <v>50</v>
      </c>
    </row>
    <row r="31" spans="1:9" x14ac:dyDescent="0.25">
      <c r="A31" s="15" t="s">
        <v>46</v>
      </c>
      <c r="B31" t="s">
        <v>60</v>
      </c>
      <c r="C31" t="s">
        <v>61</v>
      </c>
    </row>
    <row r="32" spans="1:9" x14ac:dyDescent="0.25">
      <c r="A32" s="18" t="s">
        <v>37</v>
      </c>
    </row>
    <row r="33" spans="1:11" x14ac:dyDescent="0.25">
      <c r="A33" s="14" t="s">
        <v>51</v>
      </c>
    </row>
    <row r="34" spans="1:11" x14ac:dyDescent="0.25">
      <c r="A34" s="15" t="s">
        <v>46</v>
      </c>
      <c r="B34" t="s">
        <v>62</v>
      </c>
      <c r="C34" t="s">
        <v>63</v>
      </c>
    </row>
    <row r="35" spans="1:11" x14ac:dyDescent="0.25">
      <c r="A35" s="18" t="s">
        <v>37</v>
      </c>
    </row>
    <row r="36" spans="1:11" x14ac:dyDescent="0.25">
      <c r="A36" s="26" t="s">
        <v>67</v>
      </c>
      <c r="B36" s="25"/>
      <c r="C36" s="25"/>
      <c r="D36" s="25"/>
      <c r="E36" s="25"/>
      <c r="F36" s="25"/>
      <c r="G36" s="25"/>
      <c r="H36" s="25"/>
      <c r="I36" s="25"/>
    </row>
    <row r="37" spans="1:11" x14ac:dyDescent="0.25">
      <c r="A37" s="9" t="s">
        <v>109</v>
      </c>
      <c r="B37" s="35"/>
      <c r="C37" s="6"/>
      <c r="F37" s="9"/>
      <c r="G37" s="31"/>
      <c r="H37" s="10"/>
      <c r="I37" s="10"/>
      <c r="J37" s="10"/>
      <c r="K37" s="8"/>
    </row>
    <row r="38" spans="1:11" x14ac:dyDescent="0.25">
      <c r="A38" s="9" t="s">
        <v>110</v>
      </c>
      <c r="B38" s="3"/>
      <c r="F38" s="9"/>
      <c r="G38" s="32"/>
      <c r="H38" s="8"/>
      <c r="I38" s="8"/>
      <c r="J38" s="8"/>
      <c r="K38" s="8"/>
    </row>
    <row r="39" spans="1:11" x14ac:dyDescent="0.25">
      <c r="A39" s="9" t="s">
        <v>7</v>
      </c>
      <c r="B39" s="36"/>
      <c r="F39" s="9"/>
      <c r="G39" s="32"/>
      <c r="H39" s="8"/>
      <c r="I39" s="8"/>
      <c r="J39" s="8"/>
      <c r="K39" s="8"/>
    </row>
    <row r="40" spans="1:11" x14ac:dyDescent="0.25">
      <c r="A40" s="9" t="s">
        <v>111</v>
      </c>
      <c r="B40" s="3"/>
      <c r="C40" s="34"/>
      <c r="F40" s="9"/>
      <c r="G40" s="32"/>
      <c r="H40" s="8"/>
      <c r="I40" s="8"/>
      <c r="J40" s="8"/>
      <c r="K40" s="8"/>
    </row>
    <row r="41" spans="1:11" x14ac:dyDescent="0.25">
      <c r="A41" s="9" t="s">
        <v>9</v>
      </c>
      <c r="B41" s="3" t="s">
        <v>13</v>
      </c>
      <c r="C41" s="4" t="s">
        <v>11</v>
      </c>
      <c r="F41" s="9"/>
      <c r="G41" s="32"/>
      <c r="H41" s="4"/>
      <c r="I41" s="8"/>
      <c r="J41" s="8"/>
      <c r="K41" s="8"/>
    </row>
    <row r="42" spans="1:11" x14ac:dyDescent="0.25">
      <c r="A42" s="9" t="s">
        <v>10</v>
      </c>
      <c r="B42" s="4" t="s">
        <v>13</v>
      </c>
      <c r="C42" s="2" t="s">
        <v>12</v>
      </c>
      <c r="F42" s="9"/>
      <c r="G42" s="33"/>
      <c r="H42" s="8"/>
      <c r="I42" s="8"/>
      <c r="J42" s="8"/>
      <c r="K42" s="8"/>
    </row>
    <row r="43" spans="1:11" x14ac:dyDescent="0.25">
      <c r="A43" s="9" t="s">
        <v>71</v>
      </c>
      <c r="C43" t="s">
        <v>8</v>
      </c>
      <c r="F43" s="9"/>
      <c r="G43" s="33"/>
      <c r="H43" s="8"/>
      <c r="I43" s="8"/>
      <c r="J43" s="8"/>
      <c r="K43" s="8"/>
    </row>
    <row r="44" spans="1:11" x14ac:dyDescent="0.25">
      <c r="A44" s="9" t="s">
        <v>72</v>
      </c>
      <c r="F44" s="9"/>
      <c r="G44" s="33"/>
      <c r="H44" s="8"/>
      <c r="I44" s="8"/>
      <c r="J44" s="8"/>
      <c r="K44" s="8"/>
    </row>
    <row r="45" spans="1:11" x14ac:dyDescent="0.25">
      <c r="A45" s="9" t="s">
        <v>75</v>
      </c>
      <c r="F45" s="9"/>
      <c r="G45" s="33"/>
      <c r="H45" s="8"/>
      <c r="I45" s="8"/>
      <c r="J45" s="8"/>
      <c r="K45" s="8"/>
    </row>
    <row r="46" spans="1:11" x14ac:dyDescent="0.25">
      <c r="A46" s="16" t="s">
        <v>74</v>
      </c>
      <c r="F46" s="9"/>
      <c r="G46" s="33"/>
      <c r="H46" s="8"/>
      <c r="I46" s="8"/>
      <c r="J46" s="8"/>
      <c r="K46" s="8"/>
    </row>
    <row r="47" spans="1:11" x14ac:dyDescent="0.25">
      <c r="A47" s="9" t="s">
        <v>76</v>
      </c>
      <c r="F47" s="9"/>
      <c r="G47" s="33"/>
      <c r="H47" s="8"/>
      <c r="I47" s="8"/>
      <c r="J47" s="8"/>
      <c r="K47" s="8"/>
    </row>
    <row r="48" spans="1:11" x14ac:dyDescent="0.25">
      <c r="A48" s="9" t="s">
        <v>77</v>
      </c>
      <c r="F48" s="9"/>
      <c r="G48" s="33"/>
      <c r="H48" s="8"/>
      <c r="I48" s="8"/>
      <c r="J48" s="8"/>
      <c r="K48" s="8"/>
    </row>
    <row r="49" spans="1:11" x14ac:dyDescent="0.25">
      <c r="B49" s="10" t="s">
        <v>106</v>
      </c>
      <c r="D49" s="10" t="s">
        <v>115</v>
      </c>
      <c r="F49" s="10" t="s">
        <v>41</v>
      </c>
      <c r="H49" s="10" t="s">
        <v>116</v>
      </c>
      <c r="I49" s="8"/>
      <c r="J49" s="8"/>
      <c r="K49" s="8"/>
    </row>
    <row r="50" spans="1:11" x14ac:dyDescent="0.25">
      <c r="A50" s="21" t="s">
        <v>78</v>
      </c>
      <c r="F50" s="9"/>
      <c r="G50" s="10"/>
      <c r="H50" s="10"/>
      <c r="I50" s="10"/>
      <c r="J50" s="10"/>
      <c r="K50" s="8"/>
    </row>
    <row r="51" spans="1:11" x14ac:dyDescent="0.25">
      <c r="A51" s="14" t="s">
        <v>79</v>
      </c>
      <c r="F51" s="9"/>
      <c r="G51" s="8"/>
      <c r="H51" s="8"/>
      <c r="I51" s="8"/>
      <c r="J51" s="8"/>
      <c r="K51" s="8"/>
    </row>
    <row r="52" spans="1:11" x14ac:dyDescent="0.25">
      <c r="A52" s="14" t="s">
        <v>81</v>
      </c>
      <c r="D52" s="34"/>
      <c r="E52" s="34"/>
      <c r="F52" s="9"/>
      <c r="G52" s="8"/>
      <c r="H52" s="8"/>
      <c r="I52" s="8"/>
      <c r="J52" s="8"/>
      <c r="K52" s="8"/>
    </row>
    <row r="53" spans="1:11" x14ac:dyDescent="0.25">
      <c r="A53" s="14" t="s">
        <v>82</v>
      </c>
      <c r="F53" s="9"/>
      <c r="G53" s="8"/>
      <c r="H53" s="8"/>
      <c r="I53" s="8"/>
      <c r="J53" s="8"/>
      <c r="K53" s="8"/>
    </row>
    <row r="54" spans="1:11" x14ac:dyDescent="0.25">
      <c r="A54" s="14" t="s">
        <v>80</v>
      </c>
      <c r="F54" s="9"/>
      <c r="G54" s="8"/>
      <c r="H54" s="8"/>
      <c r="I54" s="8"/>
      <c r="J54" s="8"/>
      <c r="K54" s="8"/>
    </row>
    <row r="55" spans="1:11" x14ac:dyDescent="0.25">
      <c r="A55" s="14" t="s">
        <v>88</v>
      </c>
      <c r="F55" s="9"/>
      <c r="G55" s="8"/>
      <c r="H55" s="8"/>
      <c r="I55" s="8"/>
      <c r="J55" s="8"/>
      <c r="K55" s="8"/>
    </row>
    <row r="56" spans="1:11" x14ac:dyDescent="0.25">
      <c r="A56" s="14" t="s">
        <v>89</v>
      </c>
      <c r="F56" s="9"/>
      <c r="G56" s="8"/>
      <c r="H56" s="8"/>
      <c r="I56" s="8"/>
      <c r="J56" s="8"/>
      <c r="K56" s="8"/>
    </row>
    <row r="57" spans="1:11" x14ac:dyDescent="0.25">
      <c r="A57" s="14" t="s">
        <v>90</v>
      </c>
    </row>
    <row r="58" spans="1:11" x14ac:dyDescent="0.25">
      <c r="A58" s="14" t="s">
        <v>91</v>
      </c>
    </row>
    <row r="59" spans="1:11" x14ac:dyDescent="0.25">
      <c r="A59" s="21" t="s">
        <v>83</v>
      </c>
    </row>
    <row r="60" spans="1:11" x14ac:dyDescent="0.25">
      <c r="A60" s="14" t="s">
        <v>84</v>
      </c>
      <c r="D60" s="34"/>
      <c r="E60" s="34"/>
    </row>
    <row r="61" spans="1:11" x14ac:dyDescent="0.25">
      <c r="A61" s="14" t="s">
        <v>85</v>
      </c>
      <c r="D61" s="34"/>
      <c r="E61" s="34"/>
    </row>
    <row r="62" spans="1:11" x14ac:dyDescent="0.25">
      <c r="A62" s="14" t="s">
        <v>86</v>
      </c>
      <c r="G62" t="s">
        <v>8</v>
      </c>
    </row>
    <row r="63" spans="1:11" x14ac:dyDescent="0.25">
      <c r="A63" s="14" t="s">
        <v>87</v>
      </c>
    </row>
    <row r="64" spans="1:11" x14ac:dyDescent="0.25">
      <c r="A64" s="14" t="s">
        <v>88</v>
      </c>
    </row>
    <row r="65" spans="1:1" x14ac:dyDescent="0.25">
      <c r="A65" s="14" t="s">
        <v>89</v>
      </c>
    </row>
    <row r="66" spans="1:1" x14ac:dyDescent="0.25">
      <c r="A66" s="14" t="s">
        <v>90</v>
      </c>
    </row>
    <row r="67" spans="1:1" x14ac:dyDescent="0.25">
      <c r="A67" s="14" t="s"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7"/>
  <sheetViews>
    <sheetView zoomScale="85" zoomScaleNormal="85" workbookViewId="0">
      <selection activeCell="A54" sqref="A54"/>
    </sheetView>
  </sheetViews>
  <sheetFormatPr defaultColWidth="8.7109375" defaultRowHeight="15" x14ac:dyDescent="0.25"/>
  <cols>
    <col min="1" max="1" width="54.140625" style="9" customWidth="1"/>
    <col min="2" max="1025" width="8.7109375" style="8"/>
    <col min="1026" max="16384" width="8.7109375" style="5"/>
  </cols>
  <sheetData>
    <row r="1" spans="1:1025" s="10" customFormat="1" x14ac:dyDescent="0.25">
      <c r="A1" s="10" t="s">
        <v>8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</row>
    <row r="2" spans="1:1025" s="7" customFormat="1" x14ac:dyDescent="0.25">
      <c r="A2" s="22" t="s">
        <v>16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1:1025" x14ac:dyDescent="0.25">
      <c r="A3" s="16" t="s">
        <v>17</v>
      </c>
      <c r="B3" s="5">
        <v>3230</v>
      </c>
      <c r="C3" s="5">
        <v>3459</v>
      </c>
      <c r="D3" s="5">
        <v>3697</v>
      </c>
      <c r="E3" s="5">
        <v>3733</v>
      </c>
      <c r="F3" s="5">
        <v>4616</v>
      </c>
      <c r="G3" s="5">
        <v>4696</v>
      </c>
      <c r="H3" s="5">
        <v>4158</v>
      </c>
      <c r="I3" s="5">
        <v>3732</v>
      </c>
      <c r="J3" s="5">
        <v>3745</v>
      </c>
      <c r="K3" s="8">
        <v>3286</v>
      </c>
      <c r="L3" s="8">
        <v>3039</v>
      </c>
      <c r="M3" s="8">
        <v>2503</v>
      </c>
      <c r="N3" s="8">
        <v>1173</v>
      </c>
      <c r="O3" s="8">
        <v>6162</v>
      </c>
      <c r="P3" s="8">
        <v>6395</v>
      </c>
    </row>
    <row r="4" spans="1:1025" x14ac:dyDescent="0.25">
      <c r="A4" s="16" t="s">
        <v>18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46.96</v>
      </c>
      <c r="H4" s="5">
        <v>41.58</v>
      </c>
      <c r="I4" s="5">
        <v>74.64</v>
      </c>
      <c r="J4" s="5">
        <v>187.25</v>
      </c>
      <c r="K4" s="8">
        <v>164.3</v>
      </c>
      <c r="L4" s="8">
        <v>151.94999999999999</v>
      </c>
      <c r="M4" s="8">
        <v>175.21</v>
      </c>
      <c r="N4" s="8">
        <v>117.3</v>
      </c>
      <c r="O4" s="8">
        <f>0.1*O3</f>
        <v>616.20000000000005</v>
      </c>
      <c r="P4" s="8">
        <f>0.08*P3</f>
        <v>511.6</v>
      </c>
    </row>
    <row r="5" spans="1:1025" x14ac:dyDescent="0.25">
      <c r="A5" s="16" t="s">
        <v>19</v>
      </c>
      <c r="B5" s="5">
        <v>2486</v>
      </c>
      <c r="C5" s="5">
        <v>2727</v>
      </c>
      <c r="D5" s="5">
        <v>2822</v>
      </c>
      <c r="E5" s="5">
        <v>3101</v>
      </c>
      <c r="F5" s="5">
        <v>3537</v>
      </c>
      <c r="G5" s="5">
        <v>3076</v>
      </c>
      <c r="H5" s="5">
        <v>2714</v>
      </c>
      <c r="I5" s="5">
        <v>2267</v>
      </c>
      <c r="J5" s="8">
        <v>2107</v>
      </c>
      <c r="K5" s="8">
        <v>1829</v>
      </c>
      <c r="L5" s="8">
        <v>1631</v>
      </c>
      <c r="M5" s="8">
        <v>1488</v>
      </c>
      <c r="N5" s="8">
        <v>615</v>
      </c>
      <c r="O5" s="8">
        <v>6849</v>
      </c>
      <c r="P5" s="8">
        <v>6578</v>
      </c>
    </row>
    <row r="6" spans="1:1025" x14ac:dyDescent="0.25">
      <c r="A6" s="16" t="s">
        <v>20</v>
      </c>
      <c r="B6" s="5">
        <v>323.18</v>
      </c>
      <c r="C6" s="5">
        <v>436.32</v>
      </c>
      <c r="D6" s="5">
        <v>507.96</v>
      </c>
      <c r="E6" s="5">
        <v>589.19000000000005</v>
      </c>
      <c r="F6" s="5">
        <v>707.4</v>
      </c>
      <c r="G6" s="5">
        <v>522.91999999999996</v>
      </c>
      <c r="H6" s="5">
        <v>488.52</v>
      </c>
      <c r="I6" s="5">
        <v>385.39</v>
      </c>
      <c r="J6" s="5">
        <v>379.26</v>
      </c>
      <c r="K6" s="5">
        <v>310.93</v>
      </c>
      <c r="L6" s="5">
        <v>326.2</v>
      </c>
      <c r="M6" s="5">
        <v>282.72000000000003</v>
      </c>
      <c r="N6" s="5">
        <v>153.75</v>
      </c>
      <c r="O6" s="8">
        <f>0.2*O5</f>
        <v>1369.8000000000002</v>
      </c>
      <c r="P6" s="8">
        <f>0.19*P5</f>
        <v>1249.82</v>
      </c>
    </row>
    <row r="7" spans="1:1025" x14ac:dyDescent="0.25">
      <c r="A7" s="16" t="s">
        <v>21</v>
      </c>
      <c r="B7" s="5">
        <v>681</v>
      </c>
      <c r="C7" s="5">
        <v>887</v>
      </c>
      <c r="D7" s="5">
        <v>955</v>
      </c>
      <c r="E7" s="5">
        <v>998</v>
      </c>
      <c r="F7" s="5">
        <v>1187</v>
      </c>
      <c r="G7" s="5">
        <v>1143</v>
      </c>
      <c r="H7" s="5">
        <v>890</v>
      </c>
      <c r="I7" s="8">
        <v>860</v>
      </c>
      <c r="J7" s="8">
        <v>757</v>
      </c>
      <c r="K7" s="8">
        <v>603</v>
      </c>
      <c r="L7" s="8">
        <v>419</v>
      </c>
      <c r="M7" s="8">
        <v>365</v>
      </c>
      <c r="N7" s="8">
        <v>163</v>
      </c>
      <c r="O7" s="8">
        <v>831</v>
      </c>
      <c r="P7" s="8">
        <v>738</v>
      </c>
    </row>
    <row r="8" spans="1:1025" x14ac:dyDescent="0.25">
      <c r="A8" s="16" t="s">
        <v>22</v>
      </c>
      <c r="B8" s="8">
        <v>61.29</v>
      </c>
      <c r="C8" s="8">
        <v>124.18</v>
      </c>
      <c r="D8" s="8">
        <v>191</v>
      </c>
      <c r="E8" s="8">
        <v>179.64</v>
      </c>
      <c r="F8" s="8">
        <v>213.66</v>
      </c>
      <c r="G8" s="8">
        <v>262.89</v>
      </c>
      <c r="H8" s="8">
        <v>186.9</v>
      </c>
      <c r="I8" s="8">
        <v>301</v>
      </c>
      <c r="J8" s="8">
        <v>295.23</v>
      </c>
      <c r="K8" s="8">
        <v>301.5</v>
      </c>
      <c r="L8" s="8">
        <v>184.36</v>
      </c>
      <c r="M8" s="8">
        <v>135.05000000000001</v>
      </c>
      <c r="N8" s="8">
        <v>70.09</v>
      </c>
      <c r="O8" s="8">
        <f>0.54*O7</f>
        <v>448.74</v>
      </c>
      <c r="P8" s="8">
        <f>0.49*P7</f>
        <v>361.62</v>
      </c>
    </row>
    <row r="9" spans="1:1025" x14ac:dyDescent="0.25">
      <c r="A9" s="16" t="s">
        <v>23</v>
      </c>
      <c r="B9" s="8">
        <v>2184</v>
      </c>
      <c r="C9" s="8">
        <v>2167</v>
      </c>
      <c r="D9" s="8">
        <v>2182</v>
      </c>
      <c r="E9" s="8">
        <v>2272</v>
      </c>
      <c r="F9" s="8">
        <v>2563</v>
      </c>
      <c r="G9" s="8">
        <v>2617</v>
      </c>
      <c r="H9" s="8">
        <v>2144</v>
      </c>
      <c r="I9" s="8">
        <v>1967</v>
      </c>
      <c r="J9" s="8">
        <v>1837</v>
      </c>
      <c r="K9" s="8">
        <v>1553</v>
      </c>
      <c r="L9" s="8">
        <v>1322</v>
      </c>
      <c r="M9" s="8">
        <v>980</v>
      </c>
      <c r="N9" s="8">
        <v>331</v>
      </c>
      <c r="O9" s="8">
        <v>3276</v>
      </c>
      <c r="P9" s="8">
        <v>3300</v>
      </c>
      <c r="Q9" s="5"/>
    </row>
    <row r="10" spans="1:1025" x14ac:dyDescent="0.25">
      <c r="A10" s="16" t="s">
        <v>24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f>0.01*I9</f>
        <v>19.670000000000002</v>
      </c>
      <c r="J10" s="8">
        <v>0</v>
      </c>
      <c r="K10" s="8">
        <v>15.53</v>
      </c>
      <c r="L10" s="8">
        <v>13.22</v>
      </c>
      <c r="M10" s="8">
        <f>0.06*M9</f>
        <v>58.8</v>
      </c>
      <c r="N10" s="8">
        <f>0.07*N9</f>
        <v>23.17</v>
      </c>
      <c r="O10" s="8">
        <f>0.06*O9</f>
        <v>196.56</v>
      </c>
      <c r="P10" s="8">
        <f>0.05*P9</f>
        <v>165</v>
      </c>
    </row>
    <row r="11" spans="1:1025" x14ac:dyDescent="0.25">
      <c r="A11" s="22" t="s">
        <v>28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</row>
    <row r="12" spans="1:1025" s="20" customFormat="1" x14ac:dyDescent="0.25">
      <c r="A12" s="16" t="s">
        <v>124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9"/>
      <c r="IY12" s="9"/>
      <c r="IZ12" s="9"/>
      <c r="JA12" s="9"/>
      <c r="JB12" s="9"/>
      <c r="JC12" s="9"/>
      <c r="JD12" s="9"/>
      <c r="JE12" s="9"/>
      <c r="JF12" s="9"/>
      <c r="JG12" s="9"/>
      <c r="JH12" s="9"/>
      <c r="JI12" s="9"/>
      <c r="JJ12" s="9"/>
      <c r="JK12" s="9"/>
      <c r="JL12" s="9"/>
      <c r="JM12" s="9"/>
      <c r="JN12" s="9"/>
      <c r="JO12" s="9"/>
      <c r="JP12" s="9"/>
      <c r="JQ12" s="9"/>
      <c r="JR12" s="9"/>
      <c r="JS12" s="9"/>
      <c r="JT12" s="9"/>
      <c r="JU12" s="9"/>
      <c r="JV12" s="9"/>
      <c r="JW12" s="9"/>
      <c r="JX12" s="9"/>
      <c r="JY12" s="9"/>
      <c r="JZ12" s="9"/>
      <c r="KA12" s="9"/>
      <c r="KB12" s="9"/>
      <c r="KC12" s="9"/>
      <c r="KD12" s="9"/>
      <c r="KE12" s="9"/>
      <c r="KF12" s="9"/>
      <c r="KG12" s="9"/>
      <c r="KH12" s="9"/>
      <c r="KI12" s="9"/>
      <c r="KJ12" s="9"/>
      <c r="KK12" s="9"/>
      <c r="KL12" s="9"/>
      <c r="KM12" s="9"/>
      <c r="KN12" s="9"/>
      <c r="KO12" s="9"/>
      <c r="KP12" s="9"/>
      <c r="KQ12" s="9"/>
      <c r="KR12" s="9"/>
      <c r="KS12" s="9"/>
      <c r="KT12" s="9"/>
      <c r="KU12" s="9"/>
      <c r="KV12" s="9"/>
      <c r="KW12" s="9"/>
      <c r="KX12" s="9"/>
      <c r="KY12" s="9"/>
      <c r="KZ12" s="9"/>
      <c r="LA12" s="9"/>
      <c r="LB12" s="9"/>
      <c r="LC12" s="9"/>
      <c r="LD12" s="9"/>
      <c r="LE12" s="9"/>
      <c r="LF12" s="9"/>
      <c r="LG12" s="9"/>
      <c r="LH12" s="9"/>
      <c r="LI12" s="9"/>
      <c r="LJ12" s="9"/>
      <c r="LK12" s="9"/>
      <c r="LL12" s="9"/>
      <c r="LM12" s="9"/>
      <c r="LN12" s="9"/>
      <c r="LO12" s="9"/>
      <c r="LP12" s="9"/>
      <c r="LQ12" s="9"/>
      <c r="LR12" s="9"/>
      <c r="LS12" s="9"/>
      <c r="LT12" s="9"/>
      <c r="LU12" s="9"/>
      <c r="LV12" s="9"/>
      <c r="LW12" s="9"/>
      <c r="LX12" s="9"/>
      <c r="LY12" s="9"/>
      <c r="LZ12" s="9"/>
      <c r="MA12" s="9"/>
      <c r="MB12" s="9"/>
      <c r="MC12" s="9"/>
      <c r="MD12" s="9"/>
      <c r="ME12" s="9"/>
      <c r="MF12" s="9"/>
      <c r="MG12" s="9"/>
      <c r="MH12" s="9"/>
      <c r="MI12" s="9"/>
      <c r="MJ12" s="9"/>
      <c r="MK12" s="9"/>
      <c r="ML12" s="9"/>
      <c r="MM12" s="9"/>
      <c r="MN12" s="9"/>
      <c r="MO12" s="9"/>
      <c r="MP12" s="9"/>
      <c r="MQ12" s="9"/>
      <c r="MR12" s="9"/>
      <c r="MS12" s="9"/>
      <c r="MT12" s="9"/>
      <c r="MU12" s="9"/>
      <c r="MV12" s="9"/>
      <c r="MW12" s="9"/>
      <c r="MX12" s="9"/>
      <c r="MY12" s="9"/>
      <c r="MZ12" s="9"/>
      <c r="NA12" s="9"/>
      <c r="NB12" s="9"/>
      <c r="NC12" s="9"/>
      <c r="ND12" s="9"/>
      <c r="NE12" s="9"/>
      <c r="NF12" s="9"/>
      <c r="NG12" s="9"/>
      <c r="NH12" s="9"/>
      <c r="NI12" s="9"/>
      <c r="NJ12" s="9"/>
      <c r="NK12" s="9"/>
      <c r="NL12" s="9"/>
      <c r="NM12" s="9"/>
      <c r="NN12" s="9"/>
      <c r="NO12" s="9"/>
      <c r="NP12" s="9"/>
      <c r="NQ12" s="9"/>
      <c r="NR12" s="9"/>
      <c r="NS12" s="9"/>
      <c r="NT12" s="9"/>
      <c r="NU12" s="9"/>
      <c r="NV12" s="9"/>
      <c r="NW12" s="9"/>
      <c r="NX12" s="9"/>
      <c r="NY12" s="9"/>
      <c r="NZ12" s="9"/>
      <c r="OA12" s="9"/>
      <c r="OB12" s="9"/>
      <c r="OC12" s="9"/>
      <c r="OD12" s="9"/>
      <c r="OE12" s="9"/>
      <c r="OF12" s="9"/>
      <c r="OG12" s="9"/>
      <c r="OH12" s="9"/>
      <c r="OI12" s="9"/>
      <c r="OJ12" s="9"/>
      <c r="OK12" s="9"/>
      <c r="OL12" s="9"/>
      <c r="OM12" s="9"/>
      <c r="ON12" s="9"/>
      <c r="OO12" s="9"/>
      <c r="OP12" s="9"/>
      <c r="OQ12" s="9"/>
      <c r="OR12" s="9"/>
      <c r="OS12" s="9"/>
      <c r="OT12" s="9"/>
      <c r="OU12" s="9"/>
      <c r="OV12" s="9"/>
      <c r="OW12" s="9"/>
      <c r="OX12" s="9"/>
      <c r="OY12" s="9"/>
      <c r="OZ12" s="9"/>
      <c r="PA12" s="9"/>
      <c r="PB12" s="9"/>
      <c r="PC12" s="9"/>
      <c r="PD12" s="9"/>
      <c r="PE12" s="9"/>
      <c r="PF12" s="9"/>
      <c r="PG12" s="9"/>
      <c r="PH12" s="9"/>
      <c r="PI12" s="9"/>
      <c r="PJ12" s="9"/>
      <c r="PK12" s="9"/>
      <c r="PL12" s="9"/>
      <c r="PM12" s="9"/>
      <c r="PN12" s="9"/>
      <c r="PO12" s="9"/>
      <c r="PP12" s="9"/>
      <c r="PQ12" s="9"/>
      <c r="PR12" s="9"/>
      <c r="PS12" s="9"/>
      <c r="PT12" s="9"/>
      <c r="PU12" s="9"/>
      <c r="PV12" s="9"/>
      <c r="PW12" s="9"/>
      <c r="PX12" s="9"/>
      <c r="PY12" s="9"/>
      <c r="PZ12" s="9"/>
      <c r="QA12" s="9"/>
      <c r="QB12" s="9"/>
      <c r="QC12" s="9"/>
      <c r="QD12" s="9"/>
      <c r="QE12" s="9"/>
      <c r="QF12" s="9"/>
      <c r="QG12" s="9"/>
      <c r="QH12" s="9"/>
      <c r="QI12" s="9"/>
      <c r="QJ12" s="9"/>
      <c r="QK12" s="9"/>
      <c r="QL12" s="9"/>
      <c r="QM12" s="9"/>
      <c r="QN12" s="9"/>
      <c r="QO12" s="9"/>
      <c r="QP12" s="9"/>
      <c r="QQ12" s="9"/>
      <c r="QR12" s="9"/>
      <c r="QS12" s="9"/>
      <c r="QT12" s="9"/>
      <c r="QU12" s="9"/>
      <c r="QV12" s="9"/>
      <c r="QW12" s="9"/>
      <c r="QX12" s="9"/>
      <c r="QY12" s="9"/>
      <c r="QZ12" s="9"/>
      <c r="RA12" s="9"/>
      <c r="RB12" s="9"/>
      <c r="RC12" s="9"/>
      <c r="RD12" s="9"/>
      <c r="RE12" s="9"/>
      <c r="RF12" s="9"/>
      <c r="RG12" s="9"/>
      <c r="RH12" s="9"/>
      <c r="RI12" s="9"/>
      <c r="RJ12" s="9"/>
      <c r="RK12" s="9"/>
      <c r="RL12" s="9"/>
      <c r="RM12" s="9"/>
      <c r="RN12" s="9"/>
      <c r="RO12" s="9"/>
      <c r="RP12" s="9"/>
      <c r="RQ12" s="9"/>
      <c r="RR12" s="9"/>
      <c r="RS12" s="9"/>
      <c r="RT12" s="9"/>
      <c r="RU12" s="9"/>
      <c r="RV12" s="9"/>
      <c r="RW12" s="9"/>
      <c r="RX12" s="9"/>
      <c r="RY12" s="9"/>
      <c r="RZ12" s="9"/>
      <c r="SA12" s="9"/>
      <c r="SB12" s="9"/>
      <c r="SC12" s="9"/>
      <c r="SD12" s="9"/>
      <c r="SE12" s="9"/>
      <c r="SF12" s="9"/>
      <c r="SG12" s="9"/>
      <c r="SH12" s="9"/>
      <c r="SI12" s="9"/>
      <c r="SJ12" s="9"/>
      <c r="SK12" s="9"/>
      <c r="SL12" s="9"/>
      <c r="SM12" s="9"/>
      <c r="SN12" s="9"/>
      <c r="SO12" s="9"/>
      <c r="SP12" s="9"/>
      <c r="SQ12" s="9"/>
      <c r="SR12" s="9"/>
      <c r="SS12" s="9"/>
      <c r="ST12" s="9"/>
      <c r="SU12" s="9"/>
      <c r="SV12" s="9"/>
      <c r="SW12" s="9"/>
      <c r="SX12" s="9"/>
      <c r="SY12" s="9"/>
      <c r="SZ12" s="9"/>
      <c r="TA12" s="9"/>
      <c r="TB12" s="9"/>
      <c r="TC12" s="9"/>
      <c r="TD12" s="9"/>
      <c r="TE12" s="9"/>
      <c r="TF12" s="9"/>
      <c r="TG12" s="9"/>
      <c r="TH12" s="9"/>
      <c r="TI12" s="9"/>
      <c r="TJ12" s="9"/>
      <c r="TK12" s="9"/>
      <c r="TL12" s="9"/>
      <c r="TM12" s="9"/>
      <c r="TN12" s="9"/>
      <c r="TO12" s="9"/>
      <c r="TP12" s="9"/>
      <c r="TQ12" s="9"/>
      <c r="TR12" s="9"/>
      <c r="TS12" s="9"/>
      <c r="TT12" s="9"/>
      <c r="TU12" s="9"/>
      <c r="TV12" s="9"/>
      <c r="TW12" s="9"/>
      <c r="TX12" s="9"/>
      <c r="TY12" s="9"/>
      <c r="TZ12" s="9"/>
      <c r="UA12" s="9"/>
      <c r="UB12" s="9"/>
      <c r="UC12" s="9"/>
      <c r="UD12" s="9"/>
      <c r="UE12" s="9"/>
      <c r="UF12" s="9"/>
      <c r="UG12" s="9"/>
      <c r="UH12" s="9"/>
      <c r="UI12" s="9"/>
      <c r="UJ12" s="9"/>
      <c r="UK12" s="9"/>
      <c r="UL12" s="9"/>
      <c r="UM12" s="9"/>
      <c r="UN12" s="9"/>
      <c r="UO12" s="9"/>
      <c r="UP12" s="9"/>
      <c r="UQ12" s="9"/>
      <c r="UR12" s="9"/>
      <c r="US12" s="9"/>
      <c r="UT12" s="9"/>
      <c r="UU12" s="9"/>
      <c r="UV12" s="9"/>
      <c r="UW12" s="9"/>
      <c r="UX12" s="9"/>
      <c r="UY12" s="9"/>
      <c r="UZ12" s="9"/>
      <c r="VA12" s="9"/>
      <c r="VB12" s="9"/>
      <c r="VC12" s="9"/>
      <c r="VD12" s="9"/>
      <c r="VE12" s="9"/>
      <c r="VF12" s="9"/>
      <c r="VG12" s="9"/>
      <c r="VH12" s="9"/>
      <c r="VI12" s="9"/>
      <c r="VJ12" s="9"/>
      <c r="VK12" s="9"/>
      <c r="VL12" s="9"/>
      <c r="VM12" s="9"/>
      <c r="VN12" s="9"/>
      <c r="VO12" s="9"/>
      <c r="VP12" s="9"/>
      <c r="VQ12" s="9"/>
      <c r="VR12" s="9"/>
      <c r="VS12" s="9"/>
      <c r="VT12" s="9"/>
      <c r="VU12" s="9"/>
      <c r="VV12" s="9"/>
      <c r="VW12" s="9"/>
      <c r="VX12" s="9"/>
      <c r="VY12" s="9"/>
      <c r="VZ12" s="9"/>
      <c r="WA12" s="9"/>
      <c r="WB12" s="9"/>
      <c r="WC12" s="9"/>
      <c r="WD12" s="9"/>
      <c r="WE12" s="9"/>
      <c r="WF12" s="9"/>
      <c r="WG12" s="9"/>
      <c r="WH12" s="9"/>
      <c r="WI12" s="9"/>
      <c r="WJ12" s="9"/>
      <c r="WK12" s="9"/>
      <c r="WL12" s="9"/>
      <c r="WM12" s="9"/>
      <c r="WN12" s="9"/>
      <c r="WO12" s="9"/>
      <c r="WP12" s="9"/>
      <c r="WQ12" s="9"/>
      <c r="WR12" s="9"/>
      <c r="WS12" s="9"/>
      <c r="WT12" s="9"/>
      <c r="WU12" s="9"/>
      <c r="WV12" s="9"/>
      <c r="WW12" s="9"/>
      <c r="WX12" s="9"/>
      <c r="WY12" s="9"/>
      <c r="WZ12" s="9"/>
      <c r="XA12" s="9"/>
      <c r="XB12" s="9"/>
      <c r="XC12" s="9"/>
      <c r="XD12" s="9"/>
      <c r="XE12" s="9"/>
      <c r="XF12" s="9"/>
      <c r="XG12" s="9"/>
      <c r="XH12" s="9"/>
      <c r="XI12" s="9"/>
      <c r="XJ12" s="9"/>
      <c r="XK12" s="9"/>
      <c r="XL12" s="9"/>
      <c r="XM12" s="9"/>
      <c r="XN12" s="9"/>
      <c r="XO12" s="9"/>
      <c r="XP12" s="9"/>
      <c r="XQ12" s="9"/>
      <c r="XR12" s="9"/>
      <c r="XS12" s="9"/>
      <c r="XT12" s="9"/>
      <c r="XU12" s="9"/>
      <c r="XV12" s="9"/>
      <c r="XW12" s="9"/>
      <c r="XX12" s="9"/>
      <c r="XY12" s="9"/>
      <c r="XZ12" s="9"/>
      <c r="YA12" s="9"/>
      <c r="YB12" s="9"/>
      <c r="YC12" s="9"/>
      <c r="YD12" s="9"/>
      <c r="YE12" s="9"/>
      <c r="YF12" s="9"/>
      <c r="YG12" s="9"/>
      <c r="YH12" s="9"/>
      <c r="YI12" s="9"/>
      <c r="YJ12" s="9"/>
      <c r="YK12" s="9"/>
      <c r="YL12" s="9"/>
      <c r="YM12" s="9"/>
      <c r="YN12" s="9"/>
      <c r="YO12" s="9"/>
      <c r="YP12" s="9"/>
      <c r="YQ12" s="9"/>
      <c r="YR12" s="9"/>
      <c r="YS12" s="9"/>
      <c r="YT12" s="9"/>
      <c r="YU12" s="9"/>
      <c r="YV12" s="9"/>
      <c r="YW12" s="9"/>
      <c r="YX12" s="9"/>
      <c r="YY12" s="9"/>
      <c r="YZ12" s="9"/>
      <c r="ZA12" s="9"/>
      <c r="ZB12" s="9"/>
      <c r="ZC12" s="9"/>
      <c r="ZD12" s="9"/>
      <c r="ZE12" s="9"/>
      <c r="ZF12" s="9"/>
      <c r="ZG12" s="9"/>
      <c r="ZH12" s="9"/>
      <c r="ZI12" s="9"/>
      <c r="ZJ12" s="9"/>
      <c r="ZK12" s="9"/>
      <c r="ZL12" s="9"/>
      <c r="ZM12" s="9"/>
      <c r="ZN12" s="9"/>
      <c r="ZO12" s="9"/>
      <c r="ZP12" s="9"/>
      <c r="ZQ12" s="9"/>
      <c r="ZR12" s="9"/>
      <c r="ZS12" s="9"/>
      <c r="ZT12" s="9"/>
      <c r="ZU12" s="9"/>
      <c r="ZV12" s="9"/>
      <c r="ZW12" s="9"/>
      <c r="ZX12" s="9"/>
      <c r="ZY12" s="9"/>
      <c r="ZZ12" s="9"/>
      <c r="AAA12" s="9"/>
      <c r="AAB12" s="9"/>
      <c r="AAC12" s="9"/>
      <c r="AAD12" s="9"/>
      <c r="AAE12" s="9"/>
      <c r="AAF12" s="9"/>
      <c r="AAG12" s="9"/>
      <c r="AAH12" s="9"/>
      <c r="AAI12" s="9"/>
      <c r="AAJ12" s="9"/>
      <c r="AAK12" s="9"/>
      <c r="AAL12" s="9"/>
      <c r="AAM12" s="9"/>
      <c r="AAN12" s="9"/>
      <c r="AAO12" s="9"/>
      <c r="AAP12" s="9"/>
      <c r="AAQ12" s="9"/>
      <c r="AAR12" s="9"/>
      <c r="AAS12" s="9"/>
      <c r="AAT12" s="9"/>
      <c r="AAU12" s="9"/>
      <c r="AAV12" s="9"/>
      <c r="AAW12" s="9"/>
      <c r="AAX12" s="9"/>
      <c r="AAY12" s="9"/>
      <c r="AAZ12" s="9"/>
      <c r="ABA12" s="9"/>
      <c r="ABB12" s="9"/>
      <c r="ABC12" s="9"/>
      <c r="ABD12" s="9"/>
      <c r="ABE12" s="9"/>
      <c r="ABF12" s="9"/>
      <c r="ABG12" s="9"/>
      <c r="ABH12" s="9"/>
      <c r="ABI12" s="9"/>
      <c r="ABJ12" s="9"/>
      <c r="ABK12" s="9"/>
      <c r="ABL12" s="9"/>
      <c r="ABM12" s="9"/>
      <c r="ABN12" s="9"/>
      <c r="ABO12" s="9"/>
      <c r="ABP12" s="9"/>
      <c r="ABQ12" s="9"/>
      <c r="ABR12" s="9"/>
      <c r="ABS12" s="9"/>
      <c r="ABT12" s="9"/>
      <c r="ABU12" s="9"/>
      <c r="ABV12" s="9"/>
      <c r="ABW12" s="9"/>
      <c r="ABX12" s="9"/>
      <c r="ABY12" s="9"/>
      <c r="ABZ12" s="9"/>
      <c r="ACA12" s="9"/>
      <c r="ACB12" s="9"/>
      <c r="ACC12" s="9"/>
      <c r="ACD12" s="9"/>
      <c r="ACE12" s="9"/>
      <c r="ACF12" s="9"/>
      <c r="ACG12" s="9"/>
      <c r="ACH12" s="9"/>
      <c r="ACI12" s="9"/>
      <c r="ACJ12" s="9"/>
      <c r="ACK12" s="9"/>
      <c r="ACL12" s="9"/>
      <c r="ACM12" s="9"/>
      <c r="ACN12" s="9"/>
      <c r="ACO12" s="9"/>
      <c r="ACP12" s="9"/>
      <c r="ACQ12" s="9"/>
      <c r="ACR12" s="9"/>
      <c r="ACS12" s="9"/>
      <c r="ACT12" s="9"/>
      <c r="ACU12" s="9"/>
      <c r="ACV12" s="9"/>
      <c r="ACW12" s="9"/>
      <c r="ACX12" s="9"/>
      <c r="ACY12" s="9"/>
      <c r="ACZ12" s="9"/>
      <c r="ADA12" s="9"/>
      <c r="ADB12" s="9"/>
      <c r="ADC12" s="9"/>
      <c r="ADD12" s="9"/>
      <c r="ADE12" s="9"/>
      <c r="ADF12" s="9"/>
      <c r="ADG12" s="9"/>
      <c r="ADH12" s="9"/>
      <c r="ADI12" s="9"/>
      <c r="ADJ12" s="9"/>
      <c r="ADK12" s="9"/>
      <c r="ADL12" s="9"/>
      <c r="ADM12" s="9"/>
      <c r="ADN12" s="9"/>
      <c r="ADO12" s="9"/>
      <c r="ADP12" s="9"/>
      <c r="ADQ12" s="9"/>
      <c r="ADR12" s="9"/>
      <c r="ADS12" s="9"/>
      <c r="ADT12" s="9"/>
      <c r="ADU12" s="9"/>
      <c r="ADV12" s="9"/>
      <c r="ADW12" s="9"/>
      <c r="ADX12" s="9"/>
      <c r="ADY12" s="9"/>
      <c r="ADZ12" s="9"/>
      <c r="AEA12" s="9"/>
      <c r="AEB12" s="9"/>
      <c r="AEC12" s="9"/>
      <c r="AED12" s="9"/>
      <c r="AEE12" s="9"/>
      <c r="AEF12" s="9"/>
      <c r="AEG12" s="9"/>
      <c r="AEH12" s="9"/>
      <c r="AEI12" s="9"/>
      <c r="AEJ12" s="9"/>
      <c r="AEK12" s="9"/>
      <c r="AEL12" s="9"/>
      <c r="AEM12" s="9"/>
      <c r="AEN12" s="9"/>
      <c r="AEO12" s="9"/>
      <c r="AEP12" s="9"/>
      <c r="AEQ12" s="9"/>
      <c r="AER12" s="9"/>
      <c r="AES12" s="9"/>
      <c r="AET12" s="9"/>
      <c r="AEU12" s="9"/>
      <c r="AEV12" s="9"/>
      <c r="AEW12" s="9"/>
      <c r="AEX12" s="9"/>
      <c r="AEY12" s="9"/>
      <c r="AEZ12" s="9"/>
      <c r="AFA12" s="9"/>
      <c r="AFB12" s="9"/>
      <c r="AFC12" s="9"/>
      <c r="AFD12" s="9"/>
      <c r="AFE12" s="9"/>
      <c r="AFF12" s="9"/>
      <c r="AFG12" s="9"/>
      <c r="AFH12" s="9"/>
      <c r="AFI12" s="9"/>
      <c r="AFJ12" s="9"/>
      <c r="AFK12" s="9"/>
      <c r="AFL12" s="9"/>
      <c r="AFM12" s="9"/>
      <c r="AFN12" s="9"/>
      <c r="AFO12" s="9"/>
      <c r="AFP12" s="9"/>
      <c r="AFQ12" s="9"/>
      <c r="AFR12" s="9"/>
      <c r="AFS12" s="9"/>
      <c r="AFT12" s="9"/>
      <c r="AFU12" s="9"/>
      <c r="AFV12" s="9"/>
      <c r="AFW12" s="9"/>
      <c r="AFX12" s="9"/>
      <c r="AFY12" s="9"/>
      <c r="AFZ12" s="9"/>
      <c r="AGA12" s="9"/>
      <c r="AGB12" s="9"/>
      <c r="AGC12" s="9"/>
      <c r="AGD12" s="9"/>
      <c r="AGE12" s="9"/>
      <c r="AGF12" s="9"/>
      <c r="AGG12" s="9"/>
      <c r="AGH12" s="9"/>
      <c r="AGI12" s="9"/>
      <c r="AGJ12" s="9"/>
      <c r="AGK12" s="9"/>
      <c r="AGL12" s="9"/>
      <c r="AGM12" s="9"/>
      <c r="AGN12" s="9"/>
      <c r="AGO12" s="9"/>
      <c r="AGP12" s="9"/>
      <c r="AGQ12" s="9"/>
      <c r="AGR12" s="9"/>
      <c r="AGS12" s="9"/>
      <c r="AGT12" s="9"/>
      <c r="AGU12" s="9"/>
      <c r="AGV12" s="9"/>
      <c r="AGW12" s="9"/>
      <c r="AGX12" s="9"/>
      <c r="AGY12" s="9"/>
      <c r="AGZ12" s="9"/>
      <c r="AHA12" s="9"/>
      <c r="AHB12" s="9"/>
      <c r="AHC12" s="9"/>
      <c r="AHD12" s="9"/>
      <c r="AHE12" s="9"/>
      <c r="AHF12" s="9"/>
      <c r="AHG12" s="9"/>
      <c r="AHH12" s="9"/>
      <c r="AHI12" s="9"/>
      <c r="AHJ12" s="9"/>
      <c r="AHK12" s="9"/>
      <c r="AHL12" s="9"/>
      <c r="AHM12" s="9"/>
      <c r="AHN12" s="9"/>
      <c r="AHO12" s="9"/>
      <c r="AHP12" s="9"/>
      <c r="AHQ12" s="9"/>
      <c r="AHR12" s="9"/>
      <c r="AHS12" s="9"/>
      <c r="AHT12" s="9"/>
      <c r="AHU12" s="9"/>
      <c r="AHV12" s="9"/>
      <c r="AHW12" s="9"/>
      <c r="AHX12" s="9"/>
      <c r="AHY12" s="9"/>
      <c r="AHZ12" s="9"/>
      <c r="AIA12" s="9"/>
      <c r="AIB12" s="9"/>
      <c r="AIC12" s="9"/>
      <c r="AID12" s="9"/>
      <c r="AIE12" s="9"/>
      <c r="AIF12" s="9"/>
      <c r="AIG12" s="9"/>
      <c r="AIH12" s="9"/>
      <c r="AII12" s="9"/>
      <c r="AIJ12" s="9"/>
      <c r="AIK12" s="9"/>
      <c r="AIL12" s="9"/>
      <c r="AIM12" s="9"/>
      <c r="AIN12" s="9"/>
      <c r="AIO12" s="9"/>
      <c r="AIP12" s="9"/>
      <c r="AIQ12" s="9"/>
      <c r="AIR12" s="9"/>
      <c r="AIS12" s="9"/>
      <c r="AIT12" s="9"/>
      <c r="AIU12" s="9"/>
      <c r="AIV12" s="9"/>
      <c r="AIW12" s="9"/>
      <c r="AIX12" s="9"/>
      <c r="AIY12" s="9"/>
      <c r="AIZ12" s="9"/>
      <c r="AJA12" s="9"/>
      <c r="AJB12" s="9"/>
      <c r="AJC12" s="9"/>
      <c r="AJD12" s="9"/>
      <c r="AJE12" s="9"/>
      <c r="AJF12" s="9"/>
      <c r="AJG12" s="9"/>
      <c r="AJH12" s="9"/>
      <c r="AJI12" s="9"/>
      <c r="AJJ12" s="9"/>
      <c r="AJK12" s="9"/>
      <c r="AJL12" s="9"/>
      <c r="AJM12" s="9"/>
      <c r="AJN12" s="9"/>
      <c r="AJO12" s="9"/>
      <c r="AJP12" s="9"/>
      <c r="AJQ12" s="9"/>
      <c r="AJR12" s="9"/>
      <c r="AJS12" s="9"/>
      <c r="AJT12" s="9"/>
      <c r="AJU12" s="9"/>
      <c r="AJV12" s="9"/>
      <c r="AJW12" s="9"/>
      <c r="AJX12" s="9"/>
      <c r="AJY12" s="9"/>
      <c r="AJZ12" s="9"/>
      <c r="AKA12" s="9"/>
      <c r="AKB12" s="9"/>
      <c r="AKC12" s="9"/>
      <c r="AKD12" s="9"/>
      <c r="AKE12" s="9"/>
      <c r="AKF12" s="9"/>
      <c r="AKG12" s="9"/>
      <c r="AKH12" s="9"/>
      <c r="AKI12" s="9"/>
      <c r="AKJ12" s="9"/>
      <c r="AKK12" s="9"/>
      <c r="AKL12" s="9"/>
      <c r="AKM12" s="9"/>
      <c r="AKN12" s="9"/>
      <c r="AKO12" s="9"/>
      <c r="AKP12" s="9"/>
      <c r="AKQ12" s="9"/>
      <c r="AKR12" s="9"/>
      <c r="AKS12" s="9"/>
      <c r="AKT12" s="9"/>
      <c r="AKU12" s="9"/>
      <c r="AKV12" s="9"/>
      <c r="AKW12" s="9"/>
      <c r="AKX12" s="9"/>
      <c r="AKY12" s="9"/>
      <c r="AKZ12" s="9"/>
      <c r="ALA12" s="9"/>
      <c r="ALB12" s="9"/>
      <c r="ALC12" s="9"/>
      <c r="ALD12" s="9"/>
      <c r="ALE12" s="9"/>
      <c r="ALF12" s="9"/>
      <c r="ALG12" s="9"/>
      <c r="ALH12" s="9"/>
      <c r="ALI12" s="9"/>
      <c r="ALJ12" s="9"/>
      <c r="ALK12" s="9"/>
      <c r="ALL12" s="9"/>
      <c r="ALM12" s="9"/>
      <c r="ALN12" s="9"/>
      <c r="ALO12" s="9"/>
      <c r="ALP12" s="9"/>
      <c r="ALQ12" s="9"/>
      <c r="ALR12" s="9"/>
      <c r="ALS12" s="9"/>
      <c r="ALT12" s="9"/>
      <c r="ALU12" s="9"/>
      <c r="ALV12" s="9"/>
      <c r="ALW12" s="9"/>
      <c r="ALX12" s="9"/>
      <c r="ALY12" s="9"/>
      <c r="ALZ12" s="9"/>
      <c r="AMA12" s="9"/>
      <c r="AMB12" s="9"/>
      <c r="AMC12" s="9"/>
      <c r="AMD12" s="9"/>
      <c r="AME12" s="9"/>
      <c r="AMF12" s="9"/>
      <c r="AMG12" s="9"/>
      <c r="AMH12" s="9"/>
      <c r="AMI12" s="9"/>
      <c r="AMJ12" s="9"/>
      <c r="AMK12" s="9"/>
    </row>
    <row r="13" spans="1:1025" x14ac:dyDescent="0.25">
      <c r="A13" s="16" t="s">
        <v>121</v>
      </c>
    </row>
    <row r="14" spans="1:1025" x14ac:dyDescent="0.25">
      <c r="A14" s="16" t="s">
        <v>125</v>
      </c>
      <c r="B14" s="8">
        <f>11/99</f>
        <v>0.1111111111111111</v>
      </c>
      <c r="C14" s="11">
        <f t="shared" ref="C14:P14" si="0">11/99</f>
        <v>0.1111111111111111</v>
      </c>
      <c r="D14" s="11">
        <f t="shared" si="0"/>
        <v>0.1111111111111111</v>
      </c>
      <c r="E14" s="11">
        <f t="shared" si="0"/>
        <v>0.1111111111111111</v>
      </c>
      <c r="F14" s="11">
        <f t="shared" si="0"/>
        <v>0.1111111111111111</v>
      </c>
      <c r="G14" s="11">
        <f t="shared" si="0"/>
        <v>0.1111111111111111</v>
      </c>
      <c r="H14" s="11">
        <f t="shared" si="0"/>
        <v>0.1111111111111111</v>
      </c>
      <c r="I14" s="11">
        <f t="shared" si="0"/>
        <v>0.1111111111111111</v>
      </c>
      <c r="J14" s="11">
        <f t="shared" si="0"/>
        <v>0.1111111111111111</v>
      </c>
      <c r="K14" s="11">
        <f t="shared" si="0"/>
        <v>0.1111111111111111</v>
      </c>
      <c r="L14" s="11">
        <f t="shared" si="0"/>
        <v>0.1111111111111111</v>
      </c>
      <c r="M14" s="11">
        <f t="shared" si="0"/>
        <v>0.1111111111111111</v>
      </c>
      <c r="N14" s="11">
        <f t="shared" si="0"/>
        <v>0.1111111111111111</v>
      </c>
      <c r="O14" s="11">
        <f t="shared" si="0"/>
        <v>0.1111111111111111</v>
      </c>
      <c r="P14" s="11">
        <f t="shared" si="0"/>
        <v>0.1111111111111111</v>
      </c>
    </row>
    <row r="15" spans="1:1025" x14ac:dyDescent="0.25">
      <c r="A15" s="29" t="s">
        <v>129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9"/>
      <c r="M15" s="12"/>
      <c r="N15" s="12"/>
      <c r="O15" s="12"/>
      <c r="P15" s="12"/>
      <c r="W15" s="8" t="s">
        <v>8</v>
      </c>
    </row>
    <row r="16" spans="1:1025" x14ac:dyDescent="0.25">
      <c r="A16" s="16" t="s">
        <v>130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9"/>
      <c r="M16" s="12"/>
      <c r="N16" s="12"/>
      <c r="O16" s="12"/>
      <c r="P16" s="12"/>
    </row>
    <row r="17" spans="1:16" x14ac:dyDescent="0.25">
      <c r="A17" s="16" t="s">
        <v>130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9"/>
      <c r="M17" s="12"/>
      <c r="N17" s="12"/>
      <c r="O17" s="12"/>
      <c r="P17" s="12"/>
    </row>
    <row r="18" spans="1:16" x14ac:dyDescent="0.25">
      <c r="A18" s="16" t="s">
        <v>130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30"/>
      <c r="M18" s="13"/>
      <c r="N18" s="13"/>
      <c r="O18" s="13"/>
      <c r="P18" s="13"/>
    </row>
    <row r="19" spans="1:16" x14ac:dyDescent="0.25">
      <c r="A19" s="22" t="s">
        <v>31</v>
      </c>
      <c r="B19" s="25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</row>
    <row r="20" spans="1:16" x14ac:dyDescent="0.25">
      <c r="A20" s="16" t="s">
        <v>53</v>
      </c>
      <c r="B20" s="9">
        <v>2017</v>
      </c>
    </row>
    <row r="21" spans="1:16" x14ac:dyDescent="0.25">
      <c r="A21" s="14" t="s">
        <v>55</v>
      </c>
      <c r="B21"/>
    </row>
    <row r="22" spans="1:16" x14ac:dyDescent="0.25">
      <c r="A22" s="15" t="s">
        <v>46</v>
      </c>
      <c r="B22" s="19">
        <v>0.95</v>
      </c>
    </row>
    <row r="23" spans="1:16" x14ac:dyDescent="0.25">
      <c r="A23" s="18" t="s">
        <v>37</v>
      </c>
      <c r="B23">
        <v>2018</v>
      </c>
    </row>
    <row r="24" spans="1:16" x14ac:dyDescent="0.25">
      <c r="A24" s="15" t="s">
        <v>47</v>
      </c>
      <c r="B24" s="19">
        <v>0.95</v>
      </c>
    </row>
    <row r="25" spans="1:16" x14ac:dyDescent="0.25">
      <c r="A25" s="18" t="s">
        <v>37</v>
      </c>
      <c r="B25">
        <v>2020</v>
      </c>
    </row>
    <row r="26" spans="1:16" x14ac:dyDescent="0.25">
      <c r="A26" s="15" t="s">
        <v>48</v>
      </c>
      <c r="B26" s="19">
        <v>0.22</v>
      </c>
      <c r="K26" s="9"/>
    </row>
    <row r="27" spans="1:16" x14ac:dyDescent="0.25">
      <c r="A27" s="18" t="s">
        <v>37</v>
      </c>
      <c r="B27">
        <v>2018</v>
      </c>
      <c r="K27" s="9"/>
    </row>
    <row r="28" spans="1:16" x14ac:dyDescent="0.25">
      <c r="A28" s="15" t="s">
        <v>49</v>
      </c>
      <c r="B28" s="19">
        <v>0.22</v>
      </c>
      <c r="K28" s="9"/>
    </row>
    <row r="29" spans="1:16" x14ac:dyDescent="0.25">
      <c r="A29" s="18" t="s">
        <v>37</v>
      </c>
      <c r="B29">
        <v>2020</v>
      </c>
      <c r="K29" s="9"/>
    </row>
    <row r="30" spans="1:16" x14ac:dyDescent="0.25">
      <c r="A30" s="14" t="s">
        <v>50</v>
      </c>
      <c r="B30"/>
      <c r="K30" s="9"/>
    </row>
    <row r="31" spans="1:16" x14ac:dyDescent="0.25">
      <c r="A31" s="15" t="s">
        <v>46</v>
      </c>
      <c r="B31">
        <v>9.5699999999999993E-2</v>
      </c>
      <c r="K31" s="9"/>
    </row>
    <row r="32" spans="1:16" x14ac:dyDescent="0.25">
      <c r="A32" s="18" t="s">
        <v>37</v>
      </c>
      <c r="B32">
        <v>2022</v>
      </c>
      <c r="K32" s="9"/>
    </row>
    <row r="33" spans="1:25" x14ac:dyDescent="0.25">
      <c r="A33" s="14" t="s">
        <v>51</v>
      </c>
      <c r="B33"/>
      <c r="K33" s="9"/>
    </row>
    <row r="34" spans="1:25" x14ac:dyDescent="0.25">
      <c r="A34" s="15" t="s">
        <v>46</v>
      </c>
      <c r="B34">
        <v>7.0000000000000007E-2</v>
      </c>
      <c r="K34" s="9"/>
    </row>
    <row r="35" spans="1:25" x14ac:dyDescent="0.25">
      <c r="A35" s="18" t="s">
        <v>37</v>
      </c>
      <c r="B35">
        <v>2020</v>
      </c>
      <c r="K35" s="9"/>
    </row>
    <row r="36" spans="1:25" x14ac:dyDescent="0.25">
      <c r="A36" s="26" t="s">
        <v>67</v>
      </c>
      <c r="B36" s="28"/>
      <c r="C36" s="28"/>
      <c r="D36" s="28"/>
      <c r="E36" s="28"/>
      <c r="F36" s="24"/>
      <c r="G36" s="24"/>
      <c r="H36" s="24"/>
      <c r="I36" s="24"/>
      <c r="J36" s="24"/>
      <c r="K36" s="27"/>
      <c r="L36" s="24"/>
      <c r="M36" s="24"/>
      <c r="N36" s="24"/>
      <c r="O36" s="24"/>
      <c r="P36" s="24"/>
    </row>
    <row r="37" spans="1:25" x14ac:dyDescent="0.25">
      <c r="A37" s="9" t="s">
        <v>126</v>
      </c>
      <c r="B37" s="31"/>
      <c r="C37" s="10"/>
      <c r="D37" s="10"/>
      <c r="E37" s="10"/>
      <c r="K37" s="9"/>
    </row>
    <row r="38" spans="1:25" x14ac:dyDescent="0.25">
      <c r="A38" s="9" t="s">
        <v>122</v>
      </c>
      <c r="B38" s="32"/>
      <c r="K38" s="9"/>
    </row>
    <row r="39" spans="1:25" x14ac:dyDescent="0.25">
      <c r="A39" s="9" t="s">
        <v>7</v>
      </c>
      <c r="B39" s="32"/>
      <c r="K39" s="9"/>
    </row>
    <row r="40" spans="1:25" x14ac:dyDescent="0.25">
      <c r="A40" s="9" t="s">
        <v>123</v>
      </c>
      <c r="B40" s="32"/>
      <c r="C40" s="4"/>
      <c r="K40" s="9"/>
    </row>
    <row r="41" spans="1:25" x14ac:dyDescent="0.25">
      <c r="A41" s="9" t="s">
        <v>9</v>
      </c>
      <c r="B41" s="33">
        <v>4893</v>
      </c>
    </row>
    <row r="42" spans="1:25" x14ac:dyDescent="0.25">
      <c r="A42" s="9" t="s">
        <v>10</v>
      </c>
      <c r="B42" s="33">
        <v>2877</v>
      </c>
      <c r="V42" s="10"/>
      <c r="W42" s="10"/>
      <c r="X42" s="10"/>
      <c r="Y42" s="10"/>
    </row>
    <row r="43" spans="1:25" x14ac:dyDescent="0.25">
      <c r="A43" s="9" t="s">
        <v>71</v>
      </c>
      <c r="B43" s="33"/>
      <c r="V43" s="10"/>
      <c r="W43" s="10"/>
      <c r="X43" s="10"/>
      <c r="Y43" s="10"/>
    </row>
    <row r="44" spans="1:25" x14ac:dyDescent="0.25">
      <c r="A44" s="9" t="s">
        <v>72</v>
      </c>
      <c r="B44" s="33"/>
      <c r="V44" s="10"/>
      <c r="W44" s="10"/>
      <c r="X44" s="10"/>
      <c r="Y44" s="10"/>
    </row>
    <row r="45" spans="1:25" x14ac:dyDescent="0.25">
      <c r="A45" s="9" t="s">
        <v>75</v>
      </c>
    </row>
    <row r="46" spans="1:25" x14ac:dyDescent="0.25">
      <c r="A46" s="16" t="s">
        <v>74</v>
      </c>
    </row>
    <row r="47" spans="1:25" x14ac:dyDescent="0.25">
      <c r="A47" s="9" t="s">
        <v>76</v>
      </c>
    </row>
    <row r="48" spans="1:25" x14ac:dyDescent="0.25">
      <c r="A48" s="9" t="s">
        <v>77</v>
      </c>
    </row>
    <row r="49" spans="1:9" x14ac:dyDescent="0.25">
      <c r="B49" s="10"/>
      <c r="C49" s="10"/>
      <c r="D49" s="10"/>
      <c r="E49" s="10"/>
    </row>
    <row r="50" spans="1:9" x14ac:dyDescent="0.25">
      <c r="A50" s="21" t="s">
        <v>78</v>
      </c>
    </row>
    <row r="51" spans="1:9" x14ac:dyDescent="0.25">
      <c r="A51" s="14" t="s">
        <v>79</v>
      </c>
    </row>
    <row r="52" spans="1:9" x14ac:dyDescent="0.25">
      <c r="A52" s="14" t="s">
        <v>81</v>
      </c>
      <c r="I52" s="8" t="s">
        <v>8</v>
      </c>
    </row>
    <row r="53" spans="1:9" x14ac:dyDescent="0.25">
      <c r="A53" s="14" t="s">
        <v>82</v>
      </c>
    </row>
    <row r="54" spans="1:9" x14ac:dyDescent="0.25">
      <c r="A54" s="14" t="s">
        <v>80</v>
      </c>
    </row>
    <row r="55" spans="1:9" x14ac:dyDescent="0.25">
      <c r="A55" s="14" t="s">
        <v>88</v>
      </c>
    </row>
    <row r="56" spans="1:9" x14ac:dyDescent="0.25">
      <c r="A56" s="14" t="s">
        <v>89</v>
      </c>
    </row>
    <row r="57" spans="1:9" x14ac:dyDescent="0.25">
      <c r="A57" s="14" t="s">
        <v>90</v>
      </c>
    </row>
    <row r="58" spans="1:9" x14ac:dyDescent="0.25">
      <c r="A58" s="14" t="s">
        <v>91</v>
      </c>
    </row>
    <row r="59" spans="1:9" x14ac:dyDescent="0.25">
      <c r="A59" s="21" t="s">
        <v>83</v>
      </c>
    </row>
    <row r="60" spans="1:9" x14ac:dyDescent="0.25">
      <c r="A60" s="14" t="s">
        <v>84</v>
      </c>
    </row>
    <row r="61" spans="1:9" x14ac:dyDescent="0.25">
      <c r="A61" s="14" t="s">
        <v>85</v>
      </c>
    </row>
    <row r="62" spans="1:9" x14ac:dyDescent="0.25">
      <c r="A62" s="14" t="s">
        <v>86</v>
      </c>
    </row>
    <row r="63" spans="1:9" x14ac:dyDescent="0.25">
      <c r="A63" s="14" t="s">
        <v>87</v>
      </c>
    </row>
    <row r="64" spans="1:9" x14ac:dyDescent="0.25">
      <c r="A64" s="14" t="s">
        <v>88</v>
      </c>
    </row>
    <row r="65" spans="1:1" x14ac:dyDescent="0.25">
      <c r="A65" s="14" t="s">
        <v>89</v>
      </c>
    </row>
    <row r="66" spans="1:1" x14ac:dyDescent="0.25">
      <c r="A66" s="14" t="s">
        <v>90</v>
      </c>
    </row>
    <row r="67" spans="1:1" x14ac:dyDescent="0.25">
      <c r="A67" s="14" t="s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zoomScale="85" zoomScaleNormal="85" workbookViewId="0">
      <selection activeCell="D40" sqref="D40"/>
    </sheetView>
  </sheetViews>
  <sheetFormatPr defaultRowHeight="15" x14ac:dyDescent="0.25"/>
  <cols>
    <col min="1" max="1" width="54.140625" style="9" customWidth="1"/>
    <col min="2" max="2" width="21.140625" customWidth="1"/>
    <col min="3" max="3" width="21.7109375" customWidth="1"/>
    <col min="4" max="4" width="20" customWidth="1"/>
    <col min="5" max="5" width="19.28515625" customWidth="1"/>
    <col min="6" max="6" width="17" customWidth="1"/>
    <col min="7" max="7" width="16.7109375" customWidth="1"/>
    <col min="8" max="8" width="17.5703125" customWidth="1"/>
    <col min="9" max="9" width="16.5703125" customWidth="1"/>
  </cols>
  <sheetData>
    <row r="1" spans="1:9" x14ac:dyDescent="0.25">
      <c r="A1" s="10" t="s">
        <v>8</v>
      </c>
      <c r="B1" s="1" t="s">
        <v>32</v>
      </c>
      <c r="C1" s="1" t="s">
        <v>34</v>
      </c>
      <c r="I1" s="6"/>
    </row>
    <row r="2" spans="1:9" x14ac:dyDescent="0.25">
      <c r="A2" s="22" t="s">
        <v>16</v>
      </c>
      <c r="B2" s="25"/>
      <c r="C2" s="25"/>
      <c r="D2" s="25"/>
      <c r="E2" s="25"/>
      <c r="F2" s="25"/>
      <c r="G2" s="25"/>
      <c r="H2" s="25"/>
      <c r="I2" s="25"/>
    </row>
    <row r="3" spans="1:9" x14ac:dyDescent="0.25">
      <c r="A3" s="16" t="s">
        <v>17</v>
      </c>
      <c r="B3" t="s">
        <v>33</v>
      </c>
    </row>
    <row r="4" spans="1:9" x14ac:dyDescent="0.25">
      <c r="A4" s="16" t="s">
        <v>18</v>
      </c>
      <c r="B4" t="s">
        <v>33</v>
      </c>
      <c r="D4" s="1" t="s">
        <v>44</v>
      </c>
    </row>
    <row r="5" spans="1:9" x14ac:dyDescent="0.25">
      <c r="A5" s="16" t="s">
        <v>19</v>
      </c>
      <c r="B5" t="s">
        <v>33</v>
      </c>
      <c r="E5" s="17"/>
    </row>
    <row r="6" spans="1:9" x14ac:dyDescent="0.25">
      <c r="A6" s="16" t="s">
        <v>20</v>
      </c>
      <c r="B6" t="s">
        <v>33</v>
      </c>
      <c r="E6" s="17"/>
    </row>
    <row r="7" spans="1:9" x14ac:dyDescent="0.25">
      <c r="A7" s="16" t="s">
        <v>21</v>
      </c>
      <c r="B7" t="s">
        <v>33</v>
      </c>
      <c r="E7" s="17"/>
    </row>
    <row r="8" spans="1:9" x14ac:dyDescent="0.25">
      <c r="A8" s="16" t="s">
        <v>22</v>
      </c>
      <c r="B8" t="s">
        <v>33</v>
      </c>
      <c r="E8" s="17"/>
    </row>
    <row r="9" spans="1:9" x14ac:dyDescent="0.25">
      <c r="A9" s="16" t="s">
        <v>23</v>
      </c>
      <c r="B9" t="s">
        <v>33</v>
      </c>
    </row>
    <row r="10" spans="1:9" x14ac:dyDescent="0.25">
      <c r="A10" s="16" t="s">
        <v>24</v>
      </c>
      <c r="B10" t="s">
        <v>33</v>
      </c>
    </row>
    <row r="11" spans="1:9" x14ac:dyDescent="0.25">
      <c r="A11" s="22" t="s">
        <v>28</v>
      </c>
      <c r="B11" s="25"/>
      <c r="C11" s="25"/>
      <c r="D11" s="25"/>
      <c r="E11" s="25"/>
      <c r="F11" s="25"/>
      <c r="G11" s="25"/>
      <c r="H11" s="25"/>
      <c r="I11" s="25"/>
    </row>
    <row r="12" spans="1:9" x14ac:dyDescent="0.25">
      <c r="A12" s="16" t="s">
        <v>124</v>
      </c>
      <c r="B12" s="4"/>
      <c r="C12" s="4"/>
    </row>
    <row r="13" spans="1:9" x14ac:dyDescent="0.25">
      <c r="A13" s="16" t="s">
        <v>121</v>
      </c>
    </row>
    <row r="14" spans="1:9" x14ac:dyDescent="0.25">
      <c r="A14" s="16" t="s">
        <v>125</v>
      </c>
      <c r="B14" s="4" t="s">
        <v>127</v>
      </c>
      <c r="C14" t="s">
        <v>128</v>
      </c>
    </row>
    <row r="15" spans="1:9" x14ac:dyDescent="0.25">
      <c r="A15" s="29" t="s">
        <v>100</v>
      </c>
    </row>
    <row r="16" spans="1:9" x14ac:dyDescent="0.25">
      <c r="A16" s="16" t="s">
        <v>26</v>
      </c>
    </row>
    <row r="17" spans="1:9" x14ac:dyDescent="0.25">
      <c r="A17" s="16" t="s">
        <v>27</v>
      </c>
    </row>
    <row r="18" spans="1:9" x14ac:dyDescent="0.25">
      <c r="A18" s="16" t="s">
        <v>30</v>
      </c>
    </row>
    <row r="19" spans="1:9" x14ac:dyDescent="0.25">
      <c r="A19" s="22" t="s">
        <v>31</v>
      </c>
      <c r="B19" s="25"/>
      <c r="C19" s="25"/>
      <c r="D19" s="25"/>
      <c r="E19" s="25"/>
      <c r="F19" s="25"/>
      <c r="G19" s="25"/>
      <c r="H19" s="25"/>
      <c r="I19" s="25"/>
    </row>
    <row r="20" spans="1:9" x14ac:dyDescent="0.25">
      <c r="A20" s="16" t="s">
        <v>53</v>
      </c>
      <c r="B20" t="s">
        <v>52</v>
      </c>
    </row>
    <row r="21" spans="1:9" x14ac:dyDescent="0.25">
      <c r="A21" s="14" t="s">
        <v>55</v>
      </c>
    </row>
    <row r="22" spans="1:9" x14ac:dyDescent="0.25">
      <c r="A22" s="15" t="s">
        <v>46</v>
      </c>
      <c r="B22" s="19" t="s">
        <v>56</v>
      </c>
      <c r="C22" t="s">
        <v>57</v>
      </c>
    </row>
    <row r="23" spans="1:9" x14ac:dyDescent="0.25">
      <c r="A23" s="18" t="s">
        <v>37</v>
      </c>
    </row>
    <row r="24" spans="1:9" x14ac:dyDescent="0.25">
      <c r="A24" s="15" t="s">
        <v>47</v>
      </c>
    </row>
    <row r="25" spans="1:9" x14ac:dyDescent="0.25">
      <c r="A25" s="18" t="s">
        <v>37</v>
      </c>
    </row>
    <row r="26" spans="1:9" x14ac:dyDescent="0.25">
      <c r="A26" s="15" t="s">
        <v>48</v>
      </c>
      <c r="B26" t="s">
        <v>58</v>
      </c>
      <c r="C26" t="s">
        <v>59</v>
      </c>
    </row>
    <row r="27" spans="1:9" x14ac:dyDescent="0.25">
      <c r="A27" s="18" t="s">
        <v>37</v>
      </c>
    </row>
    <row r="28" spans="1:9" x14ac:dyDescent="0.25">
      <c r="A28" s="15" t="s">
        <v>49</v>
      </c>
    </row>
    <row r="29" spans="1:9" x14ac:dyDescent="0.25">
      <c r="A29" s="18" t="s">
        <v>37</v>
      </c>
    </row>
    <row r="30" spans="1:9" x14ac:dyDescent="0.25">
      <c r="A30" s="14" t="s">
        <v>50</v>
      </c>
    </row>
    <row r="31" spans="1:9" x14ac:dyDescent="0.25">
      <c r="A31" s="15" t="s">
        <v>46</v>
      </c>
      <c r="B31" t="s">
        <v>60</v>
      </c>
      <c r="C31" t="s">
        <v>61</v>
      </c>
    </row>
    <row r="32" spans="1:9" x14ac:dyDescent="0.25">
      <c r="A32" s="18" t="s">
        <v>37</v>
      </c>
    </row>
    <row r="33" spans="1:11" x14ac:dyDescent="0.25">
      <c r="A33" s="14" t="s">
        <v>51</v>
      </c>
    </row>
    <row r="34" spans="1:11" x14ac:dyDescent="0.25">
      <c r="A34" s="15" t="s">
        <v>46</v>
      </c>
      <c r="B34" t="s">
        <v>62</v>
      </c>
      <c r="C34" t="s">
        <v>63</v>
      </c>
    </row>
    <row r="35" spans="1:11" x14ac:dyDescent="0.25">
      <c r="A35" s="18" t="s">
        <v>37</v>
      </c>
    </row>
    <row r="36" spans="1:11" x14ac:dyDescent="0.25">
      <c r="A36" s="26" t="s">
        <v>67</v>
      </c>
      <c r="B36" s="25"/>
      <c r="C36" s="25"/>
      <c r="D36" s="25"/>
      <c r="E36" s="25"/>
      <c r="F36" s="25"/>
      <c r="G36" s="25"/>
      <c r="H36" s="25"/>
      <c r="I36" s="25"/>
    </row>
    <row r="37" spans="1:11" x14ac:dyDescent="0.25">
      <c r="A37" s="9" t="s">
        <v>126</v>
      </c>
      <c r="B37" s="35"/>
      <c r="C37" s="6"/>
      <c r="F37" s="9"/>
      <c r="G37" s="31"/>
      <c r="H37" s="10"/>
      <c r="I37" s="10"/>
      <c r="J37" s="10"/>
      <c r="K37" s="8"/>
    </row>
    <row r="38" spans="1:11" x14ac:dyDescent="0.25">
      <c r="A38" s="9" t="s">
        <v>122</v>
      </c>
      <c r="B38" s="3"/>
      <c r="F38" s="9"/>
      <c r="G38" s="32"/>
      <c r="H38" s="8"/>
      <c r="I38" s="8"/>
      <c r="J38" s="8"/>
      <c r="K38" s="8"/>
    </row>
    <row r="39" spans="1:11" x14ac:dyDescent="0.25">
      <c r="A39" s="9" t="s">
        <v>7</v>
      </c>
      <c r="B39" s="36"/>
      <c r="F39" s="9"/>
      <c r="G39" s="32"/>
      <c r="H39" s="8"/>
      <c r="I39" s="8"/>
      <c r="J39" s="8"/>
      <c r="K39" s="8"/>
    </row>
    <row r="40" spans="1:11" x14ac:dyDescent="0.25">
      <c r="A40" s="9" t="s">
        <v>123</v>
      </c>
      <c r="B40" s="3"/>
      <c r="C40" s="34"/>
      <c r="F40" s="9"/>
      <c r="G40" s="32"/>
      <c r="H40" s="8"/>
      <c r="I40" s="8"/>
      <c r="J40" s="8"/>
      <c r="K40" s="8"/>
    </row>
    <row r="41" spans="1:11" x14ac:dyDescent="0.25">
      <c r="A41" s="9" t="s">
        <v>9</v>
      </c>
      <c r="B41" s="3" t="s">
        <v>13</v>
      </c>
      <c r="C41" s="4" t="s">
        <v>11</v>
      </c>
      <c r="F41" s="9"/>
      <c r="G41" s="32"/>
      <c r="H41" s="4"/>
      <c r="I41" s="8"/>
      <c r="J41" s="8"/>
      <c r="K41" s="8"/>
    </row>
    <row r="42" spans="1:11" x14ac:dyDescent="0.25">
      <c r="A42" s="9" t="s">
        <v>10</v>
      </c>
      <c r="B42" s="4" t="s">
        <v>13</v>
      </c>
      <c r="C42" s="2" t="s">
        <v>12</v>
      </c>
      <c r="F42" s="9"/>
      <c r="G42" s="33"/>
      <c r="H42" s="8"/>
      <c r="I42" s="8"/>
      <c r="J42" s="8"/>
      <c r="K42" s="8"/>
    </row>
    <row r="43" spans="1:11" x14ac:dyDescent="0.25">
      <c r="A43" s="9" t="s">
        <v>71</v>
      </c>
      <c r="C43" t="s">
        <v>8</v>
      </c>
      <c r="F43" s="9"/>
      <c r="G43" s="33"/>
      <c r="H43" s="8"/>
      <c r="I43" s="8"/>
      <c r="J43" s="8"/>
      <c r="K43" s="8"/>
    </row>
    <row r="44" spans="1:11" x14ac:dyDescent="0.25">
      <c r="A44" s="9" t="s">
        <v>72</v>
      </c>
      <c r="F44" s="9"/>
      <c r="G44" s="33"/>
      <c r="H44" s="8"/>
      <c r="I44" s="8"/>
      <c r="J44" s="8"/>
      <c r="K44" s="8"/>
    </row>
    <row r="45" spans="1:11" x14ac:dyDescent="0.25">
      <c r="A45" s="9" t="s">
        <v>75</v>
      </c>
      <c r="F45" s="9"/>
      <c r="G45" s="33"/>
      <c r="H45" s="8"/>
      <c r="I45" s="8"/>
      <c r="J45" s="8"/>
      <c r="K45" s="8"/>
    </row>
    <row r="46" spans="1:11" x14ac:dyDescent="0.25">
      <c r="A46" s="16" t="s">
        <v>74</v>
      </c>
      <c r="F46" s="9"/>
      <c r="G46" s="33"/>
      <c r="H46" s="8"/>
      <c r="I46" s="8"/>
      <c r="J46" s="8"/>
      <c r="K46" s="8"/>
    </row>
    <row r="47" spans="1:11" x14ac:dyDescent="0.25">
      <c r="A47" s="9" t="s">
        <v>76</v>
      </c>
      <c r="F47" s="9"/>
      <c r="G47" s="33"/>
      <c r="H47" s="8"/>
      <c r="I47" s="8"/>
      <c r="J47" s="8"/>
      <c r="K47" s="8"/>
    </row>
    <row r="48" spans="1:11" x14ac:dyDescent="0.25">
      <c r="A48" s="9" t="s">
        <v>77</v>
      </c>
      <c r="F48" s="9"/>
      <c r="G48" s="33"/>
      <c r="H48" s="8"/>
      <c r="I48" s="8"/>
      <c r="J48" s="8"/>
      <c r="K48" s="8"/>
    </row>
    <row r="49" spans="1:11" x14ac:dyDescent="0.25">
      <c r="B49" s="10" t="s">
        <v>106</v>
      </c>
      <c r="D49" s="10" t="s">
        <v>39</v>
      </c>
      <c r="F49" s="10" t="s">
        <v>41</v>
      </c>
      <c r="H49" s="10" t="s">
        <v>42</v>
      </c>
      <c r="I49" s="8"/>
      <c r="J49" s="8"/>
      <c r="K49" s="8"/>
    </row>
    <row r="50" spans="1:11" x14ac:dyDescent="0.25">
      <c r="A50" s="21" t="s">
        <v>78</v>
      </c>
      <c r="F50" s="9"/>
      <c r="G50" s="10"/>
      <c r="H50" s="10"/>
      <c r="I50" s="10"/>
      <c r="J50" s="10"/>
      <c r="K50" s="8"/>
    </row>
    <row r="51" spans="1:11" x14ac:dyDescent="0.25">
      <c r="A51" s="14" t="s">
        <v>79</v>
      </c>
      <c r="F51" s="9"/>
      <c r="G51" s="8"/>
      <c r="H51" s="8"/>
      <c r="I51" s="8"/>
      <c r="J51" s="8"/>
      <c r="K51" s="8"/>
    </row>
    <row r="52" spans="1:11" x14ac:dyDescent="0.25">
      <c r="A52" s="14" t="s">
        <v>81</v>
      </c>
      <c r="D52" s="34"/>
      <c r="E52" s="34"/>
      <c r="F52" s="9"/>
      <c r="G52" s="8"/>
      <c r="H52" s="8"/>
      <c r="I52" s="8"/>
      <c r="J52" s="8"/>
      <c r="K52" s="8"/>
    </row>
    <row r="53" spans="1:11" x14ac:dyDescent="0.25">
      <c r="A53" s="14" t="s">
        <v>82</v>
      </c>
      <c r="F53" s="9"/>
      <c r="G53" s="8"/>
      <c r="H53" s="8"/>
      <c r="I53" s="8"/>
      <c r="J53" s="8"/>
      <c r="K53" s="8"/>
    </row>
    <row r="54" spans="1:11" x14ac:dyDescent="0.25">
      <c r="A54" s="14" t="s">
        <v>80</v>
      </c>
      <c r="F54" s="9"/>
      <c r="G54" s="8"/>
      <c r="H54" s="8"/>
      <c r="I54" s="8"/>
      <c r="J54" s="8"/>
      <c r="K54" s="8"/>
    </row>
    <row r="55" spans="1:11" x14ac:dyDescent="0.25">
      <c r="A55" s="14" t="s">
        <v>88</v>
      </c>
      <c r="F55" s="9"/>
      <c r="G55" s="8"/>
      <c r="H55" s="8"/>
      <c r="I55" s="8"/>
      <c r="J55" s="8"/>
      <c r="K55" s="8"/>
    </row>
    <row r="56" spans="1:11" x14ac:dyDescent="0.25">
      <c r="A56" s="14" t="s">
        <v>89</v>
      </c>
      <c r="F56" s="9"/>
      <c r="G56" s="8"/>
      <c r="H56" s="8"/>
      <c r="I56" s="8"/>
      <c r="J56" s="8"/>
      <c r="K56" s="8"/>
    </row>
    <row r="57" spans="1:11" x14ac:dyDescent="0.25">
      <c r="A57" s="14" t="s">
        <v>90</v>
      </c>
    </row>
    <row r="58" spans="1:11" x14ac:dyDescent="0.25">
      <c r="A58" s="14" t="s">
        <v>91</v>
      </c>
    </row>
    <row r="59" spans="1:11" x14ac:dyDescent="0.25">
      <c r="A59" s="21" t="s">
        <v>83</v>
      </c>
    </row>
    <row r="60" spans="1:11" x14ac:dyDescent="0.25">
      <c r="A60" s="14" t="s">
        <v>84</v>
      </c>
      <c r="D60" s="34"/>
      <c r="E60" s="34"/>
    </row>
    <row r="61" spans="1:11" x14ac:dyDescent="0.25">
      <c r="A61" s="14" t="s">
        <v>85</v>
      </c>
      <c r="D61" s="34"/>
      <c r="E61" s="34"/>
    </row>
    <row r="62" spans="1:11" x14ac:dyDescent="0.25">
      <c r="A62" s="14" t="s">
        <v>86</v>
      </c>
      <c r="G62" t="s">
        <v>8</v>
      </c>
    </row>
    <row r="63" spans="1:11" x14ac:dyDescent="0.25">
      <c r="A63" s="14" t="s">
        <v>87</v>
      </c>
    </row>
    <row r="64" spans="1:11" x14ac:dyDescent="0.25">
      <c r="A64" s="14" t="s">
        <v>88</v>
      </c>
    </row>
    <row r="65" spans="1:1" x14ac:dyDescent="0.25">
      <c r="A65" s="14" t="s">
        <v>89</v>
      </c>
    </row>
    <row r="66" spans="1:1" x14ac:dyDescent="0.25">
      <c r="A66" s="14" t="s">
        <v>90</v>
      </c>
    </row>
    <row r="67" spans="1:1" x14ac:dyDescent="0.25">
      <c r="A67" s="14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Pneumonia-Data</vt:lpstr>
      <vt:lpstr>Pneumonia-Sources</vt:lpstr>
      <vt:lpstr>cIAIs-Data</vt:lpstr>
      <vt:lpstr>cIAIs-Sources</vt:lpstr>
      <vt:lpstr>UTIs-Data</vt:lpstr>
      <vt:lpstr>UTIs-Sources</vt:lpstr>
      <vt:lpstr>Bacteremia-Data</vt:lpstr>
      <vt:lpstr>Bacteremia-Sources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</dc:creator>
  <cp:lastModifiedBy>Amber</cp:lastModifiedBy>
  <dcterms:created xsi:type="dcterms:W3CDTF">2017-04-19T18:24:43Z</dcterms:created>
  <dcterms:modified xsi:type="dcterms:W3CDTF">2017-05-11T19:20:42Z</dcterms:modified>
</cp:coreProperties>
</file>