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mber\Documents\Carbapenem\Carbapenem-Resistance\"/>
    </mc:Choice>
  </mc:AlternateContent>
  <bookViews>
    <workbookView xWindow="0" yWindow="0" windowWidth="28800" windowHeight="12435" activeTab="2"/>
  </bookViews>
  <sheets>
    <sheet name="Pneumonia" sheetId="1" r:id="rId1"/>
    <sheet name="Data &amp; Parameters" sheetId="2" r:id="rId2"/>
    <sheet name="Sources &amp; Note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2" l="1"/>
  <c r="O10" i="2"/>
  <c r="N10" i="2"/>
  <c r="M10" i="2"/>
  <c r="I10" i="2"/>
  <c r="P8" i="2"/>
  <c r="O8" i="2"/>
  <c r="P6" i="2"/>
  <c r="O6" i="2"/>
  <c r="P4" i="2"/>
  <c r="O4" i="2"/>
  <c r="N5" i="1" l="1"/>
  <c r="J5" i="1"/>
  <c r="F5" i="1"/>
  <c r="B5" i="1"/>
  <c r="B7" i="1"/>
</calcChain>
</file>

<file path=xl/sharedStrings.xml><?xml version="1.0" encoding="utf-8"?>
<sst xmlns="http://schemas.openxmlformats.org/spreadsheetml/2006/main" count="208" uniqueCount="104">
  <si>
    <t>CBP RESISTANCE MODEL DATA</t>
  </si>
  <si>
    <t>Parameter</t>
  </si>
  <si>
    <t>Source</t>
  </si>
  <si>
    <t>Notes</t>
  </si>
  <si>
    <t>Pneumonia</t>
  </si>
  <si>
    <t>Proportion of CBP prescription to pneumonia patients</t>
  </si>
  <si>
    <t>Van Hollebeke, 2016</t>
  </si>
  <si>
    <t>Pneumonia incidence</t>
  </si>
  <si>
    <t>Angus, 2001</t>
  </si>
  <si>
    <t>1995 data</t>
  </si>
  <si>
    <t>2012 data</t>
  </si>
  <si>
    <t>Treatment length for pneumonia</t>
  </si>
  <si>
    <t>Zanetti, 2003</t>
  </si>
  <si>
    <t>Point Estimate</t>
  </si>
  <si>
    <t>Distribution</t>
  </si>
  <si>
    <t>Stewardship</t>
  </si>
  <si>
    <t>Standard Care</t>
  </si>
  <si>
    <t>Reduction in carbapenem use under stewardship</t>
  </si>
  <si>
    <t xml:space="preserve">Cost of oversight </t>
  </si>
  <si>
    <t>% of previous CBP replaced with ____</t>
  </si>
  <si>
    <t>Klebsiella pneumoniae</t>
  </si>
  <si>
    <t>Acinetobacter baumanii</t>
  </si>
  <si>
    <t>Pseudomonas aeruginosa</t>
  </si>
  <si>
    <t>Enterobacter aerogenes/cloacae</t>
  </si>
  <si>
    <t>Proportion due to specific pathogen</t>
  </si>
  <si>
    <t>Propotion of CBP given as combination therapy</t>
  </si>
  <si>
    <t>Propotion of CBP given as monotherapy</t>
  </si>
  <si>
    <t xml:space="preserve">associated mortality rate for resistant </t>
  </si>
  <si>
    <t xml:space="preserve">associated mortality rate for sensitive </t>
  </si>
  <si>
    <t>attributable length of stay for resistant (ICU)</t>
  </si>
  <si>
    <t>attributable length of stay for sensitive (ICU)</t>
  </si>
  <si>
    <t>attributable length of stay for resistant (ward)</t>
  </si>
  <si>
    <t>attributable length of stay for sensitive (ward)</t>
  </si>
  <si>
    <t>Average age at death</t>
  </si>
  <si>
    <t>morbidity (side effects) from therapy</t>
  </si>
  <si>
    <t xml:space="preserve"> </t>
  </si>
  <si>
    <t>Sparing</t>
  </si>
  <si>
    <t>Cost of ICU bed/day ($)</t>
  </si>
  <si>
    <t>Cost of general ward bed/day ($)</t>
  </si>
  <si>
    <t>N (4893, 31.66)</t>
  </si>
  <si>
    <t>N (2877, 25.43)</t>
  </si>
  <si>
    <t>Bartsch, 2016</t>
  </si>
  <si>
    <t>Morbidity (side effects)</t>
  </si>
  <si>
    <t xml:space="preserve">Associated mortality rate for resistant </t>
  </si>
  <si>
    <t xml:space="preserve">Associated mortality rate for sensitive </t>
  </si>
  <si>
    <t>Attributable length of stay for resistant (ICU)</t>
  </si>
  <si>
    <t>Attributable length of stay for sensitive (ICU)</t>
  </si>
  <si>
    <t>Attributable length of stay for resistant (ward)</t>
  </si>
  <si>
    <t>Attributable length of stay for sensitive (ward)</t>
  </si>
  <si>
    <t>Tzouvelekis et al. 2014</t>
  </si>
  <si>
    <t>Beta (21,24)</t>
  </si>
  <si>
    <t>Beta (4,4)</t>
  </si>
  <si>
    <t>Resistance</t>
  </si>
  <si>
    <t>KP Total Isolates</t>
  </si>
  <si>
    <t>KP Resistant Isolates</t>
  </si>
  <si>
    <t>PA Total Isolates</t>
  </si>
  <si>
    <t>PA Resistant Isolates</t>
  </si>
  <si>
    <t>AB Total Isolates</t>
  </si>
  <si>
    <t>AB Resistant Isolates</t>
  </si>
  <si>
    <t>EA/C Total Isolates</t>
  </si>
  <si>
    <t>EA/C Resistant Isolates</t>
  </si>
  <si>
    <t xml:space="preserve">CBP prescribed to pneumonia </t>
  </si>
  <si>
    <t>CBP prescribed to KP</t>
  </si>
  <si>
    <t>CBP prescribed to PA</t>
  </si>
  <si>
    <t>Prescription</t>
  </si>
  <si>
    <t>CBP prescribed to AB</t>
  </si>
  <si>
    <t>CBP prescribed to EA/C</t>
  </si>
  <si>
    <t>Interventions</t>
  </si>
  <si>
    <t>SOURCE</t>
  </si>
  <si>
    <t>CDDEP</t>
  </si>
  <si>
    <t>NOTES</t>
  </si>
  <si>
    <t xml:space="preserve">Calculated from CDDEP data using World Bank population, dosing, and pneumonia prevalence estimates </t>
  </si>
  <si>
    <t>1997-1999 data</t>
  </si>
  <si>
    <t>Reduction by year n</t>
  </si>
  <si>
    <t>CBP Consumption (DDDs)*</t>
  </si>
  <si>
    <t>Pneumonia prevalence*</t>
  </si>
  <si>
    <t>KP</t>
  </si>
  <si>
    <t>AB</t>
  </si>
  <si>
    <t>PA</t>
  </si>
  <si>
    <t>EA/C</t>
  </si>
  <si>
    <t>Acinetobacter baumanni</t>
  </si>
  <si>
    <t>PATHOGENS</t>
  </si>
  <si>
    <t>2012 data (university hospital)</t>
  </si>
  <si>
    <t>A) % Reduction of CBP consumption</t>
  </si>
  <si>
    <t>B) % Reduction of CBP consumption</t>
  </si>
  <si>
    <t>C) % Reduction of CBP consumption</t>
  </si>
  <si>
    <t>D) % Reduction of CBP consumption</t>
  </si>
  <si>
    <t>2. Vaccine</t>
  </si>
  <si>
    <t>3. Handwashing Intervention</t>
  </si>
  <si>
    <t>N/A</t>
  </si>
  <si>
    <t>Start year</t>
  </si>
  <si>
    <t>Start Year</t>
  </si>
  <si>
    <t>1. Formulary restrictions</t>
  </si>
  <si>
    <t>Lipworth, 2006</t>
  </si>
  <si>
    <t>Restricted use of ceftriaxone (except empirical prescrip for meningitis)-&gt; 86-95% decrease in use (1997-8 study)</t>
  </si>
  <si>
    <t>Carling, 2003</t>
  </si>
  <si>
    <t>Monitor use of 3rd-gen cephalosporins, aztreonam, FQs, imipenem + recommendations to modify prescription</t>
  </si>
  <si>
    <t>Neto, 2011</t>
  </si>
  <si>
    <t>1996 intervention: vaccination of adults &gt;60 yo against S. pneumonia in Brazil; used % cases averted compared to base case as % reduction in CBP use over 5 years</t>
  </si>
  <si>
    <t>Pittet, 2000</t>
  </si>
  <si>
    <t>1994-1998 study in Geneva:  hand-hygeien promotion program beginning in 1995 (posters, promotional material)</t>
  </si>
  <si>
    <t>Pneumonia prevalence</t>
  </si>
  <si>
    <t>HCUPnet (HHS)</t>
  </si>
  <si>
    <t>Inpatient statistics- total # of discharges (nosocomial)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</si>
</sst>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</font>
    <font>
      <sz val="11"/>
      <name val="Calibri"/>
      <family val="2"/>
    </font>
    <font>
      <i/>
      <u/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2" xfId="0" applyBorder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0" fillId="3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0" fontId="0" fillId="3" borderId="2" xfId="0" applyFill="1" applyBorder="1"/>
    <xf numFmtId="3" fontId="0" fillId="3" borderId="0" xfId="0" applyNumberFormat="1" applyFill="1" applyBorder="1" applyAlignment="1">
      <alignment horizontal="center"/>
    </xf>
    <xf numFmtId="0" fontId="3" fillId="0" borderId="3" xfId="0" applyFont="1" applyBorder="1" applyAlignment="1">
      <alignment horizontal="left" indent="4"/>
    </xf>
    <xf numFmtId="0" fontId="0" fillId="0" borderId="3" xfId="0" applyFont="1" applyBorder="1" applyAlignment="1">
      <alignment horizontal="left" indent="2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2" xfId="0" applyFill="1" applyBorder="1"/>
    <xf numFmtId="3" fontId="0" fillId="0" borderId="0" xfId="0" applyNumberForma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0" borderId="0" xfId="0" applyFont="1" applyFill="1" applyBorder="1"/>
    <xf numFmtId="0" fontId="5" fillId="0" borderId="0" xfId="0" applyFont="1" applyFill="1" applyBorder="1"/>
    <xf numFmtId="0" fontId="6" fillId="0" borderId="0" xfId="0" applyFont="1" applyBorder="1"/>
    <xf numFmtId="0" fontId="7" fillId="0" borderId="0" xfId="0" applyFont="1" applyFill="1" applyBorder="1"/>
    <xf numFmtId="0" fontId="9" fillId="0" borderId="0" xfId="0" applyFont="1" applyFill="1" applyBorder="1"/>
    <xf numFmtId="0" fontId="10" fillId="0" borderId="0" xfId="0" applyFont="1" applyFill="1" applyBorder="1"/>
    <xf numFmtId="0" fontId="11" fillId="0" borderId="0" xfId="0" applyFont="1" applyFill="1" applyBorder="1"/>
    <xf numFmtId="0" fontId="11" fillId="0" borderId="0" xfId="0" applyFont="1" applyBorder="1"/>
    <xf numFmtId="0" fontId="7" fillId="0" borderId="0" xfId="0" applyFont="1" applyFill="1" applyBorder="1" applyAlignment="1">
      <alignment horizontal="left" indent="1"/>
    </xf>
    <xf numFmtId="0" fontId="0" fillId="0" borderId="0" xfId="0" applyFont="1" applyFill="1" applyBorder="1" applyAlignment="1">
      <alignment horizontal="left" indent="1"/>
    </xf>
    <xf numFmtId="0" fontId="8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 indent="3"/>
    </xf>
    <xf numFmtId="0" fontId="7" fillId="0" borderId="0" xfId="0" applyFont="1" applyFill="1" applyBorder="1" applyAlignment="1">
      <alignment horizontal="left"/>
    </xf>
    <xf numFmtId="0" fontId="12" fillId="0" borderId="0" xfId="0" applyFont="1"/>
    <xf numFmtId="0" fontId="7" fillId="0" borderId="0" xfId="0" applyFont="1" applyFill="1" applyBorder="1" applyAlignment="1">
      <alignment horizontal="left" indent="5"/>
    </xf>
    <xf numFmtId="9" fontId="0" fillId="0" borderId="0" xfId="0" applyNumberFormat="1"/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2" borderId="4" xfId="0" applyFont="1" applyFill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3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zoomScale="85" zoomScaleNormal="85" workbookViewId="0">
      <selection activeCell="F12" sqref="F12"/>
    </sheetView>
  </sheetViews>
  <sheetFormatPr defaultRowHeight="15" x14ac:dyDescent="0.25"/>
  <cols>
    <col min="1" max="1" width="49.7109375" style="14" bestFit="1" customWidth="1"/>
    <col min="2" max="2" width="16.7109375" style="7" customWidth="1"/>
    <col min="3" max="3" width="15.42578125" style="6" customWidth="1"/>
    <col min="4" max="4" width="18.28515625" style="9" customWidth="1"/>
    <col min="5" max="5" width="20.42578125" style="9" customWidth="1"/>
    <col min="6" max="6" width="18.85546875" style="2" customWidth="1"/>
    <col min="7" max="7" width="19.42578125" style="9" customWidth="1"/>
    <col min="8" max="8" width="16.140625" style="9" customWidth="1"/>
    <col min="9" max="9" width="14.28515625" style="9" customWidth="1"/>
    <col min="10" max="10" width="17.5703125" style="2" customWidth="1"/>
    <col min="11" max="11" width="14" style="9" customWidth="1"/>
    <col min="12" max="12" width="15" style="9" customWidth="1"/>
    <col min="13" max="13" width="16.42578125" style="9" customWidth="1"/>
    <col min="14" max="14" width="20" style="2" customWidth="1"/>
    <col min="15" max="15" width="18" style="9" customWidth="1"/>
    <col min="16" max="16" width="16" style="9" customWidth="1"/>
    <col min="17" max="17" width="18.7109375" style="9" customWidth="1"/>
    <col min="18" max="18" width="9.140625" style="2"/>
  </cols>
  <sheetData>
    <row r="1" spans="1:19" x14ac:dyDescent="0.25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</row>
    <row r="2" spans="1:19" s="1" customFormat="1" x14ac:dyDescent="0.25">
      <c r="A2" s="53" t="s">
        <v>1</v>
      </c>
      <c r="B2" s="55" t="s">
        <v>20</v>
      </c>
      <c r="C2" s="55"/>
      <c r="D2" s="55"/>
      <c r="E2" s="55"/>
      <c r="F2" s="55" t="s">
        <v>21</v>
      </c>
      <c r="G2" s="56"/>
      <c r="H2" s="56"/>
      <c r="I2" s="56"/>
      <c r="J2" s="55" t="s">
        <v>22</v>
      </c>
      <c r="K2" s="56"/>
      <c r="L2" s="56"/>
      <c r="M2" s="56"/>
      <c r="N2" s="55" t="s">
        <v>23</v>
      </c>
      <c r="O2" s="55"/>
      <c r="P2" s="55"/>
      <c r="Q2" s="55"/>
      <c r="R2" s="17"/>
    </row>
    <row r="3" spans="1:19" s="1" customFormat="1" x14ac:dyDescent="0.25">
      <c r="A3" s="54"/>
      <c r="B3" s="10" t="s">
        <v>13</v>
      </c>
      <c r="C3" s="15" t="s">
        <v>14</v>
      </c>
      <c r="D3" s="10" t="s">
        <v>2</v>
      </c>
      <c r="E3" s="15" t="s">
        <v>3</v>
      </c>
      <c r="F3" s="16" t="s">
        <v>13</v>
      </c>
      <c r="G3" s="10" t="s">
        <v>14</v>
      </c>
      <c r="H3" s="10" t="s">
        <v>2</v>
      </c>
      <c r="I3" s="10" t="s">
        <v>3</v>
      </c>
      <c r="J3" s="16" t="s">
        <v>13</v>
      </c>
      <c r="K3" s="10" t="s">
        <v>14</v>
      </c>
      <c r="L3" s="10" t="s">
        <v>2</v>
      </c>
      <c r="M3" s="10" t="s">
        <v>3</v>
      </c>
      <c r="N3" s="16" t="s">
        <v>13</v>
      </c>
      <c r="O3" s="10" t="s">
        <v>14</v>
      </c>
      <c r="P3" s="10" t="s">
        <v>2</v>
      </c>
      <c r="Q3" s="10" t="s">
        <v>3</v>
      </c>
      <c r="R3" s="17"/>
    </row>
    <row r="4" spans="1:19" x14ac:dyDescent="0.25">
      <c r="A4" s="52" t="s">
        <v>4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</row>
    <row r="5" spans="1:19" x14ac:dyDescent="0.25">
      <c r="A5" s="11" t="s">
        <v>24</v>
      </c>
      <c r="B5" s="3">
        <f>33/209</f>
        <v>0.15789473684210525</v>
      </c>
      <c r="C5" s="11"/>
      <c r="D5" s="12" t="s">
        <v>12</v>
      </c>
      <c r="E5" s="7"/>
      <c r="F5" s="3">
        <f>22/209</f>
        <v>0.10526315789473684</v>
      </c>
      <c r="G5" s="7"/>
      <c r="H5" s="12" t="s">
        <v>12</v>
      </c>
      <c r="J5" s="3">
        <f>52/209</f>
        <v>0.24880382775119617</v>
      </c>
      <c r="L5" s="12" t="s">
        <v>12</v>
      </c>
      <c r="M5" s="7"/>
      <c r="N5" s="3">
        <f>6/56</f>
        <v>0.10714285714285714</v>
      </c>
      <c r="O5" s="7"/>
      <c r="P5" s="9" t="s">
        <v>6</v>
      </c>
      <c r="Q5" s="7" t="s">
        <v>10</v>
      </c>
    </row>
    <row r="6" spans="1:19" x14ac:dyDescent="0.25">
      <c r="A6" s="13" t="s">
        <v>33</v>
      </c>
      <c r="C6" s="12"/>
      <c r="D6" s="12"/>
      <c r="E6" s="12"/>
      <c r="F6" s="25"/>
      <c r="G6" s="26"/>
      <c r="H6" s="27"/>
      <c r="I6" s="27"/>
      <c r="J6" s="28"/>
      <c r="K6" s="27"/>
      <c r="L6" s="29"/>
      <c r="M6" s="29"/>
      <c r="N6" s="25"/>
      <c r="O6" s="26"/>
      <c r="P6" s="27"/>
      <c r="Q6" s="27"/>
      <c r="R6" s="28"/>
      <c r="S6" s="30"/>
    </row>
    <row r="7" spans="1:19" x14ac:dyDescent="0.25">
      <c r="A7" s="13" t="s">
        <v>5</v>
      </c>
      <c r="B7" s="7">
        <f>29/156</f>
        <v>0.1858974358974359</v>
      </c>
      <c r="C7" s="12"/>
      <c r="D7" s="12" t="s">
        <v>6</v>
      </c>
      <c r="E7" s="12" t="s">
        <v>10</v>
      </c>
      <c r="F7" s="18"/>
      <c r="G7" s="19"/>
      <c r="H7" s="20"/>
      <c r="I7" s="20"/>
      <c r="J7" s="21"/>
      <c r="K7" s="20"/>
      <c r="L7" s="20"/>
      <c r="M7" s="20"/>
      <c r="N7" s="21"/>
      <c r="O7" s="20"/>
      <c r="P7" s="20"/>
      <c r="Q7" s="20"/>
    </row>
    <row r="8" spans="1:19" x14ac:dyDescent="0.25">
      <c r="A8" s="13" t="s">
        <v>7</v>
      </c>
      <c r="B8" s="8">
        <v>751000</v>
      </c>
      <c r="C8" s="12"/>
      <c r="D8" s="12" t="s">
        <v>8</v>
      </c>
      <c r="E8" s="12" t="s">
        <v>9</v>
      </c>
      <c r="F8" s="18"/>
      <c r="G8" s="19"/>
      <c r="H8" s="20"/>
      <c r="I8" s="20"/>
      <c r="J8" s="21"/>
      <c r="K8" s="20"/>
      <c r="L8" s="19"/>
      <c r="M8" s="19"/>
      <c r="N8" s="18"/>
      <c r="O8" s="19"/>
      <c r="P8" s="20"/>
      <c r="Q8" s="20"/>
    </row>
    <row r="9" spans="1:19" x14ac:dyDescent="0.25">
      <c r="A9" s="13" t="s">
        <v>11</v>
      </c>
      <c r="B9" s="7">
        <v>7.5</v>
      </c>
      <c r="C9" s="12"/>
      <c r="D9" s="12" t="s">
        <v>6</v>
      </c>
      <c r="E9" s="12" t="s">
        <v>10</v>
      </c>
      <c r="F9" s="18"/>
      <c r="G9" s="19"/>
      <c r="H9" s="20"/>
      <c r="I9" s="20"/>
      <c r="J9" s="21"/>
      <c r="K9" s="20"/>
      <c r="L9" s="22"/>
      <c r="M9" s="22"/>
      <c r="N9" s="18"/>
      <c r="O9" s="19"/>
      <c r="P9" s="20"/>
      <c r="Q9" s="20"/>
    </row>
    <row r="10" spans="1:19" x14ac:dyDescent="0.25">
      <c r="A10" s="13" t="s">
        <v>37</v>
      </c>
      <c r="B10" s="7">
        <v>4893</v>
      </c>
      <c r="C10" s="12" t="s">
        <v>39</v>
      </c>
      <c r="D10" s="12" t="s">
        <v>41</v>
      </c>
      <c r="E10" s="12"/>
      <c r="F10" s="18"/>
      <c r="G10" s="19"/>
      <c r="H10" s="20"/>
      <c r="I10" s="20"/>
      <c r="J10" s="21"/>
      <c r="K10" s="20"/>
      <c r="L10" s="22"/>
      <c r="M10" s="22"/>
      <c r="N10" s="18"/>
      <c r="O10" s="19"/>
      <c r="P10" s="20"/>
      <c r="Q10" s="20"/>
    </row>
    <row r="11" spans="1:19" x14ac:dyDescent="0.25">
      <c r="A11" s="13" t="s">
        <v>38</v>
      </c>
      <c r="B11" s="7">
        <v>2877</v>
      </c>
      <c r="C11" s="5" t="s">
        <v>40</v>
      </c>
      <c r="D11" s="12" t="s">
        <v>41</v>
      </c>
      <c r="E11" s="12"/>
      <c r="F11" s="18"/>
      <c r="G11" s="19"/>
      <c r="H11" s="20"/>
      <c r="I11" s="20"/>
      <c r="J11" s="21"/>
      <c r="K11" s="20"/>
      <c r="L11" s="22"/>
      <c r="M11" s="22"/>
      <c r="N11" s="18"/>
      <c r="O11" s="19"/>
      <c r="P11" s="20"/>
      <c r="Q11" s="20"/>
    </row>
    <row r="12" spans="1:19" x14ac:dyDescent="0.25">
      <c r="A12" s="23" t="s">
        <v>16</v>
      </c>
      <c r="B12" s="32"/>
      <c r="L12" s="7"/>
      <c r="M12" s="7"/>
      <c r="N12" s="3"/>
      <c r="O12" s="7"/>
    </row>
    <row r="13" spans="1:19" x14ac:dyDescent="0.25">
      <c r="A13" s="13" t="s">
        <v>26</v>
      </c>
      <c r="B13" s="33"/>
      <c r="C13" s="5"/>
    </row>
    <row r="14" spans="1:19" x14ac:dyDescent="0.25">
      <c r="A14" s="24" t="s">
        <v>34</v>
      </c>
      <c r="B14" s="33"/>
      <c r="C14" s="5"/>
      <c r="D14" s="31" t="s">
        <v>35</v>
      </c>
    </row>
    <row r="15" spans="1:19" x14ac:dyDescent="0.25">
      <c r="A15" s="24" t="s">
        <v>27</v>
      </c>
      <c r="B15" s="33"/>
      <c r="C15" s="5"/>
    </row>
    <row r="16" spans="1:19" x14ac:dyDescent="0.25">
      <c r="A16" s="24" t="s">
        <v>28</v>
      </c>
      <c r="B16" s="33">
        <v>0.46700000000000003</v>
      </c>
      <c r="C16" s="5" t="s">
        <v>50</v>
      </c>
      <c r="D16" s="9" t="s">
        <v>49</v>
      </c>
    </row>
    <row r="17" spans="1:4" x14ac:dyDescent="0.25">
      <c r="A17" s="24" t="s">
        <v>29</v>
      </c>
      <c r="B17" s="33"/>
      <c r="C17" s="5"/>
    </row>
    <row r="18" spans="1:4" x14ac:dyDescent="0.25">
      <c r="A18" s="24" t="s">
        <v>30</v>
      </c>
      <c r="B18" s="33"/>
      <c r="C18" s="5"/>
    </row>
    <row r="19" spans="1:4" x14ac:dyDescent="0.25">
      <c r="A19" s="24" t="s">
        <v>31</v>
      </c>
      <c r="B19" s="33"/>
      <c r="C19" s="5"/>
    </row>
    <row r="20" spans="1:4" x14ac:dyDescent="0.25">
      <c r="A20" s="24" t="s">
        <v>32</v>
      </c>
      <c r="B20" s="33"/>
      <c r="C20" s="5"/>
    </row>
    <row r="21" spans="1:4" x14ac:dyDescent="0.25">
      <c r="A21" s="13" t="s">
        <v>25</v>
      </c>
      <c r="B21" s="33"/>
      <c r="C21" s="5"/>
    </row>
    <row r="22" spans="1:4" x14ac:dyDescent="0.25">
      <c r="A22" s="24" t="s">
        <v>34</v>
      </c>
      <c r="B22" s="33"/>
      <c r="C22" s="5"/>
    </row>
    <row r="23" spans="1:4" x14ac:dyDescent="0.25">
      <c r="A23" s="24" t="s">
        <v>27</v>
      </c>
      <c r="B23" s="33"/>
      <c r="C23" s="5"/>
    </row>
    <row r="24" spans="1:4" x14ac:dyDescent="0.25">
      <c r="A24" s="24" t="s">
        <v>28</v>
      </c>
      <c r="B24" s="33">
        <v>0.29099999999999998</v>
      </c>
      <c r="C24" s="5"/>
      <c r="D24" s="9" t="s">
        <v>49</v>
      </c>
    </row>
    <row r="25" spans="1:4" x14ac:dyDescent="0.25">
      <c r="A25" s="24" t="s">
        <v>29</v>
      </c>
      <c r="B25" s="33"/>
      <c r="C25" s="5"/>
    </row>
    <row r="26" spans="1:4" x14ac:dyDescent="0.25">
      <c r="A26" s="24" t="s">
        <v>30</v>
      </c>
      <c r="B26" s="33"/>
      <c r="C26" s="5"/>
    </row>
    <row r="27" spans="1:4" x14ac:dyDescent="0.25">
      <c r="A27" s="24" t="s">
        <v>31</v>
      </c>
      <c r="B27" s="33"/>
      <c r="C27" s="5"/>
    </row>
    <row r="28" spans="1:4" x14ac:dyDescent="0.25">
      <c r="A28" s="24" t="s">
        <v>32</v>
      </c>
      <c r="B28" s="33"/>
      <c r="C28" s="5"/>
    </row>
    <row r="29" spans="1:4" x14ac:dyDescent="0.25">
      <c r="A29" s="23" t="s">
        <v>36</v>
      </c>
      <c r="B29" s="33"/>
      <c r="C29" s="5"/>
    </row>
    <row r="30" spans="1:4" x14ac:dyDescent="0.25">
      <c r="A30" s="13" t="s">
        <v>42</v>
      </c>
      <c r="B30" s="33"/>
      <c r="C30" s="5"/>
    </row>
    <row r="31" spans="1:4" x14ac:dyDescent="0.25">
      <c r="A31" s="13" t="s">
        <v>43</v>
      </c>
      <c r="B31" s="33"/>
      <c r="C31" s="5"/>
    </row>
    <row r="32" spans="1:4" x14ac:dyDescent="0.25">
      <c r="A32" s="13" t="s">
        <v>44</v>
      </c>
      <c r="B32" s="33">
        <v>0.5</v>
      </c>
      <c r="C32" s="5" t="s">
        <v>51</v>
      </c>
      <c r="D32" s="9" t="s">
        <v>49</v>
      </c>
    </row>
    <row r="33" spans="1:3" x14ac:dyDescent="0.25">
      <c r="A33" s="13" t="s">
        <v>45</v>
      </c>
      <c r="B33" s="33"/>
      <c r="C33" s="5"/>
    </row>
    <row r="34" spans="1:3" x14ac:dyDescent="0.25">
      <c r="A34" s="13" t="s">
        <v>46</v>
      </c>
      <c r="B34" s="33"/>
      <c r="C34" s="5"/>
    </row>
    <row r="35" spans="1:3" x14ac:dyDescent="0.25">
      <c r="A35" s="13" t="s">
        <v>47</v>
      </c>
      <c r="B35" s="33"/>
      <c r="C35" s="5"/>
    </row>
    <row r="36" spans="1:3" x14ac:dyDescent="0.25">
      <c r="A36" s="13" t="s">
        <v>48</v>
      </c>
      <c r="B36" s="33"/>
      <c r="C36" s="5"/>
    </row>
    <row r="37" spans="1:3" x14ac:dyDescent="0.25">
      <c r="A37" s="23" t="s">
        <v>15</v>
      </c>
      <c r="B37" s="32"/>
      <c r="C37" s="4"/>
    </row>
    <row r="38" spans="1:3" x14ac:dyDescent="0.25">
      <c r="A38" s="13" t="s">
        <v>17</v>
      </c>
      <c r="B38" s="33"/>
      <c r="C38" s="5"/>
    </row>
    <row r="39" spans="1:3" x14ac:dyDescent="0.25">
      <c r="A39" s="13" t="s">
        <v>18</v>
      </c>
      <c r="B39" s="33"/>
      <c r="C39" s="5"/>
    </row>
    <row r="40" spans="1:3" x14ac:dyDescent="0.25">
      <c r="A40" s="13" t="s">
        <v>19</v>
      </c>
      <c r="B40" s="33"/>
      <c r="C40" s="5"/>
    </row>
    <row r="41" spans="1:3" x14ac:dyDescent="0.25">
      <c r="A41" s="24" t="s">
        <v>34</v>
      </c>
      <c r="B41" s="33"/>
      <c r="C41" s="5"/>
    </row>
    <row r="42" spans="1:3" x14ac:dyDescent="0.25">
      <c r="A42" s="24" t="s">
        <v>27</v>
      </c>
      <c r="B42" s="33"/>
      <c r="C42" s="5" t="s">
        <v>35</v>
      </c>
    </row>
    <row r="43" spans="1:3" x14ac:dyDescent="0.25">
      <c r="A43" s="24" t="s">
        <v>28</v>
      </c>
      <c r="B43" s="33"/>
      <c r="C43" s="5"/>
    </row>
    <row r="44" spans="1:3" x14ac:dyDescent="0.25">
      <c r="A44" s="24" t="s">
        <v>29</v>
      </c>
      <c r="B44" s="33"/>
      <c r="C44" s="5"/>
    </row>
    <row r="45" spans="1:3" x14ac:dyDescent="0.25">
      <c r="A45" s="24" t="s">
        <v>30</v>
      </c>
      <c r="B45" s="33"/>
      <c r="C45" s="5"/>
    </row>
    <row r="46" spans="1:3" x14ac:dyDescent="0.25">
      <c r="A46" s="24" t="s">
        <v>31</v>
      </c>
      <c r="B46" s="33"/>
      <c r="C46" s="5"/>
    </row>
    <row r="47" spans="1:3" x14ac:dyDescent="0.25">
      <c r="A47" s="24" t="s">
        <v>32</v>
      </c>
      <c r="B47" s="33"/>
      <c r="C47" s="5"/>
    </row>
    <row r="48" spans="1:3" x14ac:dyDescent="0.25">
      <c r="A48" s="13" t="s">
        <v>19</v>
      </c>
      <c r="B48" s="33"/>
      <c r="C48" s="5"/>
    </row>
    <row r="49" spans="1:3" x14ac:dyDescent="0.25">
      <c r="A49" s="24" t="s">
        <v>34</v>
      </c>
      <c r="B49" s="33"/>
      <c r="C49" s="5"/>
    </row>
    <row r="50" spans="1:3" x14ac:dyDescent="0.25">
      <c r="A50" s="24" t="s">
        <v>27</v>
      </c>
      <c r="B50" s="33"/>
      <c r="C50" s="5"/>
    </row>
    <row r="51" spans="1:3" x14ac:dyDescent="0.25">
      <c r="A51" s="24" t="s">
        <v>28</v>
      </c>
      <c r="B51" s="33"/>
      <c r="C51" s="5"/>
    </row>
    <row r="52" spans="1:3" x14ac:dyDescent="0.25">
      <c r="A52" s="24" t="s">
        <v>29</v>
      </c>
      <c r="B52" s="33"/>
      <c r="C52" s="5"/>
    </row>
    <row r="53" spans="1:3" x14ac:dyDescent="0.25">
      <c r="A53" s="24" t="s">
        <v>30</v>
      </c>
      <c r="B53" s="33"/>
      <c r="C53" s="5"/>
    </row>
    <row r="54" spans="1:3" x14ac:dyDescent="0.25">
      <c r="A54" s="24" t="s">
        <v>31</v>
      </c>
      <c r="B54" s="33"/>
      <c r="C54" s="5"/>
    </row>
    <row r="55" spans="1:3" x14ac:dyDescent="0.25">
      <c r="A55" s="24" t="s">
        <v>32</v>
      </c>
      <c r="B55" s="33"/>
      <c r="C55" s="5"/>
    </row>
    <row r="56" spans="1:3" x14ac:dyDescent="0.25">
      <c r="A56" s="13"/>
      <c r="B56" s="33"/>
      <c r="C56" s="5"/>
    </row>
    <row r="57" spans="1:3" x14ac:dyDescent="0.25">
      <c r="A57" s="13"/>
      <c r="B57" s="33"/>
      <c r="C57" s="5"/>
    </row>
    <row r="58" spans="1:3" x14ac:dyDescent="0.25">
      <c r="A58" s="13"/>
      <c r="B58" s="33"/>
      <c r="C58" s="5"/>
    </row>
    <row r="59" spans="1:3" x14ac:dyDescent="0.25">
      <c r="A59" s="13"/>
      <c r="B59" s="33"/>
      <c r="C59" s="5"/>
    </row>
  </sheetData>
  <mergeCells count="7">
    <mergeCell ref="A1:Q1"/>
    <mergeCell ref="A4:Q4"/>
    <mergeCell ref="A2:A3"/>
    <mergeCell ref="B2:E2"/>
    <mergeCell ref="F2:I2"/>
    <mergeCell ref="J2:M2"/>
    <mergeCell ref="N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0"/>
  <sheetViews>
    <sheetView zoomScale="85" zoomScaleNormal="85" workbookViewId="0">
      <selection sqref="A1:XFD1"/>
    </sheetView>
  </sheetViews>
  <sheetFormatPr defaultColWidth="8.7109375" defaultRowHeight="15" x14ac:dyDescent="0.25"/>
  <cols>
    <col min="1" max="1" width="37.7109375" style="37" customWidth="1"/>
    <col min="2" max="1025" width="8.7109375" style="35"/>
    <col min="1026" max="16384" width="8.7109375" style="27"/>
  </cols>
  <sheetData>
    <row r="1" spans="1:1025" s="38" customFormat="1" x14ac:dyDescent="0.25">
      <c r="A1" s="38" t="s">
        <v>35</v>
      </c>
      <c r="B1" s="38">
        <v>2000</v>
      </c>
      <c r="C1" s="38">
        <v>2001</v>
      </c>
      <c r="D1" s="38">
        <v>2002</v>
      </c>
      <c r="E1" s="38">
        <v>2003</v>
      </c>
      <c r="F1" s="38">
        <v>2004</v>
      </c>
      <c r="G1" s="38">
        <v>2005</v>
      </c>
      <c r="H1" s="38">
        <v>2006</v>
      </c>
      <c r="I1" s="38">
        <v>2007</v>
      </c>
      <c r="J1" s="38">
        <v>2008</v>
      </c>
      <c r="K1" s="38">
        <v>2009</v>
      </c>
      <c r="L1" s="38">
        <v>2010</v>
      </c>
      <c r="M1" s="38">
        <v>2011</v>
      </c>
      <c r="N1" s="38">
        <v>2012</v>
      </c>
      <c r="O1" s="38">
        <v>2013</v>
      </c>
      <c r="P1" s="38">
        <v>2014</v>
      </c>
    </row>
    <row r="2" spans="1:1025" s="34" customFormat="1" x14ac:dyDescent="0.25">
      <c r="A2" s="44" t="s">
        <v>52</v>
      </c>
    </row>
    <row r="3" spans="1:1025" x14ac:dyDescent="0.25">
      <c r="A3" s="42" t="s">
        <v>53</v>
      </c>
      <c r="B3" s="27">
        <v>3230</v>
      </c>
      <c r="C3" s="27">
        <v>3459</v>
      </c>
      <c r="D3" s="27">
        <v>3697</v>
      </c>
      <c r="E3" s="27">
        <v>3733</v>
      </c>
      <c r="F3" s="27">
        <v>4616</v>
      </c>
      <c r="G3" s="27">
        <v>4696</v>
      </c>
      <c r="H3" s="27">
        <v>4158</v>
      </c>
      <c r="I3" s="27">
        <v>3732</v>
      </c>
      <c r="J3" s="27">
        <v>3745</v>
      </c>
      <c r="K3" s="35">
        <v>3286</v>
      </c>
      <c r="L3" s="35">
        <v>3039</v>
      </c>
      <c r="M3" s="35">
        <v>2503</v>
      </c>
      <c r="N3" s="35">
        <v>1173</v>
      </c>
      <c r="O3" s="35">
        <v>6162</v>
      </c>
      <c r="P3" s="35">
        <v>6395</v>
      </c>
    </row>
    <row r="4" spans="1:1025" x14ac:dyDescent="0.25">
      <c r="A4" s="42" t="s">
        <v>54</v>
      </c>
      <c r="B4" s="27">
        <v>0</v>
      </c>
      <c r="C4" s="27">
        <v>0</v>
      </c>
      <c r="D4" s="27">
        <v>0</v>
      </c>
      <c r="E4" s="27">
        <v>0</v>
      </c>
      <c r="F4" s="27">
        <v>0</v>
      </c>
      <c r="G4" s="27">
        <v>46.96</v>
      </c>
      <c r="H4" s="27">
        <v>41.58</v>
      </c>
      <c r="I4" s="27">
        <v>74.64</v>
      </c>
      <c r="J4" s="27">
        <v>187.25</v>
      </c>
      <c r="K4" s="35">
        <v>164.3</v>
      </c>
      <c r="L4" s="35">
        <v>151.94999999999999</v>
      </c>
      <c r="M4" s="35">
        <v>175.21</v>
      </c>
      <c r="N4" s="35">
        <v>117.3</v>
      </c>
      <c r="O4" s="35">
        <f>0.1*O3</f>
        <v>616.20000000000005</v>
      </c>
      <c r="P4" s="35">
        <f>0.08*P3</f>
        <v>511.6</v>
      </c>
    </row>
    <row r="5" spans="1:1025" x14ac:dyDescent="0.25">
      <c r="A5" s="42" t="s">
        <v>55</v>
      </c>
      <c r="B5" s="27">
        <v>2486</v>
      </c>
      <c r="C5" s="27">
        <v>2727</v>
      </c>
      <c r="D5" s="27">
        <v>2822</v>
      </c>
      <c r="E5" s="27">
        <v>3101</v>
      </c>
      <c r="F5" s="27">
        <v>3537</v>
      </c>
      <c r="G5" s="27">
        <v>3076</v>
      </c>
      <c r="H5" s="27">
        <v>2714</v>
      </c>
      <c r="I5" s="27">
        <v>2267</v>
      </c>
      <c r="J5" s="35">
        <v>2107</v>
      </c>
      <c r="K5" s="35">
        <v>1829</v>
      </c>
      <c r="L5" s="35">
        <v>1631</v>
      </c>
      <c r="M5" s="35">
        <v>1488</v>
      </c>
      <c r="N5" s="35">
        <v>615</v>
      </c>
      <c r="O5" s="35">
        <v>6849</v>
      </c>
      <c r="P5" s="35">
        <v>6578</v>
      </c>
    </row>
    <row r="6" spans="1:1025" x14ac:dyDescent="0.25">
      <c r="A6" s="42" t="s">
        <v>56</v>
      </c>
      <c r="B6" s="27">
        <v>323.18</v>
      </c>
      <c r="C6" s="27">
        <v>436.32</v>
      </c>
      <c r="D6" s="27">
        <v>507.96</v>
      </c>
      <c r="E6" s="27">
        <v>589.19000000000005</v>
      </c>
      <c r="F6" s="27">
        <v>707.4</v>
      </c>
      <c r="G6" s="27">
        <v>522.91999999999996</v>
      </c>
      <c r="H6" s="27">
        <v>488.52</v>
      </c>
      <c r="I6" s="27">
        <v>385.39</v>
      </c>
      <c r="J6" s="27">
        <v>379.26</v>
      </c>
      <c r="K6" s="27">
        <v>310.93</v>
      </c>
      <c r="L6" s="27">
        <v>326.2</v>
      </c>
      <c r="M6" s="27">
        <v>282.72000000000003</v>
      </c>
      <c r="N6" s="27">
        <v>153.75</v>
      </c>
      <c r="O6" s="35">
        <f>0.2*O5</f>
        <v>1369.8000000000002</v>
      </c>
      <c r="P6" s="35">
        <f>0.19*P5</f>
        <v>1249.82</v>
      </c>
    </row>
    <row r="7" spans="1:1025" x14ac:dyDescent="0.25">
      <c r="A7" s="42" t="s">
        <v>57</v>
      </c>
      <c r="B7" s="27">
        <v>681</v>
      </c>
      <c r="C7" s="27">
        <v>887</v>
      </c>
      <c r="D7" s="27">
        <v>955</v>
      </c>
      <c r="E7" s="27">
        <v>998</v>
      </c>
      <c r="F7" s="27">
        <v>1187</v>
      </c>
      <c r="G7" s="27">
        <v>1143</v>
      </c>
      <c r="H7" s="27">
        <v>890</v>
      </c>
      <c r="I7" s="35">
        <v>860</v>
      </c>
      <c r="J7" s="35">
        <v>757</v>
      </c>
      <c r="K7" s="35">
        <v>603</v>
      </c>
      <c r="L7" s="35">
        <v>419</v>
      </c>
      <c r="M7" s="35">
        <v>365</v>
      </c>
      <c r="N7" s="35">
        <v>163</v>
      </c>
      <c r="O7" s="35">
        <v>831</v>
      </c>
      <c r="P7" s="35">
        <v>738</v>
      </c>
    </row>
    <row r="8" spans="1:1025" x14ac:dyDescent="0.25">
      <c r="A8" s="42" t="s">
        <v>58</v>
      </c>
      <c r="B8" s="35">
        <v>61.29</v>
      </c>
      <c r="C8" s="35">
        <v>124.18</v>
      </c>
      <c r="D8" s="35">
        <v>191</v>
      </c>
      <c r="E8" s="35">
        <v>179.64</v>
      </c>
      <c r="F8" s="35">
        <v>213.66</v>
      </c>
      <c r="G8" s="35">
        <v>262.89</v>
      </c>
      <c r="H8" s="35">
        <v>186.9</v>
      </c>
      <c r="I8" s="35">
        <v>301</v>
      </c>
      <c r="J8" s="35">
        <v>295.23</v>
      </c>
      <c r="K8" s="35">
        <v>301.5</v>
      </c>
      <c r="L8" s="35">
        <v>184.36</v>
      </c>
      <c r="M8" s="35">
        <v>135.05000000000001</v>
      </c>
      <c r="N8" s="35">
        <v>70.09</v>
      </c>
      <c r="O8" s="35">
        <f>0.54*O7</f>
        <v>448.74</v>
      </c>
      <c r="P8" s="35">
        <f>0.49*P7</f>
        <v>361.62</v>
      </c>
    </row>
    <row r="9" spans="1:1025" x14ac:dyDescent="0.25">
      <c r="A9" s="42" t="s">
        <v>59</v>
      </c>
      <c r="B9" s="35">
        <v>2184</v>
      </c>
      <c r="C9" s="35">
        <v>2167</v>
      </c>
      <c r="D9" s="35">
        <v>2182</v>
      </c>
      <c r="E9" s="35">
        <v>2272</v>
      </c>
      <c r="F9" s="35">
        <v>2563</v>
      </c>
      <c r="G9" s="35">
        <v>2617</v>
      </c>
      <c r="H9" s="35">
        <v>2144</v>
      </c>
      <c r="I9" s="35">
        <v>1967</v>
      </c>
      <c r="J9" s="35">
        <v>1837</v>
      </c>
      <c r="K9" s="35">
        <v>1553</v>
      </c>
      <c r="L9" s="35">
        <v>1322</v>
      </c>
      <c r="M9" s="35">
        <v>980</v>
      </c>
      <c r="N9" s="35">
        <v>331</v>
      </c>
      <c r="O9" s="35">
        <v>3276</v>
      </c>
      <c r="P9" s="35">
        <v>3300</v>
      </c>
      <c r="Q9" s="27"/>
    </row>
    <row r="10" spans="1:1025" x14ac:dyDescent="0.25">
      <c r="A10" s="42" t="s">
        <v>60</v>
      </c>
      <c r="B10" s="35">
        <v>0</v>
      </c>
      <c r="C10" s="35">
        <v>0</v>
      </c>
      <c r="D10" s="35">
        <v>0</v>
      </c>
      <c r="E10" s="35">
        <v>0</v>
      </c>
      <c r="F10" s="35">
        <v>0</v>
      </c>
      <c r="G10" s="35">
        <v>0</v>
      </c>
      <c r="H10" s="35">
        <v>0</v>
      </c>
      <c r="I10" s="35">
        <f>0.01*I9</f>
        <v>19.670000000000002</v>
      </c>
      <c r="J10" s="35">
        <v>0</v>
      </c>
      <c r="K10" s="35">
        <v>15.53</v>
      </c>
      <c r="L10" s="35">
        <v>13.22</v>
      </c>
      <c r="M10" s="35">
        <f>0.06*M9</f>
        <v>58.8</v>
      </c>
      <c r="N10" s="35">
        <f>0.07*N9</f>
        <v>23.17</v>
      </c>
      <c r="O10" s="35">
        <f>0.06*O9</f>
        <v>196.56</v>
      </c>
      <c r="P10" s="35">
        <f>0.05*P9</f>
        <v>165</v>
      </c>
    </row>
    <row r="11" spans="1:1025" x14ac:dyDescent="0.25">
      <c r="A11" s="44" t="s">
        <v>64</v>
      </c>
    </row>
    <row r="12" spans="1:1025" s="57" customFormat="1" x14ac:dyDescent="0.25">
      <c r="A12" s="42" t="s">
        <v>75</v>
      </c>
      <c r="B12" s="37">
        <v>717555</v>
      </c>
      <c r="C12" s="37">
        <v>788109</v>
      </c>
      <c r="D12" s="37">
        <v>834650</v>
      </c>
      <c r="E12" s="37">
        <v>876869</v>
      </c>
      <c r="F12" s="37">
        <v>866690</v>
      </c>
      <c r="G12" s="37">
        <v>904668</v>
      </c>
      <c r="H12" s="37">
        <v>901797</v>
      </c>
      <c r="I12" s="37">
        <v>937806</v>
      </c>
      <c r="J12" s="37">
        <v>982396</v>
      </c>
      <c r="K12" s="37">
        <v>1083783</v>
      </c>
      <c r="L12" s="37">
        <v>973020</v>
      </c>
      <c r="M12" s="37">
        <v>1049066</v>
      </c>
      <c r="N12" s="37">
        <v>1005895</v>
      </c>
      <c r="O12" s="37">
        <v>953924</v>
      </c>
      <c r="P12" s="37">
        <v>958682</v>
      </c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  <c r="DN12" s="37"/>
      <c r="DO12" s="37"/>
      <c r="DP12" s="37"/>
      <c r="DQ12" s="37"/>
      <c r="DR12" s="37"/>
      <c r="DS12" s="37"/>
      <c r="DT12" s="37"/>
      <c r="DU12" s="37"/>
      <c r="DV12" s="37"/>
      <c r="DW12" s="37"/>
      <c r="DX12" s="37"/>
      <c r="DY12" s="37"/>
      <c r="DZ12" s="37"/>
      <c r="EA12" s="37"/>
      <c r="EB12" s="37"/>
      <c r="EC12" s="37"/>
      <c r="ED12" s="37"/>
      <c r="EE12" s="37"/>
      <c r="EF12" s="37"/>
      <c r="EG12" s="37"/>
      <c r="EH12" s="37"/>
      <c r="EI12" s="37"/>
      <c r="EJ12" s="37"/>
      <c r="EK12" s="37"/>
      <c r="EL12" s="37"/>
      <c r="EM12" s="37"/>
      <c r="EN12" s="37"/>
      <c r="EO12" s="37"/>
      <c r="EP12" s="37"/>
      <c r="EQ12" s="37"/>
      <c r="ER12" s="37"/>
      <c r="ES12" s="37"/>
      <c r="ET12" s="37"/>
      <c r="EU12" s="37"/>
      <c r="EV12" s="37"/>
      <c r="EW12" s="37"/>
      <c r="EX12" s="37"/>
      <c r="EY12" s="37"/>
      <c r="EZ12" s="37"/>
      <c r="FA12" s="37"/>
      <c r="FB12" s="37"/>
      <c r="FC12" s="37"/>
      <c r="FD12" s="37"/>
      <c r="FE12" s="37"/>
      <c r="FF12" s="37"/>
      <c r="FG12" s="37"/>
      <c r="FH12" s="37"/>
      <c r="FI12" s="37"/>
      <c r="FJ12" s="37"/>
      <c r="FK12" s="37"/>
      <c r="FL12" s="37"/>
      <c r="FM12" s="37"/>
      <c r="FN12" s="37"/>
      <c r="FO12" s="37"/>
      <c r="FP12" s="37"/>
      <c r="FQ12" s="37"/>
      <c r="FR12" s="37"/>
      <c r="FS12" s="37"/>
      <c r="FT12" s="37"/>
      <c r="FU12" s="37"/>
      <c r="FV12" s="37"/>
      <c r="FW12" s="37"/>
      <c r="FX12" s="37"/>
      <c r="FY12" s="37"/>
      <c r="FZ12" s="37"/>
      <c r="GA12" s="37"/>
      <c r="GB12" s="37"/>
      <c r="GC12" s="37"/>
      <c r="GD12" s="37"/>
      <c r="GE12" s="37"/>
      <c r="GF12" s="37"/>
      <c r="GG12" s="37"/>
      <c r="GH12" s="37"/>
      <c r="GI12" s="37"/>
      <c r="GJ12" s="37"/>
      <c r="GK12" s="37"/>
      <c r="GL12" s="37"/>
      <c r="GM12" s="37"/>
      <c r="GN12" s="37"/>
      <c r="GO12" s="37"/>
      <c r="GP12" s="37"/>
      <c r="GQ12" s="37"/>
      <c r="GR12" s="37"/>
      <c r="GS12" s="37"/>
      <c r="GT12" s="37"/>
      <c r="GU12" s="37"/>
      <c r="GV12" s="37"/>
      <c r="GW12" s="37"/>
      <c r="GX12" s="37"/>
      <c r="GY12" s="37"/>
      <c r="GZ12" s="37"/>
      <c r="HA12" s="37"/>
      <c r="HB12" s="37"/>
      <c r="HC12" s="37"/>
      <c r="HD12" s="37"/>
      <c r="HE12" s="37"/>
      <c r="HF12" s="37"/>
      <c r="HG12" s="37"/>
      <c r="HH12" s="37"/>
      <c r="HI12" s="37"/>
      <c r="HJ12" s="37"/>
      <c r="HK12" s="37"/>
      <c r="HL12" s="37"/>
      <c r="HM12" s="37"/>
      <c r="HN12" s="37"/>
      <c r="HO12" s="37"/>
      <c r="HP12" s="37"/>
      <c r="HQ12" s="37"/>
      <c r="HR12" s="37"/>
      <c r="HS12" s="37"/>
      <c r="HT12" s="37"/>
      <c r="HU12" s="37"/>
      <c r="HV12" s="37"/>
      <c r="HW12" s="37"/>
      <c r="HX12" s="37"/>
      <c r="HY12" s="37"/>
      <c r="HZ12" s="37"/>
      <c r="IA12" s="37"/>
      <c r="IB12" s="37"/>
      <c r="IC12" s="37"/>
      <c r="ID12" s="37"/>
      <c r="IE12" s="37"/>
      <c r="IF12" s="37"/>
      <c r="IG12" s="37"/>
      <c r="IH12" s="37"/>
      <c r="II12" s="37"/>
      <c r="IJ12" s="37"/>
      <c r="IK12" s="37"/>
      <c r="IL12" s="37"/>
      <c r="IM12" s="37"/>
      <c r="IN12" s="37"/>
      <c r="IO12" s="37"/>
      <c r="IP12" s="37"/>
      <c r="IQ12" s="37"/>
      <c r="IR12" s="37"/>
      <c r="IS12" s="37"/>
      <c r="IT12" s="37"/>
      <c r="IU12" s="37"/>
      <c r="IV12" s="37"/>
      <c r="IW12" s="37"/>
      <c r="IX12" s="37"/>
      <c r="IY12" s="37"/>
      <c r="IZ12" s="37"/>
      <c r="JA12" s="37"/>
      <c r="JB12" s="37"/>
      <c r="JC12" s="37"/>
      <c r="JD12" s="37"/>
      <c r="JE12" s="37"/>
      <c r="JF12" s="37"/>
      <c r="JG12" s="37"/>
      <c r="JH12" s="37"/>
      <c r="JI12" s="37"/>
      <c r="JJ12" s="37"/>
      <c r="JK12" s="37"/>
      <c r="JL12" s="37"/>
      <c r="JM12" s="37"/>
      <c r="JN12" s="37"/>
      <c r="JO12" s="37"/>
      <c r="JP12" s="37"/>
      <c r="JQ12" s="37"/>
      <c r="JR12" s="37"/>
      <c r="JS12" s="37"/>
      <c r="JT12" s="37"/>
      <c r="JU12" s="37"/>
      <c r="JV12" s="37"/>
      <c r="JW12" s="37"/>
      <c r="JX12" s="37"/>
      <c r="JY12" s="37"/>
      <c r="JZ12" s="37"/>
      <c r="KA12" s="37"/>
      <c r="KB12" s="37"/>
      <c r="KC12" s="37"/>
      <c r="KD12" s="37"/>
      <c r="KE12" s="37"/>
      <c r="KF12" s="37"/>
      <c r="KG12" s="37"/>
      <c r="KH12" s="37"/>
      <c r="KI12" s="37"/>
      <c r="KJ12" s="37"/>
      <c r="KK12" s="37"/>
      <c r="KL12" s="37"/>
      <c r="KM12" s="37"/>
      <c r="KN12" s="37"/>
      <c r="KO12" s="37"/>
      <c r="KP12" s="37"/>
      <c r="KQ12" s="37"/>
      <c r="KR12" s="37"/>
      <c r="KS12" s="37"/>
      <c r="KT12" s="37"/>
      <c r="KU12" s="37"/>
      <c r="KV12" s="37"/>
      <c r="KW12" s="37"/>
      <c r="KX12" s="37"/>
      <c r="KY12" s="37"/>
      <c r="KZ12" s="37"/>
      <c r="LA12" s="37"/>
      <c r="LB12" s="37"/>
      <c r="LC12" s="37"/>
      <c r="LD12" s="37"/>
      <c r="LE12" s="37"/>
      <c r="LF12" s="37"/>
      <c r="LG12" s="37"/>
      <c r="LH12" s="37"/>
      <c r="LI12" s="37"/>
      <c r="LJ12" s="37"/>
      <c r="LK12" s="37"/>
      <c r="LL12" s="37"/>
      <c r="LM12" s="37"/>
      <c r="LN12" s="37"/>
      <c r="LO12" s="37"/>
      <c r="LP12" s="37"/>
      <c r="LQ12" s="37"/>
      <c r="LR12" s="37"/>
      <c r="LS12" s="37"/>
      <c r="LT12" s="37"/>
      <c r="LU12" s="37"/>
      <c r="LV12" s="37"/>
      <c r="LW12" s="37"/>
      <c r="LX12" s="37"/>
      <c r="LY12" s="37"/>
      <c r="LZ12" s="37"/>
      <c r="MA12" s="37"/>
      <c r="MB12" s="37"/>
      <c r="MC12" s="37"/>
      <c r="MD12" s="37"/>
      <c r="ME12" s="37"/>
      <c r="MF12" s="37"/>
      <c r="MG12" s="37"/>
      <c r="MH12" s="37"/>
      <c r="MI12" s="37"/>
      <c r="MJ12" s="37"/>
      <c r="MK12" s="37"/>
      <c r="ML12" s="37"/>
      <c r="MM12" s="37"/>
      <c r="MN12" s="37"/>
      <c r="MO12" s="37"/>
      <c r="MP12" s="37"/>
      <c r="MQ12" s="37"/>
      <c r="MR12" s="37"/>
      <c r="MS12" s="37"/>
      <c r="MT12" s="37"/>
      <c r="MU12" s="37"/>
      <c r="MV12" s="37"/>
      <c r="MW12" s="37"/>
      <c r="MX12" s="37"/>
      <c r="MY12" s="37"/>
      <c r="MZ12" s="37"/>
      <c r="NA12" s="37"/>
      <c r="NB12" s="37"/>
      <c r="NC12" s="37"/>
      <c r="ND12" s="37"/>
      <c r="NE12" s="37"/>
      <c r="NF12" s="37"/>
      <c r="NG12" s="37"/>
      <c r="NH12" s="37"/>
      <c r="NI12" s="37"/>
      <c r="NJ12" s="37"/>
      <c r="NK12" s="37"/>
      <c r="NL12" s="37"/>
      <c r="NM12" s="37"/>
      <c r="NN12" s="37"/>
      <c r="NO12" s="37"/>
      <c r="NP12" s="37"/>
      <c r="NQ12" s="37"/>
      <c r="NR12" s="37"/>
      <c r="NS12" s="37"/>
      <c r="NT12" s="37"/>
      <c r="NU12" s="37"/>
      <c r="NV12" s="37"/>
      <c r="NW12" s="37"/>
      <c r="NX12" s="37"/>
      <c r="NY12" s="37"/>
      <c r="NZ12" s="37"/>
      <c r="OA12" s="37"/>
      <c r="OB12" s="37"/>
      <c r="OC12" s="37"/>
      <c r="OD12" s="37"/>
      <c r="OE12" s="37"/>
      <c r="OF12" s="37"/>
      <c r="OG12" s="37"/>
      <c r="OH12" s="37"/>
      <c r="OI12" s="37"/>
      <c r="OJ12" s="37"/>
      <c r="OK12" s="37"/>
      <c r="OL12" s="37"/>
      <c r="OM12" s="37"/>
      <c r="ON12" s="37"/>
      <c r="OO12" s="37"/>
      <c r="OP12" s="37"/>
      <c r="OQ12" s="37"/>
      <c r="OR12" s="37"/>
      <c r="OS12" s="37"/>
      <c r="OT12" s="37"/>
      <c r="OU12" s="37"/>
      <c r="OV12" s="37"/>
      <c r="OW12" s="37"/>
      <c r="OX12" s="37"/>
      <c r="OY12" s="37"/>
      <c r="OZ12" s="37"/>
      <c r="PA12" s="37"/>
      <c r="PB12" s="37"/>
      <c r="PC12" s="37"/>
      <c r="PD12" s="37"/>
      <c r="PE12" s="37"/>
      <c r="PF12" s="37"/>
      <c r="PG12" s="37"/>
      <c r="PH12" s="37"/>
      <c r="PI12" s="37"/>
      <c r="PJ12" s="37"/>
      <c r="PK12" s="37"/>
      <c r="PL12" s="37"/>
      <c r="PM12" s="37"/>
      <c r="PN12" s="37"/>
      <c r="PO12" s="37"/>
      <c r="PP12" s="37"/>
      <c r="PQ12" s="37"/>
      <c r="PR12" s="37"/>
      <c r="PS12" s="37"/>
      <c r="PT12" s="37"/>
      <c r="PU12" s="37"/>
      <c r="PV12" s="37"/>
      <c r="PW12" s="37"/>
      <c r="PX12" s="37"/>
      <c r="PY12" s="37"/>
      <c r="PZ12" s="37"/>
      <c r="QA12" s="37"/>
      <c r="QB12" s="37"/>
      <c r="QC12" s="37"/>
      <c r="QD12" s="37"/>
      <c r="QE12" s="37"/>
      <c r="QF12" s="37"/>
      <c r="QG12" s="37"/>
      <c r="QH12" s="37"/>
      <c r="QI12" s="37"/>
      <c r="QJ12" s="37"/>
      <c r="QK12" s="37"/>
      <c r="QL12" s="37"/>
      <c r="QM12" s="37"/>
      <c r="QN12" s="37"/>
      <c r="QO12" s="37"/>
      <c r="QP12" s="37"/>
      <c r="QQ12" s="37"/>
      <c r="QR12" s="37"/>
      <c r="QS12" s="37"/>
      <c r="QT12" s="37"/>
      <c r="QU12" s="37"/>
      <c r="QV12" s="37"/>
      <c r="QW12" s="37"/>
      <c r="QX12" s="37"/>
      <c r="QY12" s="37"/>
      <c r="QZ12" s="37"/>
      <c r="RA12" s="37"/>
      <c r="RB12" s="37"/>
      <c r="RC12" s="37"/>
      <c r="RD12" s="37"/>
      <c r="RE12" s="37"/>
      <c r="RF12" s="37"/>
      <c r="RG12" s="37"/>
      <c r="RH12" s="37"/>
      <c r="RI12" s="37"/>
      <c r="RJ12" s="37"/>
      <c r="RK12" s="37"/>
      <c r="RL12" s="37"/>
      <c r="RM12" s="37"/>
      <c r="RN12" s="37"/>
      <c r="RO12" s="37"/>
      <c r="RP12" s="37"/>
      <c r="RQ12" s="37"/>
      <c r="RR12" s="37"/>
      <c r="RS12" s="37"/>
      <c r="RT12" s="37"/>
      <c r="RU12" s="37"/>
      <c r="RV12" s="37"/>
      <c r="RW12" s="37"/>
      <c r="RX12" s="37"/>
      <c r="RY12" s="37"/>
      <c r="RZ12" s="37"/>
      <c r="SA12" s="37"/>
      <c r="SB12" s="37"/>
      <c r="SC12" s="37"/>
      <c r="SD12" s="37"/>
      <c r="SE12" s="37"/>
      <c r="SF12" s="37"/>
      <c r="SG12" s="37"/>
      <c r="SH12" s="37"/>
      <c r="SI12" s="37"/>
      <c r="SJ12" s="37"/>
      <c r="SK12" s="37"/>
      <c r="SL12" s="37"/>
      <c r="SM12" s="37"/>
      <c r="SN12" s="37"/>
      <c r="SO12" s="37"/>
      <c r="SP12" s="37"/>
      <c r="SQ12" s="37"/>
      <c r="SR12" s="37"/>
      <c r="SS12" s="37"/>
      <c r="ST12" s="37"/>
      <c r="SU12" s="37"/>
      <c r="SV12" s="37"/>
      <c r="SW12" s="37"/>
      <c r="SX12" s="37"/>
      <c r="SY12" s="37"/>
      <c r="SZ12" s="37"/>
      <c r="TA12" s="37"/>
      <c r="TB12" s="37"/>
      <c r="TC12" s="37"/>
      <c r="TD12" s="37"/>
      <c r="TE12" s="37"/>
      <c r="TF12" s="37"/>
      <c r="TG12" s="37"/>
      <c r="TH12" s="37"/>
      <c r="TI12" s="37"/>
      <c r="TJ12" s="37"/>
      <c r="TK12" s="37"/>
      <c r="TL12" s="37"/>
      <c r="TM12" s="37"/>
      <c r="TN12" s="37"/>
      <c r="TO12" s="37"/>
      <c r="TP12" s="37"/>
      <c r="TQ12" s="37"/>
      <c r="TR12" s="37"/>
      <c r="TS12" s="37"/>
      <c r="TT12" s="37"/>
      <c r="TU12" s="37"/>
      <c r="TV12" s="37"/>
      <c r="TW12" s="37"/>
      <c r="TX12" s="37"/>
      <c r="TY12" s="37"/>
      <c r="TZ12" s="37"/>
      <c r="UA12" s="37"/>
      <c r="UB12" s="37"/>
      <c r="UC12" s="37"/>
      <c r="UD12" s="37"/>
      <c r="UE12" s="37"/>
      <c r="UF12" s="37"/>
      <c r="UG12" s="37"/>
      <c r="UH12" s="37"/>
      <c r="UI12" s="37"/>
      <c r="UJ12" s="37"/>
      <c r="UK12" s="37"/>
      <c r="UL12" s="37"/>
      <c r="UM12" s="37"/>
      <c r="UN12" s="37"/>
      <c r="UO12" s="37"/>
      <c r="UP12" s="37"/>
      <c r="UQ12" s="37"/>
      <c r="UR12" s="37"/>
      <c r="US12" s="37"/>
      <c r="UT12" s="37"/>
      <c r="UU12" s="37"/>
      <c r="UV12" s="37"/>
      <c r="UW12" s="37"/>
      <c r="UX12" s="37"/>
      <c r="UY12" s="37"/>
      <c r="UZ12" s="37"/>
      <c r="VA12" s="37"/>
      <c r="VB12" s="37"/>
      <c r="VC12" s="37"/>
      <c r="VD12" s="37"/>
      <c r="VE12" s="37"/>
      <c r="VF12" s="37"/>
      <c r="VG12" s="37"/>
      <c r="VH12" s="37"/>
      <c r="VI12" s="37"/>
      <c r="VJ12" s="37"/>
      <c r="VK12" s="37"/>
      <c r="VL12" s="37"/>
      <c r="VM12" s="37"/>
      <c r="VN12" s="37"/>
      <c r="VO12" s="37"/>
      <c r="VP12" s="37"/>
      <c r="VQ12" s="37"/>
      <c r="VR12" s="37"/>
      <c r="VS12" s="37"/>
      <c r="VT12" s="37"/>
      <c r="VU12" s="37"/>
      <c r="VV12" s="37"/>
      <c r="VW12" s="37"/>
      <c r="VX12" s="37"/>
      <c r="VY12" s="37"/>
      <c r="VZ12" s="37"/>
      <c r="WA12" s="37"/>
      <c r="WB12" s="37"/>
      <c r="WC12" s="37"/>
      <c r="WD12" s="37"/>
      <c r="WE12" s="37"/>
      <c r="WF12" s="37"/>
      <c r="WG12" s="37"/>
      <c r="WH12" s="37"/>
      <c r="WI12" s="37"/>
      <c r="WJ12" s="37"/>
      <c r="WK12" s="37"/>
      <c r="WL12" s="37"/>
      <c r="WM12" s="37"/>
      <c r="WN12" s="37"/>
      <c r="WO12" s="37"/>
      <c r="WP12" s="37"/>
      <c r="WQ12" s="37"/>
      <c r="WR12" s="37"/>
      <c r="WS12" s="37"/>
      <c r="WT12" s="37"/>
      <c r="WU12" s="37"/>
      <c r="WV12" s="37"/>
      <c r="WW12" s="37"/>
      <c r="WX12" s="37"/>
      <c r="WY12" s="37"/>
      <c r="WZ12" s="37"/>
      <c r="XA12" s="37"/>
      <c r="XB12" s="37"/>
      <c r="XC12" s="37"/>
      <c r="XD12" s="37"/>
      <c r="XE12" s="37"/>
      <c r="XF12" s="37"/>
      <c r="XG12" s="37"/>
      <c r="XH12" s="37"/>
      <c r="XI12" s="37"/>
      <c r="XJ12" s="37"/>
      <c r="XK12" s="37"/>
      <c r="XL12" s="37"/>
      <c r="XM12" s="37"/>
      <c r="XN12" s="37"/>
      <c r="XO12" s="37"/>
      <c r="XP12" s="37"/>
      <c r="XQ12" s="37"/>
      <c r="XR12" s="37"/>
      <c r="XS12" s="37"/>
      <c r="XT12" s="37"/>
      <c r="XU12" s="37"/>
      <c r="XV12" s="37"/>
      <c r="XW12" s="37"/>
      <c r="XX12" s="37"/>
      <c r="XY12" s="37"/>
      <c r="XZ12" s="37"/>
      <c r="YA12" s="37"/>
      <c r="YB12" s="37"/>
      <c r="YC12" s="37"/>
      <c r="YD12" s="37"/>
      <c r="YE12" s="37"/>
      <c r="YF12" s="37"/>
      <c r="YG12" s="37"/>
      <c r="YH12" s="37"/>
      <c r="YI12" s="37"/>
      <c r="YJ12" s="37"/>
      <c r="YK12" s="37"/>
      <c r="YL12" s="37"/>
      <c r="YM12" s="37"/>
      <c r="YN12" s="37"/>
      <c r="YO12" s="37"/>
      <c r="YP12" s="37"/>
      <c r="YQ12" s="37"/>
      <c r="YR12" s="37"/>
      <c r="YS12" s="37"/>
      <c r="YT12" s="37"/>
      <c r="YU12" s="37"/>
      <c r="YV12" s="37"/>
      <c r="YW12" s="37"/>
      <c r="YX12" s="37"/>
      <c r="YY12" s="37"/>
      <c r="YZ12" s="37"/>
      <c r="ZA12" s="37"/>
      <c r="ZB12" s="37"/>
      <c r="ZC12" s="37"/>
      <c r="ZD12" s="37"/>
      <c r="ZE12" s="37"/>
      <c r="ZF12" s="37"/>
      <c r="ZG12" s="37"/>
      <c r="ZH12" s="37"/>
      <c r="ZI12" s="37"/>
      <c r="ZJ12" s="37"/>
      <c r="ZK12" s="37"/>
      <c r="ZL12" s="37"/>
      <c r="ZM12" s="37"/>
      <c r="ZN12" s="37"/>
      <c r="ZO12" s="37"/>
      <c r="ZP12" s="37"/>
      <c r="ZQ12" s="37"/>
      <c r="ZR12" s="37"/>
      <c r="ZS12" s="37"/>
      <c r="ZT12" s="37"/>
      <c r="ZU12" s="37"/>
      <c r="ZV12" s="37"/>
      <c r="ZW12" s="37"/>
      <c r="ZX12" s="37"/>
      <c r="ZY12" s="37"/>
      <c r="ZZ12" s="37"/>
      <c r="AAA12" s="37"/>
      <c r="AAB12" s="37"/>
      <c r="AAC12" s="37"/>
      <c r="AAD12" s="37"/>
      <c r="AAE12" s="37"/>
      <c r="AAF12" s="37"/>
      <c r="AAG12" s="37"/>
      <c r="AAH12" s="37"/>
      <c r="AAI12" s="37"/>
      <c r="AAJ12" s="37"/>
      <c r="AAK12" s="37"/>
      <c r="AAL12" s="37"/>
      <c r="AAM12" s="37"/>
      <c r="AAN12" s="37"/>
      <c r="AAO12" s="37"/>
      <c r="AAP12" s="37"/>
      <c r="AAQ12" s="37"/>
      <c r="AAR12" s="37"/>
      <c r="AAS12" s="37"/>
      <c r="AAT12" s="37"/>
      <c r="AAU12" s="37"/>
      <c r="AAV12" s="37"/>
      <c r="AAW12" s="37"/>
      <c r="AAX12" s="37"/>
      <c r="AAY12" s="37"/>
      <c r="AAZ12" s="37"/>
      <c r="ABA12" s="37"/>
      <c r="ABB12" s="37"/>
      <c r="ABC12" s="37"/>
      <c r="ABD12" s="37"/>
      <c r="ABE12" s="37"/>
      <c r="ABF12" s="37"/>
      <c r="ABG12" s="37"/>
      <c r="ABH12" s="37"/>
      <c r="ABI12" s="37"/>
      <c r="ABJ12" s="37"/>
      <c r="ABK12" s="37"/>
      <c r="ABL12" s="37"/>
      <c r="ABM12" s="37"/>
      <c r="ABN12" s="37"/>
      <c r="ABO12" s="37"/>
      <c r="ABP12" s="37"/>
      <c r="ABQ12" s="37"/>
      <c r="ABR12" s="37"/>
      <c r="ABS12" s="37"/>
      <c r="ABT12" s="37"/>
      <c r="ABU12" s="37"/>
      <c r="ABV12" s="37"/>
      <c r="ABW12" s="37"/>
      <c r="ABX12" s="37"/>
      <c r="ABY12" s="37"/>
      <c r="ABZ12" s="37"/>
      <c r="ACA12" s="37"/>
      <c r="ACB12" s="37"/>
      <c r="ACC12" s="37"/>
      <c r="ACD12" s="37"/>
      <c r="ACE12" s="37"/>
      <c r="ACF12" s="37"/>
      <c r="ACG12" s="37"/>
      <c r="ACH12" s="37"/>
      <c r="ACI12" s="37"/>
      <c r="ACJ12" s="37"/>
      <c r="ACK12" s="37"/>
      <c r="ACL12" s="37"/>
      <c r="ACM12" s="37"/>
      <c r="ACN12" s="37"/>
      <c r="ACO12" s="37"/>
      <c r="ACP12" s="37"/>
      <c r="ACQ12" s="37"/>
      <c r="ACR12" s="37"/>
      <c r="ACS12" s="37"/>
      <c r="ACT12" s="37"/>
      <c r="ACU12" s="37"/>
      <c r="ACV12" s="37"/>
      <c r="ACW12" s="37"/>
      <c r="ACX12" s="37"/>
      <c r="ACY12" s="37"/>
      <c r="ACZ12" s="37"/>
      <c r="ADA12" s="37"/>
      <c r="ADB12" s="37"/>
      <c r="ADC12" s="37"/>
      <c r="ADD12" s="37"/>
      <c r="ADE12" s="37"/>
      <c r="ADF12" s="37"/>
      <c r="ADG12" s="37"/>
      <c r="ADH12" s="37"/>
      <c r="ADI12" s="37"/>
      <c r="ADJ12" s="37"/>
      <c r="ADK12" s="37"/>
      <c r="ADL12" s="37"/>
      <c r="ADM12" s="37"/>
      <c r="ADN12" s="37"/>
      <c r="ADO12" s="37"/>
      <c r="ADP12" s="37"/>
      <c r="ADQ12" s="37"/>
      <c r="ADR12" s="37"/>
      <c r="ADS12" s="37"/>
      <c r="ADT12" s="37"/>
      <c r="ADU12" s="37"/>
      <c r="ADV12" s="37"/>
      <c r="ADW12" s="37"/>
      <c r="ADX12" s="37"/>
      <c r="ADY12" s="37"/>
      <c r="ADZ12" s="37"/>
      <c r="AEA12" s="37"/>
      <c r="AEB12" s="37"/>
      <c r="AEC12" s="37"/>
      <c r="AED12" s="37"/>
      <c r="AEE12" s="37"/>
      <c r="AEF12" s="37"/>
      <c r="AEG12" s="37"/>
      <c r="AEH12" s="37"/>
      <c r="AEI12" s="37"/>
      <c r="AEJ12" s="37"/>
      <c r="AEK12" s="37"/>
      <c r="AEL12" s="37"/>
      <c r="AEM12" s="37"/>
      <c r="AEN12" s="37"/>
      <c r="AEO12" s="37"/>
      <c r="AEP12" s="37"/>
      <c r="AEQ12" s="37"/>
      <c r="AER12" s="37"/>
      <c r="AES12" s="37"/>
      <c r="AET12" s="37"/>
      <c r="AEU12" s="37"/>
      <c r="AEV12" s="37"/>
      <c r="AEW12" s="37"/>
      <c r="AEX12" s="37"/>
      <c r="AEY12" s="37"/>
      <c r="AEZ12" s="37"/>
      <c r="AFA12" s="37"/>
      <c r="AFB12" s="37"/>
      <c r="AFC12" s="37"/>
      <c r="AFD12" s="37"/>
      <c r="AFE12" s="37"/>
      <c r="AFF12" s="37"/>
      <c r="AFG12" s="37"/>
      <c r="AFH12" s="37"/>
      <c r="AFI12" s="37"/>
      <c r="AFJ12" s="37"/>
      <c r="AFK12" s="37"/>
      <c r="AFL12" s="37"/>
      <c r="AFM12" s="37"/>
      <c r="AFN12" s="37"/>
      <c r="AFO12" s="37"/>
      <c r="AFP12" s="37"/>
      <c r="AFQ12" s="37"/>
      <c r="AFR12" s="37"/>
      <c r="AFS12" s="37"/>
      <c r="AFT12" s="37"/>
      <c r="AFU12" s="37"/>
      <c r="AFV12" s="37"/>
      <c r="AFW12" s="37"/>
      <c r="AFX12" s="37"/>
      <c r="AFY12" s="37"/>
      <c r="AFZ12" s="37"/>
      <c r="AGA12" s="37"/>
      <c r="AGB12" s="37"/>
      <c r="AGC12" s="37"/>
      <c r="AGD12" s="37"/>
      <c r="AGE12" s="37"/>
      <c r="AGF12" s="37"/>
      <c r="AGG12" s="37"/>
      <c r="AGH12" s="37"/>
      <c r="AGI12" s="37"/>
      <c r="AGJ12" s="37"/>
      <c r="AGK12" s="37"/>
      <c r="AGL12" s="37"/>
      <c r="AGM12" s="37"/>
      <c r="AGN12" s="37"/>
      <c r="AGO12" s="37"/>
      <c r="AGP12" s="37"/>
      <c r="AGQ12" s="37"/>
      <c r="AGR12" s="37"/>
      <c r="AGS12" s="37"/>
      <c r="AGT12" s="37"/>
      <c r="AGU12" s="37"/>
      <c r="AGV12" s="37"/>
      <c r="AGW12" s="37"/>
      <c r="AGX12" s="37"/>
      <c r="AGY12" s="37"/>
      <c r="AGZ12" s="37"/>
      <c r="AHA12" s="37"/>
      <c r="AHB12" s="37"/>
      <c r="AHC12" s="37"/>
      <c r="AHD12" s="37"/>
      <c r="AHE12" s="37"/>
      <c r="AHF12" s="37"/>
      <c r="AHG12" s="37"/>
      <c r="AHH12" s="37"/>
      <c r="AHI12" s="37"/>
      <c r="AHJ12" s="37"/>
      <c r="AHK12" s="37"/>
      <c r="AHL12" s="37"/>
      <c r="AHM12" s="37"/>
      <c r="AHN12" s="37"/>
      <c r="AHO12" s="37"/>
      <c r="AHP12" s="37"/>
      <c r="AHQ12" s="37"/>
      <c r="AHR12" s="37"/>
      <c r="AHS12" s="37"/>
      <c r="AHT12" s="37"/>
      <c r="AHU12" s="37"/>
      <c r="AHV12" s="37"/>
      <c r="AHW12" s="37"/>
      <c r="AHX12" s="37"/>
      <c r="AHY12" s="37"/>
      <c r="AHZ12" s="37"/>
      <c r="AIA12" s="37"/>
      <c r="AIB12" s="37"/>
      <c r="AIC12" s="37"/>
      <c r="AID12" s="37"/>
      <c r="AIE12" s="37"/>
      <c r="AIF12" s="37"/>
      <c r="AIG12" s="37"/>
      <c r="AIH12" s="37"/>
      <c r="AII12" s="37"/>
      <c r="AIJ12" s="37"/>
      <c r="AIK12" s="37"/>
      <c r="AIL12" s="37"/>
      <c r="AIM12" s="37"/>
      <c r="AIN12" s="37"/>
      <c r="AIO12" s="37"/>
      <c r="AIP12" s="37"/>
      <c r="AIQ12" s="37"/>
      <c r="AIR12" s="37"/>
      <c r="AIS12" s="37"/>
      <c r="AIT12" s="37"/>
      <c r="AIU12" s="37"/>
      <c r="AIV12" s="37"/>
      <c r="AIW12" s="37"/>
      <c r="AIX12" s="37"/>
      <c r="AIY12" s="37"/>
      <c r="AIZ12" s="37"/>
      <c r="AJA12" s="37"/>
      <c r="AJB12" s="37"/>
      <c r="AJC12" s="37"/>
      <c r="AJD12" s="37"/>
      <c r="AJE12" s="37"/>
      <c r="AJF12" s="37"/>
      <c r="AJG12" s="37"/>
      <c r="AJH12" s="37"/>
      <c r="AJI12" s="37"/>
      <c r="AJJ12" s="37"/>
      <c r="AJK12" s="37"/>
      <c r="AJL12" s="37"/>
      <c r="AJM12" s="37"/>
      <c r="AJN12" s="37"/>
      <c r="AJO12" s="37"/>
      <c r="AJP12" s="37"/>
      <c r="AJQ12" s="37"/>
      <c r="AJR12" s="37"/>
      <c r="AJS12" s="37"/>
      <c r="AJT12" s="37"/>
      <c r="AJU12" s="37"/>
      <c r="AJV12" s="37"/>
      <c r="AJW12" s="37"/>
      <c r="AJX12" s="37"/>
      <c r="AJY12" s="37"/>
      <c r="AJZ12" s="37"/>
      <c r="AKA12" s="37"/>
      <c r="AKB12" s="37"/>
      <c r="AKC12" s="37"/>
      <c r="AKD12" s="37"/>
      <c r="AKE12" s="37"/>
      <c r="AKF12" s="37"/>
      <c r="AKG12" s="37"/>
      <c r="AKH12" s="37"/>
      <c r="AKI12" s="37"/>
      <c r="AKJ12" s="37"/>
      <c r="AKK12" s="37"/>
      <c r="AKL12" s="37"/>
      <c r="AKM12" s="37"/>
      <c r="AKN12" s="37"/>
      <c r="AKO12" s="37"/>
      <c r="AKP12" s="37"/>
      <c r="AKQ12" s="37"/>
      <c r="AKR12" s="37"/>
      <c r="AKS12" s="37"/>
      <c r="AKT12" s="37"/>
      <c r="AKU12" s="37"/>
      <c r="AKV12" s="37"/>
      <c r="AKW12" s="37"/>
      <c r="AKX12" s="37"/>
      <c r="AKY12" s="37"/>
      <c r="AKZ12" s="37"/>
      <c r="ALA12" s="37"/>
      <c r="ALB12" s="37"/>
      <c r="ALC12" s="37"/>
      <c r="ALD12" s="37"/>
      <c r="ALE12" s="37"/>
      <c r="ALF12" s="37"/>
      <c r="ALG12" s="37"/>
      <c r="ALH12" s="37"/>
      <c r="ALI12" s="37"/>
      <c r="ALJ12" s="37"/>
      <c r="ALK12" s="37"/>
      <c r="ALL12" s="37"/>
      <c r="ALM12" s="37"/>
      <c r="ALN12" s="37"/>
      <c r="ALO12" s="37"/>
      <c r="ALP12" s="37"/>
      <c r="ALQ12" s="37"/>
      <c r="ALR12" s="37"/>
      <c r="ALS12" s="37"/>
      <c r="ALT12" s="37"/>
      <c r="ALU12" s="37"/>
      <c r="ALV12" s="37"/>
      <c r="ALW12" s="37"/>
      <c r="ALX12" s="37"/>
      <c r="ALY12" s="37"/>
      <c r="ALZ12" s="37"/>
      <c r="AMA12" s="37"/>
      <c r="AMB12" s="37"/>
      <c r="AMC12" s="37"/>
      <c r="AMD12" s="37"/>
      <c r="AME12" s="37"/>
      <c r="AMF12" s="37"/>
      <c r="AMG12" s="37"/>
      <c r="AMH12" s="37"/>
      <c r="AMI12" s="37"/>
      <c r="AMJ12" s="37"/>
      <c r="AMK12" s="37"/>
    </row>
    <row r="13" spans="1:1025" x14ac:dyDescent="0.25">
      <c r="A13" s="42" t="s">
        <v>74</v>
      </c>
      <c r="B13" s="35">
        <v>5.116795146E-2</v>
      </c>
      <c r="C13" s="35">
        <v>5.545251382E-2</v>
      </c>
      <c r="D13" s="35">
        <v>6.4058763709999994E-2</v>
      </c>
      <c r="E13" s="35">
        <v>6.3038341819999996E-2</v>
      </c>
      <c r="F13" s="35">
        <v>6.9081833790000005E-2</v>
      </c>
      <c r="G13" s="35">
        <v>7.2866838119999999E-2</v>
      </c>
      <c r="H13" s="35">
        <v>8.1495325930000001E-2</v>
      </c>
      <c r="I13" s="35">
        <v>8.2100477039999994E-2</v>
      </c>
      <c r="J13" s="35">
        <v>8.4872943630000003E-2</v>
      </c>
      <c r="K13" s="35">
        <v>8.1556849720000005E-2</v>
      </c>
      <c r="L13" s="35">
        <v>9.3080891629999996E-2</v>
      </c>
      <c r="M13" s="35">
        <v>9.1138155499999998E-2</v>
      </c>
      <c r="N13" s="35">
        <v>9.7227641840000004E-2</v>
      </c>
      <c r="O13" s="35">
        <v>9.4034273060000007E-2</v>
      </c>
      <c r="P13" s="35">
        <v>9.8938662489999996E-2</v>
      </c>
    </row>
    <row r="14" spans="1:1025" x14ac:dyDescent="0.25">
      <c r="A14" s="42" t="s">
        <v>61</v>
      </c>
      <c r="B14" s="39">
        <v>0.18589</v>
      </c>
      <c r="C14" s="39">
        <v>0.18589</v>
      </c>
      <c r="D14" s="39">
        <v>0.18589</v>
      </c>
      <c r="E14" s="39">
        <v>0.18589</v>
      </c>
      <c r="F14" s="39">
        <v>0.18589</v>
      </c>
      <c r="G14" s="39">
        <v>0.18589</v>
      </c>
      <c r="H14" s="39">
        <v>0.18589</v>
      </c>
      <c r="I14" s="39">
        <v>0.18589</v>
      </c>
      <c r="J14" s="39">
        <v>0.18589</v>
      </c>
      <c r="K14" s="39">
        <v>0.18589</v>
      </c>
      <c r="L14" s="39">
        <v>0.18589</v>
      </c>
      <c r="M14" s="39">
        <v>0.18589</v>
      </c>
      <c r="N14" s="37">
        <v>0.18589</v>
      </c>
      <c r="O14" s="39">
        <v>0.18589</v>
      </c>
      <c r="P14" s="39">
        <v>0.18589</v>
      </c>
    </row>
    <row r="15" spans="1:1025" x14ac:dyDescent="0.25">
      <c r="A15" s="43" t="s">
        <v>62</v>
      </c>
      <c r="B15" s="40">
        <v>0.15789473679999999</v>
      </c>
      <c r="C15" s="40">
        <v>0.15789473679999999</v>
      </c>
      <c r="D15" s="40">
        <v>0.15789473679999999</v>
      </c>
      <c r="E15" s="40">
        <v>0.15789473679999999</v>
      </c>
      <c r="F15" s="40">
        <v>0.15789473679999999</v>
      </c>
      <c r="G15" s="40">
        <v>0.15789473679999999</v>
      </c>
      <c r="H15" s="40">
        <v>0.15789473679999999</v>
      </c>
      <c r="I15" s="40">
        <v>0.15789473679999999</v>
      </c>
      <c r="J15" s="40">
        <v>0.15789473679999999</v>
      </c>
      <c r="K15" s="40">
        <v>0.15789473679999999</v>
      </c>
      <c r="L15" s="40">
        <v>0.15789473679999999</v>
      </c>
      <c r="M15" s="40">
        <v>0.15789473679999999</v>
      </c>
      <c r="N15" s="40">
        <v>0.15789473679999999</v>
      </c>
      <c r="O15" s="40">
        <v>0.15789473679999999</v>
      </c>
      <c r="P15" s="40">
        <v>0.15789473679999999</v>
      </c>
    </row>
    <row r="16" spans="1:1025" x14ac:dyDescent="0.25">
      <c r="A16" s="42" t="s">
        <v>63</v>
      </c>
      <c r="B16" s="40">
        <v>0.24880382779999999</v>
      </c>
      <c r="C16" s="40">
        <v>0.24880382779999999</v>
      </c>
      <c r="D16" s="40">
        <v>0.24880382779999999</v>
      </c>
      <c r="E16" s="40">
        <v>0.24880382779999999</v>
      </c>
      <c r="F16" s="40">
        <v>0.24880382779999999</v>
      </c>
      <c r="G16" s="40">
        <v>0.24880382779999999</v>
      </c>
      <c r="H16" s="40">
        <v>0.24880382779999999</v>
      </c>
      <c r="I16" s="40">
        <v>0.24880382779999999</v>
      </c>
      <c r="J16" s="40">
        <v>0.24880382779999999</v>
      </c>
      <c r="K16" s="40">
        <v>0.24880382779999999</v>
      </c>
      <c r="L16" s="40">
        <v>0.24880382779999999</v>
      </c>
      <c r="M16" s="40">
        <v>0.24880382779999999</v>
      </c>
      <c r="N16" s="40">
        <v>0.24880382779999999</v>
      </c>
      <c r="O16" s="40">
        <v>0.24880382779999999</v>
      </c>
      <c r="P16" s="40">
        <v>0.24880382779999999</v>
      </c>
    </row>
    <row r="17" spans="1:16" x14ac:dyDescent="0.25">
      <c r="A17" s="42" t="s">
        <v>65</v>
      </c>
      <c r="B17" s="40">
        <v>0.1052631579</v>
      </c>
      <c r="C17" s="40">
        <v>0.1052631579</v>
      </c>
      <c r="D17" s="40">
        <v>0.1052631579</v>
      </c>
      <c r="E17" s="40">
        <v>0.1052631579</v>
      </c>
      <c r="F17" s="40">
        <v>0.1052631579</v>
      </c>
      <c r="G17" s="40">
        <v>0.1052631579</v>
      </c>
      <c r="H17" s="40">
        <v>0.1052631579</v>
      </c>
      <c r="I17" s="40">
        <v>0.1052631579</v>
      </c>
      <c r="J17" s="40">
        <v>0.1052631579</v>
      </c>
      <c r="K17" s="40">
        <v>0.1052631579</v>
      </c>
      <c r="L17" s="40">
        <v>0.1052631579</v>
      </c>
      <c r="M17" s="40">
        <v>0.1052631579</v>
      </c>
      <c r="N17" s="40">
        <v>0.1052631579</v>
      </c>
      <c r="O17" s="40">
        <v>0.1052631579</v>
      </c>
      <c r="P17" s="40">
        <v>0.1052631579</v>
      </c>
    </row>
    <row r="18" spans="1:16" x14ac:dyDescent="0.25">
      <c r="A18" s="42" t="s">
        <v>66</v>
      </c>
      <c r="B18" s="41">
        <v>0.1071428571</v>
      </c>
      <c r="C18" s="41">
        <v>0.1071428571</v>
      </c>
      <c r="D18" s="41">
        <v>0.1071428571</v>
      </c>
      <c r="E18" s="41">
        <v>0.1071428571</v>
      </c>
      <c r="F18" s="41">
        <v>0.1071428571</v>
      </c>
      <c r="G18" s="41">
        <v>0.1071428571</v>
      </c>
      <c r="H18" s="41">
        <v>0.1071428571</v>
      </c>
      <c r="I18" s="41">
        <v>0.1071428571</v>
      </c>
      <c r="J18" s="41">
        <v>0.1071428571</v>
      </c>
      <c r="K18" s="41">
        <v>0.1071428571</v>
      </c>
      <c r="L18" s="41">
        <v>0.1071428571</v>
      </c>
      <c r="M18" s="41">
        <v>0.1071428571</v>
      </c>
      <c r="N18" s="36">
        <v>0.1071428571</v>
      </c>
      <c r="O18" s="41">
        <v>0.1071428571</v>
      </c>
      <c r="P18" s="41">
        <v>0.1071428571</v>
      </c>
    </row>
    <row r="19" spans="1:16" x14ac:dyDescent="0.25">
      <c r="A19" s="44" t="s">
        <v>67</v>
      </c>
      <c r="B19"/>
    </row>
    <row r="20" spans="1:16" x14ac:dyDescent="0.25">
      <c r="A20" s="46" t="s">
        <v>90</v>
      </c>
      <c r="B20" s="37">
        <v>2017</v>
      </c>
    </row>
    <row r="21" spans="1:16" x14ac:dyDescent="0.25">
      <c r="A21" s="42" t="s">
        <v>92</v>
      </c>
      <c r="B21"/>
    </row>
    <row r="22" spans="1:16" x14ac:dyDescent="0.25">
      <c r="A22" s="45" t="s">
        <v>83</v>
      </c>
      <c r="B22" s="49">
        <v>0.95</v>
      </c>
    </row>
    <row r="23" spans="1:16" x14ac:dyDescent="0.25">
      <c r="A23" s="48" t="s">
        <v>73</v>
      </c>
      <c r="B23">
        <v>2018</v>
      </c>
    </row>
    <row r="24" spans="1:16" x14ac:dyDescent="0.25">
      <c r="A24" s="45" t="s">
        <v>84</v>
      </c>
      <c r="B24" s="49">
        <v>0.95</v>
      </c>
    </row>
    <row r="25" spans="1:16" x14ac:dyDescent="0.25">
      <c r="A25" s="48" t="s">
        <v>73</v>
      </c>
      <c r="B25">
        <v>2020</v>
      </c>
    </row>
    <row r="26" spans="1:16" x14ac:dyDescent="0.25">
      <c r="A26" s="45" t="s">
        <v>85</v>
      </c>
      <c r="B26" s="49">
        <v>0.22</v>
      </c>
      <c r="K26" s="37"/>
    </row>
    <row r="27" spans="1:16" x14ac:dyDescent="0.25">
      <c r="A27" s="48" t="s">
        <v>73</v>
      </c>
      <c r="B27">
        <v>2018</v>
      </c>
      <c r="K27" s="37"/>
    </row>
    <row r="28" spans="1:16" x14ac:dyDescent="0.25">
      <c r="A28" s="45" t="s">
        <v>86</v>
      </c>
      <c r="B28" s="49">
        <v>0.22</v>
      </c>
      <c r="K28" s="37"/>
    </row>
    <row r="29" spans="1:16" x14ac:dyDescent="0.25">
      <c r="A29" s="48" t="s">
        <v>73</v>
      </c>
      <c r="B29">
        <v>2020</v>
      </c>
      <c r="K29" s="37"/>
    </row>
    <row r="30" spans="1:16" x14ac:dyDescent="0.25">
      <c r="A30" s="42" t="s">
        <v>87</v>
      </c>
      <c r="B30"/>
      <c r="K30" s="37"/>
    </row>
    <row r="31" spans="1:16" x14ac:dyDescent="0.25">
      <c r="A31" s="45" t="s">
        <v>83</v>
      </c>
      <c r="B31">
        <v>9.5699999999999993E-2</v>
      </c>
      <c r="K31" s="37"/>
    </row>
    <row r="32" spans="1:16" x14ac:dyDescent="0.25">
      <c r="A32" s="48" t="s">
        <v>73</v>
      </c>
      <c r="B32">
        <v>2022</v>
      </c>
      <c r="K32" s="37"/>
    </row>
    <row r="33" spans="1:11" x14ac:dyDescent="0.25">
      <c r="A33" s="42" t="s">
        <v>88</v>
      </c>
      <c r="B33"/>
      <c r="K33" s="37"/>
    </row>
    <row r="34" spans="1:11" x14ac:dyDescent="0.25">
      <c r="A34" s="45" t="s">
        <v>83</v>
      </c>
      <c r="B34">
        <v>7.0000000000000007E-2</v>
      </c>
      <c r="K34" s="37"/>
    </row>
    <row r="35" spans="1:11" x14ac:dyDescent="0.25">
      <c r="A35" s="48" t="s">
        <v>73</v>
      </c>
      <c r="B35">
        <v>2020</v>
      </c>
      <c r="K35" s="37"/>
    </row>
    <row r="36" spans="1:11" x14ac:dyDescent="0.25">
      <c r="K36" s="37"/>
    </row>
    <row r="37" spans="1:11" x14ac:dyDescent="0.25">
      <c r="K37" s="37"/>
    </row>
    <row r="38" spans="1:11" x14ac:dyDescent="0.25">
      <c r="K38" s="37"/>
    </row>
    <row r="39" spans="1:11" x14ac:dyDescent="0.25">
      <c r="K39" s="37"/>
    </row>
    <row r="40" spans="1:11" x14ac:dyDescent="0.25">
      <c r="K40" s="37"/>
    </row>
    <row r="50" spans="9:9" x14ac:dyDescent="0.25">
      <c r="I50" s="35" t="s">
        <v>35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zoomScale="85" zoomScaleNormal="85" workbookViewId="0">
      <selection activeCell="H42" sqref="H42"/>
    </sheetView>
  </sheetViews>
  <sheetFormatPr defaultRowHeight="15" x14ac:dyDescent="0.25"/>
  <cols>
    <col min="1" max="1" width="39.5703125" style="37" customWidth="1"/>
    <col min="2" max="2" width="21.140625" customWidth="1"/>
    <col min="3" max="3" width="25" customWidth="1"/>
  </cols>
  <sheetData>
    <row r="1" spans="1:6" x14ac:dyDescent="0.25">
      <c r="A1" s="38"/>
      <c r="B1" s="1" t="s">
        <v>68</v>
      </c>
      <c r="C1" s="1" t="s">
        <v>70</v>
      </c>
      <c r="E1" s="1" t="s">
        <v>81</v>
      </c>
    </row>
    <row r="2" spans="1:6" x14ac:dyDescent="0.25">
      <c r="A2" s="44" t="s">
        <v>52</v>
      </c>
      <c r="E2" t="s">
        <v>76</v>
      </c>
      <c r="F2" s="47" t="s">
        <v>20</v>
      </c>
    </row>
    <row r="3" spans="1:6" x14ac:dyDescent="0.25">
      <c r="A3" s="42" t="s">
        <v>53</v>
      </c>
      <c r="B3" t="s">
        <v>69</v>
      </c>
      <c r="E3" t="s">
        <v>78</v>
      </c>
      <c r="F3" s="47" t="s">
        <v>22</v>
      </c>
    </row>
    <row r="4" spans="1:6" x14ac:dyDescent="0.25">
      <c r="A4" s="42" t="s">
        <v>54</v>
      </c>
      <c r="B4" t="s">
        <v>69</v>
      </c>
      <c r="E4" t="s">
        <v>77</v>
      </c>
      <c r="F4" s="47" t="s">
        <v>80</v>
      </c>
    </row>
    <row r="5" spans="1:6" x14ac:dyDescent="0.25">
      <c r="A5" s="42" t="s">
        <v>55</v>
      </c>
      <c r="B5" t="s">
        <v>69</v>
      </c>
      <c r="E5" t="s">
        <v>79</v>
      </c>
      <c r="F5" s="47" t="s">
        <v>23</v>
      </c>
    </row>
    <row r="6" spans="1:6" x14ac:dyDescent="0.25">
      <c r="A6" s="42" t="s">
        <v>56</v>
      </c>
      <c r="B6" t="s">
        <v>69</v>
      </c>
    </row>
    <row r="7" spans="1:6" x14ac:dyDescent="0.25">
      <c r="A7" s="42" t="s">
        <v>57</v>
      </c>
      <c r="B7" t="s">
        <v>69</v>
      </c>
    </row>
    <row r="8" spans="1:6" x14ac:dyDescent="0.25">
      <c r="A8" s="42" t="s">
        <v>58</v>
      </c>
      <c r="B8" t="s">
        <v>69</v>
      </c>
    </row>
    <row r="9" spans="1:6" x14ac:dyDescent="0.25">
      <c r="A9" s="42" t="s">
        <v>59</v>
      </c>
      <c r="B9" t="s">
        <v>69</v>
      </c>
    </row>
    <row r="10" spans="1:6" x14ac:dyDescent="0.25">
      <c r="A10" s="42" t="s">
        <v>60</v>
      </c>
      <c r="B10" t="s">
        <v>69</v>
      </c>
    </row>
    <row r="11" spans="1:6" x14ac:dyDescent="0.25">
      <c r="A11" s="44" t="s">
        <v>64</v>
      </c>
    </row>
    <row r="12" spans="1:6" x14ac:dyDescent="0.25">
      <c r="A12" s="42" t="s">
        <v>101</v>
      </c>
      <c r="B12" s="12" t="s">
        <v>102</v>
      </c>
      <c r="C12" s="12" t="s">
        <v>103</v>
      </c>
    </row>
    <row r="13" spans="1:6" x14ac:dyDescent="0.25">
      <c r="A13" s="42" t="s">
        <v>74</v>
      </c>
      <c r="B13" t="s">
        <v>69</v>
      </c>
      <c r="C13" t="s">
        <v>71</v>
      </c>
    </row>
    <row r="14" spans="1:6" x14ac:dyDescent="0.25">
      <c r="A14" s="42" t="s">
        <v>61</v>
      </c>
      <c r="B14" s="12" t="s">
        <v>6</v>
      </c>
      <c r="C14" t="s">
        <v>82</v>
      </c>
    </row>
    <row r="15" spans="1:6" x14ac:dyDescent="0.25">
      <c r="A15" s="43" t="s">
        <v>62</v>
      </c>
      <c r="B15" t="s">
        <v>12</v>
      </c>
      <c r="C15" t="s">
        <v>72</v>
      </c>
    </row>
    <row r="16" spans="1:6" x14ac:dyDescent="0.25">
      <c r="A16" s="42" t="s">
        <v>63</v>
      </c>
      <c r="B16" t="s">
        <v>12</v>
      </c>
      <c r="C16" t="s">
        <v>72</v>
      </c>
    </row>
    <row r="17" spans="1:3" x14ac:dyDescent="0.25">
      <c r="A17" s="42" t="s">
        <v>65</v>
      </c>
      <c r="B17" t="s">
        <v>12</v>
      </c>
      <c r="C17" t="s">
        <v>72</v>
      </c>
    </row>
    <row r="18" spans="1:3" x14ac:dyDescent="0.25">
      <c r="A18" s="42" t="s">
        <v>66</v>
      </c>
      <c r="B18" s="12" t="s">
        <v>6</v>
      </c>
      <c r="C18" t="s">
        <v>10</v>
      </c>
    </row>
    <row r="19" spans="1:3" x14ac:dyDescent="0.25">
      <c r="A19" s="44" t="s">
        <v>67</v>
      </c>
    </row>
    <row r="20" spans="1:3" x14ac:dyDescent="0.25">
      <c r="A20" s="46" t="s">
        <v>91</v>
      </c>
      <c r="B20" t="s">
        <v>89</v>
      </c>
    </row>
    <row r="21" spans="1:3" x14ac:dyDescent="0.25">
      <c r="A21" s="42" t="s">
        <v>92</v>
      </c>
    </row>
    <row r="22" spans="1:3" x14ac:dyDescent="0.25">
      <c r="A22" s="45" t="s">
        <v>83</v>
      </c>
      <c r="B22" s="49" t="s">
        <v>93</v>
      </c>
      <c r="C22" t="s">
        <v>94</v>
      </c>
    </row>
    <row r="23" spans="1:3" x14ac:dyDescent="0.25">
      <c r="A23" s="48" t="s">
        <v>73</v>
      </c>
    </row>
    <row r="24" spans="1:3" x14ac:dyDescent="0.25">
      <c r="A24" s="45" t="s">
        <v>84</v>
      </c>
    </row>
    <row r="25" spans="1:3" x14ac:dyDescent="0.25">
      <c r="A25" s="48" t="s">
        <v>73</v>
      </c>
    </row>
    <row r="26" spans="1:3" x14ac:dyDescent="0.25">
      <c r="A26" s="45" t="s">
        <v>85</v>
      </c>
      <c r="B26" t="s">
        <v>95</v>
      </c>
      <c r="C26" t="s">
        <v>96</v>
      </c>
    </row>
    <row r="27" spans="1:3" x14ac:dyDescent="0.25">
      <c r="A27" s="48" t="s">
        <v>73</v>
      </c>
    </row>
    <row r="28" spans="1:3" x14ac:dyDescent="0.25">
      <c r="A28" s="45" t="s">
        <v>86</v>
      </c>
    </row>
    <row r="29" spans="1:3" x14ac:dyDescent="0.25">
      <c r="A29" s="48" t="s">
        <v>73</v>
      </c>
    </row>
    <row r="30" spans="1:3" x14ac:dyDescent="0.25">
      <c r="A30" s="42" t="s">
        <v>87</v>
      </c>
    </row>
    <row r="31" spans="1:3" x14ac:dyDescent="0.25">
      <c r="A31" s="45" t="s">
        <v>83</v>
      </c>
      <c r="B31" t="s">
        <v>97</v>
      </c>
      <c r="C31" t="s">
        <v>98</v>
      </c>
    </row>
    <row r="32" spans="1:3" x14ac:dyDescent="0.25">
      <c r="A32" s="48" t="s">
        <v>73</v>
      </c>
    </row>
    <row r="33" spans="1:3" x14ac:dyDescent="0.25">
      <c r="A33" s="42" t="s">
        <v>88</v>
      </c>
    </row>
    <row r="34" spans="1:3" x14ac:dyDescent="0.25">
      <c r="A34" s="45" t="s">
        <v>83</v>
      </c>
      <c r="B34" t="s">
        <v>99</v>
      </c>
      <c r="C34" t="s">
        <v>100</v>
      </c>
    </row>
    <row r="35" spans="1:3" x14ac:dyDescent="0.25">
      <c r="A35" s="48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Pneumonia</vt:lpstr>
      <vt:lpstr>Data &amp; Parameters</vt:lpstr>
      <vt:lpstr>Sources &amp; 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</dc:creator>
  <cp:lastModifiedBy>Amber</cp:lastModifiedBy>
  <dcterms:created xsi:type="dcterms:W3CDTF">2017-04-19T18:24:43Z</dcterms:created>
  <dcterms:modified xsi:type="dcterms:W3CDTF">2017-05-08T16:53:20Z</dcterms:modified>
</cp:coreProperties>
</file>