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externalReferences>
    <externalReference r:id="rId35"/>
  </externalReferenc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3" i="34" l="1"/>
  <c r="O13" i="34"/>
  <c r="N13" i="34"/>
  <c r="M13" i="34"/>
  <c r="L13" i="34"/>
  <c r="K13" i="34"/>
  <c r="J13" i="34"/>
  <c r="I13" i="34"/>
  <c r="H13" i="34"/>
  <c r="G13" i="34"/>
  <c r="F13" i="34"/>
  <c r="E13" i="34"/>
  <c r="D13" i="34"/>
  <c r="B13" i="34"/>
  <c r="C13" i="34"/>
  <c r="P5" i="34" l="1"/>
  <c r="O5" i="34"/>
  <c r="P3" i="34"/>
  <c r="O3" i="34"/>
  <c r="P9" i="34"/>
  <c r="O9" i="34"/>
  <c r="N9" i="34"/>
  <c r="M9" i="34"/>
  <c r="I9" i="34"/>
  <c r="P7" i="34"/>
  <c r="O7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<sst xmlns="http://schemas.openxmlformats.org/spreadsheetml/2006/main" count="257" uniqueCount="36">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</sst>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BP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eumonia"/>
      <sheetName val="Data &amp; Parameters"/>
      <sheetName val="Sources &amp; Notes"/>
    </sheetNames>
    <sheetDataSet>
      <sheetData sheetId="0"/>
      <sheetData sheetId="1">
        <row r="13">
          <cell r="B13">
            <v>5.116795146E-2</v>
          </cell>
          <cell r="C13">
            <v>5.545251382E-2</v>
          </cell>
          <cell r="D13">
            <v>6.4058763709999994E-2</v>
          </cell>
          <cell r="E13">
            <v>6.3038341819999996E-2</v>
          </cell>
          <cell r="F13">
            <v>6.9081833790000005E-2</v>
          </cell>
          <cell r="G13">
            <v>7.2866838119999999E-2</v>
          </cell>
          <cell r="H13">
            <v>8.1495325930000001E-2</v>
          </cell>
          <cell r="I13">
            <v>8.2100477039999994E-2</v>
          </cell>
          <cell r="J13">
            <v>8.4872943630000003E-2</v>
          </cell>
          <cell r="K13">
            <v>8.1556849720000005E-2</v>
          </cell>
          <cell r="L13">
            <v>9.3080891629999996E-2</v>
          </cell>
          <cell r="M13">
            <v>9.1138155499999998E-2</v>
          </cell>
          <cell r="N13">
            <v>9.7227641840000004E-2</v>
          </cell>
          <cell r="O13">
            <v>9.4034273060000007E-2</v>
          </cell>
          <cell r="P13">
            <v>9.8938662489999996E-2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zoomScale="85" zoomScaleNormal="85" workbookViewId="0">
      <selection activeCell="O20" sqref="O20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9" customFormat="1" x14ac:dyDescent="0.2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25">
      <c r="A2" s="31" t="s">
        <v>1</v>
      </c>
      <c r="B2" s="32">
        <v>3230</v>
      </c>
      <c r="C2" s="32">
        <v>3459</v>
      </c>
      <c r="D2" s="32">
        <v>3697</v>
      </c>
      <c r="E2" s="32">
        <v>3733</v>
      </c>
      <c r="F2" s="32">
        <v>4616</v>
      </c>
      <c r="G2" s="32">
        <v>4696</v>
      </c>
      <c r="H2" s="32">
        <v>4158</v>
      </c>
      <c r="I2" s="32">
        <v>3732</v>
      </c>
      <c r="J2" s="32">
        <v>3745</v>
      </c>
      <c r="K2" s="33">
        <v>3286</v>
      </c>
      <c r="L2" s="33">
        <v>3039</v>
      </c>
      <c r="M2" s="33">
        <v>2503</v>
      </c>
      <c r="N2" s="33">
        <v>1173</v>
      </c>
      <c r="O2" s="33">
        <v>6162</v>
      </c>
      <c r="P2" s="33">
        <v>6395</v>
      </c>
    </row>
    <row r="3" spans="1:1025" x14ac:dyDescent="0.25">
      <c r="A3" s="34" t="s">
        <v>2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46.96</v>
      </c>
      <c r="H3" s="35">
        <v>41.58</v>
      </c>
      <c r="I3" s="35">
        <v>74.64</v>
      </c>
      <c r="J3" s="35">
        <v>187.25</v>
      </c>
      <c r="K3" s="36">
        <v>164.3</v>
      </c>
      <c r="L3" s="36">
        <v>151.94999999999999</v>
      </c>
      <c r="M3" s="36">
        <v>175.21</v>
      </c>
      <c r="N3" s="36">
        <v>117.3</v>
      </c>
      <c r="O3" s="36">
        <f>0.1*O2</f>
        <v>616.20000000000005</v>
      </c>
      <c r="P3" s="36">
        <f>0.08*P2</f>
        <v>511.6</v>
      </c>
    </row>
    <row r="4" spans="1:1025" x14ac:dyDescent="0.25">
      <c r="A4" s="37" t="s">
        <v>3</v>
      </c>
      <c r="B4" s="38">
        <v>2486</v>
      </c>
      <c r="C4" s="38">
        <v>2727</v>
      </c>
      <c r="D4" s="38">
        <v>2822</v>
      </c>
      <c r="E4" s="38">
        <v>3101</v>
      </c>
      <c r="F4" s="38">
        <v>3537</v>
      </c>
      <c r="G4" s="38">
        <v>3076</v>
      </c>
      <c r="H4" s="38">
        <v>2714</v>
      </c>
      <c r="I4" s="38">
        <v>2267</v>
      </c>
      <c r="J4" s="39">
        <v>2107</v>
      </c>
      <c r="K4" s="39">
        <v>1829</v>
      </c>
      <c r="L4" s="39">
        <v>1631</v>
      </c>
      <c r="M4" s="39">
        <v>1488</v>
      </c>
      <c r="N4" s="39">
        <v>615</v>
      </c>
      <c r="O4" s="39">
        <v>6849</v>
      </c>
      <c r="P4" s="39">
        <v>6578</v>
      </c>
    </row>
    <row r="5" spans="1:1025" x14ac:dyDescent="0.25">
      <c r="A5" s="34" t="s">
        <v>4</v>
      </c>
      <c r="B5" s="35">
        <v>323.18</v>
      </c>
      <c r="C5" s="35">
        <v>436.32</v>
      </c>
      <c r="D5" s="35">
        <v>507.96</v>
      </c>
      <c r="E5" s="35">
        <v>589.19000000000005</v>
      </c>
      <c r="F5" s="35">
        <v>707.4</v>
      </c>
      <c r="G5" s="35">
        <v>522.91999999999996</v>
      </c>
      <c r="H5" s="35">
        <v>488.52</v>
      </c>
      <c r="I5" s="35">
        <v>385.39</v>
      </c>
      <c r="J5" s="35">
        <v>379.26</v>
      </c>
      <c r="K5" s="35">
        <v>310.93</v>
      </c>
      <c r="L5" s="35">
        <v>326.2</v>
      </c>
      <c r="M5" s="35">
        <v>282.72000000000003</v>
      </c>
      <c r="N5" s="35">
        <v>153.75</v>
      </c>
      <c r="O5" s="36">
        <f>0.2*O4</f>
        <v>1369.8000000000002</v>
      </c>
      <c r="P5" s="36">
        <f>0.19*P4</f>
        <v>1249.82</v>
      </c>
    </row>
    <row r="6" spans="1:1025" x14ac:dyDescent="0.25">
      <c r="A6" s="37" t="s">
        <v>5</v>
      </c>
      <c r="B6" s="38">
        <v>681</v>
      </c>
      <c r="C6" s="38">
        <v>887</v>
      </c>
      <c r="D6" s="38">
        <v>955</v>
      </c>
      <c r="E6" s="38">
        <v>998</v>
      </c>
      <c r="F6" s="38">
        <v>1187</v>
      </c>
      <c r="G6" s="38">
        <v>1143</v>
      </c>
      <c r="H6" s="38">
        <v>890</v>
      </c>
      <c r="I6" s="39">
        <v>860</v>
      </c>
      <c r="J6" s="39">
        <v>757</v>
      </c>
      <c r="K6" s="39">
        <v>603</v>
      </c>
      <c r="L6" s="39">
        <v>419</v>
      </c>
      <c r="M6" s="39">
        <v>365</v>
      </c>
      <c r="N6" s="39">
        <v>163</v>
      </c>
      <c r="O6" s="39">
        <v>831</v>
      </c>
      <c r="P6" s="39">
        <v>738</v>
      </c>
    </row>
    <row r="7" spans="1:1025" x14ac:dyDescent="0.25">
      <c r="A7" s="34" t="s">
        <v>6</v>
      </c>
      <c r="B7" s="36">
        <v>61.29</v>
      </c>
      <c r="C7" s="36">
        <v>124.18</v>
      </c>
      <c r="D7" s="36">
        <v>191</v>
      </c>
      <c r="E7" s="36">
        <v>179.64</v>
      </c>
      <c r="F7" s="36">
        <v>213.66</v>
      </c>
      <c r="G7" s="36">
        <v>262.89</v>
      </c>
      <c r="H7" s="36">
        <v>186.9</v>
      </c>
      <c r="I7" s="36">
        <v>301</v>
      </c>
      <c r="J7" s="36">
        <v>295.23</v>
      </c>
      <c r="K7" s="36">
        <v>301.5</v>
      </c>
      <c r="L7" s="36">
        <v>184.36</v>
      </c>
      <c r="M7" s="36">
        <v>135.05000000000001</v>
      </c>
      <c r="N7" s="36">
        <v>70.09</v>
      </c>
      <c r="O7" s="36">
        <f>0.54*O6</f>
        <v>448.74</v>
      </c>
      <c r="P7" s="36">
        <f>0.49*P6</f>
        <v>361.62</v>
      </c>
    </row>
    <row r="8" spans="1:1025" s="32" customFormat="1" x14ac:dyDescent="0.2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2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2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25">
      <c r="A11" s="24" t="s">
        <v>8</v>
      </c>
      <c r="B11" s="30">
        <v>0.15789473679999999</v>
      </c>
      <c r="C11" s="30">
        <v>0.24880382779999999</v>
      </c>
      <c r="D11" s="30">
        <v>0.1052631579</v>
      </c>
      <c r="E11" s="28">
        <v>0.1071428571</v>
      </c>
    </row>
    <row r="12" spans="1:1025" x14ac:dyDescent="0.25">
      <c r="A12" s="23" t="s">
        <v>9</v>
      </c>
      <c r="B12" s="23">
        <v>0.18589</v>
      </c>
    </row>
    <row r="13" spans="1:1025" x14ac:dyDescent="0.25">
      <c r="A13" s="23" t="s">
        <v>33</v>
      </c>
      <c r="B13" s="23">
        <f>'[1]Data &amp; Parameters'!$B$13</f>
        <v>5.116795146E-2</v>
      </c>
      <c r="C13" s="23">
        <f>'[1]Data &amp; Parameters'!$C$13</f>
        <v>5.545251382E-2</v>
      </c>
      <c r="D13" s="23">
        <f>'[1]Data &amp; Parameters'!$D$13</f>
        <v>6.4058763709999994E-2</v>
      </c>
      <c r="E13" s="23">
        <f>'[1]Data &amp; Parameters'!$E$13</f>
        <v>6.3038341819999996E-2</v>
      </c>
      <c r="F13" s="23">
        <f>'[1]Data &amp; Parameters'!$F$13</f>
        <v>6.9081833790000005E-2</v>
      </c>
      <c r="G13" s="23">
        <f>'[1]Data &amp; Parameters'!$G$13</f>
        <v>7.2866838119999999E-2</v>
      </c>
      <c r="H13" s="23">
        <f>'[1]Data &amp; Parameters'!$H$13</f>
        <v>8.1495325930000001E-2</v>
      </c>
      <c r="I13" s="23">
        <f>'[1]Data &amp; Parameters'!$I$13</f>
        <v>8.2100477039999994E-2</v>
      </c>
      <c r="J13" s="23">
        <f>'[1]Data &amp; Parameters'!$J$13</f>
        <v>8.4872943630000003E-2</v>
      </c>
      <c r="K13" s="23">
        <f>'[1]Data &amp; Parameters'!$K$13</f>
        <v>8.1556849720000005E-2</v>
      </c>
      <c r="L13" s="23">
        <f>'[1]Data &amp; Parameters'!$L$13</f>
        <v>9.3080891629999996E-2</v>
      </c>
      <c r="M13" s="23">
        <f>'[1]Data &amp; Parameters'!$M$13</f>
        <v>9.1138155499999998E-2</v>
      </c>
      <c r="N13" s="23">
        <f>'[1]Data &amp; Parameters'!$N$13</f>
        <v>9.7227641840000004E-2</v>
      </c>
      <c r="O13" s="25">
        <f>'[1]Data &amp; Parameters'!$O$13</f>
        <v>9.4034273060000007E-2</v>
      </c>
      <c r="P13" s="25">
        <f>'[1]Data &amp; Parameters'!$P$13</f>
        <v>9.8938662489999996E-2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2017-05-08T15:21:28Z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