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Amber\Documents\Yale\CIDMA\AMR\Carbapenem-Resistance\Model 1_29\"/>
    </mc:Choice>
  </mc:AlternateContent>
  <bookViews>
    <workbookView xWindow="0" yWindow="0" windowWidth="10800" windowHeight="6750" firstSheet="1" activeTab="2" xr2:uid="{00000000-000D-0000-FFFF-FFFF00000000}"/>
  </bookViews>
  <sheets>
    <sheet name="Pneu_model" sheetId="13" r:id="rId1"/>
    <sheet name="Sepsis_model" sheetId="14" r:id="rId2"/>
    <sheet name="UTI_model" sheetId="15" r:id="rId3"/>
    <sheet name="Sources" sheetId="24" r:id="rId4"/>
    <sheet name="Mortality" sheetId="20" r:id="rId5"/>
    <sheet name="LOS" sheetId="21" r:id="rId6"/>
    <sheet name="Resistance (CDDEP + Merck)" sheetId="18" r:id="rId7"/>
    <sheet name="R freq. (CDDEP + Merck)" sheetId="19" r:id="rId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3" l="1"/>
  <c r="B34" i="13"/>
  <c r="B33" i="13"/>
  <c r="B32" i="13"/>
  <c r="B31" i="13"/>
  <c r="B30" i="13"/>
  <c r="B29" i="13"/>
  <c r="B28" i="13"/>
  <c r="B27" i="13"/>
  <c r="B26" i="13"/>
  <c r="B25" i="13"/>
  <c r="G36" i="21" l="1"/>
  <c r="E36" i="21"/>
  <c r="I20" i="20"/>
  <c r="E23" i="20"/>
  <c r="E20" i="20"/>
  <c r="B7" i="20" l="1"/>
  <c r="E16" i="20"/>
  <c r="D16" i="20"/>
  <c r="B12" i="20"/>
  <c r="F12" i="20"/>
  <c r="G16" i="20"/>
  <c r="H12" i="20" l="1"/>
  <c r="B24" i="18"/>
  <c r="C27" i="18"/>
  <c r="H16" i="21" l="1"/>
  <c r="G16" i="21"/>
  <c r="F16" i="21"/>
  <c r="F7" i="21"/>
  <c r="E7" i="21"/>
  <c r="E20" i="21" s="1"/>
  <c r="D53" i="21"/>
  <c r="C53" i="21"/>
  <c r="B53" i="21"/>
  <c r="F48" i="21"/>
  <c r="E44" i="21"/>
  <c r="D44" i="21"/>
  <c r="B44" i="21"/>
  <c r="C44" i="21" s="1"/>
  <c r="D37" i="21"/>
  <c r="C37" i="21"/>
  <c r="B37" i="21"/>
  <c r="F32" i="21"/>
  <c r="E28" i="21"/>
  <c r="D28" i="21"/>
  <c r="B28" i="21"/>
  <c r="D21" i="21"/>
  <c r="C21" i="21"/>
  <c r="B21" i="21"/>
  <c r="E12" i="21"/>
  <c r="D12" i="21"/>
  <c r="C12" i="21"/>
  <c r="B12" i="21"/>
  <c r="F3" i="21"/>
  <c r="G3" i="21" s="1"/>
  <c r="E3" i="21"/>
  <c r="C3" i="21"/>
  <c r="D3" i="21" s="1"/>
  <c r="B3" i="21"/>
  <c r="G12" i="21" l="1"/>
  <c r="I12" i="21" s="1"/>
  <c r="G44" i="21"/>
  <c r="I44" i="21" s="1"/>
  <c r="H48" i="21"/>
  <c r="I48" i="21" s="1"/>
  <c r="E55" i="21" s="1"/>
  <c r="H55" i="21" s="1"/>
  <c r="F28" i="21"/>
  <c r="H28" i="21" s="1"/>
  <c r="F12" i="21"/>
  <c r="I16" i="21"/>
  <c r="E23" i="21" s="1"/>
  <c r="H23" i="21" s="1"/>
  <c r="G48" i="21"/>
  <c r="E52" i="21" s="1"/>
  <c r="H52" i="21" s="1"/>
  <c r="C28" i="21"/>
  <c r="F44" i="21"/>
  <c r="H44" i="21" s="1"/>
  <c r="J48" i="21" l="1"/>
  <c r="I52" i="21" s="1"/>
  <c r="K52" i="21" s="1"/>
  <c r="H12" i="21"/>
  <c r="G32" i="21"/>
  <c r="G55" i="21"/>
  <c r="G52" i="21"/>
  <c r="G23" i="21"/>
  <c r="G28" i="21"/>
  <c r="J52" i="21" l="1"/>
  <c r="J32" i="21"/>
  <c r="I36" i="21" s="1"/>
  <c r="I28" i="21"/>
  <c r="H32" i="21" s="1"/>
  <c r="I32" i="21" s="1"/>
  <c r="E39" i="21" s="1"/>
  <c r="J16" i="21"/>
  <c r="I20" i="21" s="1"/>
  <c r="B5" i="19"/>
  <c r="H39" i="21" l="1"/>
  <c r="G39" i="21"/>
  <c r="K36" i="21"/>
  <c r="J36" i="21"/>
  <c r="K20" i="21"/>
  <c r="J20" i="21"/>
  <c r="H36" i="21"/>
  <c r="H20" i="21"/>
  <c r="G20" i="21"/>
  <c r="G34" i="19"/>
  <c r="D34" i="19"/>
  <c r="B34" i="19"/>
  <c r="B32" i="19"/>
  <c r="B31" i="19"/>
  <c r="B28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B23" i="19"/>
  <c r="P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B22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B20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B19" i="19"/>
  <c r="B16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1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B10" i="19"/>
  <c r="C8" i="19"/>
  <c r="D8" i="19"/>
  <c r="E8" i="19"/>
  <c r="F8" i="19"/>
  <c r="G8" i="19"/>
  <c r="H8" i="19"/>
  <c r="I8" i="19"/>
  <c r="J8" i="19"/>
  <c r="K8" i="19"/>
  <c r="L8" i="19"/>
  <c r="M8" i="19"/>
  <c r="N8" i="19"/>
  <c r="B8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B7" i="19"/>
  <c r="B4" i="19"/>
  <c r="E48" i="20" l="1"/>
  <c r="D48" i="20"/>
  <c r="C48" i="20"/>
  <c r="B48" i="20"/>
  <c r="E44" i="20"/>
  <c r="D44" i="20"/>
  <c r="B44" i="20"/>
  <c r="C44" i="20" s="1"/>
  <c r="E32" i="20"/>
  <c r="D32" i="20"/>
  <c r="B32" i="20"/>
  <c r="C32" i="20"/>
  <c r="D28" i="20"/>
  <c r="E28" i="20"/>
  <c r="B28" i="20"/>
  <c r="C28" i="20" s="1"/>
  <c r="D53" i="20"/>
  <c r="C53" i="20"/>
  <c r="B53" i="20"/>
  <c r="D37" i="20"/>
  <c r="C37" i="20"/>
  <c r="B37" i="20"/>
  <c r="D7" i="20"/>
  <c r="C7" i="20"/>
  <c r="F7" i="20" s="1"/>
  <c r="D21" i="20"/>
  <c r="C21" i="20"/>
  <c r="B21" i="20"/>
  <c r="C16" i="20"/>
  <c r="B16" i="20"/>
  <c r="F3" i="20"/>
  <c r="E3" i="20"/>
  <c r="G3" i="20" s="1"/>
  <c r="C3" i="20"/>
  <c r="B3" i="20"/>
  <c r="D3" i="20" s="1"/>
  <c r="E12" i="20"/>
  <c r="D12" i="20"/>
  <c r="C12" i="20"/>
  <c r="F32" i="20" l="1"/>
  <c r="F16" i="20"/>
  <c r="F28" i="20"/>
  <c r="G28" i="20" s="1"/>
  <c r="F48" i="20"/>
  <c r="F44" i="20"/>
  <c r="G44" i="20" s="1"/>
  <c r="I44" i="20" s="1"/>
  <c r="E7" i="20"/>
  <c r="F20" i="14"/>
  <c r="G20" i="14" s="1"/>
  <c r="H20" i="14" s="1"/>
  <c r="I20" i="14" s="1"/>
  <c r="J20" i="14" s="1"/>
  <c r="K20" i="14" s="1"/>
  <c r="L20" i="14" s="1"/>
  <c r="F19" i="14"/>
  <c r="G19" i="14" s="1"/>
  <c r="H19" i="14" s="1"/>
  <c r="I19" i="14" s="1"/>
  <c r="J19" i="14" s="1"/>
  <c r="K19" i="14" s="1"/>
  <c r="L19" i="14" s="1"/>
  <c r="F18" i="14"/>
  <c r="G18" i="14" s="1"/>
  <c r="H18" i="14" s="1"/>
  <c r="I18" i="14" s="1"/>
  <c r="J18" i="14" s="1"/>
  <c r="K18" i="14" s="1"/>
  <c r="L18" i="14" s="1"/>
  <c r="F20" i="15"/>
  <c r="G20" i="15" s="1"/>
  <c r="H20" i="15" s="1"/>
  <c r="I20" i="15" s="1"/>
  <c r="J20" i="15" s="1"/>
  <c r="K20" i="15" s="1"/>
  <c r="L20" i="15" s="1"/>
  <c r="F19" i="15"/>
  <c r="G19" i="15" s="1"/>
  <c r="H19" i="15" s="1"/>
  <c r="I19" i="15" s="1"/>
  <c r="J19" i="15" s="1"/>
  <c r="K19" i="15" s="1"/>
  <c r="L19" i="15" s="1"/>
  <c r="F18" i="15"/>
  <c r="G18" i="15" s="1"/>
  <c r="H18" i="15" s="1"/>
  <c r="I18" i="15" s="1"/>
  <c r="J18" i="15" s="1"/>
  <c r="K18" i="15" s="1"/>
  <c r="L18" i="15" s="1"/>
  <c r="J48" i="20" l="1"/>
  <c r="I52" i="20" s="1"/>
  <c r="K52" i="20" s="1"/>
  <c r="H48" i="20"/>
  <c r="I48" i="20" s="1"/>
  <c r="E55" i="20" s="1"/>
  <c r="H44" i="20"/>
  <c r="G48" i="20" s="1"/>
  <c r="H28" i="20"/>
  <c r="G20" i="20"/>
  <c r="I28" i="20"/>
  <c r="G12" i="20"/>
  <c r="C34" i="19"/>
  <c r="E34" i="19"/>
  <c r="F34" i="19"/>
  <c r="H34" i="19"/>
  <c r="I34" i="19"/>
  <c r="J34" i="19"/>
  <c r="K34" i="19"/>
  <c r="L34" i="19"/>
  <c r="M34" i="19"/>
  <c r="N34" i="19"/>
  <c r="O34" i="19"/>
  <c r="P34" i="19"/>
  <c r="C35" i="19"/>
  <c r="D35" i="19"/>
  <c r="D36" i="19" s="1"/>
  <c r="E35" i="19"/>
  <c r="F35" i="19"/>
  <c r="G35" i="19"/>
  <c r="H35" i="19"/>
  <c r="H36" i="19" s="1"/>
  <c r="I35" i="19"/>
  <c r="J35" i="19"/>
  <c r="K35" i="19"/>
  <c r="L35" i="19"/>
  <c r="L36" i="19" s="1"/>
  <c r="M35" i="19"/>
  <c r="N35" i="19"/>
  <c r="B35" i="19"/>
  <c r="C31" i="19"/>
  <c r="D31" i="19"/>
  <c r="E31" i="19"/>
  <c r="E33" i="19" s="1"/>
  <c r="F31" i="19"/>
  <c r="G31" i="19"/>
  <c r="H31" i="19"/>
  <c r="I31" i="19"/>
  <c r="I33" i="19" s="1"/>
  <c r="J31" i="19"/>
  <c r="K31" i="19"/>
  <c r="L31" i="19"/>
  <c r="M31" i="19"/>
  <c r="M33" i="19" s="1"/>
  <c r="N31" i="19"/>
  <c r="O31" i="19"/>
  <c r="P31" i="19"/>
  <c r="C32" i="19"/>
  <c r="D32" i="19"/>
  <c r="E32" i="19"/>
  <c r="F32" i="19"/>
  <c r="G32" i="19"/>
  <c r="G33" i="19" s="1"/>
  <c r="H32" i="19"/>
  <c r="I32" i="19"/>
  <c r="J32" i="19"/>
  <c r="K32" i="19"/>
  <c r="K33" i="19" s="1"/>
  <c r="L32" i="19"/>
  <c r="L33" i="19" s="1"/>
  <c r="M32" i="19"/>
  <c r="N32" i="19"/>
  <c r="C28" i="19"/>
  <c r="C30" i="19" s="1"/>
  <c r="D28" i="19"/>
  <c r="E28" i="19"/>
  <c r="F28" i="19"/>
  <c r="F30" i="19" s="1"/>
  <c r="G28" i="19"/>
  <c r="G30" i="19" s="1"/>
  <c r="H28" i="19"/>
  <c r="I28" i="19"/>
  <c r="J28" i="19"/>
  <c r="J30" i="19" s="1"/>
  <c r="K28" i="19"/>
  <c r="K30" i="19" s="1"/>
  <c r="L28" i="19"/>
  <c r="M28" i="19"/>
  <c r="N28" i="19"/>
  <c r="O28" i="19"/>
  <c r="P28" i="19"/>
  <c r="C29" i="19"/>
  <c r="D29" i="19"/>
  <c r="D30" i="19" s="1"/>
  <c r="E29" i="19"/>
  <c r="E30" i="19" s="1"/>
  <c r="F29" i="19"/>
  <c r="G29" i="19"/>
  <c r="H29" i="19"/>
  <c r="H30" i="19" s="1"/>
  <c r="I29" i="19"/>
  <c r="I30" i="19" s="1"/>
  <c r="J29" i="19"/>
  <c r="K29" i="19"/>
  <c r="L29" i="19"/>
  <c r="L30" i="19" s="1"/>
  <c r="M29" i="19"/>
  <c r="M30" i="19" s="1"/>
  <c r="N29" i="19"/>
  <c r="B29" i="19"/>
  <c r="N30" i="19"/>
  <c r="C33" i="19"/>
  <c r="H33" i="19"/>
  <c r="C21" i="19"/>
  <c r="C16" i="19"/>
  <c r="D16" i="19"/>
  <c r="E16" i="19"/>
  <c r="F16" i="19"/>
  <c r="F18" i="19" s="1"/>
  <c r="G16" i="19"/>
  <c r="H16" i="19"/>
  <c r="I16" i="19"/>
  <c r="J16" i="19"/>
  <c r="J18" i="19" s="1"/>
  <c r="K16" i="19"/>
  <c r="L16" i="19"/>
  <c r="M16" i="19"/>
  <c r="N16" i="19"/>
  <c r="N18" i="19" s="1"/>
  <c r="O16" i="19"/>
  <c r="P16" i="19"/>
  <c r="C17" i="19"/>
  <c r="D17" i="19"/>
  <c r="D18" i="19" s="1"/>
  <c r="E17" i="19"/>
  <c r="F17" i="19"/>
  <c r="G17" i="19"/>
  <c r="H17" i="19"/>
  <c r="H18" i="19" s="1"/>
  <c r="I17" i="19"/>
  <c r="J17" i="19"/>
  <c r="K17" i="19"/>
  <c r="L17" i="19"/>
  <c r="L18" i="19" s="1"/>
  <c r="M17" i="19"/>
  <c r="N17" i="19"/>
  <c r="O17" i="19"/>
  <c r="E21" i="19"/>
  <c r="F21" i="19"/>
  <c r="I21" i="19"/>
  <c r="J21" i="19"/>
  <c r="M21" i="19"/>
  <c r="N21" i="19"/>
  <c r="F24" i="19"/>
  <c r="N24" i="19"/>
  <c r="B17" i="19"/>
  <c r="B18" i="19" s="1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C5" i="19"/>
  <c r="C6" i="19" s="1"/>
  <c r="D5" i="19"/>
  <c r="E5" i="19"/>
  <c r="F5" i="19"/>
  <c r="G5" i="19"/>
  <c r="G6" i="19" s="1"/>
  <c r="H5" i="19"/>
  <c r="I5" i="19"/>
  <c r="J5" i="19"/>
  <c r="K5" i="19"/>
  <c r="K6" i="19" s="1"/>
  <c r="L5" i="19"/>
  <c r="M5" i="19"/>
  <c r="N5" i="19"/>
  <c r="P27" i="19"/>
  <c r="P32" i="19" s="1"/>
  <c r="O27" i="19"/>
  <c r="O35" i="19" s="1"/>
  <c r="O36" i="19" s="1"/>
  <c r="P15" i="19"/>
  <c r="O15" i="19"/>
  <c r="P3" i="19"/>
  <c r="O3" i="19"/>
  <c r="C41" i="18"/>
  <c r="C43" i="18" s="1"/>
  <c r="B41" i="18"/>
  <c r="B43" i="18" s="1"/>
  <c r="C39" i="18"/>
  <c r="B39" i="18"/>
  <c r="O5" i="19" l="1"/>
  <c r="O11" i="19"/>
  <c r="O8" i="19"/>
  <c r="P5" i="19"/>
  <c r="P11" i="19"/>
  <c r="P8" i="19"/>
  <c r="O32" i="19"/>
  <c r="O33" i="19" s="1"/>
  <c r="P35" i="19"/>
  <c r="P36" i="19" s="1"/>
  <c r="C36" i="19"/>
  <c r="B45" i="18"/>
  <c r="O20" i="19"/>
  <c r="O21" i="19" s="1"/>
  <c r="O23" i="19"/>
  <c r="O24" i="19" s="1"/>
  <c r="P29" i="19"/>
  <c r="P30" i="19" s="1"/>
  <c r="D33" i="19"/>
  <c r="C45" i="18"/>
  <c r="P17" i="19"/>
  <c r="P18" i="19" s="1"/>
  <c r="P20" i="19"/>
  <c r="P23" i="19"/>
  <c r="M18" i="19"/>
  <c r="I18" i="19"/>
  <c r="E18" i="19"/>
  <c r="K36" i="19"/>
  <c r="C24" i="19"/>
  <c r="J24" i="19"/>
  <c r="B47" i="18"/>
  <c r="B24" i="19"/>
  <c r="B21" i="19"/>
  <c r="K24" i="19"/>
  <c r="K21" i="19"/>
  <c r="G24" i="19"/>
  <c r="G21" i="19"/>
  <c r="L12" i="19"/>
  <c r="H12" i="19"/>
  <c r="D12" i="19"/>
  <c r="K12" i="19"/>
  <c r="C12" i="19"/>
  <c r="M24" i="19"/>
  <c r="I24" i="19"/>
  <c r="E24" i="19"/>
  <c r="C18" i="19"/>
  <c r="G18" i="19"/>
  <c r="K18" i="19"/>
  <c r="O18" i="19"/>
  <c r="N12" i="19"/>
  <c r="J12" i="19"/>
  <c r="F12" i="19"/>
  <c r="O29" i="19"/>
  <c r="O30" i="19" s="1"/>
  <c r="G36" i="19"/>
  <c r="J16" i="20"/>
  <c r="J52" i="20"/>
  <c r="H32" i="20"/>
  <c r="I32" i="20" s="1"/>
  <c r="E39" i="20" s="1"/>
  <c r="G12" i="19"/>
  <c r="M6" i="19"/>
  <c r="I6" i="19"/>
  <c r="E6" i="19"/>
  <c r="B30" i="19"/>
  <c r="N33" i="19"/>
  <c r="J33" i="19"/>
  <c r="F33" i="19"/>
  <c r="E52" i="20"/>
  <c r="G52" i="20" s="1"/>
  <c r="G32" i="20"/>
  <c r="G55" i="20"/>
  <c r="H55" i="20"/>
  <c r="H20" i="20"/>
  <c r="I12" i="20"/>
  <c r="H16" i="20" s="1"/>
  <c r="I16" i="20" s="1"/>
  <c r="N36" i="19"/>
  <c r="J36" i="19"/>
  <c r="F36" i="19"/>
  <c r="M36" i="19"/>
  <c r="I36" i="19"/>
  <c r="E36" i="19"/>
  <c r="P33" i="19"/>
  <c r="P6" i="19"/>
  <c r="I12" i="19"/>
  <c r="B12" i="19"/>
  <c r="M12" i="19"/>
  <c r="E12" i="19"/>
  <c r="N6" i="19"/>
  <c r="J6" i="19"/>
  <c r="F6" i="19"/>
  <c r="B9" i="19"/>
  <c r="F9" i="19"/>
  <c r="J9" i="19"/>
  <c r="N9" i="19"/>
  <c r="B6" i="19"/>
  <c r="C9" i="19"/>
  <c r="G9" i="19"/>
  <c r="K9" i="19"/>
  <c r="O9" i="19"/>
  <c r="L6" i="19"/>
  <c r="H6" i="19"/>
  <c r="D6" i="19"/>
  <c r="D9" i="19"/>
  <c r="H9" i="19"/>
  <c r="L9" i="19"/>
  <c r="O6" i="19"/>
  <c r="E9" i="19"/>
  <c r="I9" i="19"/>
  <c r="M9" i="19"/>
  <c r="J63" i="18"/>
  <c r="I64" i="18"/>
  <c r="F61" i="18"/>
  <c r="E62" i="18"/>
  <c r="C47" i="18"/>
  <c r="F22" i="18"/>
  <c r="J22" i="18"/>
  <c r="N22" i="18"/>
  <c r="C40" i="18"/>
  <c r="C42" i="18" s="1"/>
  <c r="D40" i="18"/>
  <c r="D42" i="18" s="1"/>
  <c r="E40" i="18"/>
  <c r="F40" i="18"/>
  <c r="F42" i="18" s="1"/>
  <c r="G40" i="18"/>
  <c r="G42" i="18" s="1"/>
  <c r="H40" i="18"/>
  <c r="I40" i="18"/>
  <c r="J40" i="18"/>
  <c r="J42" i="18" s="1"/>
  <c r="K40" i="18"/>
  <c r="K42" i="18" s="1"/>
  <c r="L40" i="18"/>
  <c r="L42" i="18" s="1"/>
  <c r="M40" i="18"/>
  <c r="N40" i="18"/>
  <c r="N42" i="18" s="1"/>
  <c r="O40" i="18"/>
  <c r="O42" i="18" s="1"/>
  <c r="P40" i="18"/>
  <c r="Q40" i="18"/>
  <c r="R40" i="18"/>
  <c r="R42" i="18" s="1"/>
  <c r="B40" i="18"/>
  <c r="D39" i="18"/>
  <c r="D41" i="18" s="1"/>
  <c r="E39" i="18"/>
  <c r="F39" i="18"/>
  <c r="G39" i="18"/>
  <c r="H39" i="18"/>
  <c r="H41" i="18" s="1"/>
  <c r="I39" i="18"/>
  <c r="I41" i="18" s="1"/>
  <c r="J39" i="18"/>
  <c r="K39" i="18"/>
  <c r="L39" i="18"/>
  <c r="L41" i="18" s="1"/>
  <c r="M39" i="18"/>
  <c r="N39" i="18"/>
  <c r="N41" i="18" s="1"/>
  <c r="O39" i="18"/>
  <c r="P39" i="18"/>
  <c r="P41" i="18" s="1"/>
  <c r="Q39" i="18"/>
  <c r="R39" i="18"/>
  <c r="R41" i="18" s="1"/>
  <c r="B57" i="18"/>
  <c r="B20" i="18"/>
  <c r="R58" i="18"/>
  <c r="R60" i="18" s="1"/>
  <c r="R66" i="18" s="1"/>
  <c r="Q58" i="18"/>
  <c r="Q60" i="18" s="1"/>
  <c r="Q66" i="18" s="1"/>
  <c r="P58" i="18"/>
  <c r="P60" i="18" s="1"/>
  <c r="P64" i="18" s="1"/>
  <c r="O58" i="18"/>
  <c r="O60" i="18" s="1"/>
  <c r="O64" i="18" s="1"/>
  <c r="N58" i="18"/>
  <c r="N60" i="18" s="1"/>
  <c r="N66" i="18" s="1"/>
  <c r="M58" i="18"/>
  <c r="M60" i="18" s="1"/>
  <c r="M66" i="18" s="1"/>
  <c r="L58" i="18"/>
  <c r="L60" i="18" s="1"/>
  <c r="L64" i="18" s="1"/>
  <c r="K58" i="18"/>
  <c r="K60" i="18" s="1"/>
  <c r="K64" i="18" s="1"/>
  <c r="J58" i="18"/>
  <c r="J60" i="18" s="1"/>
  <c r="J66" i="18" s="1"/>
  <c r="I58" i="18"/>
  <c r="I60" i="18" s="1"/>
  <c r="I66" i="18" s="1"/>
  <c r="H58" i="18"/>
  <c r="H60" i="18" s="1"/>
  <c r="H64" i="18" s="1"/>
  <c r="G58" i="18"/>
  <c r="G60" i="18" s="1"/>
  <c r="G64" i="18" s="1"/>
  <c r="F58" i="18"/>
  <c r="F60" i="18" s="1"/>
  <c r="F66" i="18" s="1"/>
  <c r="E58" i="18"/>
  <c r="E60" i="18" s="1"/>
  <c r="E66" i="18" s="1"/>
  <c r="D58" i="18"/>
  <c r="D60" i="18" s="1"/>
  <c r="D64" i="18" s="1"/>
  <c r="C58" i="18"/>
  <c r="C60" i="18" s="1"/>
  <c r="C64" i="18" s="1"/>
  <c r="B58" i="18"/>
  <c r="B60" i="18" s="1"/>
  <c r="B66" i="18" s="1"/>
  <c r="R57" i="18"/>
  <c r="R59" i="18" s="1"/>
  <c r="R65" i="18" s="1"/>
  <c r="Q57" i="18"/>
  <c r="Q59" i="18" s="1"/>
  <c r="Q63" i="18" s="1"/>
  <c r="P57" i="18"/>
  <c r="P59" i="18" s="1"/>
  <c r="P63" i="18" s="1"/>
  <c r="O57" i="18"/>
  <c r="O59" i="18" s="1"/>
  <c r="O65" i="18" s="1"/>
  <c r="N57" i="18"/>
  <c r="N59" i="18" s="1"/>
  <c r="N65" i="18" s="1"/>
  <c r="M57" i="18"/>
  <c r="M59" i="18" s="1"/>
  <c r="M63" i="18" s="1"/>
  <c r="L57" i="18"/>
  <c r="L59" i="18" s="1"/>
  <c r="L63" i="18" s="1"/>
  <c r="K57" i="18"/>
  <c r="K59" i="18" s="1"/>
  <c r="K65" i="18" s="1"/>
  <c r="J57" i="18"/>
  <c r="J59" i="18" s="1"/>
  <c r="J65" i="18" s="1"/>
  <c r="I57" i="18"/>
  <c r="I59" i="18" s="1"/>
  <c r="I63" i="18" s="1"/>
  <c r="H57" i="18"/>
  <c r="H59" i="18" s="1"/>
  <c r="H63" i="18" s="1"/>
  <c r="G57" i="18"/>
  <c r="G59" i="18" s="1"/>
  <c r="G65" i="18" s="1"/>
  <c r="F57" i="18"/>
  <c r="F59" i="18" s="1"/>
  <c r="F65" i="18" s="1"/>
  <c r="E57" i="18"/>
  <c r="E59" i="18" s="1"/>
  <c r="E63" i="18" s="1"/>
  <c r="D57" i="18"/>
  <c r="D59" i="18" s="1"/>
  <c r="D63" i="18" s="1"/>
  <c r="C57" i="18"/>
  <c r="C59" i="18" s="1"/>
  <c r="C65" i="18" s="1"/>
  <c r="C21" i="18"/>
  <c r="D21" i="18"/>
  <c r="E21" i="18"/>
  <c r="E23" i="18" s="1"/>
  <c r="F21" i="18"/>
  <c r="F23" i="18" s="1"/>
  <c r="G21" i="18"/>
  <c r="H21" i="18"/>
  <c r="I21" i="18"/>
  <c r="I23" i="18" s="1"/>
  <c r="J21" i="18"/>
  <c r="J23" i="18" s="1"/>
  <c r="K21" i="18"/>
  <c r="L21" i="18"/>
  <c r="M21" i="18"/>
  <c r="N21" i="18"/>
  <c r="N23" i="18" s="1"/>
  <c r="O21" i="18"/>
  <c r="P21" i="18"/>
  <c r="Q21" i="18"/>
  <c r="Q23" i="18" s="1"/>
  <c r="R21" i="18"/>
  <c r="R23" i="18" s="1"/>
  <c r="B21" i="18"/>
  <c r="C20" i="18"/>
  <c r="D20" i="18"/>
  <c r="D22" i="18" s="1"/>
  <c r="E20" i="18"/>
  <c r="F20" i="18"/>
  <c r="G20" i="18"/>
  <c r="H20" i="18"/>
  <c r="I20" i="18"/>
  <c r="I22" i="18" s="1"/>
  <c r="J20" i="18"/>
  <c r="K20" i="18"/>
  <c r="L20" i="18"/>
  <c r="M20" i="18"/>
  <c r="M22" i="18" s="1"/>
  <c r="N20" i="18"/>
  <c r="O20" i="18"/>
  <c r="P20" i="18"/>
  <c r="P22" i="18" s="1"/>
  <c r="Q20" i="18"/>
  <c r="Q22" i="18" s="1"/>
  <c r="R20" i="18"/>
  <c r="R22" i="18" s="1"/>
  <c r="P7" i="18"/>
  <c r="O7" i="18"/>
  <c r="P5" i="18"/>
  <c r="O5" i="18"/>
  <c r="P3" i="18"/>
  <c r="O3" i="18"/>
  <c r="E22" i="18" l="1"/>
  <c r="E28" i="18"/>
  <c r="F64" i="18"/>
  <c r="B28" i="18"/>
  <c r="R62" i="18"/>
  <c r="G63" i="18"/>
  <c r="G28" i="18"/>
  <c r="B62" i="18"/>
  <c r="D66" i="18"/>
  <c r="H62" i="18"/>
  <c r="K48" i="18"/>
  <c r="C61" i="18"/>
  <c r="E65" i="18"/>
  <c r="I61" i="18"/>
  <c r="O12" i="19"/>
  <c r="D26" i="18"/>
  <c r="D24" i="18"/>
  <c r="I27" i="18"/>
  <c r="I25" i="18"/>
  <c r="H23" i="20"/>
  <c r="G23" i="20"/>
  <c r="G39" i="20"/>
  <c r="H39" i="20"/>
  <c r="P26" i="18"/>
  <c r="P24" i="18"/>
  <c r="Q27" i="18"/>
  <c r="Q25" i="18"/>
  <c r="E25" i="18"/>
  <c r="E27" i="18"/>
  <c r="Q26" i="18"/>
  <c r="Q24" i="18"/>
  <c r="M26" i="18"/>
  <c r="M24" i="18"/>
  <c r="I26" i="18"/>
  <c r="I24" i="18"/>
  <c r="E24" i="18"/>
  <c r="E26" i="18"/>
  <c r="H45" i="18"/>
  <c r="H43" i="18"/>
  <c r="P48" i="18"/>
  <c r="P42" i="18"/>
  <c r="H42" i="18"/>
  <c r="H48" i="18"/>
  <c r="N27" i="18"/>
  <c r="N25" i="18"/>
  <c r="F27" i="18"/>
  <c r="F25" i="18"/>
  <c r="N26" i="18"/>
  <c r="N24" i="18"/>
  <c r="G66" i="18"/>
  <c r="E36" i="20"/>
  <c r="J32" i="20"/>
  <c r="I36" i="20" s="1"/>
  <c r="B59" i="18"/>
  <c r="B65" i="18" s="1"/>
  <c r="O41" i="18"/>
  <c r="O47" i="18" s="1"/>
  <c r="K41" i="18"/>
  <c r="K47" i="18" s="1"/>
  <c r="G41" i="18"/>
  <c r="G47" i="18" s="1"/>
  <c r="B42" i="18"/>
  <c r="B48" i="18" s="1"/>
  <c r="O44" i="18"/>
  <c r="O46" i="18"/>
  <c r="K44" i="18"/>
  <c r="K46" i="18"/>
  <c r="G44" i="18"/>
  <c r="G46" i="18"/>
  <c r="C44" i="18"/>
  <c r="C46" i="18"/>
  <c r="M23" i="18"/>
  <c r="M29" i="18" s="1"/>
  <c r="D48" i="18"/>
  <c r="G48" i="18"/>
  <c r="H47" i="18"/>
  <c r="N62" i="18"/>
  <c r="O61" i="18"/>
  <c r="Q62" i="18"/>
  <c r="R61" i="18"/>
  <c r="P66" i="18"/>
  <c r="Q65" i="18"/>
  <c r="R64" i="18"/>
  <c r="B64" i="18"/>
  <c r="C63" i="18"/>
  <c r="D62" i="18"/>
  <c r="E61" i="18"/>
  <c r="C66" i="18"/>
  <c r="D65" i="18"/>
  <c r="E64" i="18"/>
  <c r="F63" i="18"/>
  <c r="C62" i="18"/>
  <c r="D61" i="18"/>
  <c r="K20" i="20"/>
  <c r="J20" i="20"/>
  <c r="Q29" i="18"/>
  <c r="L45" i="18"/>
  <c r="L43" i="18"/>
  <c r="L44" i="18"/>
  <c r="L46" i="18"/>
  <c r="R27" i="18"/>
  <c r="R25" i="18"/>
  <c r="R26" i="18"/>
  <c r="R24" i="18"/>
  <c r="J24" i="18"/>
  <c r="J26" i="18"/>
  <c r="L48" i="18"/>
  <c r="L47" i="18"/>
  <c r="G62" i="18"/>
  <c r="L24" i="19"/>
  <c r="L21" i="19"/>
  <c r="R28" i="18"/>
  <c r="N28" i="18"/>
  <c r="J28" i="18"/>
  <c r="F28" i="18"/>
  <c r="O29" i="18"/>
  <c r="R47" i="18"/>
  <c r="R45" i="18"/>
  <c r="R43" i="18"/>
  <c r="N47" i="18"/>
  <c r="N43" i="18"/>
  <c r="N45" i="18"/>
  <c r="J41" i="18"/>
  <c r="J47" i="18" s="1"/>
  <c r="F47" i="18"/>
  <c r="F41" i="18"/>
  <c r="R48" i="18"/>
  <c r="R46" i="18"/>
  <c r="R44" i="18"/>
  <c r="N48" i="18"/>
  <c r="N44" i="18"/>
  <c r="N46" i="18"/>
  <c r="J48" i="18"/>
  <c r="J44" i="18"/>
  <c r="J46" i="18"/>
  <c r="F48" i="18"/>
  <c r="F46" i="18"/>
  <c r="F44" i="18"/>
  <c r="B22" i="18"/>
  <c r="P23" i="18"/>
  <c r="L23" i="18"/>
  <c r="H23" i="18"/>
  <c r="H29" i="18" s="1"/>
  <c r="D23" i="18"/>
  <c r="D29" i="18" s="1"/>
  <c r="L22" i="18"/>
  <c r="H22" i="18"/>
  <c r="I47" i="18"/>
  <c r="C48" i="18"/>
  <c r="D47" i="18"/>
  <c r="J62" i="18"/>
  <c r="K61" i="18"/>
  <c r="M62" i="18"/>
  <c r="N61" i="18"/>
  <c r="L66" i="18"/>
  <c r="M65" i="18"/>
  <c r="N64" i="18"/>
  <c r="O63" i="18"/>
  <c r="P62" i="18"/>
  <c r="Q61" i="18"/>
  <c r="O66" i="18"/>
  <c r="P65" i="18"/>
  <c r="Q64" i="18"/>
  <c r="R63" i="18"/>
  <c r="O62" i="18"/>
  <c r="P61" i="18"/>
  <c r="H52" i="20"/>
  <c r="D24" i="19"/>
  <c r="D21" i="19"/>
  <c r="P24" i="19"/>
  <c r="P21" i="19"/>
  <c r="P28" i="18"/>
  <c r="D28" i="18"/>
  <c r="I29" i="18"/>
  <c r="E29" i="18"/>
  <c r="P45" i="18"/>
  <c r="P43" i="18"/>
  <c r="D43" i="18"/>
  <c r="D45" i="18"/>
  <c r="D44" i="18"/>
  <c r="D46" i="18"/>
  <c r="J25" i="18"/>
  <c r="J27" i="18"/>
  <c r="F26" i="18"/>
  <c r="F24" i="18"/>
  <c r="H65" i="18"/>
  <c r="H61" i="18"/>
  <c r="Q28" i="18"/>
  <c r="M28" i="18"/>
  <c r="I28" i="18"/>
  <c r="R29" i="18"/>
  <c r="N29" i="18"/>
  <c r="J29" i="18"/>
  <c r="F29" i="18"/>
  <c r="Q41" i="18"/>
  <c r="Q47" i="18" s="1"/>
  <c r="M41" i="18"/>
  <c r="M47" i="18"/>
  <c r="I45" i="18"/>
  <c r="I43" i="18"/>
  <c r="E41" i="18"/>
  <c r="E47" i="18"/>
  <c r="Q42" i="18"/>
  <c r="Q48" i="18" s="1"/>
  <c r="M42" i="18"/>
  <c r="M48" i="18" s="1"/>
  <c r="I42" i="18"/>
  <c r="I48" i="18" s="1"/>
  <c r="E42" i="18"/>
  <c r="E48" i="18" s="1"/>
  <c r="B23" i="18"/>
  <c r="O23" i="18"/>
  <c r="K23" i="18"/>
  <c r="G23" i="18"/>
  <c r="C23" i="18"/>
  <c r="C29" i="18" s="1"/>
  <c r="O22" i="18"/>
  <c r="K22" i="18"/>
  <c r="G22" i="18"/>
  <c r="C22" i="18"/>
  <c r="C28" i="18" s="1"/>
  <c r="O48" i="18"/>
  <c r="P47" i="18"/>
  <c r="F62" i="18"/>
  <c r="G61" i="18"/>
  <c r="I62" i="18"/>
  <c r="J61" i="18"/>
  <c r="H66" i="18"/>
  <c r="I65" i="18"/>
  <c r="J64" i="18"/>
  <c r="K63" i="18"/>
  <c r="L62" i="18"/>
  <c r="M61" i="18"/>
  <c r="K66" i="18"/>
  <c r="L65" i="18"/>
  <c r="M64" i="18"/>
  <c r="N63" i="18"/>
  <c r="K62" i="18"/>
  <c r="L61" i="18"/>
  <c r="H24" i="19"/>
  <c r="H21" i="19"/>
  <c r="B36" i="19"/>
  <c r="B33" i="19"/>
  <c r="P12" i="19"/>
  <c r="P9" i="19"/>
  <c r="B17" i="14"/>
  <c r="B26" i="18" l="1"/>
  <c r="B29" i="18"/>
  <c r="B27" i="18"/>
  <c r="H26" i="18"/>
  <c r="H24" i="18"/>
  <c r="J36" i="20"/>
  <c r="K36" i="20"/>
  <c r="L27" i="18"/>
  <c r="L25" i="18"/>
  <c r="K24" i="18"/>
  <c r="K26" i="18"/>
  <c r="K25" i="18"/>
  <c r="K27" i="18"/>
  <c r="E46" i="18"/>
  <c r="E44" i="18"/>
  <c r="M46" i="18"/>
  <c r="M44" i="18"/>
  <c r="E45" i="18"/>
  <c r="E43" i="18"/>
  <c r="M45" i="18"/>
  <c r="M43" i="18"/>
  <c r="L26" i="18"/>
  <c r="L24" i="18"/>
  <c r="P27" i="18"/>
  <c r="P25" i="18"/>
  <c r="J43" i="18"/>
  <c r="J45" i="18"/>
  <c r="M27" i="18"/>
  <c r="M25" i="18"/>
  <c r="G43" i="18"/>
  <c r="G45" i="18"/>
  <c r="O43" i="18"/>
  <c r="O45" i="18"/>
  <c r="H36" i="20"/>
  <c r="G36" i="20"/>
  <c r="H28" i="18"/>
  <c r="G25" i="18"/>
  <c r="G27" i="18"/>
  <c r="O24" i="18"/>
  <c r="O26" i="18"/>
  <c r="O25" i="18"/>
  <c r="O27" i="18"/>
  <c r="D27" i="18"/>
  <c r="D25" i="18"/>
  <c r="G29" i="18"/>
  <c r="L28" i="18"/>
  <c r="B44" i="18"/>
  <c r="B46" i="18"/>
  <c r="K43" i="18"/>
  <c r="K45" i="18"/>
  <c r="B61" i="18"/>
  <c r="B63" i="18"/>
  <c r="L29" i="18"/>
  <c r="K28" i="18"/>
  <c r="H46" i="18"/>
  <c r="H44" i="18"/>
  <c r="G24" i="18"/>
  <c r="G26" i="18"/>
  <c r="C24" i="18"/>
  <c r="C26" i="18"/>
  <c r="C25" i="18"/>
  <c r="B25" i="18"/>
  <c r="I46" i="18"/>
  <c r="I44" i="18"/>
  <c r="Q46" i="18"/>
  <c r="Q44" i="18"/>
  <c r="Q45" i="18"/>
  <c r="Q43" i="18"/>
  <c r="H27" i="18"/>
  <c r="H25" i="18"/>
  <c r="F45" i="18"/>
  <c r="F43" i="18"/>
  <c r="K29" i="18"/>
  <c r="P29" i="18"/>
  <c r="O28" i="18"/>
  <c r="P46" i="18"/>
  <c r="P44" i="18"/>
  <c r="B17" i="15"/>
  <c r="B1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57F5C6A5-C25C-413F-B63C-3291BB016D70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Not diagnosis specific</t>
        </r>
      </text>
    </comment>
    <comment ref="A8" authorId="0" shapeId="0" xr:uid="{156A44B6-89C7-4F77-90F4-01C6A0E6F4C4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diagnosis specific data</t>
        </r>
      </text>
    </comment>
    <comment ref="A10" authorId="0" shapeId="0" xr:uid="{A5ED7D0B-4F49-421D-868F-2965139C59B8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Due to low # of isolates for AB, we assume that the # of resistant and isolate AB is the same as that of PA.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648579E4-8D4E-4D69-85D3-5E86DC8E2CF6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Not diagnosis specific</t>
        </r>
      </text>
    </comment>
    <comment ref="A8" authorId="0" shapeId="0" xr:uid="{D9D82648-C901-404C-8EFD-D63FCEC530E2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diagnosis specific data</t>
        </r>
      </text>
    </comment>
    <comment ref="A10" authorId="0" shapeId="0" xr:uid="{97A59DF8-C645-4960-9DC2-AB72ACC18408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Due to low # of isolates for AB, we assume that the # of resistant and isolate AB is the same as that of PA.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771636E4-E306-4897-8702-AEDFD0B8AF69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Not diagnosis specific</t>
        </r>
      </text>
    </comment>
    <comment ref="A8" authorId="0" shapeId="0" xr:uid="{C54E25D3-FBD0-4036-B0BA-1C9931F64DA1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diagnosis specific data</t>
        </r>
      </text>
    </comment>
    <comment ref="A10" authorId="0" shapeId="0" xr:uid="{BADB8EFC-676C-463F-9FF9-D6FE2C322056}">
      <text>
        <r>
          <rPr>
            <b/>
            <sz val="9"/>
            <color indexed="81"/>
            <rFont val="Tahoma"/>
            <charset val="1"/>
          </rPr>
          <t>Amber:</t>
        </r>
        <r>
          <rPr>
            <sz val="9"/>
            <color indexed="81"/>
            <rFont val="Tahoma"/>
            <charset val="1"/>
          </rPr>
          <t xml:space="preserve">
Due to low # of isolates for AB, we assume that the # of resistant and isolate AB is the same as that of PA. </t>
        </r>
      </text>
    </comment>
  </commentList>
</comments>
</file>

<file path=xl/sharedStrings.xml><?xml version="1.0" encoding="utf-8"?>
<sst xmlns="http://schemas.openxmlformats.org/spreadsheetml/2006/main" count="552" uniqueCount="194">
  <si>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</si>
  <si>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</si>
  <si>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</si>
  <si>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</si>
  <si>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</si>
  <si>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</si>
  <si>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</si>
  <si>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</si>
  <si>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</si>
  <si>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>Pneumonia attributed to PA</t>
  </si>
  <si>
    <t>Pneumonia attributed to KP</t>
  </si>
  <si>
    <t>Pneumonia attributed to AB</t>
  </si>
  <si>
    <t># pathogens</t>
  </si>
  <si>
    <t>Pathogens</t>
  </si>
  <si>
    <t>PA</t>
  </si>
  <si>
    <t>AB</t>
  </si>
  <si>
    <t>KP</t>
  </si>
  <si>
    <t>Inappropriate prescription</t>
  </si>
  <si>
    <t>stewardship (decline in inappropriate prescription)</t>
  </si>
  <si>
    <t>Merck</t>
  </si>
  <si>
    <t>Pseudomonas_CarbpRes_Isolates</t>
  </si>
  <si>
    <t>Klebsiella_CarbpRes_Isolates</t>
  </si>
  <si>
    <t>Acinetobacter_CarbpRes_Isolates</t>
  </si>
  <si>
    <t>Pneu Pseudomonas_Total_Isolates</t>
  </si>
  <si>
    <t>Bact Pseudomonas_Total_Isolates</t>
  </si>
  <si>
    <t>Pneu Acinetobacter_Total_Isolates</t>
  </si>
  <si>
    <t>Pneu Klebsiella_Total_Isolates</t>
  </si>
  <si>
    <t>Bact Klebsiella_Total_Isolates</t>
  </si>
  <si>
    <t>Acinetobacter_Resistant_Isolates</t>
  </si>
  <si>
    <t>Bact Acinetobacter_Total_Isolates</t>
  </si>
  <si>
    <t>UTI Pseudomonas_Total_Isolates</t>
  </si>
  <si>
    <t>UTI Acinetobacter_Total_Isolates</t>
  </si>
  <si>
    <t>UTI Klebsiella_Total_Isolates</t>
  </si>
  <si>
    <t>cIAI Pseudomonas_Total_Isolates</t>
  </si>
  <si>
    <t>cIAI Acinetobacter_Total_Isolates</t>
  </si>
  <si>
    <t>cIAI Klebsiella_Total_Isolates</t>
  </si>
  <si>
    <t>Sepsis</t>
  </si>
  <si>
    <t>TOTAL</t>
  </si>
  <si>
    <t>Pneu</t>
  </si>
  <si>
    <t>UTI</t>
  </si>
  <si>
    <t>*using same proportions as those for PA due to limited daa for AB</t>
  </si>
  <si>
    <t xml:space="preserve"> </t>
  </si>
  <si>
    <t>CBP prescribed to pneumonia (Merck)</t>
  </si>
  <si>
    <t>UTI attributed to PA</t>
  </si>
  <si>
    <t>UTI attributed to AB</t>
  </si>
  <si>
    <t>UTI attributed to KP</t>
  </si>
  <si>
    <t>CBP prescribed to cUTIs (Merck)</t>
  </si>
  <si>
    <t>Bacteremia attributed to PA</t>
  </si>
  <si>
    <t>Bacteremia attributed to AB</t>
  </si>
  <si>
    <t>Bacteremia attributed to KP</t>
  </si>
  <si>
    <t xml:space="preserve">CBP prescribed to Bacteremia + Sepsis (Merck) </t>
  </si>
  <si>
    <t>PNEUMONIA</t>
  </si>
  <si>
    <t>(Zilberberg, 2017)</t>
  </si>
  <si>
    <t>GENERAL</t>
  </si>
  <si>
    <t>A_R</t>
  </si>
  <si>
    <t>Appropriate (A)</t>
  </si>
  <si>
    <t>Inapprorpiate (I)</t>
  </si>
  <si>
    <t>Resistant (R )</t>
  </si>
  <si>
    <t>Susceptible (S)</t>
  </si>
  <si>
    <t>I_R</t>
  </si>
  <si>
    <t>A_S</t>
  </si>
  <si>
    <t>out of R, how many appropriate</t>
  </si>
  <si>
    <t>I_S</t>
  </si>
  <si>
    <r>
      <t>A_S=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*A_R</t>
    </r>
  </si>
  <si>
    <r>
      <t>I_R=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*I_S</t>
    </r>
  </si>
  <si>
    <r>
      <t>R*</t>
    </r>
    <r>
      <rPr>
        <b/>
        <i/>
        <sz val="11"/>
        <color theme="1"/>
        <rFont val="Calibri"/>
        <family val="2"/>
        <scheme val="minor"/>
      </rPr>
      <t xml:space="preserve">A_R </t>
    </r>
    <r>
      <rPr>
        <i/>
        <sz val="11"/>
        <color theme="1"/>
        <rFont val="Calibri"/>
        <family val="2"/>
        <scheme val="minor"/>
      </rPr>
      <t>+ S*(x*</t>
    </r>
    <r>
      <rPr>
        <b/>
        <i/>
        <sz val="11"/>
        <color theme="1"/>
        <rFont val="Calibri"/>
        <family val="2"/>
        <scheme val="minor"/>
      </rPr>
      <t>A_R</t>
    </r>
    <r>
      <rPr>
        <i/>
        <sz val="11"/>
        <color theme="1"/>
        <rFont val="Calibri"/>
        <family val="2"/>
        <scheme val="minor"/>
      </rPr>
      <t>)=A</t>
    </r>
  </si>
  <si>
    <r>
      <rPr>
        <b/>
        <i/>
        <sz val="11"/>
        <color theme="1"/>
        <rFont val="Calibri"/>
        <family val="2"/>
        <scheme val="minor"/>
      </rPr>
      <t>A_S</t>
    </r>
    <r>
      <rPr>
        <i/>
        <sz val="11"/>
        <color theme="1"/>
        <rFont val="Calibri"/>
        <family val="2"/>
        <scheme val="minor"/>
      </rPr>
      <t>=x*A_R</t>
    </r>
  </si>
  <si>
    <t>M_R</t>
  </si>
  <si>
    <t>M_S</t>
  </si>
  <si>
    <t>M_A</t>
  </si>
  <si>
    <t>M_I</t>
  </si>
  <si>
    <r>
      <t>M_A=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*M_I</t>
    </r>
  </si>
  <si>
    <r>
      <t>A_R*(x*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=M_R</t>
    </r>
  </si>
  <si>
    <t>mortality of resistant</t>
  </si>
  <si>
    <t>mortality of resistant + inappropriate (i.e. resistant bacteria given CBPs)</t>
  </si>
  <si>
    <r>
      <t>A_S*(x*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=M_S</t>
    </r>
  </si>
  <si>
    <r>
      <t>M_sA</t>
    </r>
    <r>
      <rPr>
        <i/>
        <sz val="11"/>
        <color theme="1"/>
        <rFont val="Calibri"/>
        <family val="2"/>
        <scheme val="minor"/>
      </rPr>
      <t>=x*M_sI</t>
    </r>
  </si>
  <si>
    <t>mortality of susceptible + appropriate (i.e. s and given CBPs)</t>
  </si>
  <si>
    <t>out of R, how many appropriate (pneumonia)</t>
  </si>
  <si>
    <t>prop of pneu patients getting appropriate treatment</t>
  </si>
  <si>
    <t>prop of pneumonia patients w/ R bacteria</t>
  </si>
  <si>
    <t>mortality with appropriate treatment</t>
  </si>
  <si>
    <t>Pneu_model (2014)</t>
  </si>
  <si>
    <t>Proportion of pneumonia patients with PA, AB, KP</t>
  </si>
  <si>
    <t>Normalized</t>
  </si>
  <si>
    <t>(Zavascki, 2006)</t>
  </si>
  <si>
    <t>M_PA</t>
  </si>
  <si>
    <t>M_AB</t>
  </si>
  <si>
    <t>(Ayedmir, 2011) 70% pneu</t>
  </si>
  <si>
    <t>M_KP</t>
  </si>
  <si>
    <t>(Tzouvelekis, 2014)</t>
  </si>
  <si>
    <r>
      <t>M_PA=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*M_KP</t>
    </r>
  </si>
  <si>
    <r>
      <t>M_AB=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*M_KP</t>
    </r>
  </si>
  <si>
    <r>
      <t>PA*(x*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</si>
  <si>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M_PA</t>
    </r>
    <r>
      <rPr>
        <i/>
        <sz val="11"/>
        <color theme="1"/>
        <rFont val="Calibri"/>
        <family val="2"/>
        <scheme val="minor"/>
      </rPr>
      <t>=x*M_KP</t>
    </r>
  </si>
  <si>
    <r>
      <rPr>
        <b/>
        <i/>
        <sz val="11"/>
        <color theme="1"/>
        <rFont val="Calibri"/>
        <family val="2"/>
        <scheme val="minor"/>
      </rPr>
      <t>M_AB</t>
    </r>
    <r>
      <rPr>
        <i/>
        <sz val="11"/>
        <color theme="1"/>
        <rFont val="Calibri"/>
        <family val="2"/>
        <scheme val="minor"/>
      </rPr>
      <t>=y*M_KP</t>
    </r>
  </si>
  <si>
    <t>Mortality for resistant pneumonia prescribed CBPs (inappropriate)</t>
  </si>
  <si>
    <t>out of R, how many appropriate (UTI)</t>
  </si>
  <si>
    <t>Proportion of UTI patients with PA, AB, KP</t>
  </si>
  <si>
    <r>
      <t>PA*(x*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</si>
  <si>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M_rPA</t>
    </r>
    <r>
      <rPr>
        <i/>
        <sz val="11"/>
        <color theme="1"/>
        <rFont val="Calibri"/>
        <family val="2"/>
        <scheme val="minor"/>
      </rPr>
      <t>=x*M_rKP</t>
    </r>
  </si>
  <si>
    <r>
      <rPr>
        <b/>
        <i/>
        <sz val="11"/>
        <color theme="1"/>
        <rFont val="Calibri"/>
        <family val="2"/>
        <scheme val="minor"/>
      </rPr>
      <t>M_rAB</t>
    </r>
    <r>
      <rPr>
        <i/>
        <sz val="11"/>
        <color theme="1"/>
        <rFont val="Calibri"/>
        <family val="2"/>
        <scheme val="minor"/>
      </rPr>
      <t>=y*M_rKP</t>
    </r>
  </si>
  <si>
    <r>
      <rPr>
        <b/>
        <i/>
        <sz val="11"/>
        <color theme="1"/>
        <rFont val="Calibri"/>
        <family val="2"/>
        <scheme val="minor"/>
      </rPr>
      <t>M_sPA</t>
    </r>
    <r>
      <rPr>
        <i/>
        <sz val="11"/>
        <color theme="1"/>
        <rFont val="Calibri"/>
        <family val="2"/>
        <scheme val="minor"/>
      </rPr>
      <t>=x*M_sKP</t>
    </r>
  </si>
  <si>
    <r>
      <rPr>
        <b/>
        <i/>
        <sz val="11"/>
        <color theme="1"/>
        <rFont val="Calibri"/>
        <family val="2"/>
        <scheme val="minor"/>
      </rPr>
      <t>M_sAB</t>
    </r>
    <r>
      <rPr>
        <i/>
        <sz val="11"/>
        <color theme="1"/>
        <rFont val="Calibri"/>
        <family val="2"/>
        <scheme val="minor"/>
      </rPr>
      <t>=y*M_sKP</t>
    </r>
  </si>
  <si>
    <r>
      <t>PA*(x*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=M_sA</t>
    </r>
  </si>
  <si>
    <t>Mortality for susceptible pneumonia prescribed CBPs (appropriate)</t>
  </si>
  <si>
    <t>prop of sepsis patients getting appropriate treatment</t>
  </si>
  <si>
    <t>prop of sepsis patients w/ R bacteria</t>
  </si>
  <si>
    <t>Mortality for resistant sepsis prescribed CBPs (inappropriate)</t>
  </si>
  <si>
    <t>Mortality for susceptible sepsis prescribed CBPs (appropriate)</t>
  </si>
  <si>
    <t>prop of UTI patients getting appropriate treatment</t>
  </si>
  <si>
    <t>prop of UTI patients w/ R bacteria</t>
  </si>
  <si>
    <t>Mortality for resistant UTI prescribed CBPs (inappropriate)</t>
  </si>
  <si>
    <t>Mortality for susceptible UTI prescribed CBPs (appropriate)</t>
  </si>
  <si>
    <t>Proportion of sepsis patients with PA, AB, KP</t>
  </si>
  <si>
    <t>UTI_model (2014)</t>
  </si>
  <si>
    <t>Sepsis_model (2014)</t>
  </si>
  <si>
    <t>w/ CBPS</t>
  </si>
  <si>
    <r>
      <rPr>
        <b/>
        <i/>
        <sz val="11"/>
        <color theme="1"/>
        <rFont val="Calibri"/>
        <family val="2"/>
        <scheme val="minor"/>
      </rPr>
      <t>M_rA</t>
    </r>
    <r>
      <rPr>
        <i/>
        <sz val="11"/>
        <color theme="1"/>
        <rFont val="Calibri"/>
        <family val="2"/>
        <scheme val="minor"/>
      </rPr>
      <t>=x*M_rI</t>
    </r>
  </si>
  <si>
    <t>Same as before but with M_rA</t>
  </si>
  <si>
    <t>mortality w/ CBPs, suscep</t>
  </si>
  <si>
    <t>mortality w/ CBPs, resist (PA, AB, KP)</t>
  </si>
  <si>
    <t>Pseudomonas aeruginosa</t>
  </si>
  <si>
    <t>Acinetobacter baumannii</t>
  </si>
  <si>
    <t>Klebsiella pneumoniae</t>
  </si>
  <si>
    <t>prevalence</t>
  </si>
  <si>
    <t>L_R</t>
  </si>
  <si>
    <t>L_S</t>
  </si>
  <si>
    <t>L_A</t>
  </si>
  <si>
    <t>L_I</t>
  </si>
  <si>
    <t>L_PA</t>
  </si>
  <si>
    <t>L_AB</t>
  </si>
  <si>
    <t>L_KP</t>
  </si>
  <si>
    <r>
      <t>L_PA=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*L_KP</t>
    </r>
  </si>
  <si>
    <r>
      <t>L_AB=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*L_KP</t>
    </r>
  </si>
  <si>
    <r>
      <t>L_A=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*L_I</t>
    </r>
  </si>
  <si>
    <r>
      <t>A_R*(x*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=L_R</t>
    </r>
  </si>
  <si>
    <r>
      <t>A_S*(x*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=L_S</t>
    </r>
  </si>
  <si>
    <r>
      <t>L_sA</t>
    </r>
    <r>
      <rPr>
        <i/>
        <sz val="11"/>
        <color theme="1"/>
        <rFont val="Calibri"/>
        <family val="2"/>
        <scheme val="minor"/>
      </rPr>
      <t>=x*L_sI</t>
    </r>
  </si>
  <si>
    <r>
      <rPr>
        <b/>
        <i/>
        <sz val="11"/>
        <color theme="1"/>
        <rFont val="Calibri"/>
        <family val="2"/>
        <scheme val="minor"/>
      </rPr>
      <t>L_rA</t>
    </r>
    <r>
      <rPr>
        <i/>
        <sz val="11"/>
        <color theme="1"/>
        <rFont val="Calibri"/>
        <family val="2"/>
        <scheme val="minor"/>
      </rPr>
      <t>=x*L_rI</t>
    </r>
  </si>
  <si>
    <t>SD: 10.4</t>
  </si>
  <si>
    <t>SD: 13.0</t>
  </si>
  <si>
    <t>SD: 9.4</t>
  </si>
  <si>
    <t>SD: 15.9</t>
  </si>
  <si>
    <t>SD: 12.6</t>
  </si>
  <si>
    <t>SD: 20.8</t>
  </si>
  <si>
    <t>SD: 7.6</t>
  </si>
  <si>
    <t>SD: 17.6</t>
  </si>
  <si>
    <t>SD: 7.8</t>
  </si>
  <si>
    <t>SD: 17.1</t>
  </si>
  <si>
    <t>SD: 9.9</t>
  </si>
  <si>
    <t>SD: 23.3</t>
  </si>
  <si>
    <t>Pneumonia data (R, inapp)</t>
  </si>
  <si>
    <t>Bacteremia</t>
  </si>
  <si>
    <t>(Lautenbach, 2009)</t>
  </si>
  <si>
    <t>(Borer, 2009)</t>
  </si>
  <si>
    <t xml:space="preserve">(Patel, 2008) </t>
  </si>
  <si>
    <t>Median LOS before infection</t>
  </si>
  <si>
    <t>LOS w/ CBPs, resist</t>
  </si>
  <si>
    <t>LOS w/ CBPS, suscep</t>
  </si>
  <si>
    <t>SD</t>
  </si>
  <si>
    <t>Utility weight (Q) (Bartsch, 2017)</t>
  </si>
  <si>
    <t>mortality alt therapy</t>
  </si>
  <si>
    <t>LOS w/ alt therapy</t>
  </si>
  <si>
    <t>LOS alt therapy</t>
  </si>
  <si>
    <t>Resistant (R)</t>
  </si>
  <si>
    <t>CDDEP + Merck</t>
  </si>
  <si>
    <t>CDDEP</t>
  </si>
  <si>
    <t>N/A</t>
  </si>
  <si>
    <t>HCUP</t>
  </si>
  <si>
    <t>Bartsch, 2017</t>
  </si>
  <si>
    <t xml:space="preserve">Utility weight (Q) </t>
  </si>
  <si>
    <t>mortality w/ CBPs, resist</t>
  </si>
  <si>
    <t>Zilberberg, etc.</t>
  </si>
  <si>
    <t>Zilberberg</t>
  </si>
  <si>
    <t>Indication attributed to PA</t>
  </si>
  <si>
    <t>Indication attributed to AB</t>
  </si>
  <si>
    <t>Indication attributed to KP</t>
  </si>
  <si>
    <t>CBP prescribed to indication</t>
  </si>
  <si>
    <t>Gaynes, 2005; NHSN 2011-2014 data</t>
  </si>
  <si>
    <t>(Van Hollebeke, 2016)</t>
  </si>
  <si>
    <t>CDDEP Isolates_PA</t>
  </si>
  <si>
    <t>MERCK Isolates_PA</t>
  </si>
  <si>
    <t>Appropriate</t>
  </si>
  <si>
    <t>Resistant</t>
  </si>
  <si>
    <t>Appropriate_R</t>
  </si>
  <si>
    <t>Appropriate_S</t>
  </si>
  <si>
    <t>Mortality_R</t>
  </si>
  <si>
    <t>Mortality_S</t>
  </si>
  <si>
    <t>Mortality_A</t>
  </si>
  <si>
    <t>Mortality_I</t>
  </si>
  <si>
    <t>Mortality_PA</t>
  </si>
  <si>
    <t>Mortality_AB</t>
  </si>
  <si>
    <t>Mortality_KP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</si>
</sst>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name val="Calibri"/>
      <family val="2"/>
    </font>
    <font>
      <sz val="11"/>
      <color theme="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0" fillId="0" borderId="0" xfId="0" applyFill="1" applyBorder="1"/>
    <xf numFmtId="0" fontId="1" fillId="0" borderId="0" xfId="0" applyFont="1"/>
    <xf numFmtId="0" fontId="3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5" fillId="0" borderId="0" xfId="0" applyFont="1" applyFill="1"/>
    <xf numFmtId="0" fontId="0" fillId="0" borderId="0" xfId="0" applyFill="1"/>
    <xf numFmtId="0" fontId="1" fillId="0" borderId="2" xfId="0" applyFont="1" applyFill="1" applyBorder="1"/>
    <xf numFmtId="0" fontId="2" fillId="0" borderId="2" xfId="0" applyFont="1" applyFill="1" applyBorder="1"/>
    <xf numFmtId="0" fontId="0" fillId="2" borderId="0" xfId="0" applyFill="1"/>
    <xf numFmtId="0" fontId="8" fillId="0" borderId="3" xfId="0" applyFont="1" applyBorder="1"/>
    <xf numFmtId="0" fontId="7" fillId="0" borderId="0" xfId="0" applyFont="1" applyFill="1" applyBorder="1"/>
    <xf numFmtId="0" fontId="10" fillId="0" borderId="0" xfId="0" applyFont="1"/>
    <xf numFmtId="0" fontId="0" fillId="0" borderId="0" xfId="0" applyNumberFormat="1"/>
    <xf numFmtId="0" fontId="8" fillId="0" borderId="0" xfId="0" applyFon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1" fillId="0" borderId="0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0" fontId="18" fillId="0" borderId="0" xfId="0" applyFont="1" applyFill="1" applyBorder="1"/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8" fillId="0" borderId="0" xfId="0" applyNumberFormat="1" applyFont="1"/>
    <xf numFmtId="0" fontId="0" fillId="0" borderId="0" xfId="0" applyAlignment="1"/>
    <xf numFmtId="0" fontId="6" fillId="0" borderId="0" xfId="0" applyFont="1" applyBorder="1"/>
    <xf numFmtId="0" fontId="2" fillId="3" borderId="0" xfId="0" applyFont="1" applyFill="1" applyBorder="1"/>
    <xf numFmtId="0" fontId="1" fillId="0" borderId="11" xfId="0" applyFont="1" applyFill="1" applyBorder="1"/>
    <xf numFmtId="0" fontId="1" fillId="3" borderId="11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6" fillId="0" borderId="11" xfId="0" applyFont="1" applyBorder="1"/>
    <xf numFmtId="0" fontId="0" fillId="0" borderId="11" xfId="0" applyBorder="1"/>
    <xf numFmtId="0" fontId="6" fillId="0" borderId="11" xfId="0" applyFont="1" applyBorder="1" applyAlignment="1">
      <alignment horizontal="left" indent="1"/>
    </xf>
    <xf numFmtId="0" fontId="10" fillId="0" borderId="0" xfId="0" applyFont="1" applyAlignment="1">
      <alignment horizontal="right"/>
    </xf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zoomScale="80" zoomScaleNormal="80" workbookViewId="0">
      <selection activeCell="B28" sqref="B28"/>
    </sheetView>
  </sheetViews>
  <sheetFormatPr defaultRowHeight="14.5" x14ac:dyDescent="0.35"/>
  <cols>
    <col min="1" max="1" width="26.26953125" style="86" bestFit="1" customWidth="1"/>
  </cols>
  <sheetData>
    <row r="1" spans="1:18" x14ac:dyDescent="0.35">
      <c r="A1" s="81" t="s">
        <v>0</v>
      </c>
      <c r="B1" s="79">
        <v>2000</v>
      </c>
      <c r="C1" s="79">
        <v>2001</v>
      </c>
      <c r="D1" s="79">
        <v>2002</v>
      </c>
      <c r="E1" s="79">
        <v>2003</v>
      </c>
      <c r="F1" s="42">
        <v>2004</v>
      </c>
      <c r="G1" s="42">
        <v>2005</v>
      </c>
      <c r="H1" s="42">
        <v>2006</v>
      </c>
      <c r="I1" s="42">
        <v>2007</v>
      </c>
      <c r="J1" s="42">
        <v>2008</v>
      </c>
      <c r="K1" s="42">
        <v>2009</v>
      </c>
      <c r="L1" s="42">
        <v>2010</v>
      </c>
      <c r="M1" s="42">
        <v>2011</v>
      </c>
      <c r="N1" s="42">
        <v>2012</v>
      </c>
      <c r="O1" s="42">
        <v>2013</v>
      </c>
      <c r="P1" s="42">
        <v>2014</v>
      </c>
      <c r="Q1" s="2"/>
      <c r="R1" s="2"/>
    </row>
    <row r="2" spans="1:18" x14ac:dyDescent="0.35">
      <c r="A2" s="81" t="s">
        <v>181</v>
      </c>
      <c r="B2" s="41">
        <v>2486</v>
      </c>
      <c r="C2" s="41">
        <v>2727</v>
      </c>
      <c r="D2" s="41">
        <v>2822</v>
      </c>
      <c r="E2" s="41">
        <v>3101</v>
      </c>
      <c r="F2" s="41">
        <v>3537</v>
      </c>
      <c r="G2" s="41">
        <v>3076</v>
      </c>
      <c r="H2" s="41">
        <v>2714</v>
      </c>
      <c r="I2" s="41">
        <v>2267</v>
      </c>
      <c r="J2" s="41">
        <v>2107</v>
      </c>
      <c r="K2" s="41">
        <v>1829</v>
      </c>
      <c r="L2" s="41">
        <v>1631</v>
      </c>
      <c r="M2" s="41">
        <v>1488</v>
      </c>
      <c r="N2" s="41">
        <v>615</v>
      </c>
      <c r="O2" s="41">
        <v>6849</v>
      </c>
      <c r="P2" s="41">
        <v>6578</v>
      </c>
    </row>
    <row r="3" spans="1:18" x14ac:dyDescent="0.35">
      <c r="A3" s="81" t="s">
        <v>2</v>
      </c>
      <c r="B3" s="41">
        <v>323</v>
      </c>
      <c r="C3" s="41">
        <v>436</v>
      </c>
      <c r="D3" s="41">
        <v>508</v>
      </c>
      <c r="E3" s="41">
        <v>589</v>
      </c>
      <c r="F3" s="41">
        <v>707</v>
      </c>
      <c r="G3" s="41">
        <v>523</v>
      </c>
      <c r="H3" s="41">
        <v>489</v>
      </c>
      <c r="I3" s="41">
        <v>385</v>
      </c>
      <c r="J3" s="41">
        <v>379</v>
      </c>
      <c r="K3" s="41">
        <v>311</v>
      </c>
      <c r="L3" s="41">
        <v>326</v>
      </c>
      <c r="M3" s="41">
        <v>283</v>
      </c>
      <c r="N3" s="41">
        <v>154</v>
      </c>
      <c r="O3" s="41">
        <v>1370</v>
      </c>
      <c r="P3" s="41">
        <v>1250</v>
      </c>
    </row>
    <row r="4" spans="1:18" x14ac:dyDescent="0.35">
      <c r="A4" s="81" t="s">
        <v>3</v>
      </c>
      <c r="B4" s="41">
        <v>681</v>
      </c>
      <c r="C4" s="41">
        <v>887</v>
      </c>
      <c r="D4" s="41">
        <v>955</v>
      </c>
      <c r="E4" s="41">
        <v>998</v>
      </c>
      <c r="F4" s="41">
        <v>1187</v>
      </c>
      <c r="G4" s="41">
        <v>1143</v>
      </c>
      <c r="H4" s="41">
        <v>890</v>
      </c>
      <c r="I4" s="41">
        <v>860</v>
      </c>
      <c r="J4" s="41">
        <v>757</v>
      </c>
      <c r="K4" s="41">
        <v>603</v>
      </c>
      <c r="L4" s="41">
        <v>419</v>
      </c>
      <c r="M4" s="41">
        <v>365</v>
      </c>
      <c r="N4" s="41">
        <v>163</v>
      </c>
      <c r="O4" s="41">
        <v>831</v>
      </c>
      <c r="P4" s="41">
        <v>738</v>
      </c>
    </row>
    <row r="5" spans="1:18" x14ac:dyDescent="0.35">
      <c r="A5" s="81" t="s">
        <v>4</v>
      </c>
      <c r="B5" s="41">
        <v>61</v>
      </c>
      <c r="C5" s="41">
        <v>124</v>
      </c>
      <c r="D5" s="41">
        <v>191</v>
      </c>
      <c r="E5" s="41">
        <v>180</v>
      </c>
      <c r="F5" s="41">
        <v>214</v>
      </c>
      <c r="G5" s="41">
        <v>263</v>
      </c>
      <c r="H5" s="41">
        <v>187</v>
      </c>
      <c r="I5" s="41">
        <v>301</v>
      </c>
      <c r="J5" s="41">
        <v>295</v>
      </c>
      <c r="K5" s="41">
        <v>302</v>
      </c>
      <c r="L5" s="41">
        <v>184</v>
      </c>
      <c r="M5" s="41">
        <v>135</v>
      </c>
      <c r="N5" s="41">
        <v>70</v>
      </c>
      <c r="O5" s="41">
        <v>449</v>
      </c>
      <c r="P5" s="41">
        <v>362</v>
      </c>
    </row>
    <row r="6" spans="1:18" x14ac:dyDescent="0.35">
      <c r="A6" s="81" t="s">
        <v>5</v>
      </c>
      <c r="B6" s="41">
        <v>3230</v>
      </c>
      <c r="C6" s="41">
        <v>3459</v>
      </c>
      <c r="D6" s="41">
        <v>3697</v>
      </c>
      <c r="E6" s="41">
        <v>3733</v>
      </c>
      <c r="F6" s="41">
        <v>4616</v>
      </c>
      <c r="G6" s="41">
        <v>4696</v>
      </c>
      <c r="H6" s="41">
        <v>4158</v>
      </c>
      <c r="I6" s="41">
        <v>3732</v>
      </c>
      <c r="J6" s="41">
        <v>3745</v>
      </c>
      <c r="K6" s="41">
        <v>3286</v>
      </c>
      <c r="L6" s="41">
        <v>3039</v>
      </c>
      <c r="M6" s="41">
        <v>2503</v>
      </c>
      <c r="N6" s="41">
        <v>1173</v>
      </c>
      <c r="O6" s="41">
        <v>6162</v>
      </c>
      <c r="P6" s="41">
        <v>6395</v>
      </c>
    </row>
    <row r="7" spans="1:18" x14ac:dyDescent="0.35">
      <c r="A7" s="81" t="s">
        <v>6</v>
      </c>
      <c r="B7" s="41">
        <v>0</v>
      </c>
      <c r="C7" s="41">
        <v>0</v>
      </c>
      <c r="D7" s="41">
        <v>0</v>
      </c>
      <c r="E7" s="41">
        <v>0</v>
      </c>
      <c r="F7" s="41">
        <v>0</v>
      </c>
      <c r="G7" s="41">
        <v>47</v>
      </c>
      <c r="H7" s="41">
        <v>42</v>
      </c>
      <c r="I7" s="41">
        <v>75</v>
      </c>
      <c r="J7" s="41">
        <v>187</v>
      </c>
      <c r="K7" s="41">
        <v>164</v>
      </c>
      <c r="L7" s="41">
        <v>152</v>
      </c>
      <c r="M7" s="41">
        <v>175</v>
      </c>
      <c r="N7" s="41">
        <v>117</v>
      </c>
      <c r="O7" s="41">
        <v>616</v>
      </c>
      <c r="P7" s="41">
        <v>512</v>
      </c>
    </row>
    <row r="8" spans="1:18" s="40" customFormat="1" x14ac:dyDescent="0.35">
      <c r="A8" s="82" t="s">
        <v>182</v>
      </c>
      <c r="B8" s="80">
        <v>34</v>
      </c>
      <c r="C8" s="80">
        <v>187</v>
      </c>
      <c r="D8" s="80">
        <v>220</v>
      </c>
      <c r="E8" s="80">
        <v>63</v>
      </c>
      <c r="F8" s="80">
        <v>61</v>
      </c>
      <c r="G8" s="80">
        <v>319</v>
      </c>
      <c r="H8" s="80">
        <v>512</v>
      </c>
      <c r="I8" s="80">
        <v>587</v>
      </c>
      <c r="J8" s="80">
        <v>749</v>
      </c>
      <c r="K8" s="80">
        <v>730</v>
      </c>
      <c r="L8" s="80">
        <v>920</v>
      </c>
      <c r="M8" s="80">
        <v>975</v>
      </c>
      <c r="N8" s="80">
        <v>1215</v>
      </c>
      <c r="O8" s="80">
        <v>1784</v>
      </c>
      <c r="P8" s="80">
        <v>2053</v>
      </c>
    </row>
    <row r="9" spans="1:18" s="40" customFormat="1" x14ac:dyDescent="0.35">
      <c r="A9" s="82" t="s">
        <v>2</v>
      </c>
      <c r="B9" s="80">
        <v>5</v>
      </c>
      <c r="C9" s="80">
        <v>20</v>
      </c>
      <c r="D9" s="80">
        <v>12</v>
      </c>
      <c r="E9" s="80">
        <v>8</v>
      </c>
      <c r="F9" s="80">
        <v>9</v>
      </c>
      <c r="G9" s="80">
        <v>32</v>
      </c>
      <c r="H9" s="80">
        <v>46</v>
      </c>
      <c r="I9" s="80">
        <v>80</v>
      </c>
      <c r="J9" s="80">
        <v>122</v>
      </c>
      <c r="K9" s="80">
        <v>90</v>
      </c>
      <c r="L9" s="80">
        <v>130</v>
      </c>
      <c r="M9" s="80">
        <v>142</v>
      </c>
      <c r="N9" s="80">
        <v>187</v>
      </c>
      <c r="O9" s="80">
        <v>306</v>
      </c>
      <c r="P9" s="80">
        <v>362</v>
      </c>
    </row>
    <row r="10" spans="1:18" s="40" customFormat="1" x14ac:dyDescent="0.35">
      <c r="A10" s="82" t="s">
        <v>3</v>
      </c>
      <c r="B10" s="80">
        <v>34</v>
      </c>
      <c r="C10" s="80">
        <v>187</v>
      </c>
      <c r="D10" s="80">
        <v>220</v>
      </c>
      <c r="E10" s="80">
        <v>63</v>
      </c>
      <c r="F10" s="80">
        <v>61</v>
      </c>
      <c r="G10" s="80">
        <v>319</v>
      </c>
      <c r="H10" s="80">
        <v>512</v>
      </c>
      <c r="I10" s="80">
        <v>587</v>
      </c>
      <c r="J10" s="80">
        <v>749</v>
      </c>
      <c r="K10" s="80">
        <v>730</v>
      </c>
      <c r="L10" s="80">
        <v>920</v>
      </c>
      <c r="M10" s="80">
        <v>975</v>
      </c>
      <c r="N10" s="80">
        <v>1215</v>
      </c>
      <c r="O10" s="80">
        <v>1784</v>
      </c>
      <c r="P10" s="80">
        <v>2053</v>
      </c>
    </row>
    <row r="11" spans="1:18" s="40" customFormat="1" x14ac:dyDescent="0.35">
      <c r="A11" s="82" t="s">
        <v>4</v>
      </c>
      <c r="B11" s="80">
        <v>5</v>
      </c>
      <c r="C11" s="80">
        <v>20</v>
      </c>
      <c r="D11" s="80">
        <v>12</v>
      </c>
      <c r="E11" s="80">
        <v>8</v>
      </c>
      <c r="F11" s="80">
        <v>9</v>
      </c>
      <c r="G11" s="80">
        <v>32</v>
      </c>
      <c r="H11" s="80">
        <v>46</v>
      </c>
      <c r="I11" s="80">
        <v>80</v>
      </c>
      <c r="J11" s="80">
        <v>122</v>
      </c>
      <c r="K11" s="80">
        <v>90</v>
      </c>
      <c r="L11" s="80">
        <v>130</v>
      </c>
      <c r="M11" s="80">
        <v>142</v>
      </c>
      <c r="N11" s="80">
        <v>187</v>
      </c>
      <c r="O11" s="80">
        <v>306</v>
      </c>
      <c r="P11" s="80">
        <v>362</v>
      </c>
    </row>
    <row r="12" spans="1:18" s="40" customFormat="1" x14ac:dyDescent="0.35">
      <c r="A12" s="82" t="s">
        <v>5</v>
      </c>
      <c r="B12" s="80">
        <v>13</v>
      </c>
      <c r="C12" s="80">
        <v>51</v>
      </c>
      <c r="D12" s="80">
        <v>67</v>
      </c>
      <c r="E12" s="80">
        <v>10</v>
      </c>
      <c r="F12" s="80">
        <v>25</v>
      </c>
      <c r="G12" s="80">
        <v>109</v>
      </c>
      <c r="H12" s="80">
        <v>193</v>
      </c>
      <c r="I12" s="80">
        <v>204</v>
      </c>
      <c r="J12" s="80">
        <v>261</v>
      </c>
      <c r="K12" s="80">
        <v>294</v>
      </c>
      <c r="L12" s="80">
        <v>327</v>
      </c>
      <c r="M12" s="80">
        <v>395</v>
      </c>
      <c r="N12" s="80">
        <v>573</v>
      </c>
      <c r="O12" s="80">
        <v>860</v>
      </c>
      <c r="P12" s="80">
        <v>1063</v>
      </c>
    </row>
    <row r="13" spans="1:18" s="40" customFormat="1" x14ac:dyDescent="0.35">
      <c r="A13" s="82" t="s">
        <v>6</v>
      </c>
      <c r="B13" s="80">
        <v>0</v>
      </c>
      <c r="C13" s="80">
        <v>0</v>
      </c>
      <c r="D13" s="80">
        <v>0</v>
      </c>
      <c r="E13" s="80">
        <v>0</v>
      </c>
      <c r="F13" s="80">
        <v>0</v>
      </c>
      <c r="G13" s="80">
        <v>2</v>
      </c>
      <c r="H13" s="80">
        <v>3</v>
      </c>
      <c r="I13" s="80">
        <v>2</v>
      </c>
      <c r="J13" s="80">
        <v>3</v>
      </c>
      <c r="K13" s="80">
        <v>6</v>
      </c>
      <c r="L13" s="80">
        <v>6</v>
      </c>
      <c r="M13" s="80">
        <v>16</v>
      </c>
      <c r="N13" s="80">
        <v>24</v>
      </c>
      <c r="O13" s="80">
        <v>21</v>
      </c>
      <c r="P13" s="80">
        <v>22</v>
      </c>
    </row>
    <row r="14" spans="1:18" x14ac:dyDescent="0.35">
      <c r="A14" s="81" t="s">
        <v>7</v>
      </c>
      <c r="B14">
        <v>28</v>
      </c>
      <c r="C14">
        <v>33</v>
      </c>
      <c r="D14">
        <v>40</v>
      </c>
      <c r="E14">
        <v>41</v>
      </c>
      <c r="F14">
        <v>44</v>
      </c>
      <c r="G14">
        <v>48</v>
      </c>
      <c r="H14">
        <v>53</v>
      </c>
      <c r="I14">
        <v>55</v>
      </c>
      <c r="J14">
        <v>59</v>
      </c>
      <c r="K14">
        <v>62</v>
      </c>
      <c r="L14">
        <v>63</v>
      </c>
      <c r="M14">
        <v>66</v>
      </c>
      <c r="N14">
        <v>67</v>
      </c>
      <c r="O14">
        <v>61</v>
      </c>
      <c r="P14">
        <v>64</v>
      </c>
      <c r="Q14" s="6"/>
      <c r="R14" s="6"/>
    </row>
    <row r="15" spans="1:18" x14ac:dyDescent="0.35">
      <c r="A15" s="81" t="s">
        <v>13</v>
      </c>
      <c r="B15" s="71" t="s">
        <v>122</v>
      </c>
      <c r="C15" s="71" t="s">
        <v>123</v>
      </c>
      <c r="D15" s="71" t="s">
        <v>124</v>
      </c>
      <c r="E15" s="3"/>
      <c r="J15" s="3"/>
      <c r="K15" s="3"/>
      <c r="L15" s="3"/>
      <c r="M15" s="3"/>
      <c r="N15" s="3"/>
      <c r="O15" s="3"/>
      <c r="P15" s="3"/>
      <c r="Q15" s="6"/>
    </row>
    <row r="16" spans="1:18" x14ac:dyDescent="0.35">
      <c r="A16" s="83" t="s">
        <v>42</v>
      </c>
      <c r="B16" s="27">
        <v>0.61842105263157898</v>
      </c>
      <c r="C16" s="27">
        <v>0.6384180790960452</v>
      </c>
      <c r="D16" s="27">
        <v>0.62135922330097082</v>
      </c>
      <c r="E16" s="27">
        <v>0.64827586206896548</v>
      </c>
      <c r="F16" s="27">
        <v>0.66355140186915884</v>
      </c>
      <c r="G16" s="27">
        <v>0.66184971098265899</v>
      </c>
      <c r="H16" s="27">
        <v>0.57981927710843373</v>
      </c>
      <c r="I16" s="27">
        <v>0.57129186602870818</v>
      </c>
      <c r="J16" s="27">
        <v>0.58126550868486349</v>
      </c>
      <c r="K16" s="27">
        <v>0.51847704367301228</v>
      </c>
      <c r="L16" s="27">
        <v>0.5813704496788008</v>
      </c>
      <c r="M16" s="27">
        <v>0.64168190127970748</v>
      </c>
      <c r="N16" s="27">
        <v>0.62005649717514122</v>
      </c>
      <c r="O16" s="27">
        <v>0.62598144182726623</v>
      </c>
      <c r="P16" s="27">
        <v>0.61816578483245155</v>
      </c>
      <c r="Q16" s="27"/>
      <c r="R16" s="6"/>
    </row>
    <row r="17" spans="1:18" x14ac:dyDescent="0.35">
      <c r="A17" s="83" t="s">
        <v>17</v>
      </c>
      <c r="B17" s="3">
        <f>995/4931</f>
        <v>0.20178462786453052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3"/>
      <c r="O17" s="6"/>
      <c r="P17" s="6"/>
      <c r="Q17" s="6"/>
      <c r="R17" s="6"/>
    </row>
    <row r="18" spans="1:18" x14ac:dyDescent="0.35">
      <c r="A18" s="83" t="s">
        <v>9</v>
      </c>
      <c r="B18" s="6">
        <v>0.18099999999999999</v>
      </c>
      <c r="C18" s="6">
        <v>0.18099999999999999</v>
      </c>
      <c r="D18" s="6">
        <v>0.18099999999999999</v>
      </c>
      <c r="E18" s="3">
        <v>0.18099999999999999</v>
      </c>
      <c r="F18" s="6">
        <v>0.17899999999999999</v>
      </c>
      <c r="G18" s="6">
        <v>0.17699999999999999</v>
      </c>
      <c r="H18" s="6">
        <v>0.17499999999999999</v>
      </c>
      <c r="I18" s="6">
        <v>0.17299999999999999</v>
      </c>
      <c r="J18" s="6">
        <v>0.17099999999999999</v>
      </c>
      <c r="K18" s="6">
        <v>0.16899999999999998</v>
      </c>
      <c r="L18" s="6">
        <v>0.16699999999999998</v>
      </c>
      <c r="M18" s="3">
        <v>0.16500000000000001</v>
      </c>
      <c r="N18" s="3">
        <v>0.16500000000000001</v>
      </c>
      <c r="O18" s="6">
        <v>0.16500000000000001</v>
      </c>
      <c r="P18" s="6">
        <v>0.16500000000000001</v>
      </c>
      <c r="Q18" s="6"/>
      <c r="R18" s="6"/>
    </row>
    <row r="19" spans="1:18" x14ac:dyDescent="0.35">
      <c r="A19" s="83" t="s">
        <v>11</v>
      </c>
      <c r="B19" s="6">
        <v>6.9000000000000006E-2</v>
      </c>
      <c r="C19" s="6">
        <v>6.9000000000000006E-2</v>
      </c>
      <c r="D19" s="6">
        <v>6.9000000000000006E-2</v>
      </c>
      <c r="E19" s="3">
        <v>6.9000000000000006E-2</v>
      </c>
      <c r="F19" s="6">
        <v>6.8000000000000005E-2</v>
      </c>
      <c r="G19" s="6">
        <v>6.7000000000000004E-2</v>
      </c>
      <c r="H19" s="6">
        <v>6.6000000000000003E-2</v>
      </c>
      <c r="I19" s="6">
        <v>6.5000000000000002E-2</v>
      </c>
      <c r="J19" s="6">
        <v>6.4000000000000001E-2</v>
      </c>
      <c r="K19" s="6">
        <v>6.3E-2</v>
      </c>
      <c r="L19" s="6">
        <v>6.2E-2</v>
      </c>
      <c r="M19" s="3">
        <v>6.0999999999999999E-2</v>
      </c>
      <c r="N19" s="3">
        <v>6.0999999999999999E-2</v>
      </c>
      <c r="O19" s="6">
        <v>6.0999999999999999E-2</v>
      </c>
      <c r="P19" s="6">
        <v>6.0999999999999999E-2</v>
      </c>
      <c r="Q19" s="6"/>
      <c r="R19" s="6"/>
    </row>
    <row r="20" spans="1:18" x14ac:dyDescent="0.35">
      <c r="A20" s="83" t="s">
        <v>10</v>
      </c>
      <c r="B20" s="6">
        <v>7.1999999999999995E-2</v>
      </c>
      <c r="C20" s="6">
        <v>7.1999999999999995E-2</v>
      </c>
      <c r="D20" s="6">
        <v>7.1999999999999995E-2</v>
      </c>
      <c r="E20" s="3">
        <v>7.1999999999999995E-2</v>
      </c>
      <c r="F20" s="6">
        <v>7.5749999999999998E-2</v>
      </c>
      <c r="G20" s="6">
        <v>7.9500000000000001E-2</v>
      </c>
      <c r="H20" s="6">
        <v>8.3250000000000005E-2</v>
      </c>
      <c r="I20" s="6">
        <v>8.7000000000000008E-2</v>
      </c>
      <c r="J20" s="6">
        <v>9.0750000000000011E-2</v>
      </c>
      <c r="K20" s="6">
        <v>9.4500000000000015E-2</v>
      </c>
      <c r="L20" s="6">
        <v>9.8250000000000018E-2</v>
      </c>
      <c r="M20" s="3">
        <v>0.10199999999999999</v>
      </c>
      <c r="N20" s="3">
        <v>0.10199999999999999</v>
      </c>
      <c r="O20" s="6">
        <v>0.10199999999999999</v>
      </c>
      <c r="P20" s="6">
        <v>0.10199999999999999</v>
      </c>
      <c r="Q20" s="6"/>
      <c r="R20" s="6"/>
    </row>
    <row r="21" spans="1:18" s="14" customFormat="1" x14ac:dyDescent="0.35">
      <c r="A21" s="84" t="s">
        <v>18</v>
      </c>
      <c r="B21" s="13">
        <v>0.51700000000000002</v>
      </c>
    </row>
    <row r="22" spans="1:18" s="1" customFormat="1" x14ac:dyDescent="0.35">
      <c r="A22" s="83" t="s">
        <v>121</v>
      </c>
      <c r="B22" s="41">
        <v>9.9863703626802164E-2</v>
      </c>
      <c r="C22" s="41">
        <v>9.9863703626802164E-2</v>
      </c>
      <c r="D22" s="70">
        <v>9.9863703626802164E-2</v>
      </c>
      <c r="E22" s="70"/>
      <c r="F22" s="70"/>
      <c r="G22" s="70"/>
      <c r="H22" s="70"/>
      <c r="I22" s="70"/>
    </row>
    <row r="23" spans="1:18" s="1" customFormat="1" x14ac:dyDescent="0.35">
      <c r="A23" s="83" t="s">
        <v>120</v>
      </c>
      <c r="B23" s="41">
        <v>8.4642609125277199E-2</v>
      </c>
      <c r="C23" s="70">
        <v>8.4642609125277199E-2</v>
      </c>
      <c r="D23" s="70">
        <v>8.4642609125277199E-2</v>
      </c>
      <c r="E23" s="70"/>
      <c r="F23" s="70"/>
      <c r="G23" s="70"/>
      <c r="H23" s="70"/>
      <c r="I23" s="70"/>
    </row>
    <row r="24" spans="1:18" x14ac:dyDescent="0.35">
      <c r="A24" s="85" t="s">
        <v>162</v>
      </c>
      <c r="B24" s="28">
        <v>0.1</v>
      </c>
      <c r="C24" s="28">
        <v>0.1</v>
      </c>
      <c r="D24" s="28">
        <v>0.1</v>
      </c>
      <c r="E24" s="26"/>
      <c r="F24" s="26"/>
      <c r="G24" s="26"/>
      <c r="H24" s="26"/>
      <c r="I24" s="26"/>
    </row>
    <row r="25" spans="1:18" s="40" customFormat="1" x14ac:dyDescent="0.35">
      <c r="A25" s="87" t="s">
        <v>185</v>
      </c>
      <c r="B25" s="88">
        <f>513/1161</f>
        <v>0.44186046511627908</v>
      </c>
      <c r="C25" s="28"/>
      <c r="D25" s="28"/>
      <c r="E25" s="26"/>
      <c r="F25" s="26"/>
      <c r="G25" s="26"/>
      <c r="H25" s="26"/>
      <c r="I25" s="26"/>
    </row>
    <row r="26" spans="1:18" s="40" customFormat="1" x14ac:dyDescent="0.35">
      <c r="A26" s="87" t="s">
        <v>186</v>
      </c>
      <c r="B26" s="88">
        <f>32197/36533</f>
        <v>0.88131278570059945</v>
      </c>
      <c r="C26" s="28"/>
      <c r="D26" s="28"/>
      <c r="E26" s="26"/>
      <c r="F26" s="26"/>
      <c r="G26" s="26"/>
      <c r="H26" s="26"/>
      <c r="I26" s="26"/>
    </row>
    <row r="27" spans="1:18" s="40" customFormat="1" x14ac:dyDescent="0.35">
      <c r="A27" s="87" t="s">
        <v>183</v>
      </c>
      <c r="B27" s="88">
        <f>3936/4931</f>
        <v>0.79821537213546945</v>
      </c>
      <c r="C27" s="28"/>
      <c r="D27" s="28"/>
      <c r="E27" s="26"/>
      <c r="F27" s="26"/>
      <c r="G27" s="26"/>
      <c r="H27" s="26"/>
      <c r="I27" s="26"/>
    </row>
    <row r="28" spans="1:18" s="40" customFormat="1" x14ac:dyDescent="0.35">
      <c r="A28" s="87" t="s">
        <v>184</v>
      </c>
      <c r="B28" s="88">
        <f>187/5247</f>
        <v>3.5639412997903561E-2</v>
      </c>
      <c r="C28" s="28"/>
      <c r="D28" s="28"/>
      <c r="E28" s="26"/>
      <c r="F28" s="26"/>
      <c r="G28" s="26"/>
      <c r="H28" s="26"/>
      <c r="I28" s="26"/>
    </row>
    <row r="29" spans="1:18" s="40" customFormat="1" x14ac:dyDescent="0.35">
      <c r="A29" s="87" t="s">
        <v>187</v>
      </c>
      <c r="B29" s="88">
        <f>19/187</f>
        <v>0.10160427807486631</v>
      </c>
      <c r="C29" s="28"/>
      <c r="D29" s="28"/>
      <c r="E29" s="26"/>
      <c r="F29" s="26"/>
      <c r="G29" s="26"/>
      <c r="H29" s="26"/>
      <c r="I29" s="26"/>
    </row>
    <row r="30" spans="1:18" s="40" customFormat="1" x14ac:dyDescent="0.35">
      <c r="A30" s="87" t="s">
        <v>188</v>
      </c>
      <c r="B30" s="88">
        <f>425/5060</f>
        <v>8.399209486166008E-2</v>
      </c>
      <c r="C30" s="28"/>
      <c r="D30" s="28"/>
      <c r="E30" s="26"/>
      <c r="F30" s="26"/>
      <c r="G30" s="26"/>
      <c r="H30" s="26"/>
      <c r="I30" s="26"/>
    </row>
    <row r="31" spans="1:18" s="40" customFormat="1" x14ac:dyDescent="0.35">
      <c r="A31" s="87" t="s">
        <v>189</v>
      </c>
      <c r="B31" s="88">
        <f>330/3936</f>
        <v>8.3841463414634151E-2</v>
      </c>
      <c r="C31" s="28"/>
      <c r="D31" s="28"/>
      <c r="E31" s="26"/>
      <c r="F31" s="26"/>
      <c r="G31" s="26"/>
      <c r="H31" s="26"/>
      <c r="I31" s="26"/>
    </row>
    <row r="32" spans="1:18" s="40" customFormat="1" x14ac:dyDescent="0.35">
      <c r="A32" s="87" t="s">
        <v>190</v>
      </c>
      <c r="B32" s="88">
        <f>80/995</f>
        <v>8.0402010050251257E-2</v>
      </c>
      <c r="C32" s="28"/>
      <c r="D32" s="28"/>
      <c r="E32" s="26"/>
      <c r="F32" s="26"/>
      <c r="G32" s="26"/>
      <c r="H32" s="26"/>
      <c r="I32" s="26"/>
    </row>
    <row r="33" spans="1:16" s="40" customFormat="1" x14ac:dyDescent="0.35">
      <c r="A33" s="87" t="s">
        <v>191</v>
      </c>
      <c r="B33" s="88">
        <f>23/30</f>
        <v>0.76666666666666672</v>
      </c>
      <c r="C33" s="28"/>
      <c r="D33" s="28"/>
      <c r="E33" s="26"/>
      <c r="F33" s="26"/>
      <c r="G33" s="26"/>
      <c r="H33" s="26"/>
      <c r="I33" s="26"/>
    </row>
    <row r="34" spans="1:16" s="40" customFormat="1" x14ac:dyDescent="0.35">
      <c r="A34" s="87" t="s">
        <v>192</v>
      </c>
      <c r="B34" s="88">
        <f>35/46</f>
        <v>0.76086956521739135</v>
      </c>
      <c r="C34" s="28"/>
      <c r="D34" s="28"/>
      <c r="E34" s="26"/>
      <c r="F34" s="26"/>
      <c r="G34" s="26"/>
      <c r="H34" s="26"/>
      <c r="I34" s="26"/>
    </row>
    <row r="35" spans="1:16" s="40" customFormat="1" x14ac:dyDescent="0.35">
      <c r="A35" s="87" t="s">
        <v>193</v>
      </c>
      <c r="B35" s="88">
        <f>4/8</f>
        <v>0.5</v>
      </c>
      <c r="C35" s="28"/>
      <c r="D35" s="28"/>
      <c r="E35" s="26"/>
      <c r="F35" s="26"/>
      <c r="G35" s="26"/>
      <c r="H35" s="26"/>
      <c r="I35" s="26"/>
    </row>
    <row r="36" spans="1:16" x14ac:dyDescent="0.35">
      <c r="A36" s="81" t="s">
        <v>125</v>
      </c>
      <c r="B36">
        <v>1187533.2325218297</v>
      </c>
      <c r="C36">
        <v>1165571.2992361053</v>
      </c>
      <c r="D36">
        <v>1213310.2716565763</v>
      </c>
      <c r="E36">
        <v>1266539.9270492154</v>
      </c>
      <c r="F36">
        <v>1174899.8809542293</v>
      </c>
      <c r="G36">
        <v>1306375.6417693391</v>
      </c>
      <c r="H36">
        <v>1186995.2763655467</v>
      </c>
      <c r="I36">
        <v>1154220.9217416123</v>
      </c>
      <c r="J36">
        <v>1153613.3498561326</v>
      </c>
      <c r="K36">
        <v>1155370.2354570525</v>
      </c>
      <c r="L36">
        <v>1102902.8898890109</v>
      </c>
      <c r="M36">
        <v>1148831.6380473822</v>
      </c>
      <c r="N36">
        <v>1103820.3235851068</v>
      </c>
      <c r="O36">
        <v>1074443.7123530649</v>
      </c>
      <c r="P36">
        <v>1012690.3223150712</v>
      </c>
    </row>
    <row r="37" spans="1:16" x14ac:dyDescent="0.35">
      <c r="A37" s="81" t="s">
        <v>158</v>
      </c>
      <c r="B37" s="34">
        <v>10.440739065375304</v>
      </c>
      <c r="C37" s="34">
        <v>10.440739065375304</v>
      </c>
      <c r="D37" s="34">
        <v>10.440739065375304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x14ac:dyDescent="0.35">
      <c r="A38" s="81" t="s">
        <v>159</v>
      </c>
      <c r="B38" s="34">
        <v>8.5411272906036739</v>
      </c>
      <c r="C38" s="34">
        <v>8.5411272906036739</v>
      </c>
      <c r="D38" s="34">
        <v>8.5411272906036739</v>
      </c>
      <c r="F38" s="34"/>
      <c r="G38" s="34"/>
      <c r="H38" s="34"/>
      <c r="J38" s="34"/>
      <c r="K38" s="34"/>
      <c r="L38" s="34"/>
      <c r="M38" s="34"/>
      <c r="N38" s="34"/>
      <c r="O38" s="34"/>
      <c r="P38" s="34"/>
    </row>
    <row r="39" spans="1:16" x14ac:dyDescent="0.35">
      <c r="A39" s="81" t="s">
        <v>163</v>
      </c>
      <c r="B39" s="77">
        <v>9</v>
      </c>
      <c r="C39" s="77">
        <v>9</v>
      </c>
      <c r="D39" s="77">
        <v>9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1:16" x14ac:dyDescent="0.35">
      <c r="A40" s="81" t="s">
        <v>161</v>
      </c>
      <c r="B40" s="76">
        <v>0.875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1:16" x14ac:dyDescent="0.35">
      <c r="A41" s="85" t="s">
        <v>160</v>
      </c>
      <c r="B41" s="76">
        <v>6.4000000000000001E-2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1:16" x14ac:dyDescent="0.35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1:16" x14ac:dyDescent="0.35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1:16" x14ac:dyDescent="0.35"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x14ac:dyDescent="0.35"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1:16" x14ac:dyDescent="0.35"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1:16" x14ac:dyDescent="0.35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</row>
    <row r="48" spans="1:16" x14ac:dyDescent="0.35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</row>
    <row r="49" spans="2:16" x14ac:dyDescent="0.35"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</row>
    <row r="50" spans="2:16" x14ac:dyDescent="0.35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8"/>
  <sheetViews>
    <sheetView topLeftCell="A9" zoomScale="80" zoomScaleNormal="80" workbookViewId="0">
      <selection activeCell="D27" sqref="D27"/>
    </sheetView>
  </sheetViews>
  <sheetFormatPr defaultRowHeight="14.5" x14ac:dyDescent="0.35"/>
  <cols>
    <col min="1" max="1" width="15.08984375" customWidth="1"/>
  </cols>
  <sheetData>
    <row r="1" spans="1:17" x14ac:dyDescent="0.35">
      <c r="A1" s="2" t="s">
        <v>0</v>
      </c>
      <c r="B1" s="10">
        <v>2000</v>
      </c>
      <c r="C1" s="10">
        <v>2001</v>
      </c>
      <c r="D1" s="10">
        <v>2002</v>
      </c>
      <c r="E1" s="10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7" x14ac:dyDescent="0.35">
      <c r="A2" s="81" t="s">
        <v>181</v>
      </c>
      <c r="B2" s="41">
        <v>2486</v>
      </c>
      <c r="C2" s="41">
        <v>2727</v>
      </c>
      <c r="D2" s="41">
        <v>2822</v>
      </c>
      <c r="E2" s="41">
        <v>3101</v>
      </c>
      <c r="F2" s="41">
        <v>3537</v>
      </c>
      <c r="G2" s="41">
        <v>3076</v>
      </c>
      <c r="H2" s="41">
        <v>2714</v>
      </c>
      <c r="I2" s="41">
        <v>2267</v>
      </c>
      <c r="J2" s="41">
        <v>2107</v>
      </c>
      <c r="K2" s="41">
        <v>1829</v>
      </c>
      <c r="L2" s="41">
        <v>1631</v>
      </c>
      <c r="M2" s="41">
        <v>1488</v>
      </c>
      <c r="N2" s="41">
        <v>615</v>
      </c>
      <c r="O2" s="41">
        <v>6849</v>
      </c>
      <c r="P2" s="41">
        <v>6578</v>
      </c>
      <c r="Q2" s="26"/>
    </row>
    <row r="3" spans="1:17" x14ac:dyDescent="0.35">
      <c r="A3" s="81" t="s">
        <v>2</v>
      </c>
      <c r="B3" s="41">
        <v>323</v>
      </c>
      <c r="C3" s="41">
        <v>436</v>
      </c>
      <c r="D3" s="41">
        <v>508</v>
      </c>
      <c r="E3" s="41">
        <v>589</v>
      </c>
      <c r="F3" s="41">
        <v>707</v>
      </c>
      <c r="G3" s="41">
        <v>523</v>
      </c>
      <c r="H3" s="41">
        <v>489</v>
      </c>
      <c r="I3" s="41">
        <v>385</v>
      </c>
      <c r="J3" s="41">
        <v>379</v>
      </c>
      <c r="K3" s="41">
        <v>311</v>
      </c>
      <c r="L3" s="41">
        <v>326</v>
      </c>
      <c r="M3" s="41">
        <v>283</v>
      </c>
      <c r="N3" s="41">
        <v>154</v>
      </c>
      <c r="O3" s="41">
        <v>1370</v>
      </c>
      <c r="P3" s="41">
        <v>1250</v>
      </c>
      <c r="Q3" s="26"/>
    </row>
    <row r="4" spans="1:17" x14ac:dyDescent="0.35">
      <c r="A4" s="81" t="s">
        <v>3</v>
      </c>
      <c r="B4" s="41">
        <v>681</v>
      </c>
      <c r="C4" s="41">
        <v>887</v>
      </c>
      <c r="D4" s="41">
        <v>955</v>
      </c>
      <c r="E4" s="41">
        <v>998</v>
      </c>
      <c r="F4" s="41">
        <v>1187</v>
      </c>
      <c r="G4" s="41">
        <v>1143</v>
      </c>
      <c r="H4" s="41">
        <v>890</v>
      </c>
      <c r="I4" s="41">
        <v>860</v>
      </c>
      <c r="J4" s="41">
        <v>757</v>
      </c>
      <c r="K4" s="41">
        <v>603</v>
      </c>
      <c r="L4" s="41">
        <v>419</v>
      </c>
      <c r="M4" s="41">
        <v>365</v>
      </c>
      <c r="N4" s="41">
        <v>163</v>
      </c>
      <c r="O4" s="41">
        <v>831</v>
      </c>
      <c r="P4" s="41">
        <v>738</v>
      </c>
      <c r="Q4" s="26"/>
    </row>
    <row r="5" spans="1:17" x14ac:dyDescent="0.35">
      <c r="A5" s="81" t="s">
        <v>4</v>
      </c>
      <c r="B5" s="41">
        <v>61</v>
      </c>
      <c r="C5" s="41">
        <v>124</v>
      </c>
      <c r="D5" s="41">
        <v>191</v>
      </c>
      <c r="E5" s="41">
        <v>180</v>
      </c>
      <c r="F5" s="41">
        <v>214</v>
      </c>
      <c r="G5" s="41">
        <v>263</v>
      </c>
      <c r="H5" s="41">
        <v>187</v>
      </c>
      <c r="I5" s="41">
        <v>301</v>
      </c>
      <c r="J5" s="41">
        <v>295</v>
      </c>
      <c r="K5" s="41">
        <v>302</v>
      </c>
      <c r="L5" s="41">
        <v>184</v>
      </c>
      <c r="M5" s="41">
        <v>135</v>
      </c>
      <c r="N5" s="41">
        <v>70</v>
      </c>
      <c r="O5" s="41">
        <v>449</v>
      </c>
      <c r="P5" s="41">
        <v>362</v>
      </c>
      <c r="Q5" s="26"/>
    </row>
    <row r="6" spans="1:17" x14ac:dyDescent="0.35">
      <c r="A6" s="81" t="s">
        <v>5</v>
      </c>
      <c r="B6" s="41">
        <v>3230</v>
      </c>
      <c r="C6" s="41">
        <v>3459</v>
      </c>
      <c r="D6" s="41">
        <v>3697</v>
      </c>
      <c r="E6" s="41">
        <v>3733</v>
      </c>
      <c r="F6" s="41">
        <v>4616</v>
      </c>
      <c r="G6" s="41">
        <v>4696</v>
      </c>
      <c r="H6" s="41">
        <v>4158</v>
      </c>
      <c r="I6" s="41">
        <v>3732</v>
      </c>
      <c r="J6" s="41">
        <v>3745</v>
      </c>
      <c r="K6" s="41">
        <v>3286</v>
      </c>
      <c r="L6" s="41">
        <v>3039</v>
      </c>
      <c r="M6" s="41">
        <v>2503</v>
      </c>
      <c r="N6" s="41">
        <v>1173</v>
      </c>
      <c r="O6" s="41">
        <v>6162</v>
      </c>
      <c r="P6" s="41">
        <v>6395</v>
      </c>
      <c r="Q6" s="26"/>
    </row>
    <row r="7" spans="1:17" x14ac:dyDescent="0.35">
      <c r="A7" s="81" t="s">
        <v>6</v>
      </c>
      <c r="B7" s="41">
        <v>0</v>
      </c>
      <c r="C7" s="41">
        <v>0</v>
      </c>
      <c r="D7" s="41">
        <v>0</v>
      </c>
      <c r="E7" s="41">
        <v>0</v>
      </c>
      <c r="F7" s="41">
        <v>0</v>
      </c>
      <c r="G7" s="41">
        <v>47</v>
      </c>
      <c r="H7" s="41">
        <v>42</v>
      </c>
      <c r="I7" s="41">
        <v>75</v>
      </c>
      <c r="J7" s="41">
        <v>187</v>
      </c>
      <c r="K7" s="41">
        <v>164</v>
      </c>
      <c r="L7" s="41">
        <v>152</v>
      </c>
      <c r="M7" s="41">
        <v>175</v>
      </c>
      <c r="N7" s="41">
        <v>117</v>
      </c>
      <c r="O7" s="41">
        <v>616</v>
      </c>
      <c r="P7" s="41">
        <v>512</v>
      </c>
      <c r="Q7" s="26"/>
    </row>
    <row r="8" spans="1:17" s="40" customFormat="1" x14ac:dyDescent="0.35">
      <c r="A8" s="82" t="s">
        <v>182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</row>
    <row r="9" spans="1:17" s="40" customFormat="1" x14ac:dyDescent="0.35">
      <c r="A9" s="82" t="s">
        <v>2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spans="1:17" s="40" customFormat="1" x14ac:dyDescent="0.35">
      <c r="A10" s="82" t="s">
        <v>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</row>
    <row r="11" spans="1:17" s="40" customFormat="1" x14ac:dyDescent="0.35">
      <c r="A11" s="82" t="s">
        <v>4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1:17" s="40" customFormat="1" x14ac:dyDescent="0.35">
      <c r="A12" s="82" t="s">
        <v>5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1:17" s="40" customFormat="1" x14ac:dyDescent="0.35">
      <c r="A13" s="82" t="s">
        <v>6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1:17" x14ac:dyDescent="0.35">
      <c r="A14" s="42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7" x14ac:dyDescent="0.35">
      <c r="A15" s="42" t="s">
        <v>13</v>
      </c>
      <c r="B15" s="71" t="s">
        <v>122</v>
      </c>
      <c r="C15" s="71" t="s">
        <v>123</v>
      </c>
      <c r="D15" s="71" t="s">
        <v>124</v>
      </c>
      <c r="E15" s="3"/>
      <c r="J15" s="3"/>
      <c r="K15" s="3"/>
      <c r="L15" s="3"/>
      <c r="M15" s="3"/>
      <c r="N15" s="3"/>
      <c r="O15" s="3"/>
      <c r="P15" s="3"/>
    </row>
    <row r="16" spans="1:17" x14ac:dyDescent="0.35">
      <c r="A16" s="5" t="s">
        <v>50</v>
      </c>
      <c r="B16" s="40">
        <v>0.22368399999999999</v>
      </c>
      <c r="C16" s="40">
        <v>0.26553700000000002</v>
      </c>
      <c r="D16" s="40">
        <v>0.27669899999999997</v>
      </c>
      <c r="E16" s="40">
        <v>0.289655</v>
      </c>
      <c r="F16" s="40">
        <v>0.252336</v>
      </c>
      <c r="G16" s="40">
        <v>0.25144499999999997</v>
      </c>
      <c r="H16" s="40">
        <v>0.32228899999999999</v>
      </c>
      <c r="I16" s="40">
        <v>0.33684199999999997</v>
      </c>
      <c r="J16" s="40">
        <v>0.30955300000000002</v>
      </c>
      <c r="K16" s="40">
        <v>0.31467000000000001</v>
      </c>
      <c r="L16" s="40">
        <v>0.26017099999999999</v>
      </c>
      <c r="M16" s="40">
        <v>0.226691</v>
      </c>
      <c r="N16" s="40">
        <v>0.225989</v>
      </c>
      <c r="O16" s="40">
        <v>0.22912199999999999</v>
      </c>
      <c r="P16" s="40">
        <v>0.24735399999999999</v>
      </c>
    </row>
    <row r="17" spans="1:16" x14ac:dyDescent="0.35">
      <c r="A17" s="43" t="s">
        <v>17</v>
      </c>
      <c r="B17" s="3">
        <f>1468/10736</f>
        <v>0.13673621460506707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3"/>
      <c r="O17" s="6"/>
      <c r="P17" s="6"/>
    </row>
    <row r="18" spans="1:16" x14ac:dyDescent="0.35">
      <c r="A18" s="5" t="s">
        <v>47</v>
      </c>
      <c r="B18" s="39">
        <v>3.4000000000000002E-2</v>
      </c>
      <c r="C18" s="39">
        <v>3.4000000000000002E-2</v>
      </c>
      <c r="D18" s="39">
        <v>3.4000000000000002E-2</v>
      </c>
      <c r="E18" s="35">
        <v>3.4000000000000002E-2</v>
      </c>
      <c r="F18" s="39">
        <f>E18+0.00075</f>
        <v>3.4750000000000003E-2</v>
      </c>
      <c r="G18" s="39">
        <f t="shared" ref="G18:L18" si="0">F18+0.00075</f>
        <v>3.5500000000000004E-2</v>
      </c>
      <c r="H18" s="39">
        <f t="shared" si="0"/>
        <v>3.6250000000000004E-2</v>
      </c>
      <c r="I18" s="39">
        <f t="shared" si="0"/>
        <v>3.7000000000000005E-2</v>
      </c>
      <c r="J18" s="39">
        <f t="shared" si="0"/>
        <v>3.7750000000000006E-2</v>
      </c>
      <c r="K18" s="39">
        <f t="shared" si="0"/>
        <v>3.8500000000000006E-2</v>
      </c>
      <c r="L18" s="39">
        <f t="shared" si="0"/>
        <v>3.9250000000000007E-2</v>
      </c>
      <c r="M18" s="35">
        <v>0.04</v>
      </c>
      <c r="N18" s="35">
        <v>0.04</v>
      </c>
      <c r="O18" s="35">
        <v>0.04</v>
      </c>
      <c r="P18" s="35">
        <v>0.04</v>
      </c>
    </row>
    <row r="19" spans="1:16" x14ac:dyDescent="0.35">
      <c r="A19" s="5" t="s">
        <v>48</v>
      </c>
      <c r="B19" s="39">
        <v>2.4E-2</v>
      </c>
      <c r="C19" s="39">
        <v>2.4E-2</v>
      </c>
      <c r="D19" s="39">
        <v>2.4E-2</v>
      </c>
      <c r="E19" s="38">
        <v>2.4E-2</v>
      </c>
      <c r="F19" s="39">
        <f>E19-0.00025</f>
        <v>2.375E-2</v>
      </c>
      <c r="G19" s="39">
        <f t="shared" ref="G19:L19" si="1">F19-0.00025</f>
        <v>2.35E-2</v>
      </c>
      <c r="H19" s="39">
        <f t="shared" si="1"/>
        <v>2.325E-2</v>
      </c>
      <c r="I19" s="39">
        <f t="shared" si="1"/>
        <v>2.3E-2</v>
      </c>
      <c r="J19" s="39">
        <f t="shared" si="1"/>
        <v>2.2749999999999999E-2</v>
      </c>
      <c r="K19" s="39">
        <f t="shared" si="1"/>
        <v>2.2499999999999999E-2</v>
      </c>
      <c r="L19" s="39">
        <f t="shared" si="1"/>
        <v>2.2249999999999999E-2</v>
      </c>
      <c r="M19" s="38">
        <v>2.1999999999999999E-2</v>
      </c>
      <c r="N19" s="38">
        <v>2.1999999999999999E-2</v>
      </c>
      <c r="O19" s="38">
        <v>2.1999999999999999E-2</v>
      </c>
      <c r="P19" s="38">
        <v>2.1999999999999999E-2</v>
      </c>
    </row>
    <row r="20" spans="1:16" x14ac:dyDescent="0.35">
      <c r="A20" s="5" t="s">
        <v>49</v>
      </c>
      <c r="B20" s="39">
        <v>4.2000000000000003E-2</v>
      </c>
      <c r="C20" s="39">
        <v>4.2000000000000003E-2</v>
      </c>
      <c r="D20" s="39">
        <v>4.2000000000000003E-2</v>
      </c>
      <c r="E20" s="36">
        <v>4.2000000000000003E-2</v>
      </c>
      <c r="F20" s="39">
        <f>E20+0.00525</f>
        <v>4.725E-2</v>
      </c>
      <c r="G20" s="39">
        <f t="shared" ref="G20:L20" si="2">F20+0.00525</f>
        <v>5.2499999999999998E-2</v>
      </c>
      <c r="H20" s="39">
        <f t="shared" si="2"/>
        <v>5.7749999999999996E-2</v>
      </c>
      <c r="I20" s="39">
        <f t="shared" si="2"/>
        <v>6.3E-2</v>
      </c>
      <c r="J20" s="39">
        <f t="shared" si="2"/>
        <v>6.8250000000000005E-2</v>
      </c>
      <c r="K20" s="39">
        <f t="shared" si="2"/>
        <v>7.350000000000001E-2</v>
      </c>
      <c r="L20" s="39">
        <f t="shared" si="2"/>
        <v>7.8750000000000014E-2</v>
      </c>
      <c r="M20" s="36">
        <v>8.4000000000000005E-2</v>
      </c>
      <c r="N20" s="36">
        <v>8.4000000000000005E-2</v>
      </c>
      <c r="O20" s="36">
        <v>8.4000000000000005E-2</v>
      </c>
      <c r="P20" s="36">
        <v>8.4000000000000005E-2</v>
      </c>
    </row>
    <row r="21" spans="1:16" s="14" customFormat="1" x14ac:dyDescent="0.35">
      <c r="A21" s="15" t="s">
        <v>18</v>
      </c>
      <c r="B21" s="13">
        <v>0.51700000000000002</v>
      </c>
    </row>
    <row r="22" spans="1:16" x14ac:dyDescent="0.35">
      <c r="A22" s="44" t="s">
        <v>121</v>
      </c>
      <c r="B22" s="41">
        <v>0.28439999999999999</v>
      </c>
      <c r="C22" s="41">
        <v>0.2823</v>
      </c>
      <c r="D22" s="70">
        <v>0.1855</v>
      </c>
    </row>
    <row r="23" spans="1:16" x14ac:dyDescent="0.35">
      <c r="A23" s="44" t="s">
        <v>120</v>
      </c>
      <c r="B23" s="41">
        <v>0.1565</v>
      </c>
      <c r="C23" s="70">
        <v>0.15529999999999999</v>
      </c>
      <c r="D23" s="70">
        <v>0.1021</v>
      </c>
      <c r="I23" s="37"/>
    </row>
    <row r="24" spans="1:16" x14ac:dyDescent="0.35">
      <c r="A24" s="10" t="s">
        <v>162</v>
      </c>
      <c r="B24" s="26">
        <v>0.20280000000000001</v>
      </c>
      <c r="C24" s="26">
        <v>0.20130000000000001</v>
      </c>
      <c r="D24" s="26">
        <v>0.1323</v>
      </c>
      <c r="I24" s="37"/>
    </row>
    <row r="25" spans="1:16" s="40" customFormat="1" x14ac:dyDescent="0.35">
      <c r="A25" s="87" t="s">
        <v>185</v>
      </c>
      <c r="B25" s="88"/>
      <c r="C25" s="28"/>
      <c r="D25" s="28"/>
      <c r="E25" s="26"/>
      <c r="F25" s="26"/>
      <c r="G25" s="26"/>
      <c r="H25" s="26"/>
      <c r="I25" s="26"/>
    </row>
    <row r="26" spans="1:16" s="40" customFormat="1" x14ac:dyDescent="0.35">
      <c r="A26" s="87" t="s">
        <v>186</v>
      </c>
      <c r="B26" s="88"/>
      <c r="C26" s="28"/>
      <c r="D26" s="28"/>
      <c r="E26" s="26"/>
      <c r="F26" s="26"/>
      <c r="G26" s="26"/>
      <c r="H26" s="26"/>
      <c r="I26" s="26"/>
    </row>
    <row r="27" spans="1:16" s="40" customFormat="1" x14ac:dyDescent="0.35">
      <c r="A27" s="87" t="s">
        <v>183</v>
      </c>
      <c r="B27" s="88"/>
      <c r="C27" s="28"/>
      <c r="D27" s="28"/>
      <c r="E27" s="26"/>
      <c r="F27" s="26"/>
      <c r="G27" s="26"/>
      <c r="H27" s="26"/>
      <c r="I27" s="26"/>
    </row>
    <row r="28" spans="1:16" s="40" customFormat="1" x14ac:dyDescent="0.35">
      <c r="A28" s="87" t="s">
        <v>184</v>
      </c>
      <c r="B28" s="88"/>
      <c r="C28" s="28"/>
      <c r="D28" s="28"/>
      <c r="E28" s="26"/>
      <c r="F28" s="26"/>
      <c r="G28" s="26"/>
      <c r="H28" s="26"/>
      <c r="I28" s="26"/>
    </row>
    <row r="29" spans="1:16" s="40" customFormat="1" x14ac:dyDescent="0.35">
      <c r="A29" s="87" t="s">
        <v>187</v>
      </c>
      <c r="B29" s="88"/>
      <c r="C29" s="28"/>
      <c r="D29" s="28"/>
      <c r="E29" s="26"/>
      <c r="F29" s="26"/>
      <c r="G29" s="26"/>
      <c r="H29" s="26"/>
      <c r="I29" s="26"/>
    </row>
    <row r="30" spans="1:16" s="40" customFormat="1" x14ac:dyDescent="0.35">
      <c r="A30" s="87" t="s">
        <v>188</v>
      </c>
      <c r="B30" s="88"/>
      <c r="C30" s="28"/>
      <c r="D30" s="28"/>
      <c r="E30" s="26"/>
      <c r="F30" s="26"/>
      <c r="G30" s="26"/>
      <c r="H30" s="26"/>
      <c r="I30" s="26"/>
    </row>
    <row r="31" spans="1:16" s="40" customFormat="1" x14ac:dyDescent="0.35">
      <c r="A31" s="87" t="s">
        <v>189</v>
      </c>
      <c r="B31" s="88"/>
      <c r="C31" s="28"/>
      <c r="D31" s="28"/>
      <c r="E31" s="26"/>
      <c r="F31" s="26"/>
      <c r="G31" s="26"/>
      <c r="H31" s="26"/>
      <c r="I31" s="26"/>
    </row>
    <row r="32" spans="1:16" s="40" customFormat="1" x14ac:dyDescent="0.35">
      <c r="A32" s="87" t="s">
        <v>190</v>
      </c>
      <c r="B32" s="88"/>
      <c r="C32" s="28"/>
      <c r="D32" s="28"/>
      <c r="E32" s="26"/>
      <c r="F32" s="26"/>
      <c r="G32" s="26"/>
      <c r="H32" s="26"/>
      <c r="I32" s="26"/>
    </row>
    <row r="33" spans="1:16" s="40" customFormat="1" x14ac:dyDescent="0.35">
      <c r="A33" s="87" t="s">
        <v>191</v>
      </c>
      <c r="B33" s="88"/>
      <c r="C33" s="28"/>
      <c r="D33" s="28"/>
      <c r="E33" s="26"/>
      <c r="F33" s="26"/>
      <c r="G33" s="26"/>
      <c r="H33" s="26"/>
      <c r="I33" s="26"/>
    </row>
    <row r="34" spans="1:16" s="40" customFormat="1" x14ac:dyDescent="0.35">
      <c r="A34" s="87" t="s">
        <v>192</v>
      </c>
      <c r="B34" s="88"/>
      <c r="C34" s="28"/>
      <c r="D34" s="28"/>
      <c r="E34" s="26"/>
      <c r="F34" s="26"/>
      <c r="G34" s="26"/>
      <c r="H34" s="26"/>
      <c r="I34" s="26"/>
    </row>
    <row r="35" spans="1:16" s="40" customFormat="1" x14ac:dyDescent="0.35">
      <c r="A35" s="87" t="s">
        <v>193</v>
      </c>
      <c r="B35" s="88"/>
      <c r="C35" s="28"/>
      <c r="D35" s="28"/>
      <c r="E35" s="26"/>
      <c r="F35" s="26"/>
      <c r="G35" s="26"/>
      <c r="H35" s="26"/>
      <c r="I35" s="26"/>
    </row>
    <row r="36" spans="1:16" x14ac:dyDescent="0.35">
      <c r="A36" s="42" t="s">
        <v>125</v>
      </c>
      <c r="B36">
        <v>325524.60730293131</v>
      </c>
      <c r="C36">
        <v>331435.71233135043</v>
      </c>
      <c r="D36">
        <v>336875.92968692537</v>
      </c>
      <c r="E36">
        <v>381414.7714077534</v>
      </c>
      <c r="F36">
        <v>442632.10346907139</v>
      </c>
      <c r="G36">
        <v>520163.32446229458</v>
      </c>
      <c r="H36">
        <v>588934.96447570284</v>
      </c>
      <c r="I36">
        <v>654783.89945073694</v>
      </c>
      <c r="J36">
        <v>759644.18485417089</v>
      </c>
      <c r="K36">
        <v>789290.82153466763</v>
      </c>
      <c r="L36">
        <v>883982.42245341849</v>
      </c>
      <c r="M36">
        <v>1041671.2225985825</v>
      </c>
      <c r="N36">
        <v>1127505.2613275275</v>
      </c>
      <c r="O36">
        <v>1290639.5121164261</v>
      </c>
      <c r="P36">
        <v>1507485.4424593372</v>
      </c>
    </row>
    <row r="37" spans="1:16" x14ac:dyDescent="0.35">
      <c r="A37" s="42" t="s">
        <v>158</v>
      </c>
      <c r="B37">
        <v>22.868136580421616</v>
      </c>
      <c r="C37">
        <v>22.868136580421616</v>
      </c>
      <c r="D37">
        <v>22.868136580421616</v>
      </c>
    </row>
    <row r="38" spans="1:16" x14ac:dyDescent="0.35">
      <c r="A38" s="42" t="s">
        <v>159</v>
      </c>
      <c r="B38">
        <v>9.9226518189639901</v>
      </c>
      <c r="C38">
        <v>9.9226518189639901</v>
      </c>
      <c r="D38">
        <v>9.9226518189639901</v>
      </c>
    </row>
    <row r="39" spans="1:16" x14ac:dyDescent="0.35">
      <c r="A39" s="42" t="s">
        <v>164</v>
      </c>
      <c r="B39" s="28">
        <v>16</v>
      </c>
      <c r="C39" s="28">
        <v>16</v>
      </c>
      <c r="D39" s="28">
        <v>16</v>
      </c>
    </row>
    <row r="40" spans="1:16" x14ac:dyDescent="0.35">
      <c r="A40" s="42" t="s">
        <v>161</v>
      </c>
      <c r="B40" s="76">
        <v>0.98499999999999999</v>
      </c>
    </row>
    <row r="41" spans="1:16" x14ac:dyDescent="0.35">
      <c r="A41" s="10" t="s">
        <v>160</v>
      </c>
      <c r="B41" s="76">
        <v>1.4999999999999999E-2</v>
      </c>
    </row>
    <row r="47" spans="1:16" x14ac:dyDescent="0.3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5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tabSelected="1" zoomScale="85" zoomScaleNormal="85" workbookViewId="0">
      <selection activeCell="C22" sqref="C22"/>
    </sheetView>
  </sheetViews>
  <sheetFormatPr defaultRowHeight="14.5" x14ac:dyDescent="0.35"/>
  <cols>
    <col min="1" max="1" width="22.26953125" bestFit="1" customWidth="1"/>
    <col min="2" max="2" width="9.1796875" customWidth="1"/>
    <col min="3" max="3" width="8.7265625" customWidth="1"/>
    <col min="4" max="4" width="7.7265625" customWidth="1"/>
    <col min="5" max="5" width="8.1796875" customWidth="1"/>
  </cols>
  <sheetData>
    <row r="1" spans="1:16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81" t="s">
        <v>181</v>
      </c>
      <c r="B2" s="41">
        <v>2486</v>
      </c>
      <c r="C2" s="41">
        <v>2727</v>
      </c>
      <c r="D2" s="41">
        <v>2822</v>
      </c>
      <c r="E2" s="41">
        <v>3101</v>
      </c>
      <c r="F2" s="41">
        <v>3537</v>
      </c>
      <c r="G2" s="41">
        <v>3076</v>
      </c>
      <c r="H2" s="41">
        <v>2714</v>
      </c>
      <c r="I2" s="41">
        <v>2267</v>
      </c>
      <c r="J2" s="41">
        <v>2107</v>
      </c>
      <c r="K2" s="41">
        <v>1829</v>
      </c>
      <c r="L2" s="41">
        <v>1631</v>
      </c>
      <c r="M2" s="41">
        <v>1488</v>
      </c>
      <c r="N2" s="41">
        <v>615</v>
      </c>
      <c r="O2" s="41">
        <v>6849</v>
      </c>
      <c r="P2" s="41">
        <v>6578</v>
      </c>
    </row>
    <row r="3" spans="1:16" x14ac:dyDescent="0.35">
      <c r="A3" s="81" t="s">
        <v>2</v>
      </c>
      <c r="B3" s="41">
        <v>323</v>
      </c>
      <c r="C3" s="41">
        <v>436</v>
      </c>
      <c r="D3" s="41">
        <v>508</v>
      </c>
      <c r="E3" s="41">
        <v>589</v>
      </c>
      <c r="F3" s="41">
        <v>707</v>
      </c>
      <c r="G3" s="41">
        <v>523</v>
      </c>
      <c r="H3" s="41">
        <v>489</v>
      </c>
      <c r="I3" s="41">
        <v>385</v>
      </c>
      <c r="J3" s="41">
        <v>379</v>
      </c>
      <c r="K3" s="41">
        <v>311</v>
      </c>
      <c r="L3" s="41">
        <v>326</v>
      </c>
      <c r="M3" s="41">
        <v>283</v>
      </c>
      <c r="N3" s="41">
        <v>154</v>
      </c>
      <c r="O3" s="41">
        <v>1370</v>
      </c>
      <c r="P3" s="41">
        <v>1250</v>
      </c>
    </row>
    <row r="4" spans="1:16" x14ac:dyDescent="0.35">
      <c r="A4" s="81" t="s">
        <v>3</v>
      </c>
      <c r="B4" s="41">
        <v>681</v>
      </c>
      <c r="C4" s="41">
        <v>887</v>
      </c>
      <c r="D4" s="41">
        <v>955</v>
      </c>
      <c r="E4" s="41">
        <v>998</v>
      </c>
      <c r="F4" s="41">
        <v>1187</v>
      </c>
      <c r="G4" s="41">
        <v>1143</v>
      </c>
      <c r="H4" s="41">
        <v>890</v>
      </c>
      <c r="I4" s="41">
        <v>860</v>
      </c>
      <c r="J4" s="41">
        <v>757</v>
      </c>
      <c r="K4" s="41">
        <v>603</v>
      </c>
      <c r="L4" s="41">
        <v>419</v>
      </c>
      <c r="M4" s="41">
        <v>365</v>
      </c>
      <c r="N4" s="41">
        <v>163</v>
      </c>
      <c r="O4" s="41">
        <v>831</v>
      </c>
      <c r="P4" s="41">
        <v>738</v>
      </c>
    </row>
    <row r="5" spans="1:16" x14ac:dyDescent="0.35">
      <c r="A5" s="81" t="s">
        <v>4</v>
      </c>
      <c r="B5" s="41">
        <v>61</v>
      </c>
      <c r="C5" s="41">
        <v>124</v>
      </c>
      <c r="D5" s="41">
        <v>191</v>
      </c>
      <c r="E5" s="41">
        <v>180</v>
      </c>
      <c r="F5" s="41">
        <v>214</v>
      </c>
      <c r="G5" s="41">
        <v>263</v>
      </c>
      <c r="H5" s="41">
        <v>187</v>
      </c>
      <c r="I5" s="41">
        <v>301</v>
      </c>
      <c r="J5" s="41">
        <v>295</v>
      </c>
      <c r="K5" s="41">
        <v>302</v>
      </c>
      <c r="L5" s="41">
        <v>184</v>
      </c>
      <c r="M5" s="41">
        <v>135</v>
      </c>
      <c r="N5" s="41">
        <v>70</v>
      </c>
      <c r="O5" s="41">
        <v>449</v>
      </c>
      <c r="P5" s="41">
        <v>362</v>
      </c>
    </row>
    <row r="6" spans="1:16" x14ac:dyDescent="0.35">
      <c r="A6" s="81" t="s">
        <v>5</v>
      </c>
      <c r="B6" s="41">
        <v>3230</v>
      </c>
      <c r="C6" s="41">
        <v>3459</v>
      </c>
      <c r="D6" s="41">
        <v>3697</v>
      </c>
      <c r="E6" s="41">
        <v>3733</v>
      </c>
      <c r="F6" s="41">
        <v>4616</v>
      </c>
      <c r="G6" s="41">
        <v>4696</v>
      </c>
      <c r="H6" s="41">
        <v>4158</v>
      </c>
      <c r="I6" s="41">
        <v>3732</v>
      </c>
      <c r="J6" s="41">
        <v>3745</v>
      </c>
      <c r="K6" s="41">
        <v>3286</v>
      </c>
      <c r="L6" s="41">
        <v>3039</v>
      </c>
      <c r="M6" s="41">
        <v>2503</v>
      </c>
      <c r="N6" s="41">
        <v>1173</v>
      </c>
      <c r="O6" s="41">
        <v>6162</v>
      </c>
      <c r="P6" s="41">
        <v>6395</v>
      </c>
    </row>
    <row r="7" spans="1:16" x14ac:dyDescent="0.35">
      <c r="A7" s="81" t="s">
        <v>6</v>
      </c>
      <c r="B7" s="41">
        <v>0</v>
      </c>
      <c r="C7" s="41">
        <v>0</v>
      </c>
      <c r="D7" s="41">
        <v>0</v>
      </c>
      <c r="E7" s="41">
        <v>0</v>
      </c>
      <c r="F7" s="41">
        <v>0</v>
      </c>
      <c r="G7" s="41">
        <v>47</v>
      </c>
      <c r="H7" s="41">
        <v>42</v>
      </c>
      <c r="I7" s="41">
        <v>75</v>
      </c>
      <c r="J7" s="41">
        <v>187</v>
      </c>
      <c r="K7" s="41">
        <v>164</v>
      </c>
      <c r="L7" s="41">
        <v>152</v>
      </c>
      <c r="M7" s="41">
        <v>175</v>
      </c>
      <c r="N7" s="41">
        <v>117</v>
      </c>
      <c r="O7" s="41">
        <v>616</v>
      </c>
      <c r="P7" s="41">
        <v>512</v>
      </c>
    </row>
    <row r="8" spans="1:16" s="40" customFormat="1" x14ac:dyDescent="0.35">
      <c r="A8" s="82" t="s">
        <v>182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</row>
    <row r="9" spans="1:16" s="40" customFormat="1" x14ac:dyDescent="0.35">
      <c r="A9" s="82" t="s">
        <v>2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spans="1:16" s="40" customFormat="1" x14ac:dyDescent="0.35">
      <c r="A10" s="82" t="s">
        <v>3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</row>
    <row r="11" spans="1:16" s="40" customFormat="1" x14ac:dyDescent="0.35">
      <c r="A11" s="82" t="s">
        <v>4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1:16" s="40" customFormat="1" x14ac:dyDescent="0.35">
      <c r="A12" s="82" t="s">
        <v>5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1:16" s="40" customFormat="1" x14ac:dyDescent="0.35">
      <c r="A13" s="82" t="s">
        <v>6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1:16" x14ac:dyDescent="0.35">
      <c r="A14" s="2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6" x14ac:dyDescent="0.35">
      <c r="A15" s="2" t="s">
        <v>13</v>
      </c>
      <c r="B15" s="71" t="s">
        <v>122</v>
      </c>
      <c r="C15" s="71" t="s">
        <v>123</v>
      </c>
      <c r="D15" s="71" t="s">
        <v>124</v>
      </c>
      <c r="E15" s="2"/>
      <c r="I15" s="3"/>
      <c r="J15" s="3"/>
      <c r="K15" s="3"/>
      <c r="L15" s="3"/>
      <c r="M15" s="3"/>
      <c r="N15" s="3"/>
      <c r="O15" s="3"/>
      <c r="P15" s="3"/>
    </row>
    <row r="16" spans="1:16" x14ac:dyDescent="0.35">
      <c r="A16" s="33" t="s">
        <v>46</v>
      </c>
      <c r="B16" s="34">
        <v>0.15789473684210525</v>
      </c>
      <c r="C16" s="34">
        <v>9.6045197740112997E-2</v>
      </c>
      <c r="D16" s="34">
        <v>0.10194174757281553</v>
      </c>
      <c r="E16" s="34">
        <v>6.2068965517241378E-2</v>
      </c>
      <c r="F16" s="34">
        <v>8.4112149532710276E-2</v>
      </c>
      <c r="G16" s="34">
        <v>8.6705202312138727E-2</v>
      </c>
      <c r="H16" s="34">
        <v>9.7891566265060237E-2</v>
      </c>
      <c r="I16" s="34">
        <v>9.186602870813397E-2</v>
      </c>
      <c r="J16" s="34">
        <v>0.10918114143920596</v>
      </c>
      <c r="K16" s="34">
        <v>0.16685330347144456</v>
      </c>
      <c r="L16" s="34">
        <v>0.15845824411134904</v>
      </c>
      <c r="M16" s="34">
        <v>0.13162705667276051</v>
      </c>
      <c r="N16" s="34">
        <v>0.153954802259887</v>
      </c>
      <c r="O16" s="34">
        <v>0.14489650249821556</v>
      </c>
      <c r="P16" s="34">
        <v>0.13447971781305115</v>
      </c>
    </row>
    <row r="17" spans="1:16" x14ac:dyDescent="0.35">
      <c r="A17" s="33" t="s">
        <v>17</v>
      </c>
      <c r="B17" s="3">
        <f>2521/20559</f>
        <v>0.12262269565640352</v>
      </c>
      <c r="C17" s="6"/>
      <c r="D17" s="6"/>
      <c r="E17" s="6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</row>
    <row r="18" spans="1:16" x14ac:dyDescent="0.35">
      <c r="A18" s="33" t="s">
        <v>43</v>
      </c>
      <c r="B18" s="32">
        <v>0.16300000000000001</v>
      </c>
      <c r="C18" s="32">
        <v>0.16300000000000001</v>
      </c>
      <c r="D18" s="32">
        <v>0.16300000000000001</v>
      </c>
      <c r="E18" s="29">
        <v>0.16300000000000001</v>
      </c>
      <c r="F18" s="28">
        <f>E18-0.0075</f>
        <v>0.1555</v>
      </c>
      <c r="G18" s="28">
        <f t="shared" ref="G18:L18" si="0">F18-0.0075</f>
        <v>0.14799999999999999</v>
      </c>
      <c r="H18" s="28">
        <f t="shared" si="0"/>
        <v>0.14049999999999999</v>
      </c>
      <c r="I18" s="28">
        <f t="shared" si="0"/>
        <v>0.13299999999999998</v>
      </c>
      <c r="J18" s="28">
        <f t="shared" si="0"/>
        <v>0.12549999999999997</v>
      </c>
      <c r="K18" s="28">
        <f t="shared" si="0"/>
        <v>0.11799999999999997</v>
      </c>
      <c r="L18" s="28">
        <f t="shared" si="0"/>
        <v>0.11049999999999996</v>
      </c>
      <c r="M18" s="29">
        <v>0.10299999999999999</v>
      </c>
      <c r="N18" s="29">
        <v>0.10299999999999999</v>
      </c>
      <c r="O18" s="29">
        <v>0.10299999999999999</v>
      </c>
      <c r="P18" s="29">
        <v>0.10299999999999999</v>
      </c>
    </row>
    <row r="19" spans="1:16" x14ac:dyDescent="0.35">
      <c r="A19" s="33" t="s">
        <v>44</v>
      </c>
      <c r="B19" s="32">
        <v>1.6E-2</v>
      </c>
      <c r="C19" s="32">
        <v>1.6E-2</v>
      </c>
      <c r="D19" s="32">
        <v>1.6E-2</v>
      </c>
      <c r="E19" s="31">
        <v>1.6E-2</v>
      </c>
      <c r="F19" s="28">
        <f>E19-0.0011</f>
        <v>1.49E-2</v>
      </c>
      <c r="G19" s="28">
        <f t="shared" ref="G19:L19" si="1">F19-0.0011</f>
        <v>1.38E-2</v>
      </c>
      <c r="H19" s="28">
        <f t="shared" si="1"/>
        <v>1.2699999999999999E-2</v>
      </c>
      <c r="I19" s="28">
        <f t="shared" si="1"/>
        <v>1.1599999999999999E-2</v>
      </c>
      <c r="J19" s="28">
        <f t="shared" si="1"/>
        <v>1.0499999999999999E-2</v>
      </c>
      <c r="K19" s="28">
        <f t="shared" si="1"/>
        <v>9.3999999999999986E-3</v>
      </c>
      <c r="L19" s="28">
        <f t="shared" si="1"/>
        <v>8.2999999999999984E-3</v>
      </c>
      <c r="M19" s="31">
        <v>7.0000000000000001E-3</v>
      </c>
      <c r="N19" s="31">
        <v>7.0000000000000001E-3</v>
      </c>
      <c r="O19" s="31">
        <v>7.0000000000000001E-3</v>
      </c>
      <c r="P19" s="31">
        <v>7.0000000000000001E-3</v>
      </c>
    </row>
    <row r="20" spans="1:16" x14ac:dyDescent="0.35">
      <c r="A20" s="33" t="s">
        <v>45</v>
      </c>
      <c r="B20" s="32">
        <v>9.8000000000000004E-2</v>
      </c>
      <c r="C20" s="32">
        <v>9.8000000000000004E-2</v>
      </c>
      <c r="D20" s="32">
        <v>9.8000000000000004E-2</v>
      </c>
      <c r="E20" s="30">
        <v>9.8000000000000004E-2</v>
      </c>
      <c r="F20" s="28">
        <f>E20+0.00038</f>
        <v>9.8380000000000009E-2</v>
      </c>
      <c r="G20" s="28">
        <f t="shared" ref="G20:L20" si="2">F20+0.00038</f>
        <v>9.8760000000000014E-2</v>
      </c>
      <c r="H20" s="28">
        <f t="shared" si="2"/>
        <v>9.914000000000002E-2</v>
      </c>
      <c r="I20" s="28">
        <f t="shared" si="2"/>
        <v>9.9520000000000025E-2</v>
      </c>
      <c r="J20" s="28">
        <f t="shared" si="2"/>
        <v>9.990000000000003E-2</v>
      </c>
      <c r="K20" s="28">
        <f t="shared" si="2"/>
        <v>0.10028000000000004</v>
      </c>
      <c r="L20" s="28">
        <f t="shared" si="2"/>
        <v>0.10066000000000004</v>
      </c>
      <c r="M20" s="30">
        <v>0.10100000000000001</v>
      </c>
      <c r="N20" s="30">
        <v>0.10100000000000001</v>
      </c>
      <c r="O20" s="30">
        <v>0.10100000000000001</v>
      </c>
      <c r="P20" s="30">
        <v>0.10100000000000001</v>
      </c>
    </row>
    <row r="21" spans="1:16" x14ac:dyDescent="0.35">
      <c r="A21" s="5" t="s">
        <v>12</v>
      </c>
      <c r="B21" s="3">
        <v>3</v>
      </c>
      <c r="C21" s="5"/>
      <c r="D21" s="5"/>
      <c r="E21" s="5"/>
    </row>
    <row r="22" spans="1:16" s="14" customFormat="1" x14ac:dyDescent="0.35">
      <c r="A22" s="15" t="s">
        <v>18</v>
      </c>
      <c r="B22" s="13">
        <v>0.51700000000000002</v>
      </c>
    </row>
    <row r="23" spans="1:16" x14ac:dyDescent="0.35">
      <c r="A23" s="44" t="s">
        <v>121</v>
      </c>
      <c r="B23" s="41">
        <v>0.16209999999999999</v>
      </c>
      <c r="C23" s="41">
        <v>0.1608</v>
      </c>
      <c r="D23" s="70">
        <v>0.1057</v>
      </c>
    </row>
    <row r="24" spans="1:16" x14ac:dyDescent="0.35">
      <c r="A24" s="44" t="s">
        <v>120</v>
      </c>
      <c r="B24" s="41">
        <v>0.1037</v>
      </c>
      <c r="C24" s="70">
        <v>0.10296</v>
      </c>
      <c r="D24" s="70">
        <v>6.7659999999999998E-2</v>
      </c>
    </row>
    <row r="25" spans="1:16" x14ac:dyDescent="0.35">
      <c r="A25" s="10" t="s">
        <v>162</v>
      </c>
      <c r="B25" s="26">
        <v>0.1313</v>
      </c>
      <c r="C25" s="26">
        <v>0.1303</v>
      </c>
      <c r="D25" s="26">
        <v>8.5650000000000004E-2</v>
      </c>
    </row>
    <row r="26" spans="1:16" x14ac:dyDescent="0.35">
      <c r="A26" s="42" t="s">
        <v>125</v>
      </c>
      <c r="B26">
        <v>460604.88532644062</v>
      </c>
      <c r="C26">
        <v>470353.66705525119</v>
      </c>
      <c r="D26">
        <v>480091.785597938</v>
      </c>
      <c r="E26">
        <v>515773.3256752353</v>
      </c>
      <c r="F26">
        <v>532338.08048506302</v>
      </c>
      <c r="G26">
        <v>554359.31211622362</v>
      </c>
      <c r="H26">
        <v>559406.16486117139</v>
      </c>
      <c r="I26">
        <v>566653.80459928559</v>
      </c>
      <c r="J26">
        <v>612010.42755695095</v>
      </c>
      <c r="K26">
        <v>627589.42316018871</v>
      </c>
      <c r="L26">
        <v>658776.53509281971</v>
      </c>
      <c r="M26">
        <v>659194.42940306244</v>
      </c>
      <c r="N26">
        <v>642170.25127604161</v>
      </c>
      <c r="O26">
        <v>605424.38323379483</v>
      </c>
      <c r="P26">
        <v>601125.34271259001</v>
      </c>
    </row>
    <row r="27" spans="1:16" x14ac:dyDescent="0.35">
      <c r="A27" s="42" t="s">
        <v>158</v>
      </c>
      <c r="B27">
        <v>17.40345441898717</v>
      </c>
      <c r="C27">
        <v>17.40345441898717</v>
      </c>
      <c r="D27">
        <v>17.40345441898717</v>
      </c>
    </row>
    <row r="28" spans="1:16" x14ac:dyDescent="0.35">
      <c r="A28" s="42" t="s">
        <v>159</v>
      </c>
      <c r="B28">
        <v>8.4747768377165027</v>
      </c>
      <c r="C28">
        <v>8.4747768377165027</v>
      </c>
      <c r="D28">
        <v>8.4747768377165027</v>
      </c>
    </row>
    <row r="29" spans="1:16" x14ac:dyDescent="0.35">
      <c r="A29" s="42" t="s">
        <v>164</v>
      </c>
      <c r="B29" s="28">
        <v>12</v>
      </c>
      <c r="C29" s="28">
        <v>12</v>
      </c>
      <c r="D29" s="28">
        <v>12</v>
      </c>
    </row>
    <row r="30" spans="1:16" x14ac:dyDescent="0.35">
      <c r="A30" s="42" t="s">
        <v>161</v>
      </c>
      <c r="B30" s="76">
        <v>0.80700000000000005</v>
      </c>
    </row>
    <row r="31" spans="1:16" x14ac:dyDescent="0.35">
      <c r="A31" s="10" t="s">
        <v>160</v>
      </c>
      <c r="B31" s="76">
        <v>8.5999999999999993E-2</v>
      </c>
    </row>
    <row r="36" spans="6:16" x14ac:dyDescent="0.3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6:16" x14ac:dyDescent="0.3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92BF-FD62-4896-B0D4-509004DB7F1D}">
  <dimension ref="A1:R35"/>
  <sheetViews>
    <sheetView zoomScale="80" zoomScaleNormal="80" workbookViewId="0">
      <selection activeCell="E23" sqref="E23"/>
    </sheetView>
  </sheetViews>
  <sheetFormatPr defaultRowHeight="14.5" x14ac:dyDescent="0.35"/>
  <cols>
    <col min="1" max="1" width="26.26953125" style="40" bestFit="1" customWidth="1"/>
    <col min="2" max="16384" width="8.7265625" style="40"/>
  </cols>
  <sheetData>
    <row r="1" spans="1:18" x14ac:dyDescent="0.35">
      <c r="A1" s="42" t="s">
        <v>0</v>
      </c>
      <c r="B1" s="10" t="s">
        <v>38</v>
      </c>
      <c r="C1" s="10" t="s">
        <v>36</v>
      </c>
      <c r="D1" s="10" t="s">
        <v>39</v>
      </c>
      <c r="E1" s="10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x14ac:dyDescent="0.35">
      <c r="A2" s="42" t="s">
        <v>1</v>
      </c>
      <c r="B2" s="41" t="s">
        <v>166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8" x14ac:dyDescent="0.35">
      <c r="A3" s="42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8" x14ac:dyDescent="0.35">
      <c r="A4" s="42" t="s">
        <v>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8" x14ac:dyDescent="0.35">
      <c r="A5" s="42" t="s">
        <v>4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8" x14ac:dyDescent="0.35">
      <c r="A6" s="42" t="s">
        <v>5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8" x14ac:dyDescent="0.35">
      <c r="A7" s="42" t="s">
        <v>6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18" x14ac:dyDescent="0.35">
      <c r="A8" s="42" t="s">
        <v>7</v>
      </c>
      <c r="B8" s="40" t="s">
        <v>167</v>
      </c>
      <c r="Q8" s="39"/>
      <c r="R8" s="39"/>
    </row>
    <row r="9" spans="1:18" x14ac:dyDescent="0.35">
      <c r="A9" s="42" t="s">
        <v>13</v>
      </c>
      <c r="B9" s="41" t="s">
        <v>168</v>
      </c>
      <c r="C9" s="71"/>
      <c r="D9" s="71"/>
      <c r="E9" s="41"/>
      <c r="J9" s="41"/>
      <c r="K9" s="41"/>
      <c r="L9" s="41"/>
      <c r="M9" s="41"/>
      <c r="N9" s="41"/>
      <c r="O9" s="41"/>
      <c r="P9" s="41"/>
      <c r="Q9" s="39"/>
    </row>
    <row r="10" spans="1:18" x14ac:dyDescent="0.35">
      <c r="A10" s="12" t="s">
        <v>8</v>
      </c>
      <c r="B10" s="40" t="s">
        <v>168</v>
      </c>
      <c r="Q10" s="7"/>
      <c r="R10" s="7"/>
    </row>
    <row r="11" spans="1:18" x14ac:dyDescent="0.35">
      <c r="A11" s="12" t="s">
        <v>178</v>
      </c>
      <c r="B11" s="34" t="s">
        <v>19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9"/>
    </row>
    <row r="12" spans="1:18" x14ac:dyDescent="0.35">
      <c r="A12" s="12" t="s">
        <v>17</v>
      </c>
      <c r="B12" s="41" t="s">
        <v>174</v>
      </c>
      <c r="C12" s="41"/>
      <c r="D12" s="41"/>
      <c r="E12" s="39"/>
      <c r="F12" s="39"/>
      <c r="G12" s="39"/>
      <c r="H12" s="39"/>
      <c r="I12" s="39"/>
      <c r="J12" s="39"/>
      <c r="K12" s="39"/>
      <c r="L12" s="39"/>
      <c r="M12" s="39"/>
      <c r="N12" s="41"/>
      <c r="O12" s="39"/>
      <c r="P12" s="39"/>
      <c r="Q12" s="39"/>
      <c r="R12" s="39"/>
    </row>
    <row r="13" spans="1:18" x14ac:dyDescent="0.35">
      <c r="A13" s="12" t="s">
        <v>175</v>
      </c>
      <c r="B13" s="78" t="s">
        <v>179</v>
      </c>
      <c r="D13" s="39"/>
      <c r="E13" s="41"/>
      <c r="F13" s="39"/>
      <c r="G13" s="39"/>
      <c r="H13" s="39"/>
      <c r="I13" s="39"/>
      <c r="J13" s="39"/>
      <c r="K13" s="39"/>
      <c r="L13" s="39"/>
      <c r="M13" s="41"/>
      <c r="N13" s="41"/>
      <c r="O13" s="39"/>
      <c r="P13" s="39"/>
      <c r="Q13" s="39"/>
      <c r="R13" s="39"/>
    </row>
    <row r="14" spans="1:18" x14ac:dyDescent="0.35">
      <c r="A14" s="12" t="s">
        <v>176</v>
      </c>
      <c r="B14" s="78" t="s">
        <v>179</v>
      </c>
      <c r="D14" s="39"/>
      <c r="E14" s="41"/>
      <c r="F14" s="39"/>
      <c r="G14" s="39"/>
      <c r="H14" s="39"/>
      <c r="I14" s="39"/>
      <c r="J14" s="39"/>
      <c r="K14" s="39"/>
      <c r="L14" s="39"/>
      <c r="M14" s="41"/>
      <c r="N14" s="41"/>
      <c r="O14" s="39"/>
      <c r="P14" s="39"/>
      <c r="Q14" s="39"/>
      <c r="R14" s="39"/>
    </row>
    <row r="15" spans="1:18" x14ac:dyDescent="0.35">
      <c r="A15" s="12" t="s">
        <v>177</v>
      </c>
      <c r="B15" s="78" t="s">
        <v>179</v>
      </c>
      <c r="D15" s="39"/>
      <c r="E15" s="41"/>
      <c r="F15" s="39"/>
      <c r="G15" s="39"/>
      <c r="H15" s="39"/>
      <c r="I15" s="39"/>
      <c r="J15" s="39"/>
      <c r="K15" s="39"/>
      <c r="L15" s="39"/>
      <c r="M15" s="41"/>
      <c r="N15" s="41"/>
      <c r="O15" s="39"/>
      <c r="P15" s="39"/>
      <c r="Q15" s="39"/>
      <c r="R15" s="39"/>
    </row>
    <row r="16" spans="1:18" s="1" customFormat="1" x14ac:dyDescent="0.35">
      <c r="A16" s="44" t="s">
        <v>12</v>
      </c>
      <c r="B16" s="78" t="s">
        <v>168</v>
      </c>
    </row>
    <row r="17" spans="1:16" s="14" customFormat="1" x14ac:dyDescent="0.35">
      <c r="A17" s="15" t="s">
        <v>18</v>
      </c>
      <c r="B17" s="18" t="s">
        <v>180</v>
      </c>
    </row>
    <row r="18" spans="1:16" s="1" customFormat="1" x14ac:dyDescent="0.35">
      <c r="A18" s="44" t="s">
        <v>172</v>
      </c>
      <c r="B18" s="41" t="s">
        <v>173</v>
      </c>
      <c r="C18" s="41"/>
      <c r="D18" s="70"/>
      <c r="E18" s="70"/>
      <c r="F18" s="70"/>
      <c r="G18" s="70"/>
      <c r="H18" s="70"/>
      <c r="I18" s="70"/>
    </row>
    <row r="19" spans="1:16" s="1" customFormat="1" x14ac:dyDescent="0.35">
      <c r="A19" s="44" t="s">
        <v>120</v>
      </c>
      <c r="B19" s="41"/>
      <c r="C19" s="70"/>
      <c r="D19" s="70"/>
      <c r="E19" s="70"/>
      <c r="F19" s="70"/>
      <c r="G19" s="70"/>
      <c r="H19" s="70"/>
      <c r="I19" s="70"/>
    </row>
    <row r="20" spans="1:16" x14ac:dyDescent="0.35">
      <c r="A20" s="10" t="s">
        <v>162</v>
      </c>
      <c r="B20" s="28"/>
      <c r="C20" s="28"/>
      <c r="D20" s="28"/>
      <c r="E20" s="26"/>
      <c r="F20" s="26"/>
      <c r="G20" s="26"/>
      <c r="H20" s="26"/>
      <c r="I20" s="26"/>
    </row>
    <row r="21" spans="1:16" x14ac:dyDescent="0.35">
      <c r="A21" s="42" t="s">
        <v>125</v>
      </c>
      <c r="B21" s="40" t="s">
        <v>169</v>
      </c>
    </row>
    <row r="22" spans="1:16" x14ac:dyDescent="0.35">
      <c r="A22" s="42" t="s">
        <v>158</v>
      </c>
      <c r="B22" s="34" t="s">
        <v>173</v>
      </c>
      <c r="C22" s="34"/>
      <c r="D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6" x14ac:dyDescent="0.35">
      <c r="A23" s="42" t="s">
        <v>159</v>
      </c>
      <c r="B23" s="34"/>
      <c r="C23" s="34"/>
      <c r="D23" s="34"/>
      <c r="F23" s="34"/>
      <c r="G23" s="34"/>
      <c r="H23" s="34"/>
      <c r="J23" s="34"/>
      <c r="K23" s="34"/>
      <c r="L23" s="34"/>
      <c r="M23" s="34"/>
      <c r="N23" s="34"/>
      <c r="O23" s="34"/>
      <c r="P23" s="34"/>
    </row>
    <row r="24" spans="1:16" x14ac:dyDescent="0.35">
      <c r="A24" s="42" t="s">
        <v>163</v>
      </c>
      <c r="B24" s="77"/>
      <c r="C24" s="77"/>
      <c r="D24" s="77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x14ac:dyDescent="0.35">
      <c r="A25" s="42" t="s">
        <v>171</v>
      </c>
      <c r="B25" s="49" t="s">
        <v>170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x14ac:dyDescent="0.35">
      <c r="A26" s="10" t="s">
        <v>160</v>
      </c>
      <c r="B26" s="49" t="s">
        <v>170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x14ac:dyDescent="0.35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x14ac:dyDescent="0.35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x14ac:dyDescent="0.35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x14ac:dyDescent="0.35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x14ac:dyDescent="0.35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x14ac:dyDescent="0.35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2:16" x14ac:dyDescent="0.35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2:16" x14ac:dyDescent="0.35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2:16" x14ac:dyDescent="0.35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"/>
  <sheetViews>
    <sheetView zoomScale="70" zoomScaleNormal="70" workbookViewId="0">
      <selection sqref="A1:XFD1048576"/>
    </sheetView>
  </sheetViews>
  <sheetFormatPr defaultColWidth="9.1796875" defaultRowHeight="14.5" x14ac:dyDescent="0.35"/>
  <cols>
    <col min="1" max="1" width="19.7265625" style="66" customWidth="1"/>
    <col min="2" max="2" width="15.453125" style="48" bestFit="1" customWidth="1"/>
    <col min="3" max="3" width="24.453125" style="48" bestFit="1" customWidth="1"/>
    <col min="4" max="4" width="19" style="48" customWidth="1"/>
    <col min="5" max="5" width="19.7265625" style="48" customWidth="1"/>
    <col min="6" max="6" width="25.81640625" style="48" customWidth="1"/>
    <col min="7" max="7" width="28" style="48" bestFit="1" customWidth="1"/>
    <col min="8" max="8" width="29.1796875" style="48" bestFit="1" customWidth="1"/>
    <col min="9" max="9" width="14.26953125" style="48" bestFit="1" customWidth="1"/>
    <col min="10" max="10" width="14.54296875" style="48" bestFit="1" customWidth="1"/>
    <col min="11" max="16384" width="9.1796875" style="48"/>
  </cols>
  <sheetData>
    <row r="1" spans="1:10" x14ac:dyDescent="0.35">
      <c r="A1" s="89" t="s">
        <v>117</v>
      </c>
      <c r="B1" s="89"/>
      <c r="C1" s="89"/>
      <c r="D1" s="89"/>
      <c r="E1" s="89"/>
      <c r="F1" s="89"/>
      <c r="G1" s="89"/>
      <c r="H1" s="89"/>
      <c r="I1" s="89"/>
    </row>
    <row r="2" spans="1:10" x14ac:dyDescent="0.35">
      <c r="A2" s="66" t="s">
        <v>53</v>
      </c>
      <c r="B2" s="51" t="s">
        <v>54</v>
      </c>
      <c r="C2" s="51" t="s">
        <v>60</v>
      </c>
      <c r="D2" s="51" t="s">
        <v>63</v>
      </c>
      <c r="E2" s="51" t="s">
        <v>59</v>
      </c>
      <c r="F2" s="51" t="s">
        <v>62</v>
      </c>
      <c r="G2" s="51" t="s">
        <v>64</v>
      </c>
    </row>
    <row r="3" spans="1:10" x14ac:dyDescent="0.35">
      <c r="A3" s="53" t="s">
        <v>52</v>
      </c>
      <c r="B3" s="55">
        <f>513/1161</f>
        <v>0.44186046511627908</v>
      </c>
      <c r="C3" s="55">
        <f>32197/36533</f>
        <v>0.88131278570059945</v>
      </c>
      <c r="D3" s="55">
        <f>C3/B3</f>
        <v>1.9945499886908302</v>
      </c>
      <c r="E3" s="55">
        <f>648/1161</f>
        <v>0.55813953488372092</v>
      </c>
      <c r="F3" s="55">
        <f>4336/36533</f>
        <v>0.11868721429940055</v>
      </c>
      <c r="G3" s="55">
        <f>E3/F3</f>
        <v>4.7026087702737494</v>
      </c>
    </row>
    <row r="4" spans="1:10" x14ac:dyDescent="0.35">
      <c r="B4" s="49" t="s">
        <v>61</v>
      </c>
    </row>
    <row r="5" spans="1:10" x14ac:dyDescent="0.35">
      <c r="B5" s="49"/>
    </row>
    <row r="6" spans="1:10" s="51" customFormat="1" x14ac:dyDescent="0.35">
      <c r="A6" s="67" t="s">
        <v>152</v>
      </c>
      <c r="B6" s="51" t="s">
        <v>86</v>
      </c>
      <c r="C6" s="51" t="s">
        <v>87</v>
      </c>
      <c r="D6" s="51" t="s">
        <v>89</v>
      </c>
      <c r="E6" s="51" t="s">
        <v>91</v>
      </c>
      <c r="F6" s="51" t="s">
        <v>92</v>
      </c>
    </row>
    <row r="7" spans="1:10" x14ac:dyDescent="0.35">
      <c r="B7" s="55">
        <f>23/30</f>
        <v>0.76666666666666672</v>
      </c>
      <c r="C7" s="55">
        <f>35/46</f>
        <v>0.76086956521739135</v>
      </c>
      <c r="D7" s="55">
        <f>4/8</f>
        <v>0.5</v>
      </c>
      <c r="E7" s="55">
        <f>B7/D7</f>
        <v>1.5333333333333334</v>
      </c>
      <c r="F7" s="55">
        <f>C7/D7</f>
        <v>1.5217391304347827</v>
      </c>
    </row>
    <row r="8" spans="1:10" x14ac:dyDescent="0.35">
      <c r="B8" s="52" t="s">
        <v>85</v>
      </c>
      <c r="C8" s="48" t="s">
        <v>88</v>
      </c>
      <c r="D8" s="48" t="s">
        <v>90</v>
      </c>
    </row>
    <row r="9" spans="1:10" x14ac:dyDescent="0.35">
      <c r="B9" s="49"/>
    </row>
    <row r="10" spans="1:10" x14ac:dyDescent="0.35">
      <c r="B10" s="49"/>
    </row>
    <row r="11" spans="1:10" s="65" customFormat="1" x14ac:dyDescent="0.35">
      <c r="A11" s="63" t="s">
        <v>51</v>
      </c>
      <c r="B11" s="64" t="s">
        <v>55</v>
      </c>
      <c r="C11" s="64" t="s">
        <v>56</v>
      </c>
      <c r="D11" s="64" t="s">
        <v>165</v>
      </c>
      <c r="E11" s="64" t="s">
        <v>58</v>
      </c>
      <c r="F11" s="64" t="s">
        <v>65</v>
      </c>
      <c r="G11" s="64" t="s">
        <v>66</v>
      </c>
      <c r="H11" s="64" t="s">
        <v>59</v>
      </c>
      <c r="I11" s="64" t="s">
        <v>62</v>
      </c>
    </row>
    <row r="12" spans="1:10" x14ac:dyDescent="0.35">
      <c r="A12" s="53" t="s">
        <v>52</v>
      </c>
      <c r="B12" s="55">
        <f>3936/4931</f>
        <v>0.79821537213546945</v>
      </c>
      <c r="C12" s="55">
        <f>(1-B12)</f>
        <v>0.20178462786453055</v>
      </c>
      <c r="D12" s="55">
        <f>187/5247</f>
        <v>3.5639412997903561E-2</v>
      </c>
      <c r="E12" s="55">
        <f>5060/5247</f>
        <v>0.96436058700209648</v>
      </c>
      <c r="F12" s="56">
        <f>B12/(D12+E12*D3)</f>
        <v>0.40743883006957199</v>
      </c>
      <c r="G12" s="57">
        <f>D3*F12</f>
        <v>0.81265711390746986</v>
      </c>
      <c r="H12" s="57">
        <f>1-F12</f>
        <v>0.59256116993042807</v>
      </c>
      <c r="I12" s="58">
        <f>1-G12</f>
        <v>0.18734288609253014</v>
      </c>
    </row>
    <row r="13" spans="1:10" x14ac:dyDescent="0.35">
      <c r="B13" s="49" t="s">
        <v>79</v>
      </c>
      <c r="D13" s="49" t="s">
        <v>80</v>
      </c>
      <c r="F13" s="49" t="s">
        <v>78</v>
      </c>
    </row>
    <row r="14" spans="1:10" x14ac:dyDescent="0.35">
      <c r="F14" s="49"/>
    </row>
    <row r="15" spans="1:10" x14ac:dyDescent="0.35">
      <c r="A15" s="68"/>
      <c r="B15" s="51" t="s">
        <v>67</v>
      </c>
      <c r="C15" s="51" t="s">
        <v>68</v>
      </c>
      <c r="D15" s="51" t="s">
        <v>69</v>
      </c>
      <c r="E15" s="51" t="s">
        <v>70</v>
      </c>
      <c r="F15" s="51" t="s">
        <v>71</v>
      </c>
      <c r="G15" s="51" t="s">
        <v>72</v>
      </c>
      <c r="H15" s="51" t="s">
        <v>75</v>
      </c>
      <c r="I15" s="54" t="s">
        <v>76</v>
      </c>
      <c r="J15" s="51" t="s">
        <v>118</v>
      </c>
    </row>
    <row r="16" spans="1:10" x14ac:dyDescent="0.35">
      <c r="B16" s="55">
        <f>19/187</f>
        <v>0.10160427807486631</v>
      </c>
      <c r="C16" s="55">
        <f>425/5060</f>
        <v>8.399209486166008E-2</v>
      </c>
      <c r="D16" s="55">
        <f>330/3936</f>
        <v>8.3841463414634151E-2</v>
      </c>
      <c r="E16" s="55">
        <f>80/995</f>
        <v>8.0402010050251257E-2</v>
      </c>
      <c r="F16" s="55">
        <f>D16/E16</f>
        <v>1.0427782012195121</v>
      </c>
      <c r="G16" s="59">
        <f>B16/(F12*F16+H12)</f>
        <v>9.9863703626802164E-2</v>
      </c>
      <c r="H16" s="55">
        <f>C16/(G12*F16+I12)</f>
        <v>8.1170290121417035E-2</v>
      </c>
      <c r="I16" s="59">
        <f>H16*F16</f>
        <v>8.4642609125277199E-2</v>
      </c>
      <c r="J16" s="59">
        <f>F16*G16</f>
        <v>0.10413569323507524</v>
      </c>
    </row>
    <row r="17" spans="1:11" x14ac:dyDescent="0.35">
      <c r="B17" s="49" t="s">
        <v>73</v>
      </c>
      <c r="D17" s="49" t="s">
        <v>81</v>
      </c>
      <c r="G17" s="49" t="s">
        <v>74</v>
      </c>
      <c r="I17" s="49" t="s">
        <v>77</v>
      </c>
    </row>
    <row r="19" spans="1:11" s="51" customFormat="1" ht="15" thickBot="1" x14ac:dyDescent="0.4">
      <c r="A19" s="53" t="s">
        <v>82</v>
      </c>
      <c r="B19" s="51" t="s">
        <v>14</v>
      </c>
      <c r="C19" s="51" t="s">
        <v>15</v>
      </c>
      <c r="D19" s="51" t="s">
        <v>16</v>
      </c>
      <c r="E19" s="90" t="s">
        <v>93</v>
      </c>
      <c r="F19" s="90"/>
      <c r="G19" s="51" t="s">
        <v>94</v>
      </c>
      <c r="H19" s="51" t="s">
        <v>95</v>
      </c>
      <c r="I19" s="51" t="s">
        <v>89</v>
      </c>
      <c r="J19" s="51" t="s">
        <v>86</v>
      </c>
      <c r="K19" s="51" t="s">
        <v>87</v>
      </c>
    </row>
    <row r="20" spans="1:11" ht="15" thickBot="1" x14ac:dyDescent="0.4">
      <c r="B20" s="48">
        <v>0.16500000000000001</v>
      </c>
      <c r="C20" s="48">
        <v>6.0999999999999999E-2</v>
      </c>
      <c r="D20" s="48">
        <v>0.10199999999999999</v>
      </c>
      <c r="E20" s="91">
        <f>G16/(B21*E7+C21*F7+D21)</f>
        <v>7.3142891277727717E-2</v>
      </c>
      <c r="F20" s="92"/>
      <c r="G20" s="61">
        <f>E7*E20</f>
        <v>0.11215243329251584</v>
      </c>
      <c r="H20" s="62">
        <f>F7*E20</f>
        <v>0.11130439977045523</v>
      </c>
      <c r="I20" s="60">
        <f>J16/(B21*E7+C21*F7+D21)</f>
        <v>7.6271812598583261E-2</v>
      </c>
      <c r="J20" s="60">
        <f>E7*I20</f>
        <v>0.11695011265116101</v>
      </c>
      <c r="K20" s="60">
        <f>F7*I20</f>
        <v>0.1160658017804528</v>
      </c>
    </row>
    <row r="21" spans="1:11" x14ac:dyDescent="0.35">
      <c r="A21" s="67" t="s">
        <v>84</v>
      </c>
      <c r="B21" s="55">
        <f>B20/(B20+C20+D20)</f>
        <v>0.50304878048780488</v>
      </c>
      <c r="C21" s="55">
        <f>C20/(B20+C20+D20)</f>
        <v>0.18597560975609756</v>
      </c>
      <c r="D21" s="55">
        <f>D20/(B20+C20+D20)</f>
        <v>0.3109756097560975</v>
      </c>
      <c r="E21" s="93" t="s">
        <v>96</v>
      </c>
      <c r="F21" s="93"/>
      <c r="G21" s="93"/>
      <c r="H21" s="93"/>
      <c r="I21" s="50" t="s">
        <v>119</v>
      </c>
    </row>
    <row r="22" spans="1:11" ht="15" thickBot="1" x14ac:dyDescent="0.4">
      <c r="B22" s="49" t="s">
        <v>83</v>
      </c>
      <c r="E22" s="90" t="s">
        <v>104</v>
      </c>
      <c r="F22" s="90"/>
      <c r="G22" s="51" t="s">
        <v>102</v>
      </c>
      <c r="H22" s="51" t="s">
        <v>103</v>
      </c>
    </row>
    <row r="23" spans="1:11" ht="15" thickBot="1" x14ac:dyDescent="0.4">
      <c r="E23" s="91">
        <f>I16/(B21*E7+C21*F7+D21)</f>
        <v>6.1994547887484576E-2</v>
      </c>
      <c r="F23" s="92"/>
      <c r="G23" s="61">
        <f>E7*E23</f>
        <v>9.5058306760809688E-2</v>
      </c>
      <c r="H23" s="62">
        <f>F7*E23</f>
        <v>9.433952939399827E-2</v>
      </c>
    </row>
    <row r="24" spans="1:11" x14ac:dyDescent="0.35">
      <c r="E24" s="89" t="s">
        <v>105</v>
      </c>
      <c r="F24" s="89"/>
      <c r="G24" s="89"/>
      <c r="H24" s="89"/>
    </row>
    <row r="25" spans="1:11" x14ac:dyDescent="0.35">
      <c r="E25" s="69"/>
      <c r="F25" s="69"/>
      <c r="G25" s="69"/>
      <c r="H25" s="69"/>
    </row>
    <row r="27" spans="1:11" s="65" customFormat="1" x14ac:dyDescent="0.35">
      <c r="A27" s="63" t="s">
        <v>39</v>
      </c>
      <c r="B27" s="64" t="s">
        <v>55</v>
      </c>
      <c r="C27" s="64" t="s">
        <v>56</v>
      </c>
      <c r="D27" s="64" t="s">
        <v>57</v>
      </c>
      <c r="E27" s="64" t="s">
        <v>58</v>
      </c>
      <c r="F27" s="64" t="s">
        <v>65</v>
      </c>
      <c r="G27" s="64" t="s">
        <v>66</v>
      </c>
      <c r="H27" s="64" t="s">
        <v>59</v>
      </c>
      <c r="I27" s="64" t="s">
        <v>62</v>
      </c>
    </row>
    <row r="28" spans="1:11" x14ac:dyDescent="0.35">
      <c r="A28" s="53" t="s">
        <v>52</v>
      </c>
      <c r="B28" s="55">
        <f>18038/20559</f>
        <v>0.87737730434359651</v>
      </c>
      <c r="C28" s="55">
        <f>(1-B28)</f>
        <v>0.12262269565640349</v>
      </c>
      <c r="D28" s="55">
        <f>631/21755</f>
        <v>2.9004826476672029E-2</v>
      </c>
      <c r="E28" s="55">
        <f>21124/21755</f>
        <v>0.97099517352332798</v>
      </c>
      <c r="F28" s="56">
        <f>B28/(D28+E28*D3)</f>
        <v>0.44634270677524207</v>
      </c>
      <c r="G28" s="57">
        <f>D3*F28</f>
        <v>0.89025284075079358</v>
      </c>
      <c r="H28" s="57">
        <f>1-F28</f>
        <v>0.55365729322475787</v>
      </c>
      <c r="I28" s="58">
        <f>1-G28</f>
        <v>0.10974715924920642</v>
      </c>
    </row>
    <row r="29" spans="1:11" x14ac:dyDescent="0.35">
      <c r="B29" s="49" t="s">
        <v>110</v>
      </c>
      <c r="D29" s="49" t="s">
        <v>111</v>
      </c>
      <c r="F29" s="49" t="s">
        <v>97</v>
      </c>
    </row>
    <row r="30" spans="1:11" x14ac:dyDescent="0.35">
      <c r="F30" s="49"/>
    </row>
    <row r="31" spans="1:11" x14ac:dyDescent="0.35">
      <c r="A31" s="68"/>
      <c r="B31" s="51" t="s">
        <v>67</v>
      </c>
      <c r="C31" s="51" t="s">
        <v>68</v>
      </c>
      <c r="D31" s="51" t="s">
        <v>69</v>
      </c>
      <c r="E31" s="51" t="s">
        <v>70</v>
      </c>
      <c r="F31" s="51" t="s">
        <v>71</v>
      </c>
      <c r="G31" s="51" t="s">
        <v>72</v>
      </c>
      <c r="H31" s="51" t="s">
        <v>75</v>
      </c>
      <c r="I31" s="54" t="s">
        <v>76</v>
      </c>
      <c r="J31" s="51" t="s">
        <v>118</v>
      </c>
    </row>
    <row r="32" spans="1:11" x14ac:dyDescent="0.35">
      <c r="B32" s="55">
        <f>78/631</f>
        <v>0.12361331220285261</v>
      </c>
      <c r="C32" s="55">
        <f>1873/21124</f>
        <v>8.8666919144101491E-2</v>
      </c>
      <c r="D32" s="55">
        <f>1548/18038</f>
        <v>8.5818826920944669E-2</v>
      </c>
      <c r="E32" s="55">
        <f>267/2521</f>
        <v>0.10591035303451012</v>
      </c>
      <c r="F32" s="55">
        <f>D32/E32</f>
        <v>0.81029686392397571</v>
      </c>
      <c r="G32" s="59">
        <f>B32/(F28*F32+H28)</f>
        <v>0.13504819556454245</v>
      </c>
      <c r="H32" s="55">
        <f>C32/(G28*F32+I28)</f>
        <v>0.10668413686041024</v>
      </c>
      <c r="I32" s="59">
        <f>H32*F32</f>
        <v>8.6445821528426642E-2</v>
      </c>
      <c r="J32" s="59">
        <f>F32*G32</f>
        <v>0.10942912934454051</v>
      </c>
    </row>
    <row r="33" spans="1:11" x14ac:dyDescent="0.35">
      <c r="B33" s="49" t="s">
        <v>73</v>
      </c>
      <c r="D33" s="49" t="s">
        <v>81</v>
      </c>
      <c r="G33" s="49" t="s">
        <v>74</v>
      </c>
      <c r="I33" s="49" t="s">
        <v>77</v>
      </c>
    </row>
    <row r="35" spans="1:11" s="51" customFormat="1" ht="15" thickBot="1" x14ac:dyDescent="0.4">
      <c r="A35" s="53" t="s">
        <v>115</v>
      </c>
      <c r="B35" s="51" t="s">
        <v>14</v>
      </c>
      <c r="C35" s="51" t="s">
        <v>15</v>
      </c>
      <c r="D35" s="51" t="s">
        <v>16</v>
      </c>
      <c r="E35" s="90" t="s">
        <v>99</v>
      </c>
      <c r="F35" s="90"/>
      <c r="G35" s="51" t="s">
        <v>100</v>
      </c>
      <c r="H35" s="51" t="s">
        <v>101</v>
      </c>
      <c r="I35" s="51" t="s">
        <v>89</v>
      </c>
      <c r="J35" s="51" t="s">
        <v>86</v>
      </c>
      <c r="K35" s="51" t="s">
        <v>87</v>
      </c>
    </row>
    <row r="36" spans="1:11" ht="15" thickBot="1" x14ac:dyDescent="0.4">
      <c r="B36" s="41">
        <v>0.10299999999999999</v>
      </c>
      <c r="C36" s="41">
        <v>7.0000000000000001E-3</v>
      </c>
      <c r="D36" s="41">
        <v>0.10100000000000001</v>
      </c>
      <c r="E36" s="91">
        <f>G32/(B37*E7+C37*F7+D37)</f>
        <v>0.10569993007107925</v>
      </c>
      <c r="F36" s="92"/>
      <c r="G36" s="61">
        <f>E7*E36</f>
        <v>0.16207322610898819</v>
      </c>
      <c r="H36" s="62">
        <f>F7*E36</f>
        <v>0.16084771967338149</v>
      </c>
      <c r="I36" s="60">
        <f>J32/(B37*E7+C37*F7+D37)</f>
        <v>8.564832185357904E-2</v>
      </c>
      <c r="J36" s="60">
        <f>E7*I36</f>
        <v>0.13132742684215454</v>
      </c>
      <c r="K36" s="60">
        <f>F7*I36</f>
        <v>0.13033440282066378</v>
      </c>
    </row>
    <row r="37" spans="1:11" x14ac:dyDescent="0.35">
      <c r="A37" s="67" t="s">
        <v>84</v>
      </c>
      <c r="B37" s="55">
        <f>B36/(B36+C36+D36)</f>
        <v>0.48815165876777245</v>
      </c>
      <c r="C37" s="55">
        <f>C36/(B36+C36+D36)</f>
        <v>3.3175355450236962E-2</v>
      </c>
      <c r="D37" s="55">
        <f>D36/(B36+C36+D36)</f>
        <v>0.47867298578199052</v>
      </c>
      <c r="E37" s="93" t="s">
        <v>112</v>
      </c>
      <c r="F37" s="93"/>
      <c r="G37" s="93"/>
      <c r="H37" s="93"/>
      <c r="I37" s="50" t="s">
        <v>119</v>
      </c>
    </row>
    <row r="38" spans="1:11" ht="15" thickBot="1" x14ac:dyDescent="0.4">
      <c r="B38" s="49" t="s">
        <v>98</v>
      </c>
      <c r="E38" s="90" t="s">
        <v>104</v>
      </c>
      <c r="F38" s="90"/>
      <c r="G38" s="51" t="s">
        <v>102</v>
      </c>
      <c r="H38" s="51" t="s">
        <v>103</v>
      </c>
    </row>
    <row r="39" spans="1:11" ht="15" thickBot="1" x14ac:dyDescent="0.4">
      <c r="E39" s="91">
        <f>I32/(B37*E7+C37*F7+D37)</f>
        <v>6.7659676993794202E-2</v>
      </c>
      <c r="F39" s="92"/>
      <c r="G39" s="61">
        <f>E7*E39</f>
        <v>0.10374483805715112</v>
      </c>
      <c r="H39" s="62">
        <f>F7*E39</f>
        <v>0.10296037803403466</v>
      </c>
    </row>
    <row r="40" spans="1:11" x14ac:dyDescent="0.35">
      <c r="E40" s="93" t="s">
        <v>113</v>
      </c>
      <c r="F40" s="93"/>
      <c r="G40" s="93"/>
      <c r="H40" s="93"/>
    </row>
    <row r="43" spans="1:11" s="65" customFormat="1" x14ac:dyDescent="0.35">
      <c r="A43" s="63" t="s">
        <v>36</v>
      </c>
      <c r="B43" s="64" t="s">
        <v>55</v>
      </c>
      <c r="C43" s="64" t="s">
        <v>56</v>
      </c>
      <c r="D43" s="64" t="s">
        <v>57</v>
      </c>
      <c r="E43" s="64" t="s">
        <v>58</v>
      </c>
      <c r="F43" s="64" t="s">
        <v>65</v>
      </c>
      <c r="G43" s="64" t="s">
        <v>66</v>
      </c>
      <c r="H43" s="64" t="s">
        <v>59</v>
      </c>
      <c r="I43" s="64" t="s">
        <v>62</v>
      </c>
    </row>
    <row r="44" spans="1:11" x14ac:dyDescent="0.35">
      <c r="A44" s="53" t="s">
        <v>52</v>
      </c>
      <c r="B44" s="55">
        <f>10736/12204</f>
        <v>0.87971156997705668</v>
      </c>
      <c r="C44" s="55">
        <f>(1-B44)</f>
        <v>0.12028843002294332</v>
      </c>
      <c r="D44" s="55">
        <f>409/13135</f>
        <v>3.1138180433955082E-2</v>
      </c>
      <c r="E44" s="55">
        <f>21124/21755</f>
        <v>0.97099517352332798</v>
      </c>
      <c r="F44" s="56">
        <f>B44/(D44+E44*D3)</f>
        <v>0.44704503066672313</v>
      </c>
      <c r="G44" s="57">
        <f>D3*F44</f>
        <v>0.89165366086060449</v>
      </c>
      <c r="H44" s="57">
        <f>1-F44</f>
        <v>0.55295496933327692</v>
      </c>
      <c r="I44" s="58">
        <f>1-G44</f>
        <v>0.10834633913939551</v>
      </c>
    </row>
    <row r="45" spans="1:11" x14ac:dyDescent="0.35">
      <c r="B45" s="49" t="s">
        <v>106</v>
      </c>
      <c r="D45" s="49" t="s">
        <v>107</v>
      </c>
      <c r="F45" s="49" t="s">
        <v>97</v>
      </c>
    </row>
    <row r="46" spans="1:11" x14ac:dyDescent="0.35">
      <c r="F46" s="49"/>
    </row>
    <row r="47" spans="1:11" x14ac:dyDescent="0.35">
      <c r="A47" s="68"/>
      <c r="B47" s="51" t="s">
        <v>67</v>
      </c>
      <c r="C47" s="51" t="s">
        <v>68</v>
      </c>
      <c r="D47" s="51" t="s">
        <v>69</v>
      </c>
      <c r="E47" s="51" t="s">
        <v>70</v>
      </c>
      <c r="F47" s="51" t="s">
        <v>71</v>
      </c>
      <c r="G47" s="51" t="s">
        <v>72</v>
      </c>
      <c r="H47" s="51" t="s">
        <v>75</v>
      </c>
      <c r="I47" s="54" t="s">
        <v>76</v>
      </c>
      <c r="J47" s="51" t="s">
        <v>118</v>
      </c>
    </row>
    <row r="48" spans="1:11" x14ac:dyDescent="0.35">
      <c r="B48" s="55">
        <f>81/409</f>
        <v>0.1980440097799511</v>
      </c>
      <c r="C48" s="55">
        <f>1660/12726</f>
        <v>0.13044161559013046</v>
      </c>
      <c r="D48" s="55">
        <f>1356/10736</f>
        <v>0.12630402384500744</v>
      </c>
      <c r="E48" s="55">
        <f>260/1468</f>
        <v>0.17711171662125341</v>
      </c>
      <c r="F48" s="55">
        <f>D48/E48</f>
        <v>0.71313195001719587</v>
      </c>
      <c r="G48" s="59">
        <f>B48/(F44*F48+H44)</f>
        <v>0.22717798111907303</v>
      </c>
      <c r="H48" s="55">
        <f>C48/(G44*F48+I44)</f>
        <v>0.17527456022940963</v>
      </c>
      <c r="I48" s="59">
        <f>H48*F48</f>
        <v>0.12499388892480533</v>
      </c>
      <c r="J48" s="59">
        <f>F48*G48</f>
        <v>0.16200787667641425</v>
      </c>
    </row>
    <row r="49" spans="1:11" x14ac:dyDescent="0.35">
      <c r="B49" s="49" t="s">
        <v>73</v>
      </c>
      <c r="D49" s="49" t="s">
        <v>81</v>
      </c>
      <c r="G49" s="49" t="s">
        <v>74</v>
      </c>
      <c r="I49" s="49" t="s">
        <v>77</v>
      </c>
    </row>
    <row r="51" spans="1:11" s="51" customFormat="1" ht="15" thickBot="1" x14ac:dyDescent="0.4">
      <c r="A51" s="53" t="s">
        <v>116</v>
      </c>
      <c r="B51" s="51" t="s">
        <v>14</v>
      </c>
      <c r="C51" s="51" t="s">
        <v>15</v>
      </c>
      <c r="D51" s="51" t="s">
        <v>16</v>
      </c>
      <c r="E51" s="90" t="s">
        <v>99</v>
      </c>
      <c r="F51" s="90"/>
      <c r="G51" s="51" t="s">
        <v>100</v>
      </c>
      <c r="H51" s="51" t="s">
        <v>101</v>
      </c>
      <c r="I51" s="51" t="s">
        <v>89</v>
      </c>
      <c r="J51" s="51" t="s">
        <v>86</v>
      </c>
      <c r="K51" s="51" t="s">
        <v>87</v>
      </c>
    </row>
    <row r="52" spans="1:11" ht="15" thickBot="1" x14ac:dyDescent="0.4">
      <c r="B52" s="41">
        <v>0.04</v>
      </c>
      <c r="C52" s="41">
        <v>2.1999999999999999E-2</v>
      </c>
      <c r="D52" s="41">
        <v>8.4000000000000005E-2</v>
      </c>
      <c r="E52" s="91">
        <f>G48/(B53*E7+C53*F7+D53)</f>
        <v>0.18549124507971645</v>
      </c>
      <c r="F52" s="92"/>
      <c r="G52" s="61">
        <f>E7*E52</f>
        <v>0.28441990912223192</v>
      </c>
      <c r="H52" s="62">
        <f>F7*E52</f>
        <v>0.28226928599087286</v>
      </c>
      <c r="I52" s="60">
        <f>J48/(B53*E7+C53*F7+D53)</f>
        <v>0.13227973331481579</v>
      </c>
      <c r="J52" s="60">
        <f>E7*I52</f>
        <v>0.20282892441605091</v>
      </c>
      <c r="K52" s="60">
        <f>F7*I52</f>
        <v>0.20129524634863274</v>
      </c>
    </row>
    <row r="53" spans="1:11" x14ac:dyDescent="0.35">
      <c r="A53" s="67" t="s">
        <v>84</v>
      </c>
      <c r="B53" s="55">
        <f>B52/(B52+C52+D52)</f>
        <v>0.27397260273972601</v>
      </c>
      <c r="C53" s="55">
        <f>C52/(B52+C52+D52)</f>
        <v>0.15068493150684928</v>
      </c>
      <c r="D53" s="55">
        <f>D52/(B52+C52+D52)</f>
        <v>0.57534246575342463</v>
      </c>
      <c r="E53" s="93" t="s">
        <v>108</v>
      </c>
      <c r="F53" s="93"/>
      <c r="G53" s="93"/>
      <c r="H53" s="93"/>
      <c r="I53" s="50" t="s">
        <v>119</v>
      </c>
    </row>
    <row r="54" spans="1:11" ht="15" thickBot="1" x14ac:dyDescent="0.4">
      <c r="B54" s="49" t="s">
        <v>114</v>
      </c>
      <c r="E54" s="90" t="s">
        <v>104</v>
      </c>
      <c r="F54" s="90"/>
      <c r="G54" s="51" t="s">
        <v>102</v>
      </c>
      <c r="H54" s="51" t="s">
        <v>103</v>
      </c>
    </row>
    <row r="55" spans="1:11" ht="15" thickBot="1" x14ac:dyDescent="0.4">
      <c r="E55" s="91">
        <f>I48/(B53*E7+C53*F7+D53)</f>
        <v>0.10205774331564993</v>
      </c>
      <c r="F55" s="92"/>
      <c r="G55" s="61">
        <f>E7*E55</f>
        <v>0.15648853975066324</v>
      </c>
      <c r="H55" s="62">
        <f>F7*E55</f>
        <v>0.15530526156729338</v>
      </c>
    </row>
    <row r="56" spans="1:11" x14ac:dyDescent="0.35">
      <c r="E56" s="93" t="s">
        <v>109</v>
      </c>
      <c r="F56" s="93"/>
      <c r="G56" s="93"/>
      <c r="H56" s="93"/>
    </row>
  </sheetData>
  <mergeCells count="19">
    <mergeCell ref="E55:F55"/>
    <mergeCell ref="E56:H56"/>
    <mergeCell ref="E37:H37"/>
    <mergeCell ref="E38:F38"/>
    <mergeCell ref="E39:F39"/>
    <mergeCell ref="E40:H40"/>
    <mergeCell ref="A1:I1"/>
    <mergeCell ref="E51:F51"/>
    <mergeCell ref="E52:F52"/>
    <mergeCell ref="E53:H53"/>
    <mergeCell ref="E54:F54"/>
    <mergeCell ref="E22:F22"/>
    <mergeCell ref="E23:F23"/>
    <mergeCell ref="E24:H24"/>
    <mergeCell ref="E19:F19"/>
    <mergeCell ref="E20:F20"/>
    <mergeCell ref="E21:H21"/>
    <mergeCell ref="E35:F35"/>
    <mergeCell ref="E36:F3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3E64-6212-4853-8262-079179E61A04}">
  <dimension ref="A1:K56"/>
  <sheetViews>
    <sheetView zoomScale="70" zoomScaleNormal="70" workbookViewId="0">
      <selection activeCell="E37" sqref="E37:H37"/>
    </sheetView>
  </sheetViews>
  <sheetFormatPr defaultColWidth="9.1796875" defaultRowHeight="14.5" x14ac:dyDescent="0.35"/>
  <cols>
    <col min="1" max="1" width="19.7265625" style="66" customWidth="1"/>
    <col min="2" max="2" width="15.453125" style="48" bestFit="1" customWidth="1"/>
    <col min="3" max="3" width="24.453125" style="48" bestFit="1" customWidth="1"/>
    <col min="4" max="4" width="19" style="48" customWidth="1"/>
    <col min="5" max="5" width="19.7265625" style="48" customWidth="1"/>
    <col min="6" max="6" width="25.81640625" style="48" customWidth="1"/>
    <col min="7" max="7" width="28" style="48" bestFit="1" customWidth="1"/>
    <col min="8" max="8" width="29.1796875" style="48" bestFit="1" customWidth="1"/>
    <col min="9" max="9" width="14.26953125" style="48" bestFit="1" customWidth="1"/>
    <col min="10" max="10" width="14.54296875" style="48" bestFit="1" customWidth="1"/>
    <col min="11" max="16384" width="9.1796875" style="48"/>
  </cols>
  <sheetData>
    <row r="1" spans="1:10" x14ac:dyDescent="0.35">
      <c r="A1" s="89" t="s">
        <v>117</v>
      </c>
      <c r="B1" s="89"/>
      <c r="C1" s="89"/>
      <c r="D1" s="89"/>
      <c r="E1" s="89"/>
      <c r="F1" s="89"/>
      <c r="G1" s="89"/>
      <c r="H1" s="89"/>
      <c r="I1" s="89"/>
    </row>
    <row r="2" spans="1:10" x14ac:dyDescent="0.35">
      <c r="A2" s="66" t="s">
        <v>53</v>
      </c>
      <c r="B2" s="73" t="s">
        <v>54</v>
      </c>
      <c r="C2" s="73" t="s">
        <v>60</v>
      </c>
      <c r="D2" s="73" t="s">
        <v>63</v>
      </c>
      <c r="E2" s="73" t="s">
        <v>59</v>
      </c>
      <c r="F2" s="73" t="s">
        <v>62</v>
      </c>
      <c r="G2" s="73" t="s">
        <v>64</v>
      </c>
    </row>
    <row r="3" spans="1:10" x14ac:dyDescent="0.35">
      <c r="A3" s="53" t="s">
        <v>52</v>
      </c>
      <c r="B3" s="55">
        <f>513/1161</f>
        <v>0.44186046511627908</v>
      </c>
      <c r="C3" s="55">
        <f>32197/36533</f>
        <v>0.88131278570059945</v>
      </c>
      <c r="D3" s="55">
        <f>C3/B3</f>
        <v>1.9945499886908302</v>
      </c>
      <c r="E3" s="55">
        <f>648/1161</f>
        <v>0.55813953488372092</v>
      </c>
      <c r="F3" s="55">
        <f>4336/36533</f>
        <v>0.11868721429940055</v>
      </c>
      <c r="G3" s="55">
        <f>E3/F3</f>
        <v>4.7026087702737494</v>
      </c>
    </row>
    <row r="4" spans="1:10" x14ac:dyDescent="0.35">
      <c r="B4" s="49" t="s">
        <v>61</v>
      </c>
    </row>
    <row r="5" spans="1:10" x14ac:dyDescent="0.35">
      <c r="B5" s="49"/>
    </row>
    <row r="6" spans="1:10" s="73" customFormat="1" x14ac:dyDescent="0.35">
      <c r="A6" s="67" t="s">
        <v>153</v>
      </c>
      <c r="B6" s="73" t="s">
        <v>130</v>
      </c>
      <c r="C6" s="73" t="s">
        <v>131</v>
      </c>
      <c r="D6" s="73" t="s">
        <v>132</v>
      </c>
      <c r="E6" s="73" t="s">
        <v>133</v>
      </c>
      <c r="F6" s="73" t="s">
        <v>134</v>
      </c>
    </row>
    <row r="7" spans="1:10" x14ac:dyDescent="0.35">
      <c r="A7" s="49" t="s">
        <v>157</v>
      </c>
      <c r="B7" s="55">
        <v>21</v>
      </c>
      <c r="C7" s="55">
        <v>21</v>
      </c>
      <c r="D7" s="55">
        <v>21</v>
      </c>
      <c r="E7" s="55">
        <f>B7/D7</f>
        <v>1</v>
      </c>
      <c r="F7" s="55">
        <f>C7/D7</f>
        <v>1</v>
      </c>
    </row>
    <row r="8" spans="1:10" x14ac:dyDescent="0.35">
      <c r="B8" s="52" t="s">
        <v>156</v>
      </c>
      <c r="C8" s="48" t="s">
        <v>154</v>
      </c>
      <c r="D8" s="48" t="s">
        <v>155</v>
      </c>
    </row>
    <row r="10" spans="1:10" x14ac:dyDescent="0.35">
      <c r="B10" s="49"/>
    </row>
    <row r="11" spans="1:10" s="65" customFormat="1" x14ac:dyDescent="0.35">
      <c r="A11" s="63" t="s">
        <v>51</v>
      </c>
      <c r="B11" s="64" t="s">
        <v>55</v>
      </c>
      <c r="C11" s="64" t="s">
        <v>56</v>
      </c>
      <c r="D11" s="64" t="s">
        <v>57</v>
      </c>
      <c r="E11" s="64" t="s">
        <v>58</v>
      </c>
      <c r="F11" s="64" t="s">
        <v>65</v>
      </c>
      <c r="G11" s="64" t="s">
        <v>66</v>
      </c>
      <c r="H11" s="64" t="s">
        <v>59</v>
      </c>
      <c r="I11" s="64" t="s">
        <v>62</v>
      </c>
    </row>
    <row r="12" spans="1:10" x14ac:dyDescent="0.35">
      <c r="A12" s="53" t="s">
        <v>52</v>
      </c>
      <c r="B12" s="55">
        <f>3936/4931</f>
        <v>0.79821537213546945</v>
      </c>
      <c r="C12" s="55">
        <f>(1-B12)</f>
        <v>0.20178462786453055</v>
      </c>
      <c r="D12" s="55">
        <f>187/5247</f>
        <v>3.5639412997903561E-2</v>
      </c>
      <c r="E12" s="55">
        <f>5060/5247</f>
        <v>0.96436058700209648</v>
      </c>
      <c r="F12" s="56">
        <f>B12/(D12+E12*D3)</f>
        <v>0.40743883006957199</v>
      </c>
      <c r="G12" s="57">
        <f>D3*F12</f>
        <v>0.81265711390746986</v>
      </c>
      <c r="H12" s="57">
        <f>1-F12</f>
        <v>0.59256116993042807</v>
      </c>
      <c r="I12" s="58">
        <f>1-G12</f>
        <v>0.18734288609253014</v>
      </c>
    </row>
    <row r="13" spans="1:10" x14ac:dyDescent="0.35">
      <c r="B13" s="49" t="s">
        <v>79</v>
      </c>
      <c r="D13" s="49" t="s">
        <v>80</v>
      </c>
      <c r="F13" s="49" t="s">
        <v>78</v>
      </c>
    </row>
    <row r="14" spans="1:10" x14ac:dyDescent="0.35">
      <c r="F14" s="49"/>
    </row>
    <row r="15" spans="1:10" x14ac:dyDescent="0.35">
      <c r="A15" s="68"/>
      <c r="B15" s="73" t="s">
        <v>126</v>
      </c>
      <c r="C15" s="73" t="s">
        <v>127</v>
      </c>
      <c r="D15" s="73" t="s">
        <v>128</v>
      </c>
      <c r="E15" s="73" t="s">
        <v>129</v>
      </c>
      <c r="F15" s="73" t="s">
        <v>135</v>
      </c>
      <c r="G15" s="73" t="s">
        <v>136</v>
      </c>
      <c r="H15" s="73" t="s">
        <v>137</v>
      </c>
      <c r="I15" s="54" t="s">
        <v>138</v>
      </c>
      <c r="J15" s="73" t="s">
        <v>139</v>
      </c>
    </row>
    <row r="16" spans="1:10" x14ac:dyDescent="0.35">
      <c r="B16" s="75">
        <v>13.4</v>
      </c>
      <c r="C16" s="55">
        <v>9.1999999999999993</v>
      </c>
      <c r="D16" s="55">
        <v>8.5</v>
      </c>
      <c r="E16" s="55">
        <v>12</v>
      </c>
      <c r="F16" s="55">
        <f>D16/E16</f>
        <v>0.70833333333333337</v>
      </c>
      <c r="G16" s="59">
        <f>C16/(F12*F16+H12)</f>
        <v>10.440739065375304</v>
      </c>
      <c r="H16" s="55">
        <f>C16/(G12*F16+I12)</f>
        <v>12.058062057322832</v>
      </c>
      <c r="I16" s="59">
        <f>H16*F16</f>
        <v>8.5411272906036739</v>
      </c>
      <c r="J16" s="59">
        <f>F16*G16</f>
        <v>7.395523504640841</v>
      </c>
    </row>
    <row r="17" spans="1:11" x14ac:dyDescent="0.35">
      <c r="B17" s="48" t="s">
        <v>141</v>
      </c>
      <c r="C17" s="48" t="s">
        <v>140</v>
      </c>
      <c r="D17" s="48" t="s">
        <v>146</v>
      </c>
      <c r="E17" s="48" t="s">
        <v>147</v>
      </c>
      <c r="G17" s="49" t="s">
        <v>74</v>
      </c>
      <c r="I17" s="49" t="s">
        <v>77</v>
      </c>
    </row>
    <row r="19" spans="1:11" s="73" customFormat="1" ht="15" thickBot="1" x14ac:dyDescent="0.4">
      <c r="A19" s="53" t="s">
        <v>82</v>
      </c>
      <c r="B19" s="73" t="s">
        <v>14</v>
      </c>
      <c r="C19" s="73" t="s">
        <v>15</v>
      </c>
      <c r="D19" s="73" t="s">
        <v>16</v>
      </c>
      <c r="E19" s="90" t="s">
        <v>93</v>
      </c>
      <c r="F19" s="90"/>
      <c r="G19" s="73" t="s">
        <v>94</v>
      </c>
      <c r="H19" s="73" t="s">
        <v>95</v>
      </c>
      <c r="I19" s="73" t="s">
        <v>89</v>
      </c>
      <c r="J19" s="73" t="s">
        <v>86</v>
      </c>
      <c r="K19" s="73" t="s">
        <v>87</v>
      </c>
    </row>
    <row r="20" spans="1:11" ht="15" thickBot="1" x14ac:dyDescent="0.4">
      <c r="B20" s="48">
        <v>0.16500000000000001</v>
      </c>
      <c r="C20" s="48">
        <v>6.0999999999999999E-2</v>
      </c>
      <c r="D20" s="48">
        <v>0.10199999999999999</v>
      </c>
      <c r="E20" s="91">
        <f>G16/(B21*E7+C21*F7+D21)</f>
        <v>10.440739065375306</v>
      </c>
      <c r="F20" s="92"/>
      <c r="G20" s="74">
        <f>E7*E20</f>
        <v>10.440739065375306</v>
      </c>
      <c r="H20" s="62">
        <f>F7*E20</f>
        <v>10.440739065375306</v>
      </c>
      <c r="I20" s="60">
        <f>J16/(B21*E7+C21*F7+D21)</f>
        <v>7.3955235046408418</v>
      </c>
      <c r="J20" s="60">
        <f>E7*I20</f>
        <v>7.3955235046408418</v>
      </c>
      <c r="K20" s="60">
        <f>F7*I20</f>
        <v>7.3955235046408418</v>
      </c>
    </row>
    <row r="21" spans="1:11" x14ac:dyDescent="0.35">
      <c r="A21" s="67" t="s">
        <v>84</v>
      </c>
      <c r="B21" s="55">
        <f>B20/(B20+C20+D20)</f>
        <v>0.50304878048780488</v>
      </c>
      <c r="C21" s="55">
        <f>C20/(B20+C20+D20)</f>
        <v>0.18597560975609756</v>
      </c>
      <c r="D21" s="55">
        <f>D20/(B20+C20+D20)</f>
        <v>0.3109756097560975</v>
      </c>
      <c r="E21" s="93" t="s">
        <v>96</v>
      </c>
      <c r="F21" s="93"/>
      <c r="G21" s="93"/>
      <c r="H21" s="93"/>
      <c r="I21" s="50" t="s">
        <v>119</v>
      </c>
    </row>
    <row r="22" spans="1:11" ht="15" thickBot="1" x14ac:dyDescent="0.4">
      <c r="B22" s="49" t="s">
        <v>83</v>
      </c>
      <c r="E22" s="90" t="s">
        <v>104</v>
      </c>
      <c r="F22" s="90"/>
      <c r="G22" s="73" t="s">
        <v>102</v>
      </c>
      <c r="H22" s="73" t="s">
        <v>103</v>
      </c>
    </row>
    <row r="23" spans="1:11" ht="15" thickBot="1" x14ac:dyDescent="0.4">
      <c r="E23" s="91">
        <f>I16/(B21*E7+C21*F7+D21)</f>
        <v>8.5411272906036757</v>
      </c>
      <c r="F23" s="92"/>
      <c r="G23" s="74">
        <f>E7*E23</f>
        <v>8.5411272906036757</v>
      </c>
      <c r="H23" s="62">
        <f>F7*E23</f>
        <v>8.5411272906036757</v>
      </c>
    </row>
    <row r="24" spans="1:11" x14ac:dyDescent="0.35">
      <c r="E24" s="89" t="s">
        <v>105</v>
      </c>
      <c r="F24" s="89"/>
      <c r="G24" s="89"/>
      <c r="H24" s="89"/>
    </row>
    <row r="25" spans="1:11" x14ac:dyDescent="0.35">
      <c r="E25" s="72"/>
      <c r="F25" s="72"/>
      <c r="G25" s="72"/>
      <c r="H25" s="72"/>
    </row>
    <row r="27" spans="1:11" s="65" customFormat="1" x14ac:dyDescent="0.35">
      <c r="A27" s="63" t="s">
        <v>39</v>
      </c>
      <c r="B27" s="64" t="s">
        <v>55</v>
      </c>
      <c r="C27" s="64" t="s">
        <v>56</v>
      </c>
      <c r="D27" s="64" t="s">
        <v>57</v>
      </c>
      <c r="E27" s="64" t="s">
        <v>58</v>
      </c>
      <c r="F27" s="64" t="s">
        <v>65</v>
      </c>
      <c r="G27" s="64" t="s">
        <v>66</v>
      </c>
      <c r="H27" s="64" t="s">
        <v>59</v>
      </c>
      <c r="I27" s="64" t="s">
        <v>62</v>
      </c>
    </row>
    <row r="28" spans="1:11" x14ac:dyDescent="0.35">
      <c r="A28" s="53" t="s">
        <v>52</v>
      </c>
      <c r="B28" s="55">
        <f>18038/20559</f>
        <v>0.87737730434359651</v>
      </c>
      <c r="C28" s="55">
        <f>(1-B28)</f>
        <v>0.12262269565640349</v>
      </c>
      <c r="D28" s="55">
        <f>631/21755</f>
        <v>2.9004826476672029E-2</v>
      </c>
      <c r="E28" s="55">
        <f>21124/21755</f>
        <v>0.97099517352332798</v>
      </c>
      <c r="F28" s="56">
        <f>B28/(D28+E28*D3)</f>
        <v>0.44634270677524207</v>
      </c>
      <c r="G28" s="57">
        <f>D3*F28</f>
        <v>0.89025284075079358</v>
      </c>
      <c r="H28" s="57">
        <f>1-F28</f>
        <v>0.55365729322475787</v>
      </c>
      <c r="I28" s="58">
        <f>1-G28</f>
        <v>0.10974715924920642</v>
      </c>
    </row>
    <row r="29" spans="1:11" x14ac:dyDescent="0.35">
      <c r="B29" s="49" t="s">
        <v>110</v>
      </c>
      <c r="D29" s="49" t="s">
        <v>111</v>
      </c>
      <c r="F29" s="49" t="s">
        <v>97</v>
      </c>
    </row>
    <row r="30" spans="1:11" x14ac:dyDescent="0.35">
      <c r="F30" s="49"/>
    </row>
    <row r="31" spans="1:11" x14ac:dyDescent="0.35">
      <c r="A31" s="68"/>
      <c r="B31" s="73" t="s">
        <v>126</v>
      </c>
      <c r="C31" s="73" t="s">
        <v>127</v>
      </c>
      <c r="D31" s="73" t="s">
        <v>128</v>
      </c>
      <c r="E31" s="73" t="s">
        <v>129</v>
      </c>
      <c r="F31" s="73" t="s">
        <v>135</v>
      </c>
      <c r="G31" s="73" t="s">
        <v>136</v>
      </c>
      <c r="H31" s="73" t="s">
        <v>137</v>
      </c>
      <c r="I31" s="54" t="s">
        <v>138</v>
      </c>
      <c r="J31" s="73" t="s">
        <v>139</v>
      </c>
    </row>
    <row r="32" spans="1:11" x14ac:dyDescent="0.35">
      <c r="B32" s="55">
        <v>14.6</v>
      </c>
      <c r="C32" s="55">
        <v>9</v>
      </c>
      <c r="D32" s="55">
        <v>8.5</v>
      </c>
      <c r="E32" s="55">
        <v>13.3</v>
      </c>
      <c r="F32" s="55">
        <f>D32/E32</f>
        <v>0.63909774436090228</v>
      </c>
      <c r="G32" s="59">
        <f>B32/(F28*F32+H28)</f>
        <v>17.40345441898717</v>
      </c>
      <c r="H32" s="55">
        <f>C32/(G28*F32+I28)</f>
        <v>13.260533169603468</v>
      </c>
      <c r="I32" s="59">
        <f>H32*F32</f>
        <v>8.4747768377165027</v>
      </c>
      <c r="J32" s="59">
        <f>F32*G32</f>
        <v>11.122508463262477</v>
      </c>
    </row>
    <row r="33" spans="1:11" x14ac:dyDescent="0.35">
      <c r="B33" s="48" t="s">
        <v>143</v>
      </c>
      <c r="C33" s="48" t="s">
        <v>142</v>
      </c>
      <c r="D33" s="48" t="s">
        <v>148</v>
      </c>
      <c r="E33" s="48" t="s">
        <v>149</v>
      </c>
      <c r="G33" s="49" t="s">
        <v>74</v>
      </c>
      <c r="I33" s="49" t="s">
        <v>77</v>
      </c>
    </row>
    <row r="35" spans="1:11" s="73" customFormat="1" ht="15" thickBot="1" x14ac:dyDescent="0.4">
      <c r="A35" s="53" t="s">
        <v>115</v>
      </c>
      <c r="B35" s="73" t="s">
        <v>14</v>
      </c>
      <c r="C35" s="73" t="s">
        <v>15</v>
      </c>
      <c r="D35" s="73" t="s">
        <v>16</v>
      </c>
      <c r="E35" s="90" t="s">
        <v>99</v>
      </c>
      <c r="F35" s="90"/>
      <c r="G35" s="73" t="s">
        <v>100</v>
      </c>
      <c r="H35" s="73" t="s">
        <v>101</v>
      </c>
      <c r="I35" s="73" t="s">
        <v>89</v>
      </c>
      <c r="J35" s="73" t="s">
        <v>86</v>
      </c>
      <c r="K35" s="73" t="s">
        <v>87</v>
      </c>
    </row>
    <row r="36" spans="1:11" ht="15" thickBot="1" x14ac:dyDescent="0.4">
      <c r="B36" s="41">
        <v>0.10299999999999999</v>
      </c>
      <c r="C36" s="41">
        <v>7.0000000000000001E-3</v>
      </c>
      <c r="D36" s="41">
        <v>0.10100000000000001</v>
      </c>
      <c r="E36" s="91">
        <f>G32/(B37*E7+C37*F7+D37)</f>
        <v>17.40345441898717</v>
      </c>
      <c r="F36" s="92"/>
      <c r="G36" s="74">
        <f>E7*E36</f>
        <v>17.40345441898717</v>
      </c>
      <c r="H36" s="62">
        <f>F7*E36</f>
        <v>17.40345441898717</v>
      </c>
      <c r="I36" s="60">
        <f>J32/(B37*E7+C37*F7+D37)</f>
        <v>11.122508463262477</v>
      </c>
      <c r="J36" s="60">
        <f>E7*I36</f>
        <v>11.122508463262477</v>
      </c>
      <c r="K36" s="60">
        <f>F7*I36</f>
        <v>11.122508463262477</v>
      </c>
    </row>
    <row r="37" spans="1:11" x14ac:dyDescent="0.35">
      <c r="A37" s="67" t="s">
        <v>84</v>
      </c>
      <c r="B37" s="55">
        <f>B36/(B36+C36+D36)</f>
        <v>0.48815165876777245</v>
      </c>
      <c r="C37" s="55">
        <f>C36/(B36+C36+D36)</f>
        <v>3.3175355450236962E-2</v>
      </c>
      <c r="D37" s="55">
        <f>D36/(B36+C36+D36)</f>
        <v>0.47867298578199052</v>
      </c>
      <c r="E37" s="93" t="s">
        <v>112</v>
      </c>
      <c r="F37" s="93"/>
      <c r="G37" s="93"/>
      <c r="H37" s="93"/>
      <c r="I37" s="50" t="s">
        <v>119</v>
      </c>
    </row>
    <row r="38" spans="1:11" ht="15" thickBot="1" x14ac:dyDescent="0.4">
      <c r="B38" s="49" t="s">
        <v>98</v>
      </c>
      <c r="E38" s="90" t="s">
        <v>104</v>
      </c>
      <c r="F38" s="90"/>
      <c r="G38" s="73" t="s">
        <v>102</v>
      </c>
      <c r="H38" s="73" t="s">
        <v>103</v>
      </c>
    </row>
    <row r="39" spans="1:11" ht="15" thickBot="1" x14ac:dyDescent="0.4">
      <c r="E39" s="91">
        <f>I32/(B37*E7+C37*F7+D37)</f>
        <v>8.4747768377165027</v>
      </c>
      <c r="F39" s="92"/>
      <c r="G39" s="74">
        <f>E7*E39</f>
        <v>8.4747768377165027</v>
      </c>
      <c r="H39" s="62">
        <f>F7*E39</f>
        <v>8.4747768377165027</v>
      </c>
    </row>
    <row r="40" spans="1:11" x14ac:dyDescent="0.35">
      <c r="E40" s="93" t="s">
        <v>113</v>
      </c>
      <c r="F40" s="93"/>
      <c r="G40" s="93"/>
      <c r="H40" s="93"/>
    </row>
    <row r="43" spans="1:11" s="65" customFormat="1" x14ac:dyDescent="0.35">
      <c r="A43" s="63" t="s">
        <v>36</v>
      </c>
      <c r="B43" s="64" t="s">
        <v>55</v>
      </c>
      <c r="C43" s="64" t="s">
        <v>56</v>
      </c>
      <c r="D43" s="64" t="s">
        <v>57</v>
      </c>
      <c r="E43" s="64" t="s">
        <v>58</v>
      </c>
      <c r="F43" s="64" t="s">
        <v>65</v>
      </c>
      <c r="G43" s="64" t="s">
        <v>66</v>
      </c>
      <c r="H43" s="64" t="s">
        <v>59</v>
      </c>
      <c r="I43" s="64" t="s">
        <v>62</v>
      </c>
    </row>
    <row r="44" spans="1:11" x14ac:dyDescent="0.35">
      <c r="A44" s="53" t="s">
        <v>52</v>
      </c>
      <c r="B44" s="55">
        <f>10736/12204</f>
        <v>0.87971156997705668</v>
      </c>
      <c r="C44" s="55">
        <f>(1-B44)</f>
        <v>0.12028843002294332</v>
      </c>
      <c r="D44" s="55">
        <f>409/13135</f>
        <v>3.1138180433955082E-2</v>
      </c>
      <c r="E44" s="55">
        <f>21124/21755</f>
        <v>0.97099517352332798</v>
      </c>
      <c r="F44" s="56">
        <f>B44/(D44+E44*D3)</f>
        <v>0.44704503066672313</v>
      </c>
      <c r="G44" s="57">
        <f>D3*F44</f>
        <v>0.89165366086060449</v>
      </c>
      <c r="H44" s="57">
        <f>1-F44</f>
        <v>0.55295496933327692</v>
      </c>
      <c r="I44" s="58">
        <f>1-G44</f>
        <v>0.10834633913939551</v>
      </c>
    </row>
    <row r="45" spans="1:11" x14ac:dyDescent="0.35">
      <c r="B45" s="49" t="s">
        <v>106</v>
      </c>
      <c r="D45" s="49" t="s">
        <v>107</v>
      </c>
      <c r="F45" s="49" t="s">
        <v>97</v>
      </c>
    </row>
    <row r="46" spans="1:11" x14ac:dyDescent="0.35">
      <c r="F46" s="49"/>
    </row>
    <row r="47" spans="1:11" x14ac:dyDescent="0.35">
      <c r="A47" s="68"/>
      <c r="B47" s="73" t="s">
        <v>126</v>
      </c>
      <c r="C47" s="73" t="s">
        <v>127</v>
      </c>
      <c r="D47" s="73" t="s">
        <v>128</v>
      </c>
      <c r="E47" s="73" t="s">
        <v>129</v>
      </c>
      <c r="F47" s="73" t="s">
        <v>135</v>
      </c>
      <c r="G47" s="73" t="s">
        <v>136</v>
      </c>
      <c r="H47" s="73" t="s">
        <v>137</v>
      </c>
      <c r="I47" s="54" t="s">
        <v>138</v>
      </c>
      <c r="J47" s="73" t="s">
        <v>139</v>
      </c>
    </row>
    <row r="48" spans="1:11" x14ac:dyDescent="0.35">
      <c r="B48" s="55">
        <v>18</v>
      </c>
      <c r="C48" s="55">
        <v>10.9</v>
      </c>
      <c r="D48" s="55">
        <v>9.9</v>
      </c>
      <c r="E48" s="55">
        <v>18.899999999999999</v>
      </c>
      <c r="F48" s="55">
        <f>D48/E48</f>
        <v>0.52380952380952384</v>
      </c>
      <c r="G48" s="59">
        <f>B48/(F44*F48+H44)</f>
        <v>22.868136580421613</v>
      </c>
      <c r="H48" s="55">
        <f>C48/(G44*F48+I44)</f>
        <v>18.943244381658523</v>
      </c>
      <c r="I48" s="59">
        <f>H48*F48</f>
        <v>9.9226518189639883</v>
      </c>
      <c r="J48" s="59">
        <f>F48*G48</f>
        <v>11.978547732601799</v>
      </c>
    </row>
    <row r="49" spans="1:11" x14ac:dyDescent="0.35">
      <c r="B49" s="48" t="s">
        <v>145</v>
      </c>
      <c r="C49" s="48" t="s">
        <v>144</v>
      </c>
      <c r="D49" s="48" t="s">
        <v>150</v>
      </c>
      <c r="E49" s="48" t="s">
        <v>151</v>
      </c>
      <c r="G49" s="49" t="s">
        <v>74</v>
      </c>
      <c r="I49" s="49" t="s">
        <v>77</v>
      </c>
    </row>
    <row r="51" spans="1:11" s="73" customFormat="1" ht="15" thickBot="1" x14ac:dyDescent="0.4">
      <c r="A51" s="53" t="s">
        <v>116</v>
      </c>
      <c r="B51" s="73" t="s">
        <v>14</v>
      </c>
      <c r="C51" s="73" t="s">
        <v>15</v>
      </c>
      <c r="D51" s="73" t="s">
        <v>16</v>
      </c>
      <c r="E51" s="90" t="s">
        <v>99</v>
      </c>
      <c r="F51" s="90"/>
      <c r="G51" s="73" t="s">
        <v>100</v>
      </c>
      <c r="H51" s="73" t="s">
        <v>101</v>
      </c>
      <c r="I51" s="73" t="s">
        <v>89</v>
      </c>
      <c r="J51" s="73" t="s">
        <v>86</v>
      </c>
      <c r="K51" s="73" t="s">
        <v>87</v>
      </c>
    </row>
    <row r="52" spans="1:11" ht="15" thickBot="1" x14ac:dyDescent="0.4">
      <c r="B52" s="41">
        <v>0.04</v>
      </c>
      <c r="C52" s="41">
        <v>2.1999999999999999E-2</v>
      </c>
      <c r="D52" s="41">
        <v>8.4000000000000005E-2</v>
      </c>
      <c r="E52" s="91">
        <f>G48/(B53*E7+C53*F7+D53)</f>
        <v>22.868136580421616</v>
      </c>
      <c r="F52" s="92"/>
      <c r="G52" s="74">
        <f>E7*E52</f>
        <v>22.868136580421616</v>
      </c>
      <c r="H52" s="62">
        <f>F7*E52</f>
        <v>22.868136580421616</v>
      </c>
      <c r="I52" s="60">
        <f>J48/(B53*E7+C53*F7+D53)</f>
        <v>11.9785477326018</v>
      </c>
      <c r="J52" s="60">
        <f>E7*I52</f>
        <v>11.9785477326018</v>
      </c>
      <c r="K52" s="60">
        <f>F7*I52</f>
        <v>11.9785477326018</v>
      </c>
    </row>
    <row r="53" spans="1:11" x14ac:dyDescent="0.35">
      <c r="A53" s="67" t="s">
        <v>84</v>
      </c>
      <c r="B53" s="55">
        <f>B52/(B52+C52+D52)</f>
        <v>0.27397260273972601</v>
      </c>
      <c r="C53" s="55">
        <f>C52/(B52+C52+D52)</f>
        <v>0.15068493150684928</v>
      </c>
      <c r="D53" s="55">
        <f>D52/(B52+C52+D52)</f>
        <v>0.57534246575342463</v>
      </c>
      <c r="E53" s="93" t="s">
        <v>108</v>
      </c>
      <c r="F53" s="93"/>
      <c r="G53" s="93"/>
      <c r="H53" s="93"/>
      <c r="I53" s="50" t="s">
        <v>119</v>
      </c>
    </row>
    <row r="54" spans="1:11" ht="15" thickBot="1" x14ac:dyDescent="0.4">
      <c r="B54" s="49" t="s">
        <v>114</v>
      </c>
      <c r="E54" s="90" t="s">
        <v>104</v>
      </c>
      <c r="F54" s="90"/>
      <c r="G54" s="73" t="s">
        <v>102</v>
      </c>
      <c r="H54" s="73" t="s">
        <v>103</v>
      </c>
    </row>
    <row r="55" spans="1:11" ht="15" thickBot="1" x14ac:dyDescent="0.4">
      <c r="E55" s="91">
        <f>I48/(B53*E7+C53*F7+D53)</f>
        <v>9.9226518189639901</v>
      </c>
      <c r="F55" s="92"/>
      <c r="G55" s="74">
        <f>E7*E55</f>
        <v>9.9226518189639901</v>
      </c>
      <c r="H55" s="62">
        <f>F7*E55</f>
        <v>9.9226518189639901</v>
      </c>
    </row>
    <row r="56" spans="1:11" x14ac:dyDescent="0.35">
      <c r="E56" s="93" t="s">
        <v>109</v>
      </c>
      <c r="F56" s="93"/>
      <c r="G56" s="93"/>
      <c r="H56" s="93"/>
    </row>
  </sheetData>
  <mergeCells count="19">
    <mergeCell ref="E39:F39"/>
    <mergeCell ref="A1:I1"/>
    <mergeCell ref="E19:F19"/>
    <mergeCell ref="E20:F20"/>
    <mergeCell ref="E21:H21"/>
    <mergeCell ref="E22:F22"/>
    <mergeCell ref="E23:F23"/>
    <mergeCell ref="E24:H24"/>
    <mergeCell ref="E35:F35"/>
    <mergeCell ref="E36:F36"/>
    <mergeCell ref="E37:H37"/>
    <mergeCell ref="E38:F38"/>
    <mergeCell ref="E56:H56"/>
    <mergeCell ref="E40:H40"/>
    <mergeCell ref="E51:F51"/>
    <mergeCell ref="E52:F52"/>
    <mergeCell ref="E53:H53"/>
    <mergeCell ref="E54:F54"/>
    <mergeCell ref="E55:F55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6"/>
  <sheetViews>
    <sheetView zoomScale="55" zoomScaleNormal="55" workbookViewId="0">
      <selection activeCell="Q2" sqref="Q2:AF9"/>
    </sheetView>
  </sheetViews>
  <sheetFormatPr defaultRowHeight="14.5" x14ac:dyDescent="0.35"/>
  <cols>
    <col min="1" max="1" width="15.1796875" customWidth="1"/>
  </cols>
  <sheetData>
    <row r="1" spans="1:1025" x14ac:dyDescent="0.35">
      <c r="A1" s="16" t="s">
        <v>0</v>
      </c>
      <c r="B1" s="16">
        <v>2000</v>
      </c>
      <c r="C1" s="16">
        <v>2001</v>
      </c>
      <c r="D1" s="16">
        <v>2002</v>
      </c>
      <c r="E1" s="16">
        <v>2003</v>
      </c>
      <c r="F1" s="16">
        <v>2004</v>
      </c>
      <c r="G1" s="16">
        <v>2005</v>
      </c>
      <c r="H1" s="16">
        <v>2006</v>
      </c>
      <c r="I1" s="16">
        <v>2007</v>
      </c>
      <c r="J1" s="16">
        <v>2008</v>
      </c>
      <c r="K1" s="16">
        <v>2009</v>
      </c>
      <c r="L1" s="16">
        <v>2010</v>
      </c>
      <c r="M1" s="16">
        <v>2011</v>
      </c>
      <c r="N1" s="16">
        <v>2012</v>
      </c>
      <c r="O1" s="16">
        <v>2013</v>
      </c>
      <c r="P1" s="16">
        <v>2014</v>
      </c>
    </row>
    <row r="2" spans="1:1025" s="20" customFormat="1" x14ac:dyDescent="0.35">
      <c r="A2" s="17" t="s">
        <v>1</v>
      </c>
      <c r="B2" s="18">
        <v>2486</v>
      </c>
      <c r="C2" s="18">
        <v>2727</v>
      </c>
      <c r="D2" s="18">
        <v>2822</v>
      </c>
      <c r="E2" s="18">
        <v>3101</v>
      </c>
      <c r="F2" s="18">
        <v>3537</v>
      </c>
      <c r="G2" s="18">
        <v>3076</v>
      </c>
      <c r="H2" s="18">
        <v>2714</v>
      </c>
      <c r="I2" s="18">
        <v>2267</v>
      </c>
      <c r="J2" s="18">
        <v>2107</v>
      </c>
      <c r="K2" s="18">
        <v>1829</v>
      </c>
      <c r="L2" s="18">
        <v>1631</v>
      </c>
      <c r="M2" s="18">
        <v>1488</v>
      </c>
      <c r="N2" s="18">
        <v>615</v>
      </c>
      <c r="O2" s="18">
        <v>6849</v>
      </c>
      <c r="P2" s="18">
        <v>6578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  <c r="ZZ2" s="19"/>
      <c r="AAA2" s="19"/>
      <c r="AAB2" s="19"/>
      <c r="AAC2" s="19"/>
      <c r="AAD2" s="19"/>
      <c r="AAE2" s="19"/>
      <c r="AAF2" s="19"/>
      <c r="AAG2" s="19"/>
      <c r="AAH2" s="19"/>
      <c r="AAI2" s="19"/>
      <c r="AAJ2" s="19"/>
      <c r="AAK2" s="19"/>
      <c r="AAL2" s="19"/>
      <c r="AAM2" s="19"/>
      <c r="AAN2" s="19"/>
      <c r="AAO2" s="19"/>
      <c r="AAP2" s="19"/>
      <c r="AAQ2" s="19"/>
      <c r="AAR2" s="19"/>
      <c r="AAS2" s="19"/>
      <c r="AAT2" s="19"/>
      <c r="AAU2" s="19"/>
      <c r="AAV2" s="19"/>
      <c r="AAW2" s="19"/>
      <c r="AAX2" s="19"/>
      <c r="AAY2" s="19"/>
      <c r="AAZ2" s="19"/>
      <c r="ABA2" s="19"/>
      <c r="ABB2" s="19"/>
      <c r="ABC2" s="19"/>
      <c r="ABD2" s="19"/>
      <c r="ABE2" s="19"/>
      <c r="ABF2" s="19"/>
      <c r="ABG2" s="19"/>
      <c r="ABH2" s="19"/>
      <c r="ABI2" s="19"/>
      <c r="ABJ2" s="19"/>
      <c r="ABK2" s="19"/>
      <c r="ABL2" s="19"/>
      <c r="ABM2" s="19"/>
      <c r="ABN2" s="19"/>
      <c r="ABO2" s="19"/>
      <c r="ABP2" s="19"/>
      <c r="ABQ2" s="19"/>
      <c r="ABR2" s="19"/>
      <c r="ABS2" s="19"/>
      <c r="ABT2" s="19"/>
      <c r="ABU2" s="19"/>
      <c r="ABV2" s="19"/>
      <c r="ABW2" s="19"/>
      <c r="ABX2" s="19"/>
      <c r="ABY2" s="19"/>
      <c r="ABZ2" s="19"/>
      <c r="ACA2" s="19"/>
      <c r="ACB2" s="19"/>
      <c r="ACC2" s="19"/>
      <c r="ACD2" s="19"/>
      <c r="ACE2" s="19"/>
      <c r="ACF2" s="19"/>
      <c r="ACG2" s="19"/>
      <c r="ACH2" s="19"/>
      <c r="ACI2" s="19"/>
      <c r="ACJ2" s="19"/>
      <c r="ACK2" s="19"/>
      <c r="ACL2" s="19"/>
      <c r="ACM2" s="19"/>
      <c r="ACN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DC2" s="19"/>
      <c r="ADD2" s="19"/>
      <c r="ADE2" s="19"/>
      <c r="ADF2" s="19"/>
      <c r="ADG2" s="19"/>
      <c r="ADH2" s="19"/>
      <c r="ADI2" s="19"/>
      <c r="ADJ2" s="19"/>
      <c r="ADK2" s="19"/>
      <c r="ADL2" s="19"/>
      <c r="ADM2" s="19"/>
      <c r="ADN2" s="19"/>
      <c r="ADO2" s="19"/>
      <c r="ADP2" s="19"/>
      <c r="ADQ2" s="19"/>
      <c r="ADR2" s="19"/>
      <c r="ADS2" s="19"/>
      <c r="ADT2" s="19"/>
      <c r="ADU2" s="19"/>
      <c r="ADV2" s="19"/>
      <c r="ADW2" s="19"/>
      <c r="ADX2" s="19"/>
      <c r="ADY2" s="19"/>
      <c r="ADZ2" s="19"/>
      <c r="AEA2" s="19"/>
      <c r="AEB2" s="19"/>
      <c r="AEC2" s="19"/>
      <c r="AED2" s="19"/>
      <c r="AEE2" s="19"/>
      <c r="AEF2" s="19"/>
      <c r="AEG2" s="19"/>
      <c r="AEH2" s="19"/>
      <c r="AEI2" s="19"/>
      <c r="AEJ2" s="19"/>
      <c r="AEK2" s="19"/>
      <c r="AEL2" s="19"/>
      <c r="AEM2" s="19"/>
      <c r="AEN2" s="19"/>
      <c r="AEO2" s="19"/>
      <c r="AEP2" s="19"/>
      <c r="AEQ2" s="19"/>
      <c r="AER2" s="19"/>
      <c r="AES2" s="19"/>
      <c r="AET2" s="19"/>
      <c r="AEU2" s="19"/>
      <c r="AEV2" s="19"/>
      <c r="AEW2" s="19"/>
      <c r="AEX2" s="19"/>
      <c r="AEY2" s="19"/>
      <c r="AEZ2" s="19"/>
      <c r="AFA2" s="19"/>
      <c r="AFB2" s="19"/>
      <c r="AFC2" s="19"/>
      <c r="AFD2" s="19"/>
      <c r="AFE2" s="19"/>
      <c r="AFF2" s="19"/>
      <c r="AFG2" s="19"/>
      <c r="AFH2" s="19"/>
      <c r="AFI2" s="19"/>
      <c r="AFJ2" s="19"/>
      <c r="AFK2" s="19"/>
      <c r="AFL2" s="19"/>
      <c r="AFM2" s="19"/>
      <c r="AFN2" s="19"/>
      <c r="AFO2" s="19"/>
      <c r="AFP2" s="19"/>
      <c r="AFQ2" s="19"/>
      <c r="AFR2" s="19"/>
      <c r="AFS2" s="19"/>
      <c r="AFT2" s="19"/>
      <c r="AFU2" s="19"/>
      <c r="AFV2" s="19"/>
      <c r="AFW2" s="19"/>
      <c r="AFX2" s="19"/>
      <c r="AFY2" s="19"/>
      <c r="AFZ2" s="19"/>
      <c r="AGA2" s="19"/>
      <c r="AGB2" s="19"/>
      <c r="AGC2" s="19"/>
      <c r="AGD2" s="19"/>
      <c r="AGE2" s="19"/>
      <c r="AGF2" s="19"/>
      <c r="AGG2" s="19"/>
      <c r="AGH2" s="19"/>
      <c r="AGI2" s="19"/>
      <c r="AGJ2" s="19"/>
      <c r="AGK2" s="19"/>
      <c r="AGL2" s="19"/>
      <c r="AGM2" s="19"/>
      <c r="AGN2" s="19"/>
      <c r="AGO2" s="19"/>
      <c r="AGP2" s="19"/>
      <c r="AGQ2" s="19"/>
      <c r="AGR2" s="19"/>
      <c r="AGS2" s="19"/>
      <c r="AGT2" s="19"/>
      <c r="AGU2" s="19"/>
      <c r="AGV2" s="19"/>
      <c r="AGW2" s="19"/>
      <c r="AGX2" s="19"/>
      <c r="AGY2" s="19"/>
      <c r="AGZ2" s="19"/>
      <c r="AHA2" s="19"/>
      <c r="AHB2" s="19"/>
      <c r="AHC2" s="19"/>
      <c r="AHD2" s="19"/>
      <c r="AHE2" s="19"/>
      <c r="AHF2" s="19"/>
      <c r="AHG2" s="19"/>
      <c r="AHH2" s="19"/>
      <c r="AHI2" s="19"/>
      <c r="AHJ2" s="19"/>
      <c r="AHK2" s="19"/>
      <c r="AHL2" s="19"/>
      <c r="AHM2" s="19"/>
      <c r="AHN2" s="19"/>
      <c r="AHO2" s="19"/>
      <c r="AHP2" s="19"/>
      <c r="AHQ2" s="19"/>
      <c r="AHR2" s="19"/>
      <c r="AHS2" s="19"/>
      <c r="AHT2" s="19"/>
      <c r="AHU2" s="19"/>
      <c r="AHV2" s="19"/>
      <c r="AHW2" s="19"/>
      <c r="AHX2" s="19"/>
      <c r="AHY2" s="19"/>
      <c r="AHZ2" s="19"/>
      <c r="AIA2" s="19"/>
      <c r="AIB2" s="19"/>
      <c r="AIC2" s="19"/>
      <c r="AID2" s="19"/>
      <c r="AIE2" s="19"/>
      <c r="AIF2" s="19"/>
      <c r="AIG2" s="19"/>
      <c r="AIH2" s="19"/>
      <c r="AII2" s="19"/>
      <c r="AIJ2" s="19"/>
      <c r="AIK2" s="19"/>
      <c r="AIL2" s="19"/>
      <c r="AIM2" s="19"/>
      <c r="AIN2" s="19"/>
      <c r="AIO2" s="19"/>
      <c r="AIP2" s="19"/>
      <c r="AIQ2" s="19"/>
      <c r="AIR2" s="19"/>
      <c r="AIS2" s="19"/>
      <c r="AIT2" s="19"/>
      <c r="AIU2" s="19"/>
      <c r="AIV2" s="19"/>
      <c r="AIW2" s="19"/>
      <c r="AIX2" s="19"/>
      <c r="AIY2" s="19"/>
      <c r="AIZ2" s="19"/>
      <c r="AJA2" s="19"/>
      <c r="AJB2" s="19"/>
      <c r="AJC2" s="19"/>
      <c r="AJD2" s="19"/>
      <c r="AJE2" s="19"/>
      <c r="AJF2" s="19"/>
      <c r="AJG2" s="19"/>
      <c r="AJH2" s="19"/>
      <c r="AJI2" s="19"/>
      <c r="AJJ2" s="19"/>
      <c r="AJK2" s="19"/>
      <c r="AJL2" s="19"/>
      <c r="AJM2" s="19"/>
      <c r="AJN2" s="19"/>
      <c r="AJO2" s="19"/>
      <c r="AJP2" s="19"/>
      <c r="AJQ2" s="19"/>
      <c r="AJR2" s="19"/>
      <c r="AJS2" s="19"/>
      <c r="AJT2" s="19"/>
      <c r="AJU2" s="19"/>
      <c r="AJV2" s="19"/>
      <c r="AJW2" s="19"/>
      <c r="AJX2" s="19"/>
      <c r="AJY2" s="19"/>
      <c r="AJZ2" s="19"/>
      <c r="AKA2" s="19"/>
      <c r="AKB2" s="19"/>
      <c r="AKC2" s="19"/>
      <c r="AKD2" s="19"/>
      <c r="AKE2" s="19"/>
      <c r="AKF2" s="19"/>
      <c r="AKG2" s="19"/>
      <c r="AKH2" s="19"/>
      <c r="AKI2" s="19"/>
      <c r="AKJ2" s="19"/>
      <c r="AKK2" s="19"/>
      <c r="AKL2" s="19"/>
      <c r="AKM2" s="19"/>
      <c r="AKN2" s="19"/>
      <c r="AKO2" s="19"/>
      <c r="AKP2" s="19"/>
      <c r="AKQ2" s="19"/>
      <c r="AKR2" s="19"/>
      <c r="AKS2" s="19"/>
      <c r="AKT2" s="19"/>
      <c r="AKU2" s="19"/>
      <c r="AKV2" s="19"/>
      <c r="AKW2" s="19"/>
      <c r="AKX2" s="19"/>
      <c r="AKY2" s="19"/>
      <c r="AKZ2" s="19"/>
      <c r="ALA2" s="19"/>
      <c r="ALB2" s="19"/>
      <c r="ALC2" s="19"/>
      <c r="ALD2" s="19"/>
      <c r="ALE2" s="19"/>
      <c r="ALF2" s="19"/>
      <c r="ALG2" s="19"/>
      <c r="ALH2" s="19"/>
      <c r="ALI2" s="19"/>
      <c r="ALJ2" s="19"/>
      <c r="ALK2" s="19"/>
      <c r="ALL2" s="19"/>
      <c r="ALM2" s="19"/>
      <c r="ALN2" s="19"/>
      <c r="ALO2" s="19"/>
      <c r="ALP2" s="19"/>
      <c r="ALQ2" s="19"/>
      <c r="ALR2" s="19"/>
      <c r="ALS2" s="19"/>
      <c r="ALT2" s="19"/>
      <c r="ALU2" s="19"/>
      <c r="ALV2" s="19"/>
      <c r="ALW2" s="19"/>
      <c r="ALX2" s="19"/>
      <c r="ALY2" s="19"/>
      <c r="ALZ2" s="19"/>
      <c r="AMA2" s="19"/>
      <c r="AMB2" s="19"/>
      <c r="AMC2" s="19"/>
      <c r="AMD2" s="19"/>
      <c r="AME2" s="19"/>
      <c r="AMF2" s="19"/>
      <c r="AMG2" s="19"/>
      <c r="AMH2" s="19"/>
      <c r="AMI2" s="19"/>
      <c r="AMJ2" s="19"/>
      <c r="AMK2" s="19"/>
    </row>
    <row r="3" spans="1:1025" s="20" customFormat="1" x14ac:dyDescent="0.35">
      <c r="A3" s="21" t="s">
        <v>2</v>
      </c>
      <c r="B3" s="22">
        <v>323.18</v>
      </c>
      <c r="C3" s="22">
        <v>436.32</v>
      </c>
      <c r="D3" s="22">
        <v>507.96</v>
      </c>
      <c r="E3" s="22">
        <v>589.19000000000005</v>
      </c>
      <c r="F3" s="22">
        <v>707.4</v>
      </c>
      <c r="G3" s="22">
        <v>522.91999999999996</v>
      </c>
      <c r="H3" s="22">
        <v>488.52</v>
      </c>
      <c r="I3" s="22">
        <v>385.39</v>
      </c>
      <c r="J3" s="22">
        <v>379.26</v>
      </c>
      <c r="K3" s="22">
        <v>310.93</v>
      </c>
      <c r="L3" s="22">
        <v>326.2</v>
      </c>
      <c r="M3" s="22">
        <v>282.72000000000003</v>
      </c>
      <c r="N3" s="22">
        <v>153.75</v>
      </c>
      <c r="O3" s="22">
        <f>0.2*O2</f>
        <v>1369.8000000000002</v>
      </c>
      <c r="P3" s="22">
        <f>0.19*P2</f>
        <v>1249.82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G3" s="19"/>
      <c r="QH3" s="19"/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Q3" s="19"/>
      <c r="RR3" s="19"/>
      <c r="RS3" s="19"/>
      <c r="RT3" s="19"/>
      <c r="RU3" s="19"/>
      <c r="RV3" s="19"/>
      <c r="RW3" s="19"/>
      <c r="RX3" s="19"/>
      <c r="RY3" s="19"/>
      <c r="RZ3" s="19"/>
      <c r="SA3" s="19"/>
      <c r="SB3" s="19"/>
      <c r="SC3" s="19"/>
      <c r="SD3" s="19"/>
      <c r="SE3" s="19"/>
      <c r="SF3" s="19"/>
      <c r="SG3" s="19"/>
      <c r="SH3" s="19"/>
      <c r="SI3" s="19"/>
      <c r="SJ3" s="19"/>
      <c r="SK3" s="19"/>
      <c r="SL3" s="19"/>
      <c r="SM3" s="19"/>
      <c r="SN3" s="19"/>
      <c r="SO3" s="19"/>
      <c r="SP3" s="19"/>
      <c r="SQ3" s="19"/>
      <c r="SR3" s="19"/>
      <c r="SS3" s="19"/>
      <c r="ST3" s="19"/>
      <c r="SU3" s="19"/>
      <c r="SV3" s="19"/>
      <c r="SW3" s="19"/>
      <c r="SX3" s="19"/>
      <c r="SY3" s="19"/>
      <c r="SZ3" s="19"/>
      <c r="TA3" s="19"/>
      <c r="TB3" s="19"/>
      <c r="TC3" s="19"/>
      <c r="TD3" s="19"/>
      <c r="TE3" s="19"/>
      <c r="TF3" s="19"/>
      <c r="TG3" s="19"/>
      <c r="TH3" s="19"/>
      <c r="TI3" s="19"/>
      <c r="TJ3" s="19"/>
      <c r="TK3" s="19"/>
      <c r="TL3" s="19"/>
      <c r="TM3" s="19"/>
      <c r="TN3" s="19"/>
      <c r="TO3" s="19"/>
      <c r="TP3" s="19"/>
      <c r="TQ3" s="19"/>
      <c r="TR3" s="19"/>
      <c r="TS3" s="19"/>
      <c r="TT3" s="19"/>
      <c r="TU3" s="19"/>
      <c r="TV3" s="19"/>
      <c r="TW3" s="19"/>
      <c r="TX3" s="19"/>
      <c r="TY3" s="19"/>
      <c r="TZ3" s="19"/>
      <c r="UA3" s="19"/>
      <c r="UB3" s="19"/>
      <c r="UC3" s="19"/>
      <c r="UD3" s="19"/>
      <c r="UE3" s="19"/>
      <c r="UF3" s="19"/>
      <c r="UG3" s="19"/>
      <c r="UH3" s="19"/>
      <c r="UI3" s="19"/>
      <c r="UJ3" s="19"/>
      <c r="UK3" s="19"/>
      <c r="UL3" s="19"/>
      <c r="UM3" s="19"/>
      <c r="UN3" s="19"/>
      <c r="UO3" s="19"/>
      <c r="UP3" s="19"/>
      <c r="UQ3" s="19"/>
      <c r="UR3" s="19"/>
      <c r="US3" s="19"/>
      <c r="UT3" s="19"/>
      <c r="UU3" s="19"/>
      <c r="UV3" s="19"/>
      <c r="UW3" s="19"/>
      <c r="UX3" s="19"/>
      <c r="UY3" s="19"/>
      <c r="UZ3" s="19"/>
      <c r="VA3" s="19"/>
      <c r="VB3" s="19"/>
      <c r="VC3" s="19"/>
      <c r="VD3" s="19"/>
      <c r="VE3" s="19"/>
      <c r="VF3" s="19"/>
      <c r="VG3" s="19"/>
      <c r="VH3" s="19"/>
      <c r="VI3" s="19"/>
      <c r="VJ3" s="19"/>
      <c r="VK3" s="19"/>
      <c r="VL3" s="19"/>
      <c r="VM3" s="19"/>
      <c r="VN3" s="19"/>
      <c r="VO3" s="19"/>
      <c r="VP3" s="19"/>
      <c r="VQ3" s="19"/>
      <c r="VR3" s="19"/>
      <c r="VS3" s="19"/>
      <c r="VT3" s="19"/>
      <c r="VU3" s="19"/>
      <c r="VV3" s="19"/>
      <c r="VW3" s="19"/>
      <c r="VX3" s="19"/>
      <c r="VY3" s="19"/>
      <c r="VZ3" s="19"/>
      <c r="WA3" s="19"/>
      <c r="WB3" s="19"/>
      <c r="WC3" s="19"/>
      <c r="WD3" s="19"/>
      <c r="WE3" s="19"/>
      <c r="WF3" s="19"/>
      <c r="WG3" s="19"/>
      <c r="WH3" s="19"/>
      <c r="WI3" s="19"/>
      <c r="WJ3" s="19"/>
      <c r="WK3" s="19"/>
      <c r="WL3" s="19"/>
      <c r="WM3" s="19"/>
      <c r="WN3" s="19"/>
      <c r="WO3" s="19"/>
      <c r="WP3" s="19"/>
      <c r="WQ3" s="19"/>
      <c r="WR3" s="19"/>
      <c r="WS3" s="19"/>
      <c r="WT3" s="19"/>
      <c r="WU3" s="19"/>
      <c r="WV3" s="19"/>
      <c r="WW3" s="19"/>
      <c r="WX3" s="19"/>
      <c r="WY3" s="19"/>
      <c r="WZ3" s="19"/>
      <c r="XA3" s="19"/>
      <c r="XB3" s="19"/>
      <c r="XC3" s="19"/>
      <c r="XD3" s="19"/>
      <c r="XE3" s="19"/>
      <c r="XF3" s="19"/>
      <c r="XG3" s="19"/>
      <c r="XH3" s="19"/>
      <c r="XI3" s="19"/>
      <c r="XJ3" s="19"/>
      <c r="XK3" s="19"/>
      <c r="XL3" s="19"/>
      <c r="XM3" s="19"/>
      <c r="XN3" s="19"/>
      <c r="XO3" s="19"/>
      <c r="XP3" s="19"/>
      <c r="XQ3" s="19"/>
      <c r="XR3" s="19"/>
      <c r="XS3" s="19"/>
      <c r="XT3" s="19"/>
      <c r="XU3" s="19"/>
      <c r="XV3" s="19"/>
      <c r="XW3" s="19"/>
      <c r="XX3" s="19"/>
      <c r="XY3" s="19"/>
      <c r="XZ3" s="19"/>
      <c r="YA3" s="19"/>
      <c r="YB3" s="19"/>
      <c r="YC3" s="19"/>
      <c r="YD3" s="19"/>
      <c r="YE3" s="19"/>
      <c r="YF3" s="19"/>
      <c r="YG3" s="19"/>
      <c r="YH3" s="19"/>
      <c r="YI3" s="19"/>
      <c r="YJ3" s="19"/>
      <c r="YK3" s="19"/>
      <c r="YL3" s="19"/>
      <c r="YM3" s="19"/>
      <c r="YN3" s="19"/>
      <c r="YO3" s="19"/>
      <c r="YP3" s="19"/>
      <c r="YQ3" s="19"/>
      <c r="YR3" s="19"/>
      <c r="YS3" s="19"/>
      <c r="YT3" s="19"/>
      <c r="YU3" s="19"/>
      <c r="YV3" s="19"/>
      <c r="YW3" s="19"/>
      <c r="YX3" s="19"/>
      <c r="YY3" s="19"/>
      <c r="YZ3" s="19"/>
      <c r="ZA3" s="19"/>
      <c r="ZB3" s="19"/>
      <c r="ZC3" s="19"/>
      <c r="ZD3" s="19"/>
      <c r="ZE3" s="19"/>
      <c r="ZF3" s="19"/>
      <c r="ZG3" s="19"/>
      <c r="ZH3" s="19"/>
      <c r="ZI3" s="19"/>
      <c r="ZJ3" s="19"/>
      <c r="ZK3" s="19"/>
      <c r="ZL3" s="19"/>
      <c r="ZM3" s="19"/>
      <c r="ZN3" s="19"/>
      <c r="ZO3" s="19"/>
      <c r="ZP3" s="19"/>
      <c r="ZQ3" s="19"/>
      <c r="ZR3" s="19"/>
      <c r="ZS3" s="19"/>
      <c r="ZT3" s="19"/>
      <c r="ZU3" s="19"/>
      <c r="ZV3" s="19"/>
      <c r="ZW3" s="19"/>
      <c r="ZX3" s="19"/>
      <c r="ZY3" s="19"/>
      <c r="ZZ3" s="19"/>
      <c r="AAA3" s="19"/>
      <c r="AAB3" s="19"/>
      <c r="AAC3" s="19"/>
      <c r="AAD3" s="19"/>
      <c r="AAE3" s="19"/>
      <c r="AAF3" s="19"/>
      <c r="AAG3" s="19"/>
      <c r="AAH3" s="19"/>
      <c r="AAI3" s="19"/>
      <c r="AAJ3" s="19"/>
      <c r="AAK3" s="19"/>
      <c r="AAL3" s="19"/>
      <c r="AAM3" s="19"/>
      <c r="AAN3" s="19"/>
      <c r="AAO3" s="19"/>
      <c r="AAP3" s="19"/>
      <c r="AAQ3" s="19"/>
      <c r="AAR3" s="19"/>
      <c r="AAS3" s="19"/>
      <c r="AAT3" s="19"/>
      <c r="AAU3" s="19"/>
      <c r="AAV3" s="19"/>
      <c r="AAW3" s="19"/>
      <c r="AAX3" s="19"/>
      <c r="AAY3" s="19"/>
      <c r="AAZ3" s="19"/>
      <c r="ABA3" s="19"/>
      <c r="ABB3" s="19"/>
      <c r="ABC3" s="19"/>
      <c r="ABD3" s="19"/>
      <c r="ABE3" s="19"/>
      <c r="ABF3" s="19"/>
      <c r="ABG3" s="19"/>
      <c r="ABH3" s="19"/>
      <c r="ABI3" s="19"/>
      <c r="ABJ3" s="19"/>
      <c r="ABK3" s="19"/>
      <c r="ABL3" s="19"/>
      <c r="ABM3" s="19"/>
      <c r="ABN3" s="19"/>
      <c r="ABO3" s="19"/>
      <c r="ABP3" s="19"/>
      <c r="ABQ3" s="19"/>
      <c r="ABR3" s="19"/>
      <c r="ABS3" s="19"/>
      <c r="ABT3" s="19"/>
      <c r="ABU3" s="19"/>
      <c r="ABV3" s="19"/>
      <c r="ABW3" s="19"/>
      <c r="ABX3" s="19"/>
      <c r="ABY3" s="19"/>
      <c r="ABZ3" s="19"/>
      <c r="ACA3" s="19"/>
      <c r="ACB3" s="19"/>
      <c r="ACC3" s="19"/>
      <c r="ACD3" s="19"/>
      <c r="ACE3" s="19"/>
      <c r="ACF3" s="19"/>
      <c r="ACG3" s="19"/>
      <c r="ACH3" s="19"/>
      <c r="ACI3" s="19"/>
      <c r="ACJ3" s="19"/>
      <c r="ACK3" s="19"/>
      <c r="ACL3" s="19"/>
      <c r="ACM3" s="19"/>
      <c r="ACN3" s="19"/>
      <c r="ACO3" s="19"/>
      <c r="ACP3" s="19"/>
      <c r="ACQ3" s="19"/>
      <c r="ACR3" s="19"/>
      <c r="ACS3" s="19"/>
      <c r="ACT3" s="19"/>
      <c r="ACU3" s="19"/>
      <c r="ACV3" s="19"/>
      <c r="ACW3" s="19"/>
      <c r="ACX3" s="19"/>
      <c r="ACY3" s="19"/>
      <c r="ACZ3" s="19"/>
      <c r="ADA3" s="19"/>
      <c r="ADB3" s="19"/>
      <c r="ADC3" s="19"/>
      <c r="ADD3" s="19"/>
      <c r="ADE3" s="19"/>
      <c r="ADF3" s="19"/>
      <c r="ADG3" s="19"/>
      <c r="ADH3" s="19"/>
      <c r="ADI3" s="19"/>
      <c r="ADJ3" s="19"/>
      <c r="ADK3" s="19"/>
      <c r="ADL3" s="19"/>
      <c r="ADM3" s="19"/>
      <c r="ADN3" s="19"/>
      <c r="ADO3" s="19"/>
      <c r="ADP3" s="19"/>
      <c r="ADQ3" s="19"/>
      <c r="ADR3" s="19"/>
      <c r="ADS3" s="19"/>
      <c r="ADT3" s="19"/>
      <c r="ADU3" s="19"/>
      <c r="ADV3" s="19"/>
      <c r="ADW3" s="19"/>
      <c r="ADX3" s="19"/>
      <c r="ADY3" s="19"/>
      <c r="ADZ3" s="19"/>
      <c r="AEA3" s="19"/>
      <c r="AEB3" s="19"/>
      <c r="AEC3" s="19"/>
      <c r="AED3" s="19"/>
      <c r="AEE3" s="19"/>
      <c r="AEF3" s="19"/>
      <c r="AEG3" s="19"/>
      <c r="AEH3" s="19"/>
      <c r="AEI3" s="19"/>
      <c r="AEJ3" s="19"/>
      <c r="AEK3" s="19"/>
      <c r="AEL3" s="19"/>
      <c r="AEM3" s="19"/>
      <c r="AEN3" s="19"/>
      <c r="AEO3" s="19"/>
      <c r="AEP3" s="19"/>
      <c r="AEQ3" s="19"/>
      <c r="AER3" s="19"/>
      <c r="AES3" s="19"/>
      <c r="AET3" s="19"/>
      <c r="AEU3" s="19"/>
      <c r="AEV3" s="19"/>
      <c r="AEW3" s="19"/>
      <c r="AEX3" s="19"/>
      <c r="AEY3" s="19"/>
      <c r="AEZ3" s="19"/>
      <c r="AFA3" s="19"/>
      <c r="AFB3" s="19"/>
      <c r="AFC3" s="19"/>
      <c r="AFD3" s="19"/>
      <c r="AFE3" s="19"/>
      <c r="AFF3" s="19"/>
      <c r="AFG3" s="19"/>
      <c r="AFH3" s="19"/>
      <c r="AFI3" s="19"/>
      <c r="AFJ3" s="19"/>
      <c r="AFK3" s="19"/>
      <c r="AFL3" s="19"/>
      <c r="AFM3" s="19"/>
      <c r="AFN3" s="19"/>
      <c r="AFO3" s="19"/>
      <c r="AFP3" s="19"/>
      <c r="AFQ3" s="19"/>
      <c r="AFR3" s="19"/>
      <c r="AFS3" s="19"/>
      <c r="AFT3" s="19"/>
      <c r="AFU3" s="19"/>
      <c r="AFV3" s="19"/>
      <c r="AFW3" s="19"/>
      <c r="AFX3" s="19"/>
      <c r="AFY3" s="19"/>
      <c r="AFZ3" s="19"/>
      <c r="AGA3" s="19"/>
      <c r="AGB3" s="19"/>
      <c r="AGC3" s="19"/>
      <c r="AGD3" s="19"/>
      <c r="AGE3" s="19"/>
      <c r="AGF3" s="19"/>
      <c r="AGG3" s="19"/>
      <c r="AGH3" s="19"/>
      <c r="AGI3" s="19"/>
      <c r="AGJ3" s="19"/>
      <c r="AGK3" s="19"/>
      <c r="AGL3" s="19"/>
      <c r="AGM3" s="19"/>
      <c r="AGN3" s="19"/>
      <c r="AGO3" s="19"/>
      <c r="AGP3" s="19"/>
      <c r="AGQ3" s="19"/>
      <c r="AGR3" s="19"/>
      <c r="AGS3" s="19"/>
      <c r="AGT3" s="19"/>
      <c r="AGU3" s="19"/>
      <c r="AGV3" s="19"/>
      <c r="AGW3" s="19"/>
      <c r="AGX3" s="19"/>
      <c r="AGY3" s="19"/>
      <c r="AGZ3" s="19"/>
      <c r="AHA3" s="19"/>
      <c r="AHB3" s="19"/>
      <c r="AHC3" s="19"/>
      <c r="AHD3" s="19"/>
      <c r="AHE3" s="19"/>
      <c r="AHF3" s="19"/>
      <c r="AHG3" s="19"/>
      <c r="AHH3" s="19"/>
      <c r="AHI3" s="19"/>
      <c r="AHJ3" s="19"/>
      <c r="AHK3" s="19"/>
      <c r="AHL3" s="19"/>
      <c r="AHM3" s="19"/>
      <c r="AHN3" s="19"/>
      <c r="AHO3" s="19"/>
      <c r="AHP3" s="19"/>
      <c r="AHQ3" s="19"/>
      <c r="AHR3" s="19"/>
      <c r="AHS3" s="19"/>
      <c r="AHT3" s="19"/>
      <c r="AHU3" s="19"/>
      <c r="AHV3" s="19"/>
      <c r="AHW3" s="19"/>
      <c r="AHX3" s="19"/>
      <c r="AHY3" s="19"/>
      <c r="AHZ3" s="19"/>
      <c r="AIA3" s="19"/>
      <c r="AIB3" s="19"/>
      <c r="AIC3" s="19"/>
      <c r="AID3" s="19"/>
      <c r="AIE3" s="19"/>
      <c r="AIF3" s="19"/>
      <c r="AIG3" s="19"/>
      <c r="AIH3" s="19"/>
      <c r="AII3" s="19"/>
      <c r="AIJ3" s="19"/>
      <c r="AIK3" s="19"/>
      <c r="AIL3" s="19"/>
      <c r="AIM3" s="19"/>
      <c r="AIN3" s="19"/>
      <c r="AIO3" s="19"/>
      <c r="AIP3" s="19"/>
      <c r="AIQ3" s="19"/>
      <c r="AIR3" s="19"/>
      <c r="AIS3" s="19"/>
      <c r="AIT3" s="19"/>
      <c r="AIU3" s="19"/>
      <c r="AIV3" s="19"/>
      <c r="AIW3" s="19"/>
      <c r="AIX3" s="19"/>
      <c r="AIY3" s="19"/>
      <c r="AIZ3" s="19"/>
      <c r="AJA3" s="19"/>
      <c r="AJB3" s="19"/>
      <c r="AJC3" s="19"/>
      <c r="AJD3" s="19"/>
      <c r="AJE3" s="19"/>
      <c r="AJF3" s="19"/>
      <c r="AJG3" s="19"/>
      <c r="AJH3" s="19"/>
      <c r="AJI3" s="19"/>
      <c r="AJJ3" s="19"/>
      <c r="AJK3" s="19"/>
      <c r="AJL3" s="19"/>
      <c r="AJM3" s="19"/>
      <c r="AJN3" s="19"/>
      <c r="AJO3" s="19"/>
      <c r="AJP3" s="19"/>
      <c r="AJQ3" s="19"/>
      <c r="AJR3" s="19"/>
      <c r="AJS3" s="19"/>
      <c r="AJT3" s="19"/>
      <c r="AJU3" s="19"/>
      <c r="AJV3" s="19"/>
      <c r="AJW3" s="19"/>
      <c r="AJX3" s="19"/>
      <c r="AJY3" s="19"/>
      <c r="AJZ3" s="19"/>
      <c r="AKA3" s="19"/>
      <c r="AKB3" s="19"/>
      <c r="AKC3" s="19"/>
      <c r="AKD3" s="19"/>
      <c r="AKE3" s="19"/>
      <c r="AKF3" s="19"/>
      <c r="AKG3" s="19"/>
      <c r="AKH3" s="19"/>
      <c r="AKI3" s="19"/>
      <c r="AKJ3" s="19"/>
      <c r="AKK3" s="19"/>
      <c r="AKL3" s="19"/>
      <c r="AKM3" s="19"/>
      <c r="AKN3" s="19"/>
      <c r="AKO3" s="19"/>
      <c r="AKP3" s="19"/>
      <c r="AKQ3" s="19"/>
      <c r="AKR3" s="19"/>
      <c r="AKS3" s="19"/>
      <c r="AKT3" s="19"/>
      <c r="AKU3" s="19"/>
      <c r="AKV3" s="19"/>
      <c r="AKW3" s="19"/>
      <c r="AKX3" s="19"/>
      <c r="AKY3" s="19"/>
      <c r="AKZ3" s="19"/>
      <c r="ALA3" s="19"/>
      <c r="ALB3" s="19"/>
      <c r="ALC3" s="19"/>
      <c r="ALD3" s="19"/>
      <c r="ALE3" s="19"/>
      <c r="ALF3" s="19"/>
      <c r="ALG3" s="19"/>
      <c r="ALH3" s="19"/>
      <c r="ALI3" s="19"/>
      <c r="ALJ3" s="19"/>
      <c r="ALK3" s="19"/>
      <c r="ALL3" s="19"/>
      <c r="ALM3" s="19"/>
      <c r="ALN3" s="19"/>
      <c r="ALO3" s="19"/>
      <c r="ALP3" s="19"/>
      <c r="ALQ3" s="19"/>
      <c r="ALR3" s="19"/>
      <c r="ALS3" s="19"/>
      <c r="ALT3" s="19"/>
      <c r="ALU3" s="19"/>
      <c r="ALV3" s="19"/>
      <c r="ALW3" s="19"/>
      <c r="ALX3" s="19"/>
      <c r="ALY3" s="19"/>
      <c r="ALZ3" s="19"/>
      <c r="AMA3" s="19"/>
      <c r="AMB3" s="19"/>
      <c r="AMC3" s="19"/>
      <c r="AMD3" s="19"/>
      <c r="AME3" s="19"/>
      <c r="AMF3" s="19"/>
      <c r="AMG3" s="19"/>
      <c r="AMH3" s="19"/>
      <c r="AMI3" s="19"/>
      <c r="AMJ3" s="19"/>
      <c r="AMK3" s="19"/>
    </row>
    <row r="4" spans="1:1025" s="20" customFormat="1" x14ac:dyDescent="0.35">
      <c r="A4" s="17" t="s">
        <v>3</v>
      </c>
      <c r="B4" s="18">
        <v>681</v>
      </c>
      <c r="C4" s="18">
        <v>887</v>
      </c>
      <c r="D4" s="18">
        <v>955</v>
      </c>
      <c r="E4" s="18">
        <v>998</v>
      </c>
      <c r="F4" s="18">
        <v>1187</v>
      </c>
      <c r="G4" s="18">
        <v>1143</v>
      </c>
      <c r="H4" s="18">
        <v>890</v>
      </c>
      <c r="I4" s="18">
        <v>860</v>
      </c>
      <c r="J4" s="18">
        <v>757</v>
      </c>
      <c r="K4" s="18">
        <v>603</v>
      </c>
      <c r="L4" s="18">
        <v>419</v>
      </c>
      <c r="M4" s="18">
        <v>365</v>
      </c>
      <c r="N4" s="18">
        <v>163</v>
      </c>
      <c r="O4" s="18">
        <v>831</v>
      </c>
      <c r="P4" s="18">
        <v>738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/>
      <c r="JC4" s="19"/>
      <c r="JD4" s="19"/>
      <c r="JE4" s="19"/>
      <c r="JF4" s="19"/>
      <c r="JG4" s="19"/>
      <c r="JH4" s="19"/>
      <c r="JI4" s="19"/>
      <c r="JJ4" s="19"/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/>
      <c r="JX4" s="19"/>
      <c r="JY4" s="19"/>
      <c r="JZ4" s="19"/>
      <c r="KA4" s="19"/>
      <c r="KB4" s="19"/>
      <c r="KC4" s="19"/>
      <c r="KD4" s="19"/>
      <c r="KE4" s="19"/>
      <c r="KF4" s="19"/>
      <c r="KG4" s="19"/>
      <c r="KH4" s="19"/>
      <c r="KI4" s="19"/>
      <c r="KJ4" s="19"/>
      <c r="KK4" s="19"/>
      <c r="KL4" s="19"/>
      <c r="KM4" s="19"/>
      <c r="KN4" s="19"/>
      <c r="KO4" s="19"/>
      <c r="KP4" s="19"/>
      <c r="KQ4" s="19"/>
      <c r="KR4" s="19"/>
      <c r="KS4" s="19"/>
      <c r="KT4" s="19"/>
      <c r="KU4" s="19"/>
      <c r="KV4" s="19"/>
      <c r="KW4" s="19"/>
      <c r="KX4" s="19"/>
      <c r="KY4" s="19"/>
      <c r="KZ4" s="19"/>
      <c r="LA4" s="19"/>
      <c r="LB4" s="19"/>
      <c r="LC4" s="19"/>
      <c r="LD4" s="19"/>
      <c r="LE4" s="19"/>
      <c r="LF4" s="19"/>
      <c r="LG4" s="19"/>
      <c r="LH4" s="19"/>
      <c r="LI4" s="19"/>
      <c r="LJ4" s="19"/>
      <c r="LK4" s="19"/>
      <c r="LL4" s="19"/>
      <c r="LM4" s="19"/>
      <c r="LN4" s="19"/>
      <c r="LO4" s="19"/>
      <c r="LP4" s="19"/>
      <c r="LQ4" s="19"/>
      <c r="LR4" s="19"/>
      <c r="LS4" s="19"/>
      <c r="LT4" s="19"/>
      <c r="LU4" s="19"/>
      <c r="LV4" s="19"/>
      <c r="LW4" s="19"/>
      <c r="LX4" s="19"/>
      <c r="LY4" s="19"/>
      <c r="LZ4" s="19"/>
      <c r="MA4" s="19"/>
      <c r="MB4" s="19"/>
      <c r="MC4" s="19"/>
      <c r="MD4" s="19"/>
      <c r="ME4" s="19"/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/>
      <c r="MV4" s="19"/>
      <c r="MW4" s="19"/>
      <c r="MX4" s="19"/>
      <c r="MY4" s="19"/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/>
      <c r="NN4" s="19"/>
      <c r="NO4" s="19"/>
      <c r="NP4" s="19"/>
      <c r="NQ4" s="19"/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C4" s="19"/>
      <c r="OD4" s="19"/>
      <c r="OE4" s="19"/>
      <c r="OF4" s="19"/>
      <c r="OG4" s="19"/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9"/>
      <c r="OW4" s="19"/>
      <c r="OX4" s="19"/>
      <c r="OY4" s="19"/>
      <c r="OZ4" s="19"/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M4" s="19"/>
      <c r="PN4" s="19"/>
      <c r="PO4" s="19"/>
      <c r="PP4" s="19"/>
      <c r="PQ4" s="19"/>
      <c r="PR4" s="19"/>
      <c r="PS4" s="19"/>
      <c r="PT4" s="19"/>
      <c r="PU4" s="19"/>
      <c r="PV4" s="19"/>
      <c r="PW4" s="19"/>
      <c r="PX4" s="19"/>
      <c r="PY4" s="19"/>
      <c r="PZ4" s="19"/>
      <c r="QA4" s="19"/>
      <c r="QB4" s="19"/>
      <c r="QC4" s="19"/>
      <c r="QD4" s="19"/>
      <c r="QE4" s="19"/>
      <c r="QF4" s="19"/>
      <c r="QG4" s="19"/>
      <c r="QH4" s="19"/>
      <c r="QI4" s="19"/>
      <c r="QJ4" s="19"/>
      <c r="QK4" s="19"/>
      <c r="QL4" s="19"/>
      <c r="QM4" s="19"/>
      <c r="QN4" s="19"/>
      <c r="QO4" s="19"/>
      <c r="QP4" s="19"/>
      <c r="QQ4" s="19"/>
      <c r="QR4" s="19"/>
      <c r="QS4" s="19"/>
      <c r="QT4" s="19"/>
      <c r="QU4" s="19"/>
      <c r="QV4" s="19"/>
      <c r="QW4" s="19"/>
      <c r="QX4" s="19"/>
      <c r="QY4" s="19"/>
      <c r="QZ4" s="19"/>
      <c r="RA4" s="19"/>
      <c r="RB4" s="19"/>
      <c r="RC4" s="19"/>
      <c r="RD4" s="19"/>
      <c r="RE4" s="19"/>
      <c r="RF4" s="19"/>
      <c r="RG4" s="19"/>
      <c r="RH4" s="19"/>
      <c r="RI4" s="19"/>
      <c r="RJ4" s="19"/>
      <c r="RK4" s="19"/>
      <c r="RL4" s="19"/>
      <c r="RM4" s="19"/>
      <c r="RN4" s="19"/>
      <c r="RO4" s="19"/>
      <c r="RP4" s="19"/>
      <c r="RQ4" s="19"/>
      <c r="RR4" s="19"/>
      <c r="RS4" s="19"/>
      <c r="RT4" s="19"/>
      <c r="RU4" s="19"/>
      <c r="RV4" s="19"/>
      <c r="RW4" s="19"/>
      <c r="RX4" s="19"/>
      <c r="RY4" s="19"/>
      <c r="RZ4" s="19"/>
      <c r="SA4" s="19"/>
      <c r="SB4" s="19"/>
      <c r="SC4" s="19"/>
      <c r="SD4" s="19"/>
      <c r="SE4" s="19"/>
      <c r="SF4" s="19"/>
      <c r="SG4" s="19"/>
      <c r="SH4" s="19"/>
      <c r="SI4" s="19"/>
      <c r="SJ4" s="19"/>
      <c r="SK4" s="19"/>
      <c r="SL4" s="19"/>
      <c r="SM4" s="19"/>
      <c r="SN4" s="19"/>
      <c r="SO4" s="19"/>
      <c r="SP4" s="19"/>
      <c r="SQ4" s="19"/>
      <c r="SR4" s="19"/>
      <c r="SS4" s="19"/>
      <c r="ST4" s="19"/>
      <c r="SU4" s="19"/>
      <c r="SV4" s="19"/>
      <c r="SW4" s="19"/>
      <c r="SX4" s="19"/>
      <c r="SY4" s="19"/>
      <c r="SZ4" s="19"/>
      <c r="TA4" s="19"/>
      <c r="TB4" s="19"/>
      <c r="TC4" s="19"/>
      <c r="TD4" s="19"/>
      <c r="TE4" s="19"/>
      <c r="TF4" s="19"/>
      <c r="TG4" s="19"/>
      <c r="TH4" s="19"/>
      <c r="TI4" s="19"/>
      <c r="TJ4" s="19"/>
      <c r="TK4" s="19"/>
      <c r="TL4" s="19"/>
      <c r="TM4" s="19"/>
      <c r="TN4" s="19"/>
      <c r="TO4" s="19"/>
      <c r="TP4" s="19"/>
      <c r="TQ4" s="19"/>
      <c r="TR4" s="19"/>
      <c r="TS4" s="19"/>
      <c r="TT4" s="19"/>
      <c r="TU4" s="19"/>
      <c r="TV4" s="19"/>
      <c r="TW4" s="19"/>
      <c r="TX4" s="19"/>
      <c r="TY4" s="19"/>
      <c r="TZ4" s="19"/>
      <c r="UA4" s="19"/>
      <c r="UB4" s="19"/>
      <c r="UC4" s="19"/>
      <c r="UD4" s="19"/>
      <c r="UE4" s="19"/>
      <c r="UF4" s="19"/>
      <c r="UG4" s="19"/>
      <c r="UH4" s="19"/>
      <c r="UI4" s="19"/>
      <c r="UJ4" s="19"/>
      <c r="UK4" s="19"/>
      <c r="UL4" s="19"/>
      <c r="UM4" s="19"/>
      <c r="UN4" s="19"/>
      <c r="UO4" s="19"/>
      <c r="UP4" s="19"/>
      <c r="UQ4" s="19"/>
      <c r="UR4" s="19"/>
      <c r="US4" s="19"/>
      <c r="UT4" s="19"/>
      <c r="UU4" s="19"/>
      <c r="UV4" s="19"/>
      <c r="UW4" s="19"/>
      <c r="UX4" s="19"/>
      <c r="UY4" s="19"/>
      <c r="UZ4" s="19"/>
      <c r="VA4" s="19"/>
      <c r="VB4" s="19"/>
      <c r="VC4" s="19"/>
      <c r="VD4" s="19"/>
      <c r="VE4" s="19"/>
      <c r="VF4" s="19"/>
      <c r="VG4" s="19"/>
      <c r="VH4" s="19"/>
      <c r="VI4" s="19"/>
      <c r="VJ4" s="19"/>
      <c r="VK4" s="19"/>
      <c r="VL4" s="19"/>
      <c r="VM4" s="19"/>
      <c r="VN4" s="19"/>
      <c r="VO4" s="19"/>
      <c r="VP4" s="19"/>
      <c r="VQ4" s="19"/>
      <c r="VR4" s="19"/>
      <c r="VS4" s="19"/>
      <c r="VT4" s="19"/>
      <c r="VU4" s="19"/>
      <c r="VV4" s="19"/>
      <c r="VW4" s="19"/>
      <c r="VX4" s="19"/>
      <c r="VY4" s="19"/>
      <c r="VZ4" s="19"/>
      <c r="WA4" s="19"/>
      <c r="WB4" s="19"/>
      <c r="WC4" s="19"/>
      <c r="WD4" s="19"/>
      <c r="WE4" s="19"/>
      <c r="WF4" s="19"/>
      <c r="WG4" s="19"/>
      <c r="WH4" s="19"/>
      <c r="WI4" s="19"/>
      <c r="WJ4" s="19"/>
      <c r="WK4" s="19"/>
      <c r="WL4" s="19"/>
      <c r="WM4" s="19"/>
      <c r="WN4" s="19"/>
      <c r="WO4" s="19"/>
      <c r="WP4" s="19"/>
      <c r="WQ4" s="19"/>
      <c r="WR4" s="19"/>
      <c r="WS4" s="19"/>
      <c r="WT4" s="19"/>
      <c r="WU4" s="19"/>
      <c r="WV4" s="19"/>
      <c r="WW4" s="19"/>
      <c r="WX4" s="19"/>
      <c r="WY4" s="19"/>
      <c r="WZ4" s="19"/>
      <c r="XA4" s="19"/>
      <c r="XB4" s="19"/>
      <c r="XC4" s="19"/>
      <c r="XD4" s="19"/>
      <c r="XE4" s="19"/>
      <c r="XF4" s="19"/>
      <c r="XG4" s="19"/>
      <c r="XH4" s="19"/>
      <c r="XI4" s="19"/>
      <c r="XJ4" s="19"/>
      <c r="XK4" s="19"/>
      <c r="XL4" s="19"/>
      <c r="XM4" s="19"/>
      <c r="XN4" s="19"/>
      <c r="XO4" s="19"/>
      <c r="XP4" s="19"/>
      <c r="XQ4" s="19"/>
      <c r="XR4" s="19"/>
      <c r="XS4" s="19"/>
      <c r="XT4" s="19"/>
      <c r="XU4" s="19"/>
      <c r="XV4" s="19"/>
      <c r="XW4" s="19"/>
      <c r="XX4" s="19"/>
      <c r="XY4" s="19"/>
      <c r="XZ4" s="19"/>
      <c r="YA4" s="19"/>
      <c r="YB4" s="19"/>
      <c r="YC4" s="19"/>
      <c r="YD4" s="19"/>
      <c r="YE4" s="19"/>
      <c r="YF4" s="19"/>
      <c r="YG4" s="19"/>
      <c r="YH4" s="19"/>
      <c r="YI4" s="19"/>
      <c r="YJ4" s="19"/>
      <c r="YK4" s="19"/>
      <c r="YL4" s="19"/>
      <c r="YM4" s="19"/>
      <c r="YN4" s="19"/>
      <c r="YO4" s="19"/>
      <c r="YP4" s="19"/>
      <c r="YQ4" s="19"/>
      <c r="YR4" s="19"/>
      <c r="YS4" s="19"/>
      <c r="YT4" s="19"/>
      <c r="YU4" s="19"/>
      <c r="YV4" s="19"/>
      <c r="YW4" s="19"/>
      <c r="YX4" s="19"/>
      <c r="YY4" s="19"/>
      <c r="YZ4" s="19"/>
      <c r="ZA4" s="19"/>
      <c r="ZB4" s="19"/>
      <c r="ZC4" s="19"/>
      <c r="ZD4" s="19"/>
      <c r="ZE4" s="19"/>
      <c r="ZF4" s="19"/>
      <c r="ZG4" s="19"/>
      <c r="ZH4" s="19"/>
      <c r="ZI4" s="19"/>
      <c r="ZJ4" s="19"/>
      <c r="ZK4" s="19"/>
      <c r="ZL4" s="19"/>
      <c r="ZM4" s="19"/>
      <c r="ZN4" s="19"/>
      <c r="ZO4" s="19"/>
      <c r="ZP4" s="19"/>
      <c r="ZQ4" s="19"/>
      <c r="ZR4" s="19"/>
      <c r="ZS4" s="19"/>
      <c r="ZT4" s="19"/>
      <c r="ZU4" s="19"/>
      <c r="ZV4" s="19"/>
      <c r="ZW4" s="19"/>
      <c r="ZX4" s="19"/>
      <c r="ZY4" s="19"/>
      <c r="ZZ4" s="19"/>
      <c r="AAA4" s="19"/>
      <c r="AAB4" s="19"/>
      <c r="AAC4" s="19"/>
      <c r="AAD4" s="19"/>
      <c r="AAE4" s="19"/>
      <c r="AAF4" s="19"/>
      <c r="AAG4" s="19"/>
      <c r="AAH4" s="19"/>
      <c r="AAI4" s="19"/>
      <c r="AAJ4" s="19"/>
      <c r="AAK4" s="19"/>
      <c r="AAL4" s="19"/>
      <c r="AAM4" s="19"/>
      <c r="AAN4" s="19"/>
      <c r="AAO4" s="19"/>
      <c r="AAP4" s="19"/>
      <c r="AAQ4" s="19"/>
      <c r="AAR4" s="19"/>
      <c r="AAS4" s="19"/>
      <c r="AAT4" s="19"/>
      <c r="AAU4" s="19"/>
      <c r="AAV4" s="19"/>
      <c r="AAW4" s="19"/>
      <c r="AAX4" s="19"/>
      <c r="AAY4" s="19"/>
      <c r="AAZ4" s="19"/>
      <c r="ABA4" s="19"/>
      <c r="ABB4" s="19"/>
      <c r="ABC4" s="19"/>
      <c r="ABD4" s="19"/>
      <c r="ABE4" s="19"/>
      <c r="ABF4" s="19"/>
      <c r="ABG4" s="19"/>
      <c r="ABH4" s="19"/>
      <c r="ABI4" s="19"/>
      <c r="ABJ4" s="19"/>
      <c r="ABK4" s="19"/>
      <c r="ABL4" s="19"/>
      <c r="ABM4" s="19"/>
      <c r="ABN4" s="19"/>
      <c r="ABO4" s="19"/>
      <c r="ABP4" s="19"/>
      <c r="ABQ4" s="19"/>
      <c r="ABR4" s="19"/>
      <c r="ABS4" s="19"/>
      <c r="ABT4" s="19"/>
      <c r="ABU4" s="19"/>
      <c r="ABV4" s="19"/>
      <c r="ABW4" s="19"/>
      <c r="ABX4" s="19"/>
      <c r="ABY4" s="19"/>
      <c r="ABZ4" s="19"/>
      <c r="ACA4" s="19"/>
      <c r="ACB4" s="19"/>
      <c r="ACC4" s="19"/>
      <c r="ACD4" s="19"/>
      <c r="ACE4" s="19"/>
      <c r="ACF4" s="19"/>
      <c r="ACG4" s="19"/>
      <c r="ACH4" s="19"/>
      <c r="ACI4" s="19"/>
      <c r="ACJ4" s="19"/>
      <c r="ACK4" s="19"/>
      <c r="ACL4" s="19"/>
      <c r="ACM4" s="19"/>
      <c r="ACN4" s="19"/>
      <c r="ACO4" s="19"/>
      <c r="ACP4" s="19"/>
      <c r="ACQ4" s="19"/>
      <c r="ACR4" s="19"/>
      <c r="ACS4" s="19"/>
      <c r="ACT4" s="19"/>
      <c r="ACU4" s="19"/>
      <c r="ACV4" s="19"/>
      <c r="ACW4" s="19"/>
      <c r="ACX4" s="19"/>
      <c r="ACY4" s="19"/>
      <c r="ACZ4" s="19"/>
      <c r="ADA4" s="19"/>
      <c r="ADB4" s="19"/>
      <c r="ADC4" s="19"/>
      <c r="ADD4" s="19"/>
      <c r="ADE4" s="19"/>
      <c r="ADF4" s="19"/>
      <c r="ADG4" s="19"/>
      <c r="ADH4" s="19"/>
      <c r="ADI4" s="19"/>
      <c r="ADJ4" s="19"/>
      <c r="ADK4" s="19"/>
      <c r="ADL4" s="19"/>
      <c r="ADM4" s="19"/>
      <c r="ADN4" s="19"/>
      <c r="ADO4" s="19"/>
      <c r="ADP4" s="19"/>
      <c r="ADQ4" s="19"/>
      <c r="ADR4" s="19"/>
      <c r="ADS4" s="19"/>
      <c r="ADT4" s="19"/>
      <c r="ADU4" s="19"/>
      <c r="ADV4" s="19"/>
      <c r="ADW4" s="19"/>
      <c r="ADX4" s="19"/>
      <c r="ADY4" s="19"/>
      <c r="ADZ4" s="19"/>
      <c r="AEA4" s="19"/>
      <c r="AEB4" s="19"/>
      <c r="AEC4" s="19"/>
      <c r="AED4" s="19"/>
      <c r="AEE4" s="19"/>
      <c r="AEF4" s="19"/>
      <c r="AEG4" s="19"/>
      <c r="AEH4" s="19"/>
      <c r="AEI4" s="19"/>
      <c r="AEJ4" s="19"/>
      <c r="AEK4" s="19"/>
      <c r="AEL4" s="19"/>
      <c r="AEM4" s="19"/>
      <c r="AEN4" s="19"/>
      <c r="AEO4" s="19"/>
      <c r="AEP4" s="19"/>
      <c r="AEQ4" s="19"/>
      <c r="AER4" s="19"/>
      <c r="AES4" s="19"/>
      <c r="AET4" s="19"/>
      <c r="AEU4" s="19"/>
      <c r="AEV4" s="19"/>
      <c r="AEW4" s="19"/>
      <c r="AEX4" s="19"/>
      <c r="AEY4" s="19"/>
      <c r="AEZ4" s="19"/>
      <c r="AFA4" s="19"/>
      <c r="AFB4" s="19"/>
      <c r="AFC4" s="19"/>
      <c r="AFD4" s="19"/>
      <c r="AFE4" s="19"/>
      <c r="AFF4" s="19"/>
      <c r="AFG4" s="19"/>
      <c r="AFH4" s="19"/>
      <c r="AFI4" s="19"/>
      <c r="AFJ4" s="19"/>
      <c r="AFK4" s="19"/>
      <c r="AFL4" s="19"/>
      <c r="AFM4" s="19"/>
      <c r="AFN4" s="19"/>
      <c r="AFO4" s="19"/>
      <c r="AFP4" s="19"/>
      <c r="AFQ4" s="19"/>
      <c r="AFR4" s="19"/>
      <c r="AFS4" s="19"/>
      <c r="AFT4" s="19"/>
      <c r="AFU4" s="19"/>
      <c r="AFV4" s="19"/>
      <c r="AFW4" s="19"/>
      <c r="AFX4" s="19"/>
      <c r="AFY4" s="19"/>
      <c r="AFZ4" s="19"/>
      <c r="AGA4" s="19"/>
      <c r="AGB4" s="19"/>
      <c r="AGC4" s="19"/>
      <c r="AGD4" s="19"/>
      <c r="AGE4" s="19"/>
      <c r="AGF4" s="19"/>
      <c r="AGG4" s="19"/>
      <c r="AGH4" s="19"/>
      <c r="AGI4" s="19"/>
      <c r="AGJ4" s="19"/>
      <c r="AGK4" s="19"/>
      <c r="AGL4" s="19"/>
      <c r="AGM4" s="19"/>
      <c r="AGN4" s="19"/>
      <c r="AGO4" s="19"/>
      <c r="AGP4" s="19"/>
      <c r="AGQ4" s="19"/>
      <c r="AGR4" s="19"/>
      <c r="AGS4" s="19"/>
      <c r="AGT4" s="19"/>
      <c r="AGU4" s="19"/>
      <c r="AGV4" s="19"/>
      <c r="AGW4" s="19"/>
      <c r="AGX4" s="19"/>
      <c r="AGY4" s="19"/>
      <c r="AGZ4" s="19"/>
      <c r="AHA4" s="19"/>
      <c r="AHB4" s="19"/>
      <c r="AHC4" s="19"/>
      <c r="AHD4" s="19"/>
      <c r="AHE4" s="19"/>
      <c r="AHF4" s="19"/>
      <c r="AHG4" s="19"/>
      <c r="AHH4" s="19"/>
      <c r="AHI4" s="19"/>
      <c r="AHJ4" s="19"/>
      <c r="AHK4" s="19"/>
      <c r="AHL4" s="19"/>
      <c r="AHM4" s="19"/>
      <c r="AHN4" s="19"/>
      <c r="AHO4" s="19"/>
      <c r="AHP4" s="19"/>
      <c r="AHQ4" s="19"/>
      <c r="AHR4" s="19"/>
      <c r="AHS4" s="19"/>
      <c r="AHT4" s="19"/>
      <c r="AHU4" s="19"/>
      <c r="AHV4" s="19"/>
      <c r="AHW4" s="19"/>
      <c r="AHX4" s="19"/>
      <c r="AHY4" s="19"/>
      <c r="AHZ4" s="19"/>
      <c r="AIA4" s="19"/>
      <c r="AIB4" s="19"/>
      <c r="AIC4" s="19"/>
      <c r="AID4" s="19"/>
      <c r="AIE4" s="19"/>
      <c r="AIF4" s="19"/>
      <c r="AIG4" s="19"/>
      <c r="AIH4" s="19"/>
      <c r="AII4" s="19"/>
      <c r="AIJ4" s="19"/>
      <c r="AIK4" s="19"/>
      <c r="AIL4" s="19"/>
      <c r="AIM4" s="19"/>
      <c r="AIN4" s="19"/>
      <c r="AIO4" s="19"/>
      <c r="AIP4" s="19"/>
      <c r="AIQ4" s="19"/>
      <c r="AIR4" s="19"/>
      <c r="AIS4" s="19"/>
      <c r="AIT4" s="19"/>
      <c r="AIU4" s="19"/>
      <c r="AIV4" s="19"/>
      <c r="AIW4" s="19"/>
      <c r="AIX4" s="19"/>
      <c r="AIY4" s="19"/>
      <c r="AIZ4" s="19"/>
      <c r="AJA4" s="19"/>
      <c r="AJB4" s="19"/>
      <c r="AJC4" s="19"/>
      <c r="AJD4" s="19"/>
      <c r="AJE4" s="19"/>
      <c r="AJF4" s="19"/>
      <c r="AJG4" s="19"/>
      <c r="AJH4" s="19"/>
      <c r="AJI4" s="19"/>
      <c r="AJJ4" s="19"/>
      <c r="AJK4" s="19"/>
      <c r="AJL4" s="19"/>
      <c r="AJM4" s="19"/>
      <c r="AJN4" s="19"/>
      <c r="AJO4" s="19"/>
      <c r="AJP4" s="19"/>
      <c r="AJQ4" s="19"/>
      <c r="AJR4" s="19"/>
      <c r="AJS4" s="19"/>
      <c r="AJT4" s="19"/>
      <c r="AJU4" s="19"/>
      <c r="AJV4" s="19"/>
      <c r="AJW4" s="19"/>
      <c r="AJX4" s="19"/>
      <c r="AJY4" s="19"/>
      <c r="AJZ4" s="19"/>
      <c r="AKA4" s="19"/>
      <c r="AKB4" s="19"/>
      <c r="AKC4" s="19"/>
      <c r="AKD4" s="19"/>
      <c r="AKE4" s="19"/>
      <c r="AKF4" s="19"/>
      <c r="AKG4" s="19"/>
      <c r="AKH4" s="19"/>
      <c r="AKI4" s="19"/>
      <c r="AKJ4" s="19"/>
      <c r="AKK4" s="19"/>
      <c r="AKL4" s="19"/>
      <c r="AKM4" s="19"/>
      <c r="AKN4" s="19"/>
      <c r="AKO4" s="19"/>
      <c r="AKP4" s="19"/>
      <c r="AKQ4" s="19"/>
      <c r="AKR4" s="19"/>
      <c r="AKS4" s="19"/>
      <c r="AKT4" s="19"/>
      <c r="AKU4" s="19"/>
      <c r="AKV4" s="19"/>
      <c r="AKW4" s="19"/>
      <c r="AKX4" s="19"/>
      <c r="AKY4" s="19"/>
      <c r="AKZ4" s="19"/>
      <c r="ALA4" s="19"/>
      <c r="ALB4" s="19"/>
      <c r="ALC4" s="19"/>
      <c r="ALD4" s="19"/>
      <c r="ALE4" s="19"/>
      <c r="ALF4" s="19"/>
      <c r="ALG4" s="19"/>
      <c r="ALH4" s="19"/>
      <c r="ALI4" s="19"/>
      <c r="ALJ4" s="19"/>
      <c r="ALK4" s="19"/>
      <c r="ALL4" s="19"/>
      <c r="ALM4" s="19"/>
      <c r="ALN4" s="19"/>
      <c r="ALO4" s="19"/>
      <c r="ALP4" s="19"/>
      <c r="ALQ4" s="19"/>
      <c r="ALR4" s="19"/>
      <c r="ALS4" s="19"/>
      <c r="ALT4" s="19"/>
      <c r="ALU4" s="19"/>
      <c r="ALV4" s="19"/>
      <c r="ALW4" s="19"/>
      <c r="ALX4" s="19"/>
      <c r="ALY4" s="19"/>
      <c r="ALZ4" s="19"/>
      <c r="AMA4" s="19"/>
      <c r="AMB4" s="19"/>
      <c r="AMC4" s="19"/>
      <c r="AMD4" s="19"/>
      <c r="AME4" s="19"/>
      <c r="AMF4" s="19"/>
      <c r="AMG4" s="19"/>
      <c r="AMH4" s="19"/>
      <c r="AMI4" s="19"/>
      <c r="AMJ4" s="19"/>
      <c r="AMK4" s="19"/>
    </row>
    <row r="5" spans="1:1025" s="20" customFormat="1" x14ac:dyDescent="0.35">
      <c r="A5" s="21" t="s">
        <v>4</v>
      </c>
      <c r="B5" s="22">
        <v>61.29</v>
      </c>
      <c r="C5" s="22">
        <v>124.18</v>
      </c>
      <c r="D5" s="22">
        <v>191</v>
      </c>
      <c r="E5" s="22">
        <v>179.64</v>
      </c>
      <c r="F5" s="22">
        <v>213.66</v>
      </c>
      <c r="G5" s="22">
        <v>262.89</v>
      </c>
      <c r="H5" s="22">
        <v>186.9</v>
      </c>
      <c r="I5" s="22">
        <v>301</v>
      </c>
      <c r="J5" s="22">
        <v>295.23</v>
      </c>
      <c r="K5" s="22">
        <v>301.5</v>
      </c>
      <c r="L5" s="22">
        <v>184.36</v>
      </c>
      <c r="M5" s="22">
        <v>135.05000000000001</v>
      </c>
      <c r="N5" s="22">
        <v>70.09</v>
      </c>
      <c r="O5" s="22">
        <f>0.54*O4</f>
        <v>448.74</v>
      </c>
      <c r="P5" s="22">
        <f>0.49*P4</f>
        <v>361.62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/>
      <c r="AMJ5" s="19"/>
      <c r="AMK5" s="19"/>
    </row>
    <row r="6" spans="1:1025" s="20" customFormat="1" x14ac:dyDescent="0.35">
      <c r="A6" s="2" t="s">
        <v>5</v>
      </c>
      <c r="B6" s="3">
        <v>3230</v>
      </c>
      <c r="C6" s="3">
        <v>3459</v>
      </c>
      <c r="D6" s="3">
        <v>3697</v>
      </c>
      <c r="E6" s="3">
        <v>3733</v>
      </c>
      <c r="F6" s="3">
        <v>4616</v>
      </c>
      <c r="G6" s="3">
        <v>4696</v>
      </c>
      <c r="H6" s="3">
        <v>4158</v>
      </c>
      <c r="I6" s="3">
        <v>3732</v>
      </c>
      <c r="J6" s="3">
        <v>3745</v>
      </c>
      <c r="K6" s="3">
        <v>3286</v>
      </c>
      <c r="L6" s="3">
        <v>3039</v>
      </c>
      <c r="M6" s="3">
        <v>2503</v>
      </c>
      <c r="N6" s="3">
        <v>1173</v>
      </c>
      <c r="O6" s="3">
        <v>6162</v>
      </c>
      <c r="P6" s="3">
        <v>6395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  <c r="QI6" s="19"/>
      <c r="QJ6" s="19"/>
      <c r="QK6" s="19"/>
      <c r="QL6" s="19"/>
      <c r="QM6" s="19"/>
      <c r="QN6" s="19"/>
      <c r="QO6" s="19"/>
      <c r="QP6" s="19"/>
      <c r="QQ6" s="19"/>
      <c r="QR6" s="19"/>
      <c r="QS6" s="19"/>
      <c r="QT6" s="19"/>
      <c r="QU6" s="19"/>
      <c r="QV6" s="19"/>
      <c r="QW6" s="19"/>
      <c r="QX6" s="19"/>
      <c r="QY6" s="19"/>
      <c r="QZ6" s="19"/>
      <c r="RA6" s="19"/>
      <c r="RB6" s="19"/>
      <c r="RC6" s="19"/>
      <c r="RD6" s="19"/>
      <c r="RE6" s="19"/>
      <c r="RF6" s="19"/>
      <c r="RG6" s="19"/>
      <c r="RH6" s="19"/>
      <c r="RI6" s="19"/>
      <c r="RJ6" s="19"/>
      <c r="RK6" s="19"/>
      <c r="RL6" s="19"/>
      <c r="RM6" s="19"/>
      <c r="RN6" s="19"/>
      <c r="RO6" s="19"/>
      <c r="RP6" s="19"/>
      <c r="RQ6" s="19"/>
      <c r="RR6" s="19"/>
      <c r="RS6" s="19"/>
      <c r="RT6" s="19"/>
      <c r="RU6" s="19"/>
      <c r="RV6" s="19"/>
      <c r="RW6" s="19"/>
      <c r="RX6" s="19"/>
      <c r="RY6" s="19"/>
      <c r="RZ6" s="19"/>
      <c r="SA6" s="19"/>
      <c r="SB6" s="19"/>
      <c r="SC6" s="19"/>
      <c r="SD6" s="19"/>
      <c r="SE6" s="19"/>
      <c r="SF6" s="19"/>
      <c r="SG6" s="19"/>
      <c r="SH6" s="19"/>
      <c r="SI6" s="19"/>
      <c r="SJ6" s="19"/>
      <c r="SK6" s="19"/>
      <c r="SL6" s="19"/>
      <c r="SM6" s="19"/>
      <c r="SN6" s="19"/>
      <c r="SO6" s="19"/>
      <c r="SP6" s="19"/>
      <c r="SQ6" s="19"/>
      <c r="SR6" s="19"/>
      <c r="SS6" s="19"/>
      <c r="ST6" s="19"/>
      <c r="SU6" s="19"/>
      <c r="SV6" s="19"/>
      <c r="SW6" s="19"/>
      <c r="SX6" s="19"/>
      <c r="SY6" s="19"/>
      <c r="SZ6" s="19"/>
      <c r="TA6" s="19"/>
      <c r="TB6" s="19"/>
      <c r="TC6" s="19"/>
      <c r="TD6" s="19"/>
      <c r="TE6" s="19"/>
      <c r="TF6" s="19"/>
      <c r="TG6" s="19"/>
      <c r="TH6" s="19"/>
      <c r="TI6" s="19"/>
      <c r="TJ6" s="19"/>
      <c r="TK6" s="19"/>
      <c r="TL6" s="19"/>
      <c r="TM6" s="19"/>
      <c r="TN6" s="19"/>
      <c r="TO6" s="19"/>
      <c r="TP6" s="19"/>
      <c r="TQ6" s="19"/>
      <c r="TR6" s="19"/>
      <c r="TS6" s="19"/>
      <c r="TT6" s="19"/>
      <c r="TU6" s="19"/>
      <c r="TV6" s="19"/>
      <c r="TW6" s="19"/>
      <c r="TX6" s="19"/>
      <c r="TY6" s="19"/>
      <c r="TZ6" s="19"/>
      <c r="UA6" s="19"/>
      <c r="UB6" s="19"/>
      <c r="UC6" s="19"/>
      <c r="UD6" s="19"/>
      <c r="UE6" s="19"/>
      <c r="UF6" s="19"/>
      <c r="UG6" s="19"/>
      <c r="UH6" s="19"/>
      <c r="UI6" s="19"/>
      <c r="UJ6" s="19"/>
      <c r="UK6" s="19"/>
      <c r="UL6" s="19"/>
      <c r="UM6" s="19"/>
      <c r="UN6" s="19"/>
      <c r="UO6" s="19"/>
      <c r="UP6" s="19"/>
      <c r="UQ6" s="19"/>
      <c r="UR6" s="19"/>
      <c r="US6" s="19"/>
      <c r="UT6" s="19"/>
      <c r="UU6" s="19"/>
      <c r="UV6" s="19"/>
      <c r="UW6" s="19"/>
      <c r="UX6" s="19"/>
      <c r="UY6" s="19"/>
      <c r="UZ6" s="19"/>
      <c r="VA6" s="19"/>
      <c r="VB6" s="19"/>
      <c r="VC6" s="19"/>
      <c r="VD6" s="19"/>
      <c r="VE6" s="19"/>
      <c r="VF6" s="19"/>
      <c r="VG6" s="19"/>
      <c r="VH6" s="19"/>
      <c r="VI6" s="19"/>
      <c r="VJ6" s="19"/>
      <c r="VK6" s="19"/>
      <c r="VL6" s="19"/>
      <c r="VM6" s="19"/>
      <c r="VN6" s="19"/>
      <c r="VO6" s="19"/>
      <c r="VP6" s="19"/>
      <c r="VQ6" s="19"/>
      <c r="VR6" s="19"/>
      <c r="VS6" s="19"/>
      <c r="VT6" s="19"/>
      <c r="VU6" s="19"/>
      <c r="VV6" s="19"/>
      <c r="VW6" s="19"/>
      <c r="VX6" s="19"/>
      <c r="VY6" s="19"/>
      <c r="VZ6" s="19"/>
      <c r="WA6" s="19"/>
      <c r="WB6" s="19"/>
      <c r="WC6" s="19"/>
      <c r="WD6" s="19"/>
      <c r="WE6" s="19"/>
      <c r="WF6" s="19"/>
      <c r="WG6" s="19"/>
      <c r="WH6" s="19"/>
      <c r="WI6" s="19"/>
      <c r="WJ6" s="19"/>
      <c r="WK6" s="19"/>
      <c r="WL6" s="19"/>
      <c r="WM6" s="19"/>
      <c r="WN6" s="19"/>
      <c r="WO6" s="19"/>
      <c r="WP6" s="19"/>
      <c r="WQ6" s="19"/>
      <c r="WR6" s="19"/>
      <c r="WS6" s="19"/>
      <c r="WT6" s="19"/>
      <c r="WU6" s="19"/>
      <c r="WV6" s="19"/>
      <c r="WW6" s="19"/>
      <c r="WX6" s="19"/>
      <c r="WY6" s="19"/>
      <c r="WZ6" s="19"/>
      <c r="XA6" s="19"/>
      <c r="XB6" s="19"/>
      <c r="XC6" s="19"/>
      <c r="XD6" s="19"/>
      <c r="XE6" s="19"/>
      <c r="XF6" s="19"/>
      <c r="XG6" s="19"/>
      <c r="XH6" s="19"/>
      <c r="XI6" s="19"/>
      <c r="XJ6" s="19"/>
      <c r="XK6" s="19"/>
      <c r="XL6" s="19"/>
      <c r="XM6" s="19"/>
      <c r="XN6" s="19"/>
      <c r="XO6" s="19"/>
      <c r="XP6" s="19"/>
      <c r="XQ6" s="19"/>
      <c r="XR6" s="19"/>
      <c r="XS6" s="19"/>
      <c r="XT6" s="19"/>
      <c r="XU6" s="19"/>
      <c r="XV6" s="19"/>
      <c r="XW6" s="19"/>
      <c r="XX6" s="19"/>
      <c r="XY6" s="19"/>
      <c r="XZ6" s="19"/>
      <c r="YA6" s="19"/>
      <c r="YB6" s="19"/>
      <c r="YC6" s="19"/>
      <c r="YD6" s="19"/>
      <c r="YE6" s="19"/>
      <c r="YF6" s="19"/>
      <c r="YG6" s="19"/>
      <c r="YH6" s="19"/>
      <c r="YI6" s="19"/>
      <c r="YJ6" s="19"/>
      <c r="YK6" s="19"/>
      <c r="YL6" s="19"/>
      <c r="YM6" s="19"/>
      <c r="YN6" s="19"/>
      <c r="YO6" s="19"/>
      <c r="YP6" s="19"/>
      <c r="YQ6" s="19"/>
      <c r="YR6" s="19"/>
      <c r="YS6" s="19"/>
      <c r="YT6" s="19"/>
      <c r="YU6" s="19"/>
      <c r="YV6" s="19"/>
      <c r="YW6" s="19"/>
      <c r="YX6" s="19"/>
      <c r="YY6" s="19"/>
      <c r="YZ6" s="19"/>
      <c r="ZA6" s="19"/>
      <c r="ZB6" s="19"/>
      <c r="ZC6" s="19"/>
      <c r="ZD6" s="19"/>
      <c r="ZE6" s="19"/>
      <c r="ZF6" s="19"/>
      <c r="ZG6" s="19"/>
      <c r="ZH6" s="19"/>
      <c r="ZI6" s="19"/>
      <c r="ZJ6" s="19"/>
      <c r="ZK6" s="19"/>
      <c r="ZL6" s="19"/>
      <c r="ZM6" s="19"/>
      <c r="ZN6" s="19"/>
      <c r="ZO6" s="19"/>
      <c r="ZP6" s="19"/>
      <c r="ZQ6" s="19"/>
      <c r="ZR6" s="19"/>
      <c r="ZS6" s="19"/>
      <c r="ZT6" s="19"/>
      <c r="ZU6" s="19"/>
      <c r="ZV6" s="19"/>
      <c r="ZW6" s="19"/>
      <c r="ZX6" s="19"/>
      <c r="ZY6" s="19"/>
      <c r="ZZ6" s="19"/>
      <c r="AAA6" s="19"/>
      <c r="AAB6" s="19"/>
      <c r="AAC6" s="19"/>
      <c r="AAD6" s="19"/>
      <c r="AAE6" s="19"/>
      <c r="AAF6" s="19"/>
      <c r="AAG6" s="19"/>
      <c r="AAH6" s="19"/>
      <c r="AAI6" s="19"/>
      <c r="AAJ6" s="19"/>
      <c r="AAK6" s="19"/>
      <c r="AAL6" s="19"/>
      <c r="AAM6" s="19"/>
      <c r="AAN6" s="19"/>
      <c r="AAO6" s="19"/>
      <c r="AAP6" s="19"/>
      <c r="AAQ6" s="19"/>
      <c r="AAR6" s="19"/>
      <c r="AAS6" s="19"/>
      <c r="AAT6" s="19"/>
      <c r="AAU6" s="19"/>
      <c r="AAV6" s="19"/>
      <c r="AAW6" s="19"/>
      <c r="AAX6" s="19"/>
      <c r="AAY6" s="19"/>
      <c r="AAZ6" s="19"/>
      <c r="ABA6" s="19"/>
      <c r="ABB6" s="19"/>
      <c r="ABC6" s="19"/>
      <c r="ABD6" s="19"/>
      <c r="ABE6" s="19"/>
      <c r="ABF6" s="19"/>
      <c r="ABG6" s="19"/>
      <c r="ABH6" s="19"/>
      <c r="ABI6" s="19"/>
      <c r="ABJ6" s="19"/>
      <c r="ABK6" s="19"/>
      <c r="ABL6" s="19"/>
      <c r="ABM6" s="19"/>
      <c r="ABN6" s="19"/>
      <c r="ABO6" s="19"/>
      <c r="ABP6" s="19"/>
      <c r="ABQ6" s="19"/>
      <c r="ABR6" s="19"/>
      <c r="ABS6" s="19"/>
      <c r="ABT6" s="19"/>
      <c r="ABU6" s="19"/>
      <c r="ABV6" s="19"/>
      <c r="ABW6" s="19"/>
      <c r="ABX6" s="19"/>
      <c r="ABY6" s="19"/>
      <c r="ABZ6" s="19"/>
      <c r="ACA6" s="19"/>
      <c r="ACB6" s="19"/>
      <c r="ACC6" s="19"/>
      <c r="ACD6" s="19"/>
      <c r="ACE6" s="19"/>
      <c r="ACF6" s="19"/>
      <c r="ACG6" s="19"/>
      <c r="ACH6" s="19"/>
      <c r="ACI6" s="19"/>
      <c r="ACJ6" s="19"/>
      <c r="ACK6" s="19"/>
      <c r="ACL6" s="19"/>
      <c r="ACM6" s="19"/>
      <c r="ACN6" s="19"/>
      <c r="ACO6" s="19"/>
      <c r="ACP6" s="19"/>
      <c r="ACQ6" s="19"/>
      <c r="ACR6" s="19"/>
      <c r="ACS6" s="19"/>
      <c r="ACT6" s="19"/>
      <c r="ACU6" s="19"/>
      <c r="ACV6" s="19"/>
      <c r="ACW6" s="19"/>
      <c r="ACX6" s="19"/>
      <c r="ACY6" s="19"/>
      <c r="ACZ6" s="19"/>
      <c r="ADA6" s="19"/>
      <c r="ADB6" s="19"/>
      <c r="ADC6" s="19"/>
      <c r="ADD6" s="19"/>
      <c r="ADE6" s="19"/>
      <c r="ADF6" s="19"/>
      <c r="ADG6" s="19"/>
      <c r="ADH6" s="19"/>
      <c r="ADI6" s="19"/>
      <c r="ADJ6" s="19"/>
      <c r="ADK6" s="19"/>
      <c r="ADL6" s="19"/>
      <c r="ADM6" s="19"/>
      <c r="ADN6" s="19"/>
      <c r="ADO6" s="19"/>
      <c r="ADP6" s="19"/>
      <c r="ADQ6" s="19"/>
      <c r="ADR6" s="19"/>
      <c r="ADS6" s="19"/>
      <c r="ADT6" s="19"/>
      <c r="ADU6" s="19"/>
      <c r="ADV6" s="19"/>
      <c r="ADW6" s="19"/>
      <c r="ADX6" s="19"/>
      <c r="ADY6" s="19"/>
      <c r="ADZ6" s="19"/>
      <c r="AEA6" s="19"/>
      <c r="AEB6" s="19"/>
      <c r="AEC6" s="19"/>
      <c r="AED6" s="19"/>
      <c r="AEE6" s="19"/>
      <c r="AEF6" s="19"/>
      <c r="AEG6" s="19"/>
      <c r="AEH6" s="19"/>
      <c r="AEI6" s="19"/>
      <c r="AEJ6" s="19"/>
      <c r="AEK6" s="19"/>
      <c r="AEL6" s="19"/>
      <c r="AEM6" s="19"/>
      <c r="AEN6" s="19"/>
      <c r="AEO6" s="19"/>
      <c r="AEP6" s="19"/>
      <c r="AEQ6" s="19"/>
      <c r="AER6" s="19"/>
      <c r="AES6" s="19"/>
      <c r="AET6" s="19"/>
      <c r="AEU6" s="19"/>
      <c r="AEV6" s="19"/>
      <c r="AEW6" s="19"/>
      <c r="AEX6" s="19"/>
      <c r="AEY6" s="19"/>
      <c r="AEZ6" s="19"/>
      <c r="AFA6" s="19"/>
      <c r="AFB6" s="19"/>
      <c r="AFC6" s="19"/>
      <c r="AFD6" s="19"/>
      <c r="AFE6" s="19"/>
      <c r="AFF6" s="19"/>
      <c r="AFG6" s="19"/>
      <c r="AFH6" s="19"/>
      <c r="AFI6" s="19"/>
      <c r="AFJ6" s="19"/>
      <c r="AFK6" s="19"/>
      <c r="AFL6" s="19"/>
      <c r="AFM6" s="19"/>
      <c r="AFN6" s="19"/>
      <c r="AFO6" s="19"/>
      <c r="AFP6" s="19"/>
      <c r="AFQ6" s="19"/>
      <c r="AFR6" s="19"/>
      <c r="AFS6" s="19"/>
      <c r="AFT6" s="19"/>
      <c r="AFU6" s="19"/>
      <c r="AFV6" s="19"/>
      <c r="AFW6" s="19"/>
      <c r="AFX6" s="19"/>
      <c r="AFY6" s="19"/>
      <c r="AFZ6" s="19"/>
      <c r="AGA6" s="19"/>
      <c r="AGB6" s="19"/>
      <c r="AGC6" s="19"/>
      <c r="AGD6" s="19"/>
      <c r="AGE6" s="19"/>
      <c r="AGF6" s="19"/>
      <c r="AGG6" s="19"/>
      <c r="AGH6" s="19"/>
      <c r="AGI6" s="19"/>
      <c r="AGJ6" s="19"/>
      <c r="AGK6" s="19"/>
      <c r="AGL6" s="19"/>
      <c r="AGM6" s="19"/>
      <c r="AGN6" s="19"/>
      <c r="AGO6" s="19"/>
      <c r="AGP6" s="19"/>
      <c r="AGQ6" s="19"/>
      <c r="AGR6" s="19"/>
      <c r="AGS6" s="19"/>
      <c r="AGT6" s="19"/>
      <c r="AGU6" s="19"/>
      <c r="AGV6" s="19"/>
      <c r="AGW6" s="19"/>
      <c r="AGX6" s="19"/>
      <c r="AGY6" s="19"/>
      <c r="AGZ6" s="19"/>
      <c r="AHA6" s="19"/>
      <c r="AHB6" s="19"/>
      <c r="AHC6" s="19"/>
      <c r="AHD6" s="19"/>
      <c r="AHE6" s="19"/>
      <c r="AHF6" s="19"/>
      <c r="AHG6" s="19"/>
      <c r="AHH6" s="19"/>
      <c r="AHI6" s="19"/>
      <c r="AHJ6" s="19"/>
      <c r="AHK6" s="19"/>
      <c r="AHL6" s="19"/>
      <c r="AHM6" s="19"/>
      <c r="AHN6" s="19"/>
      <c r="AHO6" s="19"/>
      <c r="AHP6" s="19"/>
      <c r="AHQ6" s="19"/>
      <c r="AHR6" s="19"/>
      <c r="AHS6" s="19"/>
      <c r="AHT6" s="19"/>
      <c r="AHU6" s="19"/>
      <c r="AHV6" s="19"/>
      <c r="AHW6" s="19"/>
      <c r="AHX6" s="19"/>
      <c r="AHY6" s="19"/>
      <c r="AHZ6" s="19"/>
      <c r="AIA6" s="19"/>
      <c r="AIB6" s="19"/>
      <c r="AIC6" s="19"/>
      <c r="AID6" s="19"/>
      <c r="AIE6" s="19"/>
      <c r="AIF6" s="19"/>
      <c r="AIG6" s="19"/>
      <c r="AIH6" s="19"/>
      <c r="AII6" s="19"/>
      <c r="AIJ6" s="19"/>
      <c r="AIK6" s="19"/>
      <c r="AIL6" s="19"/>
      <c r="AIM6" s="19"/>
      <c r="AIN6" s="19"/>
      <c r="AIO6" s="19"/>
      <c r="AIP6" s="19"/>
      <c r="AIQ6" s="19"/>
      <c r="AIR6" s="19"/>
      <c r="AIS6" s="19"/>
      <c r="AIT6" s="19"/>
      <c r="AIU6" s="19"/>
      <c r="AIV6" s="19"/>
      <c r="AIW6" s="19"/>
      <c r="AIX6" s="19"/>
      <c r="AIY6" s="19"/>
      <c r="AIZ6" s="19"/>
      <c r="AJA6" s="19"/>
      <c r="AJB6" s="19"/>
      <c r="AJC6" s="19"/>
      <c r="AJD6" s="19"/>
      <c r="AJE6" s="19"/>
      <c r="AJF6" s="19"/>
      <c r="AJG6" s="19"/>
      <c r="AJH6" s="19"/>
      <c r="AJI6" s="19"/>
      <c r="AJJ6" s="19"/>
      <c r="AJK6" s="19"/>
      <c r="AJL6" s="19"/>
      <c r="AJM6" s="19"/>
      <c r="AJN6" s="19"/>
      <c r="AJO6" s="19"/>
      <c r="AJP6" s="19"/>
      <c r="AJQ6" s="19"/>
      <c r="AJR6" s="19"/>
      <c r="AJS6" s="19"/>
      <c r="AJT6" s="19"/>
      <c r="AJU6" s="19"/>
      <c r="AJV6" s="19"/>
      <c r="AJW6" s="19"/>
      <c r="AJX6" s="19"/>
      <c r="AJY6" s="19"/>
      <c r="AJZ6" s="19"/>
      <c r="AKA6" s="19"/>
      <c r="AKB6" s="19"/>
      <c r="AKC6" s="19"/>
      <c r="AKD6" s="19"/>
      <c r="AKE6" s="19"/>
      <c r="AKF6" s="19"/>
      <c r="AKG6" s="19"/>
      <c r="AKH6" s="19"/>
      <c r="AKI6" s="19"/>
      <c r="AKJ6" s="19"/>
      <c r="AKK6" s="19"/>
      <c r="AKL6" s="19"/>
      <c r="AKM6" s="19"/>
      <c r="AKN6" s="19"/>
      <c r="AKO6" s="19"/>
      <c r="AKP6" s="19"/>
      <c r="AKQ6" s="19"/>
      <c r="AKR6" s="19"/>
      <c r="AKS6" s="19"/>
      <c r="AKT6" s="19"/>
      <c r="AKU6" s="19"/>
      <c r="AKV6" s="19"/>
      <c r="AKW6" s="19"/>
      <c r="AKX6" s="19"/>
      <c r="AKY6" s="19"/>
      <c r="AKZ6" s="19"/>
      <c r="ALA6" s="19"/>
      <c r="ALB6" s="19"/>
      <c r="ALC6" s="19"/>
      <c r="ALD6" s="19"/>
      <c r="ALE6" s="19"/>
      <c r="ALF6" s="19"/>
      <c r="ALG6" s="19"/>
      <c r="ALH6" s="19"/>
      <c r="ALI6" s="19"/>
      <c r="ALJ6" s="19"/>
      <c r="ALK6" s="19"/>
      <c r="ALL6" s="19"/>
      <c r="ALM6" s="19"/>
      <c r="ALN6" s="19"/>
      <c r="ALO6" s="19"/>
      <c r="ALP6" s="19"/>
      <c r="ALQ6" s="19"/>
      <c r="ALR6" s="19"/>
      <c r="ALS6" s="19"/>
      <c r="ALT6" s="19"/>
      <c r="ALU6" s="19"/>
      <c r="ALV6" s="19"/>
      <c r="ALW6" s="19"/>
      <c r="ALX6" s="19"/>
      <c r="ALY6" s="19"/>
      <c r="ALZ6" s="19"/>
      <c r="AMA6" s="19"/>
      <c r="AMB6" s="19"/>
      <c r="AMC6" s="19"/>
      <c r="AMD6" s="19"/>
      <c r="AME6" s="19"/>
      <c r="AMF6" s="19"/>
      <c r="AMG6" s="19"/>
      <c r="AMH6" s="19"/>
      <c r="AMI6" s="19"/>
      <c r="AMJ6" s="19"/>
      <c r="AMK6" s="19"/>
    </row>
    <row r="7" spans="1:1025" s="20" customFormat="1" x14ac:dyDescent="0.35">
      <c r="A7" s="21" t="s">
        <v>6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46.96</v>
      </c>
      <c r="H7" s="22">
        <v>41.58</v>
      </c>
      <c r="I7" s="22">
        <v>74.64</v>
      </c>
      <c r="J7" s="22">
        <v>187.25</v>
      </c>
      <c r="K7" s="22">
        <v>164.3</v>
      </c>
      <c r="L7" s="22">
        <v>151.94999999999999</v>
      </c>
      <c r="M7" s="22">
        <v>175.21</v>
      </c>
      <c r="N7" s="22">
        <v>117.3</v>
      </c>
      <c r="O7" s="22">
        <f>0.1*O6</f>
        <v>616.20000000000005</v>
      </c>
      <c r="P7" s="22">
        <f>0.08*P6</f>
        <v>511.6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/>
      <c r="JK7" s="19"/>
      <c r="JL7" s="19"/>
      <c r="JM7" s="19"/>
      <c r="JN7" s="19"/>
      <c r="JO7" s="19"/>
      <c r="JP7" s="19"/>
      <c r="JQ7" s="19"/>
      <c r="JR7" s="19"/>
      <c r="JS7" s="19"/>
      <c r="JT7" s="19"/>
      <c r="JU7" s="19"/>
      <c r="JV7" s="19"/>
      <c r="JW7" s="19"/>
      <c r="JX7" s="19"/>
      <c r="JY7" s="19"/>
      <c r="JZ7" s="19"/>
      <c r="KA7" s="19"/>
      <c r="KB7" s="19"/>
      <c r="KC7" s="19"/>
      <c r="KD7" s="19"/>
      <c r="KE7" s="19"/>
      <c r="KF7" s="19"/>
      <c r="KG7" s="19"/>
      <c r="KH7" s="19"/>
      <c r="KI7" s="19"/>
      <c r="KJ7" s="19"/>
      <c r="KK7" s="19"/>
      <c r="KL7" s="19"/>
      <c r="KM7" s="19"/>
      <c r="KN7" s="19"/>
      <c r="KO7" s="19"/>
      <c r="KP7" s="19"/>
      <c r="KQ7" s="19"/>
      <c r="KR7" s="19"/>
      <c r="KS7" s="19"/>
      <c r="KT7" s="19"/>
      <c r="KU7" s="19"/>
      <c r="KV7" s="19"/>
      <c r="KW7" s="19"/>
      <c r="KX7" s="19"/>
      <c r="KY7" s="19"/>
      <c r="KZ7" s="19"/>
      <c r="LA7" s="19"/>
      <c r="LB7" s="19"/>
      <c r="LC7" s="19"/>
      <c r="LD7" s="19"/>
      <c r="LE7" s="19"/>
      <c r="LF7" s="19"/>
      <c r="LG7" s="19"/>
      <c r="LH7" s="19"/>
      <c r="LI7" s="19"/>
      <c r="LJ7" s="19"/>
      <c r="LK7" s="19"/>
      <c r="LL7" s="19"/>
      <c r="LM7" s="19"/>
      <c r="LN7" s="19"/>
      <c r="LO7" s="19"/>
      <c r="LP7" s="19"/>
      <c r="LQ7" s="19"/>
      <c r="LR7" s="19"/>
      <c r="LS7" s="19"/>
      <c r="LT7" s="19"/>
      <c r="LU7" s="19"/>
      <c r="LV7" s="19"/>
      <c r="LW7" s="19"/>
      <c r="LX7" s="19"/>
      <c r="LY7" s="19"/>
      <c r="LZ7" s="19"/>
      <c r="MA7" s="19"/>
      <c r="MB7" s="19"/>
      <c r="MC7" s="19"/>
      <c r="MD7" s="19"/>
      <c r="ME7" s="19"/>
      <c r="MF7" s="19"/>
      <c r="MG7" s="19"/>
      <c r="MH7" s="19"/>
      <c r="MI7" s="19"/>
      <c r="MJ7" s="19"/>
      <c r="MK7" s="19"/>
      <c r="ML7" s="19"/>
      <c r="MM7" s="19"/>
      <c r="MN7" s="19"/>
      <c r="MO7" s="19"/>
      <c r="MP7" s="19"/>
      <c r="MQ7" s="19"/>
      <c r="MR7" s="19"/>
      <c r="MS7" s="19"/>
      <c r="MT7" s="19"/>
      <c r="MU7" s="19"/>
      <c r="MV7" s="19"/>
      <c r="MW7" s="19"/>
      <c r="MX7" s="19"/>
      <c r="MY7" s="19"/>
      <c r="MZ7" s="19"/>
      <c r="NA7" s="19"/>
      <c r="NB7" s="19"/>
      <c r="NC7" s="19"/>
      <c r="ND7" s="19"/>
      <c r="NE7" s="19"/>
      <c r="NF7" s="19"/>
      <c r="NG7" s="19"/>
      <c r="NH7" s="19"/>
      <c r="NI7" s="19"/>
      <c r="NJ7" s="19"/>
      <c r="NK7" s="19"/>
      <c r="NL7" s="19"/>
      <c r="NM7" s="19"/>
      <c r="NN7" s="19"/>
      <c r="NO7" s="19"/>
      <c r="NP7" s="19"/>
      <c r="NQ7" s="19"/>
      <c r="NR7" s="19"/>
      <c r="NS7" s="19"/>
      <c r="NT7" s="19"/>
      <c r="NU7" s="19"/>
      <c r="NV7" s="19"/>
      <c r="NW7" s="19"/>
      <c r="NX7" s="19"/>
      <c r="NY7" s="19"/>
      <c r="NZ7" s="19"/>
      <c r="OA7" s="19"/>
      <c r="OB7" s="19"/>
      <c r="OC7" s="19"/>
      <c r="OD7" s="19"/>
      <c r="OE7" s="19"/>
      <c r="OF7" s="19"/>
      <c r="OG7" s="19"/>
      <c r="OH7" s="19"/>
      <c r="OI7" s="19"/>
      <c r="OJ7" s="19"/>
      <c r="OK7" s="19"/>
      <c r="OL7" s="19"/>
      <c r="OM7" s="19"/>
      <c r="ON7" s="19"/>
      <c r="OO7" s="19"/>
      <c r="OP7" s="19"/>
      <c r="OQ7" s="19"/>
      <c r="OR7" s="19"/>
      <c r="OS7" s="19"/>
      <c r="OT7" s="19"/>
      <c r="OU7" s="19"/>
      <c r="OV7" s="19"/>
      <c r="OW7" s="19"/>
      <c r="OX7" s="19"/>
      <c r="OY7" s="19"/>
      <c r="OZ7" s="19"/>
      <c r="PA7" s="19"/>
      <c r="PB7" s="19"/>
      <c r="PC7" s="19"/>
      <c r="PD7" s="19"/>
      <c r="PE7" s="19"/>
      <c r="PF7" s="19"/>
      <c r="PG7" s="19"/>
      <c r="PH7" s="19"/>
      <c r="PI7" s="19"/>
      <c r="PJ7" s="19"/>
      <c r="PK7" s="19"/>
      <c r="PL7" s="19"/>
      <c r="PM7" s="19"/>
      <c r="PN7" s="19"/>
      <c r="PO7" s="19"/>
      <c r="PP7" s="19"/>
      <c r="PQ7" s="19"/>
      <c r="PR7" s="19"/>
      <c r="PS7" s="19"/>
      <c r="PT7" s="19"/>
      <c r="PU7" s="19"/>
      <c r="PV7" s="19"/>
      <c r="PW7" s="19"/>
      <c r="PX7" s="19"/>
      <c r="PY7" s="19"/>
      <c r="PZ7" s="19"/>
      <c r="QA7" s="19"/>
      <c r="QB7" s="19"/>
      <c r="QC7" s="19"/>
      <c r="QD7" s="19"/>
      <c r="QE7" s="19"/>
      <c r="QF7" s="19"/>
      <c r="QG7" s="19"/>
      <c r="QH7" s="19"/>
      <c r="QI7" s="19"/>
      <c r="QJ7" s="19"/>
      <c r="QK7" s="19"/>
      <c r="QL7" s="19"/>
      <c r="QM7" s="19"/>
      <c r="QN7" s="19"/>
      <c r="QO7" s="19"/>
      <c r="QP7" s="19"/>
      <c r="QQ7" s="19"/>
      <c r="QR7" s="19"/>
      <c r="QS7" s="19"/>
      <c r="QT7" s="19"/>
      <c r="QU7" s="19"/>
      <c r="QV7" s="19"/>
      <c r="QW7" s="19"/>
      <c r="QX7" s="19"/>
      <c r="QY7" s="19"/>
      <c r="QZ7" s="19"/>
      <c r="RA7" s="19"/>
      <c r="RB7" s="19"/>
      <c r="RC7" s="19"/>
      <c r="RD7" s="19"/>
      <c r="RE7" s="19"/>
      <c r="RF7" s="19"/>
      <c r="RG7" s="19"/>
      <c r="RH7" s="19"/>
      <c r="RI7" s="19"/>
      <c r="RJ7" s="19"/>
      <c r="RK7" s="19"/>
      <c r="RL7" s="19"/>
      <c r="RM7" s="19"/>
      <c r="RN7" s="19"/>
      <c r="RO7" s="19"/>
      <c r="RP7" s="19"/>
      <c r="RQ7" s="19"/>
      <c r="RR7" s="19"/>
      <c r="RS7" s="19"/>
      <c r="RT7" s="19"/>
      <c r="RU7" s="19"/>
      <c r="RV7" s="19"/>
      <c r="RW7" s="19"/>
      <c r="RX7" s="19"/>
      <c r="RY7" s="19"/>
      <c r="RZ7" s="19"/>
      <c r="SA7" s="19"/>
      <c r="SB7" s="19"/>
      <c r="SC7" s="19"/>
      <c r="SD7" s="19"/>
      <c r="SE7" s="19"/>
      <c r="SF7" s="19"/>
      <c r="SG7" s="19"/>
      <c r="SH7" s="19"/>
      <c r="SI7" s="19"/>
      <c r="SJ7" s="19"/>
      <c r="SK7" s="19"/>
      <c r="SL7" s="19"/>
      <c r="SM7" s="19"/>
      <c r="SN7" s="19"/>
      <c r="SO7" s="19"/>
      <c r="SP7" s="19"/>
      <c r="SQ7" s="19"/>
      <c r="SR7" s="19"/>
      <c r="SS7" s="19"/>
      <c r="ST7" s="19"/>
      <c r="SU7" s="19"/>
      <c r="SV7" s="19"/>
      <c r="SW7" s="19"/>
      <c r="SX7" s="19"/>
      <c r="SY7" s="19"/>
      <c r="SZ7" s="19"/>
      <c r="TA7" s="19"/>
      <c r="TB7" s="19"/>
      <c r="TC7" s="19"/>
      <c r="TD7" s="19"/>
      <c r="TE7" s="19"/>
      <c r="TF7" s="19"/>
      <c r="TG7" s="19"/>
      <c r="TH7" s="19"/>
      <c r="TI7" s="19"/>
      <c r="TJ7" s="19"/>
      <c r="TK7" s="19"/>
      <c r="TL7" s="19"/>
      <c r="TM7" s="19"/>
      <c r="TN7" s="19"/>
      <c r="TO7" s="19"/>
      <c r="TP7" s="19"/>
      <c r="TQ7" s="19"/>
      <c r="TR7" s="19"/>
      <c r="TS7" s="19"/>
      <c r="TT7" s="19"/>
      <c r="TU7" s="19"/>
      <c r="TV7" s="19"/>
      <c r="TW7" s="19"/>
      <c r="TX7" s="19"/>
      <c r="TY7" s="19"/>
      <c r="TZ7" s="19"/>
      <c r="UA7" s="19"/>
      <c r="UB7" s="19"/>
      <c r="UC7" s="19"/>
      <c r="UD7" s="19"/>
      <c r="UE7" s="19"/>
      <c r="UF7" s="19"/>
      <c r="UG7" s="19"/>
      <c r="UH7" s="19"/>
      <c r="UI7" s="19"/>
      <c r="UJ7" s="19"/>
      <c r="UK7" s="19"/>
      <c r="UL7" s="19"/>
      <c r="UM7" s="19"/>
      <c r="UN7" s="19"/>
      <c r="UO7" s="19"/>
      <c r="UP7" s="19"/>
      <c r="UQ7" s="19"/>
      <c r="UR7" s="19"/>
      <c r="US7" s="19"/>
      <c r="UT7" s="19"/>
      <c r="UU7" s="19"/>
      <c r="UV7" s="19"/>
      <c r="UW7" s="19"/>
      <c r="UX7" s="19"/>
      <c r="UY7" s="19"/>
      <c r="UZ7" s="19"/>
      <c r="VA7" s="19"/>
      <c r="VB7" s="19"/>
      <c r="VC7" s="19"/>
      <c r="VD7" s="19"/>
      <c r="VE7" s="19"/>
      <c r="VF7" s="19"/>
      <c r="VG7" s="19"/>
      <c r="VH7" s="19"/>
      <c r="VI7" s="19"/>
      <c r="VJ7" s="19"/>
      <c r="VK7" s="19"/>
      <c r="VL7" s="19"/>
      <c r="VM7" s="19"/>
      <c r="VN7" s="19"/>
      <c r="VO7" s="19"/>
      <c r="VP7" s="19"/>
      <c r="VQ7" s="19"/>
      <c r="VR7" s="19"/>
      <c r="VS7" s="19"/>
      <c r="VT7" s="19"/>
      <c r="VU7" s="19"/>
      <c r="VV7" s="19"/>
      <c r="VW7" s="19"/>
      <c r="VX7" s="19"/>
      <c r="VY7" s="19"/>
      <c r="VZ7" s="19"/>
      <c r="WA7" s="19"/>
      <c r="WB7" s="19"/>
      <c r="WC7" s="19"/>
      <c r="WD7" s="19"/>
      <c r="WE7" s="19"/>
      <c r="WF7" s="19"/>
      <c r="WG7" s="19"/>
      <c r="WH7" s="19"/>
      <c r="WI7" s="19"/>
      <c r="WJ7" s="19"/>
      <c r="WK7" s="19"/>
      <c r="WL7" s="19"/>
      <c r="WM7" s="19"/>
      <c r="WN7" s="19"/>
      <c r="WO7" s="19"/>
      <c r="WP7" s="19"/>
      <c r="WQ7" s="19"/>
      <c r="WR7" s="19"/>
      <c r="WS7" s="19"/>
      <c r="WT7" s="19"/>
      <c r="WU7" s="19"/>
      <c r="WV7" s="19"/>
      <c r="WW7" s="19"/>
      <c r="WX7" s="19"/>
      <c r="WY7" s="19"/>
      <c r="WZ7" s="19"/>
      <c r="XA7" s="19"/>
      <c r="XB7" s="19"/>
      <c r="XC7" s="19"/>
      <c r="XD7" s="19"/>
      <c r="XE7" s="19"/>
      <c r="XF7" s="19"/>
      <c r="XG7" s="19"/>
      <c r="XH7" s="19"/>
      <c r="XI7" s="19"/>
      <c r="XJ7" s="19"/>
      <c r="XK7" s="19"/>
      <c r="XL7" s="19"/>
      <c r="XM7" s="19"/>
      <c r="XN7" s="19"/>
      <c r="XO7" s="19"/>
      <c r="XP7" s="19"/>
      <c r="XQ7" s="19"/>
      <c r="XR7" s="19"/>
      <c r="XS7" s="19"/>
      <c r="XT7" s="19"/>
      <c r="XU7" s="19"/>
      <c r="XV7" s="19"/>
      <c r="XW7" s="19"/>
      <c r="XX7" s="19"/>
      <c r="XY7" s="19"/>
      <c r="XZ7" s="19"/>
      <c r="YA7" s="19"/>
      <c r="YB7" s="19"/>
      <c r="YC7" s="19"/>
      <c r="YD7" s="19"/>
      <c r="YE7" s="19"/>
      <c r="YF7" s="19"/>
      <c r="YG7" s="19"/>
      <c r="YH7" s="19"/>
      <c r="YI7" s="19"/>
      <c r="YJ7" s="19"/>
      <c r="YK7" s="19"/>
      <c r="YL7" s="19"/>
      <c r="YM7" s="19"/>
      <c r="YN7" s="19"/>
      <c r="YO7" s="19"/>
      <c r="YP7" s="19"/>
      <c r="YQ7" s="19"/>
      <c r="YR7" s="19"/>
      <c r="YS7" s="19"/>
      <c r="YT7" s="19"/>
      <c r="YU7" s="19"/>
      <c r="YV7" s="19"/>
      <c r="YW7" s="19"/>
      <c r="YX7" s="19"/>
      <c r="YY7" s="19"/>
      <c r="YZ7" s="19"/>
      <c r="ZA7" s="19"/>
      <c r="ZB7" s="19"/>
      <c r="ZC7" s="19"/>
      <c r="ZD7" s="19"/>
      <c r="ZE7" s="19"/>
      <c r="ZF7" s="19"/>
      <c r="ZG7" s="19"/>
      <c r="ZH7" s="19"/>
      <c r="ZI7" s="19"/>
      <c r="ZJ7" s="19"/>
      <c r="ZK7" s="19"/>
      <c r="ZL7" s="19"/>
      <c r="ZM7" s="19"/>
      <c r="ZN7" s="19"/>
      <c r="ZO7" s="19"/>
      <c r="ZP7" s="19"/>
      <c r="ZQ7" s="19"/>
      <c r="ZR7" s="19"/>
      <c r="ZS7" s="19"/>
      <c r="ZT7" s="19"/>
      <c r="ZU7" s="19"/>
      <c r="ZV7" s="19"/>
      <c r="ZW7" s="19"/>
      <c r="ZX7" s="19"/>
      <c r="ZY7" s="19"/>
      <c r="ZZ7" s="19"/>
      <c r="AAA7" s="19"/>
      <c r="AAB7" s="19"/>
      <c r="AAC7" s="19"/>
      <c r="AAD7" s="19"/>
      <c r="AAE7" s="19"/>
      <c r="AAF7" s="19"/>
      <c r="AAG7" s="19"/>
      <c r="AAH7" s="19"/>
      <c r="AAI7" s="19"/>
      <c r="AAJ7" s="19"/>
      <c r="AAK7" s="19"/>
      <c r="AAL7" s="19"/>
      <c r="AAM7" s="19"/>
      <c r="AAN7" s="19"/>
      <c r="AAO7" s="19"/>
      <c r="AAP7" s="19"/>
      <c r="AAQ7" s="19"/>
      <c r="AAR7" s="19"/>
      <c r="AAS7" s="19"/>
      <c r="AAT7" s="19"/>
      <c r="AAU7" s="19"/>
      <c r="AAV7" s="19"/>
      <c r="AAW7" s="19"/>
      <c r="AAX7" s="19"/>
      <c r="AAY7" s="19"/>
      <c r="AAZ7" s="19"/>
      <c r="ABA7" s="19"/>
      <c r="ABB7" s="19"/>
      <c r="ABC7" s="19"/>
      <c r="ABD7" s="19"/>
      <c r="ABE7" s="19"/>
      <c r="ABF7" s="19"/>
      <c r="ABG7" s="19"/>
      <c r="ABH7" s="19"/>
      <c r="ABI7" s="19"/>
      <c r="ABJ7" s="19"/>
      <c r="ABK7" s="19"/>
      <c r="ABL7" s="19"/>
      <c r="ABM7" s="19"/>
      <c r="ABN7" s="19"/>
      <c r="ABO7" s="19"/>
      <c r="ABP7" s="19"/>
      <c r="ABQ7" s="19"/>
      <c r="ABR7" s="19"/>
      <c r="ABS7" s="19"/>
      <c r="ABT7" s="19"/>
      <c r="ABU7" s="19"/>
      <c r="ABV7" s="19"/>
      <c r="ABW7" s="19"/>
      <c r="ABX7" s="19"/>
      <c r="ABY7" s="19"/>
      <c r="ABZ7" s="19"/>
      <c r="ACA7" s="19"/>
      <c r="ACB7" s="19"/>
      <c r="ACC7" s="19"/>
      <c r="ACD7" s="19"/>
      <c r="ACE7" s="19"/>
      <c r="ACF7" s="19"/>
      <c r="ACG7" s="19"/>
      <c r="ACH7" s="19"/>
      <c r="ACI7" s="19"/>
      <c r="ACJ7" s="19"/>
      <c r="ACK7" s="19"/>
      <c r="ACL7" s="19"/>
      <c r="ACM7" s="19"/>
      <c r="ACN7" s="19"/>
      <c r="ACO7" s="19"/>
      <c r="ACP7" s="19"/>
      <c r="ACQ7" s="19"/>
      <c r="ACR7" s="19"/>
      <c r="ACS7" s="19"/>
      <c r="ACT7" s="19"/>
      <c r="ACU7" s="19"/>
      <c r="ACV7" s="19"/>
      <c r="ACW7" s="19"/>
      <c r="ACX7" s="19"/>
      <c r="ACY7" s="19"/>
      <c r="ACZ7" s="19"/>
      <c r="ADA7" s="19"/>
      <c r="ADB7" s="19"/>
      <c r="ADC7" s="19"/>
      <c r="ADD7" s="19"/>
      <c r="ADE7" s="19"/>
      <c r="ADF7" s="19"/>
      <c r="ADG7" s="19"/>
      <c r="ADH7" s="19"/>
      <c r="ADI7" s="19"/>
      <c r="ADJ7" s="19"/>
      <c r="ADK7" s="19"/>
      <c r="ADL7" s="19"/>
      <c r="ADM7" s="19"/>
      <c r="ADN7" s="19"/>
      <c r="ADO7" s="19"/>
      <c r="ADP7" s="19"/>
      <c r="ADQ7" s="19"/>
      <c r="ADR7" s="19"/>
      <c r="ADS7" s="19"/>
      <c r="ADT7" s="19"/>
      <c r="ADU7" s="19"/>
      <c r="ADV7" s="19"/>
      <c r="ADW7" s="19"/>
      <c r="ADX7" s="19"/>
      <c r="ADY7" s="19"/>
      <c r="ADZ7" s="19"/>
      <c r="AEA7" s="19"/>
      <c r="AEB7" s="19"/>
      <c r="AEC7" s="19"/>
      <c r="AED7" s="19"/>
      <c r="AEE7" s="19"/>
      <c r="AEF7" s="19"/>
      <c r="AEG7" s="19"/>
      <c r="AEH7" s="19"/>
      <c r="AEI7" s="19"/>
      <c r="AEJ7" s="19"/>
      <c r="AEK7" s="19"/>
      <c r="AEL7" s="19"/>
      <c r="AEM7" s="19"/>
      <c r="AEN7" s="19"/>
      <c r="AEO7" s="19"/>
      <c r="AEP7" s="19"/>
      <c r="AEQ7" s="19"/>
      <c r="AER7" s="19"/>
      <c r="AES7" s="19"/>
      <c r="AET7" s="19"/>
      <c r="AEU7" s="19"/>
      <c r="AEV7" s="19"/>
      <c r="AEW7" s="19"/>
      <c r="AEX7" s="19"/>
      <c r="AEY7" s="19"/>
      <c r="AEZ7" s="19"/>
      <c r="AFA7" s="19"/>
      <c r="AFB7" s="19"/>
      <c r="AFC7" s="19"/>
      <c r="AFD7" s="19"/>
      <c r="AFE7" s="19"/>
      <c r="AFF7" s="19"/>
      <c r="AFG7" s="19"/>
      <c r="AFH7" s="19"/>
      <c r="AFI7" s="19"/>
      <c r="AFJ7" s="19"/>
      <c r="AFK7" s="19"/>
      <c r="AFL7" s="19"/>
      <c r="AFM7" s="19"/>
      <c r="AFN7" s="19"/>
      <c r="AFO7" s="19"/>
      <c r="AFP7" s="19"/>
      <c r="AFQ7" s="19"/>
      <c r="AFR7" s="19"/>
      <c r="AFS7" s="19"/>
      <c r="AFT7" s="19"/>
      <c r="AFU7" s="19"/>
      <c r="AFV7" s="19"/>
      <c r="AFW7" s="19"/>
      <c r="AFX7" s="19"/>
      <c r="AFY7" s="19"/>
      <c r="AFZ7" s="19"/>
      <c r="AGA7" s="19"/>
      <c r="AGB7" s="19"/>
      <c r="AGC7" s="19"/>
      <c r="AGD7" s="19"/>
      <c r="AGE7" s="19"/>
      <c r="AGF7" s="19"/>
      <c r="AGG7" s="19"/>
      <c r="AGH7" s="19"/>
      <c r="AGI7" s="19"/>
      <c r="AGJ7" s="19"/>
      <c r="AGK7" s="19"/>
      <c r="AGL7" s="19"/>
      <c r="AGM7" s="19"/>
      <c r="AGN7" s="19"/>
      <c r="AGO7" s="19"/>
      <c r="AGP7" s="19"/>
      <c r="AGQ7" s="19"/>
      <c r="AGR7" s="19"/>
      <c r="AGS7" s="19"/>
      <c r="AGT7" s="19"/>
      <c r="AGU7" s="19"/>
      <c r="AGV7" s="19"/>
      <c r="AGW7" s="19"/>
      <c r="AGX7" s="19"/>
      <c r="AGY7" s="19"/>
      <c r="AGZ7" s="19"/>
      <c r="AHA7" s="19"/>
      <c r="AHB7" s="19"/>
      <c r="AHC7" s="19"/>
      <c r="AHD7" s="19"/>
      <c r="AHE7" s="19"/>
      <c r="AHF7" s="19"/>
      <c r="AHG7" s="19"/>
      <c r="AHH7" s="19"/>
      <c r="AHI7" s="19"/>
      <c r="AHJ7" s="19"/>
      <c r="AHK7" s="19"/>
      <c r="AHL7" s="19"/>
      <c r="AHM7" s="19"/>
      <c r="AHN7" s="19"/>
      <c r="AHO7" s="19"/>
      <c r="AHP7" s="19"/>
      <c r="AHQ7" s="19"/>
      <c r="AHR7" s="19"/>
      <c r="AHS7" s="19"/>
      <c r="AHT7" s="19"/>
      <c r="AHU7" s="19"/>
      <c r="AHV7" s="19"/>
      <c r="AHW7" s="19"/>
      <c r="AHX7" s="19"/>
      <c r="AHY7" s="19"/>
      <c r="AHZ7" s="19"/>
      <c r="AIA7" s="19"/>
      <c r="AIB7" s="19"/>
      <c r="AIC7" s="19"/>
      <c r="AID7" s="19"/>
      <c r="AIE7" s="19"/>
      <c r="AIF7" s="19"/>
      <c r="AIG7" s="19"/>
      <c r="AIH7" s="19"/>
      <c r="AII7" s="19"/>
      <c r="AIJ7" s="19"/>
      <c r="AIK7" s="19"/>
      <c r="AIL7" s="19"/>
      <c r="AIM7" s="19"/>
      <c r="AIN7" s="19"/>
      <c r="AIO7" s="19"/>
      <c r="AIP7" s="19"/>
      <c r="AIQ7" s="19"/>
      <c r="AIR7" s="19"/>
      <c r="AIS7" s="19"/>
      <c r="AIT7" s="19"/>
      <c r="AIU7" s="19"/>
      <c r="AIV7" s="19"/>
      <c r="AIW7" s="19"/>
      <c r="AIX7" s="19"/>
      <c r="AIY7" s="19"/>
      <c r="AIZ7" s="19"/>
      <c r="AJA7" s="19"/>
      <c r="AJB7" s="19"/>
      <c r="AJC7" s="19"/>
      <c r="AJD7" s="19"/>
      <c r="AJE7" s="19"/>
      <c r="AJF7" s="19"/>
      <c r="AJG7" s="19"/>
      <c r="AJH7" s="19"/>
      <c r="AJI7" s="19"/>
      <c r="AJJ7" s="19"/>
      <c r="AJK7" s="19"/>
      <c r="AJL7" s="19"/>
      <c r="AJM7" s="19"/>
      <c r="AJN7" s="19"/>
      <c r="AJO7" s="19"/>
      <c r="AJP7" s="19"/>
      <c r="AJQ7" s="19"/>
      <c r="AJR7" s="19"/>
      <c r="AJS7" s="19"/>
      <c r="AJT7" s="19"/>
      <c r="AJU7" s="19"/>
      <c r="AJV7" s="19"/>
      <c r="AJW7" s="19"/>
      <c r="AJX7" s="19"/>
      <c r="AJY7" s="19"/>
      <c r="AJZ7" s="19"/>
      <c r="AKA7" s="19"/>
      <c r="AKB7" s="19"/>
      <c r="AKC7" s="19"/>
      <c r="AKD7" s="19"/>
      <c r="AKE7" s="19"/>
      <c r="AKF7" s="19"/>
      <c r="AKG7" s="19"/>
      <c r="AKH7" s="19"/>
      <c r="AKI7" s="19"/>
      <c r="AKJ7" s="19"/>
      <c r="AKK7" s="19"/>
      <c r="AKL7" s="19"/>
      <c r="AKM7" s="19"/>
      <c r="AKN7" s="19"/>
      <c r="AKO7" s="19"/>
      <c r="AKP7" s="19"/>
      <c r="AKQ7" s="19"/>
      <c r="AKR7" s="19"/>
      <c r="AKS7" s="19"/>
      <c r="AKT7" s="19"/>
      <c r="AKU7" s="19"/>
      <c r="AKV7" s="19"/>
      <c r="AKW7" s="19"/>
      <c r="AKX7" s="19"/>
      <c r="AKY7" s="19"/>
      <c r="AKZ7" s="19"/>
      <c r="ALA7" s="19"/>
      <c r="ALB7" s="19"/>
      <c r="ALC7" s="19"/>
      <c r="ALD7" s="19"/>
      <c r="ALE7" s="19"/>
      <c r="ALF7" s="19"/>
      <c r="ALG7" s="19"/>
      <c r="ALH7" s="19"/>
      <c r="ALI7" s="19"/>
      <c r="ALJ7" s="19"/>
      <c r="ALK7" s="19"/>
      <c r="ALL7" s="19"/>
      <c r="ALM7" s="19"/>
      <c r="ALN7" s="19"/>
      <c r="ALO7" s="19"/>
      <c r="ALP7" s="19"/>
      <c r="ALQ7" s="19"/>
      <c r="ALR7" s="19"/>
      <c r="ALS7" s="19"/>
      <c r="ALT7" s="19"/>
      <c r="ALU7" s="19"/>
      <c r="ALV7" s="19"/>
      <c r="ALW7" s="19"/>
      <c r="ALX7" s="19"/>
      <c r="ALY7" s="19"/>
      <c r="ALZ7" s="19"/>
      <c r="AMA7" s="19"/>
      <c r="AMB7" s="19"/>
      <c r="AMC7" s="19"/>
      <c r="AMD7" s="19"/>
      <c r="AME7" s="19"/>
      <c r="AMF7" s="19"/>
      <c r="AMG7" s="19"/>
      <c r="AMH7" s="19"/>
      <c r="AMI7" s="19"/>
      <c r="AMJ7" s="19"/>
      <c r="AMK7" s="19"/>
    </row>
    <row r="10" spans="1:1025" x14ac:dyDescent="0.35">
      <c r="A10" s="2" t="s">
        <v>19</v>
      </c>
    </row>
    <row r="11" spans="1:1025" x14ac:dyDescent="0.35">
      <c r="A11" s="2"/>
    </row>
    <row r="12" spans="1:1025" s="23" customFormat="1" x14ac:dyDescent="0.35">
      <c r="A12" s="23" t="s">
        <v>23</v>
      </c>
      <c r="B12" s="23">
        <v>34</v>
      </c>
      <c r="C12" s="23">
        <v>187</v>
      </c>
      <c r="D12" s="23">
        <v>220</v>
      </c>
      <c r="E12" s="23">
        <v>63</v>
      </c>
      <c r="F12" s="23">
        <v>61</v>
      </c>
      <c r="G12" s="23">
        <v>319</v>
      </c>
      <c r="H12" s="23">
        <v>512</v>
      </c>
      <c r="I12" s="23">
        <v>587</v>
      </c>
      <c r="J12" s="23">
        <v>749</v>
      </c>
      <c r="K12" s="23">
        <v>730</v>
      </c>
      <c r="L12" s="23">
        <v>920</v>
      </c>
      <c r="M12" s="23">
        <v>975</v>
      </c>
      <c r="N12" s="23">
        <v>1215</v>
      </c>
      <c r="O12" s="23">
        <v>1784</v>
      </c>
      <c r="P12" s="23">
        <v>2053</v>
      </c>
      <c r="Q12" s="23">
        <v>1648</v>
      </c>
      <c r="R12" s="23">
        <v>10</v>
      </c>
    </row>
    <row r="13" spans="1:1025" s="23" customFormat="1" x14ac:dyDescent="0.35">
      <c r="A13" s="23" t="s">
        <v>20</v>
      </c>
      <c r="B13" s="23">
        <v>5</v>
      </c>
      <c r="C13" s="23">
        <v>20</v>
      </c>
      <c r="D13" s="23">
        <v>12</v>
      </c>
      <c r="E13" s="23">
        <v>8</v>
      </c>
      <c r="F13" s="23">
        <v>9</v>
      </c>
      <c r="G13" s="23">
        <v>32</v>
      </c>
      <c r="H13" s="23">
        <v>46</v>
      </c>
      <c r="I13" s="23">
        <v>80</v>
      </c>
      <c r="J13" s="23">
        <v>122</v>
      </c>
      <c r="K13" s="23">
        <v>90</v>
      </c>
      <c r="L13" s="23">
        <v>130</v>
      </c>
      <c r="M13" s="23">
        <v>142</v>
      </c>
      <c r="N13" s="23">
        <v>187</v>
      </c>
      <c r="O13" s="23">
        <v>306</v>
      </c>
      <c r="P13" s="23">
        <v>362</v>
      </c>
      <c r="Q13" s="23">
        <v>293</v>
      </c>
      <c r="R13" s="23">
        <v>1</v>
      </c>
    </row>
    <row r="14" spans="1:1025" x14ac:dyDescent="0.35">
      <c r="A14" t="s">
        <v>24</v>
      </c>
      <c r="B14">
        <v>2</v>
      </c>
      <c r="C14">
        <v>13</v>
      </c>
      <c r="D14">
        <v>27</v>
      </c>
      <c r="E14">
        <v>5</v>
      </c>
      <c r="F14">
        <v>12</v>
      </c>
      <c r="G14">
        <v>42</v>
      </c>
      <c r="H14">
        <v>68</v>
      </c>
      <c r="I14">
        <v>85</v>
      </c>
      <c r="J14">
        <v>140</v>
      </c>
      <c r="K14">
        <v>87</v>
      </c>
      <c r="L14">
        <v>99</v>
      </c>
      <c r="M14">
        <v>116</v>
      </c>
      <c r="N14">
        <v>157</v>
      </c>
      <c r="O14">
        <v>264</v>
      </c>
      <c r="P14">
        <v>324</v>
      </c>
      <c r="Q14">
        <v>238</v>
      </c>
      <c r="R14">
        <v>0</v>
      </c>
    </row>
    <row r="15" spans="1:1025" x14ac:dyDescent="0.35">
      <c r="A15" t="s">
        <v>20</v>
      </c>
      <c r="B15">
        <v>1</v>
      </c>
      <c r="C15">
        <v>1</v>
      </c>
      <c r="D15">
        <v>0</v>
      </c>
      <c r="E15">
        <v>1</v>
      </c>
      <c r="F15">
        <v>3</v>
      </c>
      <c r="G15">
        <v>2</v>
      </c>
      <c r="H15">
        <v>7</v>
      </c>
      <c r="I15">
        <v>14</v>
      </c>
      <c r="J15">
        <v>19</v>
      </c>
      <c r="K15">
        <v>9</v>
      </c>
      <c r="L15">
        <v>11</v>
      </c>
      <c r="M15">
        <v>15</v>
      </c>
      <c r="N15">
        <v>28</v>
      </c>
      <c r="O15">
        <v>44</v>
      </c>
      <c r="P15">
        <v>42</v>
      </c>
      <c r="Q15">
        <v>30</v>
      </c>
      <c r="R15">
        <v>0</v>
      </c>
    </row>
    <row r="16" spans="1:1025" s="23" customFormat="1" x14ac:dyDescent="0.35">
      <c r="A16" s="23" t="s">
        <v>30</v>
      </c>
      <c r="B16" s="23">
        <v>17</v>
      </c>
      <c r="C16" s="23">
        <v>54</v>
      </c>
      <c r="D16" s="23">
        <v>67</v>
      </c>
      <c r="E16" s="23">
        <v>19</v>
      </c>
      <c r="F16" s="23">
        <v>21</v>
      </c>
      <c r="G16" s="23">
        <v>95</v>
      </c>
      <c r="H16" s="23">
        <v>158</v>
      </c>
      <c r="I16" s="23">
        <v>177</v>
      </c>
      <c r="J16" s="23">
        <v>236</v>
      </c>
      <c r="K16" s="23">
        <v>293</v>
      </c>
      <c r="L16" s="23">
        <v>307</v>
      </c>
      <c r="M16" s="23">
        <v>352</v>
      </c>
      <c r="N16" s="23">
        <v>492</v>
      </c>
      <c r="O16" s="23">
        <v>687</v>
      </c>
      <c r="P16" s="23">
        <v>903</v>
      </c>
      <c r="Q16" s="23">
        <v>733</v>
      </c>
      <c r="R16" s="23">
        <v>5</v>
      </c>
    </row>
    <row r="17" spans="1:18" s="23" customFormat="1" x14ac:dyDescent="0.35">
      <c r="A17" s="23" t="s">
        <v>20</v>
      </c>
      <c r="B17" s="23">
        <v>0</v>
      </c>
      <c r="C17" s="23">
        <v>7</v>
      </c>
      <c r="D17" s="23">
        <v>6</v>
      </c>
      <c r="E17" s="23">
        <v>1</v>
      </c>
      <c r="F17" s="23">
        <v>5</v>
      </c>
      <c r="G17" s="23">
        <v>4</v>
      </c>
      <c r="H17" s="23">
        <v>18</v>
      </c>
      <c r="I17" s="23">
        <v>14</v>
      </c>
      <c r="J17" s="23">
        <v>21</v>
      </c>
      <c r="K17" s="23">
        <v>19</v>
      </c>
      <c r="L17" s="23">
        <v>48</v>
      </c>
      <c r="M17" s="23">
        <v>34</v>
      </c>
      <c r="N17" s="23">
        <v>67</v>
      </c>
      <c r="O17" s="23">
        <v>65</v>
      </c>
      <c r="P17" s="23">
        <v>115</v>
      </c>
      <c r="Q17" s="23">
        <v>117</v>
      </c>
      <c r="R17" s="23">
        <v>0</v>
      </c>
    </row>
    <row r="18" spans="1:18" x14ac:dyDescent="0.35">
      <c r="A18" t="s">
        <v>33</v>
      </c>
      <c r="B18">
        <v>3</v>
      </c>
      <c r="C18">
        <v>21</v>
      </c>
      <c r="D18">
        <v>30</v>
      </c>
      <c r="E18">
        <v>9</v>
      </c>
      <c r="F18">
        <v>8</v>
      </c>
      <c r="G18">
        <v>42</v>
      </c>
      <c r="H18">
        <v>106</v>
      </c>
      <c r="I18">
        <v>90</v>
      </c>
      <c r="J18">
        <v>133</v>
      </c>
      <c r="K18">
        <v>126</v>
      </c>
      <c r="L18">
        <v>125</v>
      </c>
      <c r="M18">
        <v>147</v>
      </c>
      <c r="N18">
        <v>165</v>
      </c>
      <c r="O18">
        <v>248</v>
      </c>
      <c r="P18">
        <v>314</v>
      </c>
      <c r="Q18">
        <v>262</v>
      </c>
      <c r="R18">
        <v>0</v>
      </c>
    </row>
    <row r="19" spans="1:18" x14ac:dyDescent="0.35">
      <c r="A19" t="s">
        <v>20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8</v>
      </c>
      <c r="I19">
        <v>18</v>
      </c>
      <c r="J19">
        <v>14</v>
      </c>
      <c r="K19">
        <v>8</v>
      </c>
      <c r="L19">
        <v>14</v>
      </c>
      <c r="M19">
        <v>15</v>
      </c>
      <c r="N19">
        <v>13</v>
      </c>
      <c r="O19">
        <v>22</v>
      </c>
      <c r="P19">
        <v>31</v>
      </c>
      <c r="Q19">
        <v>37</v>
      </c>
      <c r="R19">
        <v>0</v>
      </c>
    </row>
    <row r="20" spans="1:18" x14ac:dyDescent="0.35">
      <c r="A20" s="23" t="s">
        <v>36</v>
      </c>
      <c r="B20">
        <f t="shared" ref="B20:R20" si="0">B14+B18</f>
        <v>5</v>
      </c>
      <c r="C20">
        <f t="shared" si="0"/>
        <v>34</v>
      </c>
      <c r="D20">
        <f t="shared" si="0"/>
        <v>57</v>
      </c>
      <c r="E20">
        <f t="shared" si="0"/>
        <v>14</v>
      </c>
      <c r="F20">
        <f t="shared" si="0"/>
        <v>20</v>
      </c>
      <c r="G20">
        <f t="shared" si="0"/>
        <v>84</v>
      </c>
      <c r="H20">
        <f t="shared" si="0"/>
        <v>174</v>
      </c>
      <c r="I20">
        <f t="shared" si="0"/>
        <v>175</v>
      </c>
      <c r="J20">
        <f t="shared" si="0"/>
        <v>273</v>
      </c>
      <c r="K20">
        <f t="shared" si="0"/>
        <v>213</v>
      </c>
      <c r="L20">
        <f t="shared" si="0"/>
        <v>224</v>
      </c>
      <c r="M20">
        <f t="shared" si="0"/>
        <v>263</v>
      </c>
      <c r="N20">
        <f t="shared" si="0"/>
        <v>322</v>
      </c>
      <c r="O20">
        <f t="shared" si="0"/>
        <v>512</v>
      </c>
      <c r="P20">
        <f t="shared" si="0"/>
        <v>638</v>
      </c>
      <c r="Q20">
        <f t="shared" si="0"/>
        <v>500</v>
      </c>
      <c r="R20">
        <f t="shared" si="0"/>
        <v>0</v>
      </c>
    </row>
    <row r="21" spans="1:18" x14ac:dyDescent="0.35">
      <c r="B21">
        <f t="shared" ref="B21:R21" si="1">B15+B19</f>
        <v>2</v>
      </c>
      <c r="C21">
        <f t="shared" si="1"/>
        <v>2</v>
      </c>
      <c r="D21">
        <f t="shared" si="1"/>
        <v>0</v>
      </c>
      <c r="E21">
        <f t="shared" si="1"/>
        <v>2</v>
      </c>
      <c r="F21">
        <f t="shared" si="1"/>
        <v>3</v>
      </c>
      <c r="G21">
        <f t="shared" si="1"/>
        <v>3</v>
      </c>
      <c r="H21">
        <f t="shared" si="1"/>
        <v>15</v>
      </c>
      <c r="I21">
        <f t="shared" si="1"/>
        <v>32</v>
      </c>
      <c r="J21">
        <f t="shared" si="1"/>
        <v>33</v>
      </c>
      <c r="K21">
        <f t="shared" si="1"/>
        <v>17</v>
      </c>
      <c r="L21">
        <f t="shared" si="1"/>
        <v>25</v>
      </c>
      <c r="M21">
        <f t="shared" si="1"/>
        <v>30</v>
      </c>
      <c r="N21">
        <f t="shared" si="1"/>
        <v>41</v>
      </c>
      <c r="O21">
        <f t="shared" si="1"/>
        <v>66</v>
      </c>
      <c r="P21">
        <f t="shared" si="1"/>
        <v>73</v>
      </c>
      <c r="Q21">
        <f t="shared" si="1"/>
        <v>67</v>
      </c>
      <c r="R21">
        <f t="shared" si="1"/>
        <v>0</v>
      </c>
    </row>
    <row r="22" spans="1:18" x14ac:dyDescent="0.35">
      <c r="A22" t="s">
        <v>37</v>
      </c>
      <c r="B22">
        <f>SUM(B12,B16,B20)</f>
        <v>56</v>
      </c>
      <c r="C22">
        <f t="shared" ref="C22:R22" si="2">SUM(C12,C16,C20)</f>
        <v>275</v>
      </c>
      <c r="D22">
        <f t="shared" si="2"/>
        <v>344</v>
      </c>
      <c r="E22">
        <f t="shared" si="2"/>
        <v>96</v>
      </c>
      <c r="F22">
        <f t="shared" si="2"/>
        <v>102</v>
      </c>
      <c r="G22">
        <f t="shared" si="2"/>
        <v>498</v>
      </c>
      <c r="H22">
        <f t="shared" si="2"/>
        <v>844</v>
      </c>
      <c r="I22">
        <f t="shared" si="2"/>
        <v>939</v>
      </c>
      <c r="J22">
        <f t="shared" si="2"/>
        <v>1258</v>
      </c>
      <c r="K22">
        <f t="shared" si="2"/>
        <v>1236</v>
      </c>
      <c r="L22">
        <f t="shared" si="2"/>
        <v>1451</v>
      </c>
      <c r="M22">
        <f t="shared" si="2"/>
        <v>1590</v>
      </c>
      <c r="N22">
        <f t="shared" si="2"/>
        <v>2029</v>
      </c>
      <c r="O22">
        <f t="shared" si="2"/>
        <v>2983</v>
      </c>
      <c r="P22">
        <f t="shared" si="2"/>
        <v>3594</v>
      </c>
      <c r="Q22">
        <f t="shared" si="2"/>
        <v>2881</v>
      </c>
      <c r="R22">
        <f t="shared" si="2"/>
        <v>15</v>
      </c>
    </row>
    <row r="23" spans="1:18" x14ac:dyDescent="0.35">
      <c r="B23">
        <f>SUM(B13,B17,B21)</f>
        <v>7</v>
      </c>
      <c r="C23">
        <f t="shared" ref="C23:R23" si="3">SUM(C13,C17,C21)</f>
        <v>29</v>
      </c>
      <c r="D23">
        <f t="shared" si="3"/>
        <v>18</v>
      </c>
      <c r="E23">
        <f t="shared" si="3"/>
        <v>11</v>
      </c>
      <c r="F23">
        <f t="shared" si="3"/>
        <v>17</v>
      </c>
      <c r="G23">
        <f t="shared" si="3"/>
        <v>39</v>
      </c>
      <c r="H23">
        <f t="shared" si="3"/>
        <v>79</v>
      </c>
      <c r="I23">
        <f t="shared" si="3"/>
        <v>126</v>
      </c>
      <c r="J23">
        <f t="shared" si="3"/>
        <v>176</v>
      </c>
      <c r="K23">
        <f t="shared" si="3"/>
        <v>126</v>
      </c>
      <c r="L23">
        <f t="shared" si="3"/>
        <v>203</v>
      </c>
      <c r="M23">
        <f t="shared" si="3"/>
        <v>206</v>
      </c>
      <c r="N23">
        <f t="shared" si="3"/>
        <v>295</v>
      </c>
      <c r="O23">
        <f t="shared" si="3"/>
        <v>437</v>
      </c>
      <c r="P23">
        <f t="shared" si="3"/>
        <v>550</v>
      </c>
      <c r="Q23">
        <f t="shared" si="3"/>
        <v>477</v>
      </c>
      <c r="R23">
        <f t="shared" si="3"/>
        <v>1</v>
      </c>
    </row>
    <row r="24" spans="1:18" s="24" customFormat="1" x14ac:dyDescent="0.35">
      <c r="A24" s="24" t="s">
        <v>38</v>
      </c>
      <c r="B24" s="24">
        <f>B12/B22</f>
        <v>0.6071428571428571</v>
      </c>
      <c r="C24" s="24">
        <f t="shared" ref="C24:R24" si="4">C12/C22</f>
        <v>0.68</v>
      </c>
      <c r="D24" s="24">
        <f t="shared" si="4"/>
        <v>0.63953488372093026</v>
      </c>
      <c r="E24" s="24">
        <f t="shared" si="4"/>
        <v>0.65625</v>
      </c>
      <c r="F24" s="24">
        <f t="shared" si="4"/>
        <v>0.59803921568627449</v>
      </c>
      <c r="G24" s="24">
        <f t="shared" si="4"/>
        <v>0.64056224899598391</v>
      </c>
      <c r="H24" s="24">
        <f t="shared" si="4"/>
        <v>0.60663507109004744</v>
      </c>
      <c r="I24" s="24">
        <f t="shared" si="4"/>
        <v>0.62513312034078805</v>
      </c>
      <c r="J24" s="24">
        <f t="shared" si="4"/>
        <v>0.59538950715421302</v>
      </c>
      <c r="K24" s="24">
        <f t="shared" si="4"/>
        <v>0.59061488673139162</v>
      </c>
      <c r="L24" s="24">
        <f t="shared" si="4"/>
        <v>0.63404548587181253</v>
      </c>
      <c r="M24" s="24">
        <f t="shared" si="4"/>
        <v>0.6132075471698113</v>
      </c>
      <c r="N24" s="24">
        <f t="shared" si="4"/>
        <v>0.59881715130606206</v>
      </c>
      <c r="O24" s="24">
        <f t="shared" si="4"/>
        <v>0.59805564867582972</v>
      </c>
      <c r="P24" s="24">
        <f t="shared" si="4"/>
        <v>0.57122982749026152</v>
      </c>
      <c r="Q24" s="24">
        <f t="shared" si="4"/>
        <v>0.57202360291565424</v>
      </c>
      <c r="R24" s="24">
        <f t="shared" si="4"/>
        <v>0.66666666666666663</v>
      </c>
    </row>
    <row r="25" spans="1:18" s="24" customFormat="1" x14ac:dyDescent="0.35">
      <c r="B25" s="24">
        <f>B13/B23</f>
        <v>0.7142857142857143</v>
      </c>
      <c r="C25" s="24">
        <f t="shared" ref="C25:R25" si="5">C13/C23</f>
        <v>0.68965517241379315</v>
      </c>
      <c r="D25" s="24">
        <f t="shared" si="5"/>
        <v>0.66666666666666663</v>
      </c>
      <c r="E25" s="24">
        <f t="shared" si="5"/>
        <v>0.72727272727272729</v>
      </c>
      <c r="F25" s="24">
        <f t="shared" si="5"/>
        <v>0.52941176470588236</v>
      </c>
      <c r="G25" s="24">
        <f t="shared" si="5"/>
        <v>0.82051282051282048</v>
      </c>
      <c r="H25" s="24">
        <f t="shared" si="5"/>
        <v>0.58227848101265822</v>
      </c>
      <c r="I25" s="24">
        <f t="shared" si="5"/>
        <v>0.63492063492063489</v>
      </c>
      <c r="J25" s="24">
        <f t="shared" si="5"/>
        <v>0.69318181818181823</v>
      </c>
      <c r="K25" s="24">
        <f t="shared" si="5"/>
        <v>0.7142857142857143</v>
      </c>
      <c r="L25" s="24">
        <f t="shared" si="5"/>
        <v>0.64039408866995073</v>
      </c>
      <c r="M25" s="24">
        <f t="shared" si="5"/>
        <v>0.68932038834951459</v>
      </c>
      <c r="N25" s="24">
        <f t="shared" si="5"/>
        <v>0.63389830508474576</v>
      </c>
      <c r="O25" s="24">
        <f t="shared" si="5"/>
        <v>0.70022883295194505</v>
      </c>
      <c r="P25" s="24">
        <f t="shared" si="5"/>
        <v>0.6581818181818182</v>
      </c>
      <c r="Q25" s="24">
        <f t="shared" si="5"/>
        <v>0.61425576519916147</v>
      </c>
      <c r="R25" s="24">
        <f t="shared" si="5"/>
        <v>1</v>
      </c>
    </row>
    <row r="26" spans="1:18" s="24" customFormat="1" x14ac:dyDescent="0.35">
      <c r="A26" s="24" t="s">
        <v>39</v>
      </c>
      <c r="B26" s="24">
        <f>B16/B22</f>
        <v>0.30357142857142855</v>
      </c>
      <c r="C26" s="24">
        <f t="shared" ref="C26:R26" si="6">C16/C22</f>
        <v>0.19636363636363635</v>
      </c>
      <c r="D26" s="24">
        <f t="shared" si="6"/>
        <v>0.19476744186046513</v>
      </c>
      <c r="E26" s="24">
        <f t="shared" si="6"/>
        <v>0.19791666666666666</v>
      </c>
      <c r="F26" s="24">
        <f t="shared" si="6"/>
        <v>0.20588235294117646</v>
      </c>
      <c r="G26" s="24">
        <f t="shared" si="6"/>
        <v>0.19076305220883535</v>
      </c>
      <c r="H26" s="24">
        <f t="shared" si="6"/>
        <v>0.1872037914691943</v>
      </c>
      <c r="I26" s="24">
        <f t="shared" si="6"/>
        <v>0.18849840255591055</v>
      </c>
      <c r="J26" s="24">
        <f t="shared" si="6"/>
        <v>0.18759936406995231</v>
      </c>
      <c r="K26" s="24">
        <f t="shared" si="6"/>
        <v>0.23705501618122976</v>
      </c>
      <c r="L26" s="24">
        <f t="shared" si="6"/>
        <v>0.21157822191592005</v>
      </c>
      <c r="M26" s="24">
        <f t="shared" si="6"/>
        <v>0.22138364779874214</v>
      </c>
      <c r="N26" s="24">
        <f t="shared" si="6"/>
        <v>0.24248398225726958</v>
      </c>
      <c r="O26" s="24">
        <f t="shared" si="6"/>
        <v>0.23030506201810258</v>
      </c>
      <c r="P26" s="24">
        <f t="shared" si="6"/>
        <v>0.25125208681135225</v>
      </c>
      <c r="Q26" s="24">
        <f t="shared" si="6"/>
        <v>0.25442554668517875</v>
      </c>
      <c r="R26" s="24">
        <f t="shared" si="6"/>
        <v>0.33333333333333331</v>
      </c>
    </row>
    <row r="27" spans="1:18" s="24" customFormat="1" x14ac:dyDescent="0.35">
      <c r="B27" s="24">
        <f>B17/B23</f>
        <v>0</v>
      </c>
      <c r="C27" s="24">
        <f t="shared" ref="C27:R27" si="7">C17/C23</f>
        <v>0.2413793103448276</v>
      </c>
      <c r="D27" s="24">
        <f t="shared" si="7"/>
        <v>0.33333333333333331</v>
      </c>
      <c r="E27" s="24">
        <f t="shared" si="7"/>
        <v>9.0909090909090912E-2</v>
      </c>
      <c r="F27" s="24">
        <f t="shared" si="7"/>
        <v>0.29411764705882354</v>
      </c>
      <c r="G27" s="24">
        <f t="shared" si="7"/>
        <v>0.10256410256410256</v>
      </c>
      <c r="H27" s="24">
        <f t="shared" si="7"/>
        <v>0.22784810126582278</v>
      </c>
      <c r="I27" s="24">
        <f t="shared" si="7"/>
        <v>0.1111111111111111</v>
      </c>
      <c r="J27" s="24">
        <f t="shared" si="7"/>
        <v>0.11931818181818182</v>
      </c>
      <c r="K27" s="24">
        <f t="shared" si="7"/>
        <v>0.15079365079365079</v>
      </c>
      <c r="L27" s="24">
        <f t="shared" si="7"/>
        <v>0.23645320197044334</v>
      </c>
      <c r="M27" s="24">
        <f t="shared" si="7"/>
        <v>0.1650485436893204</v>
      </c>
      <c r="N27" s="24">
        <f t="shared" si="7"/>
        <v>0.22711864406779661</v>
      </c>
      <c r="O27" s="24">
        <f t="shared" si="7"/>
        <v>0.14874141876430205</v>
      </c>
      <c r="P27" s="24">
        <f t="shared" si="7"/>
        <v>0.20909090909090908</v>
      </c>
      <c r="Q27" s="24">
        <f t="shared" si="7"/>
        <v>0.24528301886792453</v>
      </c>
      <c r="R27" s="24">
        <f t="shared" si="7"/>
        <v>0</v>
      </c>
    </row>
    <row r="28" spans="1:18" s="24" customFormat="1" x14ac:dyDescent="0.35">
      <c r="A28" s="24" t="s">
        <v>36</v>
      </c>
      <c r="B28" s="24">
        <f>B20/B22</f>
        <v>8.9285714285714288E-2</v>
      </c>
      <c r="C28" s="24">
        <f t="shared" ref="C28:R28" si="8">C20/C22</f>
        <v>0.12363636363636364</v>
      </c>
      <c r="D28" s="24">
        <f t="shared" si="8"/>
        <v>0.16569767441860464</v>
      </c>
      <c r="E28" s="24">
        <f>E20/E22</f>
        <v>0.14583333333333334</v>
      </c>
      <c r="F28" s="24">
        <f t="shared" si="8"/>
        <v>0.19607843137254902</v>
      </c>
      <c r="G28" s="24">
        <f>G20/G22</f>
        <v>0.16867469879518071</v>
      </c>
      <c r="H28" s="24">
        <f t="shared" si="8"/>
        <v>0.20616113744075829</v>
      </c>
      <c r="I28" s="24">
        <f t="shared" si="8"/>
        <v>0.18636847710330137</v>
      </c>
      <c r="J28" s="24">
        <f t="shared" si="8"/>
        <v>0.21701112877583467</v>
      </c>
      <c r="K28" s="24">
        <f t="shared" si="8"/>
        <v>0.17233009708737865</v>
      </c>
      <c r="L28" s="24">
        <f t="shared" si="8"/>
        <v>0.1543762922122674</v>
      </c>
      <c r="M28" s="24">
        <f t="shared" si="8"/>
        <v>0.16540880503144653</v>
      </c>
      <c r="N28" s="24">
        <f t="shared" si="8"/>
        <v>0.15869886643666831</v>
      </c>
      <c r="O28" s="24">
        <f t="shared" si="8"/>
        <v>0.17163928930606773</v>
      </c>
      <c r="P28" s="24">
        <f t="shared" si="8"/>
        <v>0.1775180856983862</v>
      </c>
      <c r="Q28" s="24">
        <f t="shared" si="8"/>
        <v>0.17355085039916696</v>
      </c>
      <c r="R28" s="24">
        <f t="shared" si="8"/>
        <v>0</v>
      </c>
    </row>
    <row r="29" spans="1:18" s="24" customFormat="1" x14ac:dyDescent="0.35">
      <c r="B29" s="24">
        <f>B21/B23</f>
        <v>0.2857142857142857</v>
      </c>
      <c r="C29" s="24">
        <f t="shared" ref="C29:R29" si="9">C21/C23</f>
        <v>6.8965517241379309E-2</v>
      </c>
      <c r="D29" s="24">
        <f t="shared" si="9"/>
        <v>0</v>
      </c>
      <c r="E29" s="24">
        <f t="shared" si="9"/>
        <v>0.18181818181818182</v>
      </c>
      <c r="F29" s="24">
        <f t="shared" si="9"/>
        <v>0.17647058823529413</v>
      </c>
      <c r="G29" s="24">
        <f t="shared" si="9"/>
        <v>7.6923076923076927E-2</v>
      </c>
      <c r="H29" s="24">
        <f t="shared" si="9"/>
        <v>0.189873417721519</v>
      </c>
      <c r="I29" s="24">
        <f t="shared" si="9"/>
        <v>0.25396825396825395</v>
      </c>
      <c r="J29" s="24">
        <f t="shared" si="9"/>
        <v>0.1875</v>
      </c>
      <c r="K29" s="24">
        <f t="shared" si="9"/>
        <v>0.13492063492063491</v>
      </c>
      <c r="L29" s="24">
        <f t="shared" si="9"/>
        <v>0.12315270935960591</v>
      </c>
      <c r="M29" s="24">
        <f t="shared" si="9"/>
        <v>0.14563106796116504</v>
      </c>
      <c r="N29" s="24">
        <f t="shared" si="9"/>
        <v>0.13898305084745763</v>
      </c>
      <c r="O29" s="24">
        <f t="shared" si="9"/>
        <v>0.15102974828375287</v>
      </c>
      <c r="P29" s="24">
        <f t="shared" si="9"/>
        <v>0.13272727272727272</v>
      </c>
      <c r="Q29" s="24">
        <f t="shared" si="9"/>
        <v>0.14046121593291405</v>
      </c>
      <c r="R29" s="24">
        <f t="shared" si="9"/>
        <v>0</v>
      </c>
    </row>
    <row r="31" spans="1:18" s="23" customFormat="1" x14ac:dyDescent="0.35">
      <c r="A31" s="23" t="s">
        <v>25</v>
      </c>
      <c r="B31" s="23">
        <v>0</v>
      </c>
      <c r="C31" s="23">
        <v>1</v>
      </c>
      <c r="D31" s="23">
        <v>4</v>
      </c>
      <c r="E31" s="23">
        <v>3</v>
      </c>
      <c r="F31" s="23">
        <v>2</v>
      </c>
      <c r="G31" s="23">
        <v>0</v>
      </c>
      <c r="H31" s="23">
        <v>2</v>
      </c>
      <c r="I31" s="23">
        <v>0</v>
      </c>
      <c r="J31" s="23">
        <v>0</v>
      </c>
      <c r="K31" s="23">
        <v>5</v>
      </c>
      <c r="L31" s="23">
        <v>4</v>
      </c>
      <c r="M31" s="23">
        <v>9</v>
      </c>
      <c r="N31" s="23">
        <v>3</v>
      </c>
      <c r="O31" s="23">
        <v>6</v>
      </c>
      <c r="P31" s="23">
        <v>8</v>
      </c>
      <c r="Q31" s="23">
        <v>14</v>
      </c>
      <c r="R31" s="23">
        <v>0</v>
      </c>
    </row>
    <row r="32" spans="1:18" s="23" customFormat="1" x14ac:dyDescent="0.35">
      <c r="A32" s="23" t="s">
        <v>22</v>
      </c>
      <c r="B32" s="23">
        <v>0</v>
      </c>
      <c r="C32" s="23">
        <v>0</v>
      </c>
      <c r="D32" s="23">
        <v>0</v>
      </c>
      <c r="E32" s="23">
        <v>1</v>
      </c>
      <c r="F32" s="23">
        <v>2</v>
      </c>
      <c r="G32" s="23">
        <v>0</v>
      </c>
      <c r="H32" s="23">
        <v>1</v>
      </c>
      <c r="I32" s="23">
        <v>0</v>
      </c>
      <c r="J32" s="23">
        <v>0</v>
      </c>
      <c r="K32" s="23">
        <v>1</v>
      </c>
      <c r="L32" s="23">
        <v>0</v>
      </c>
      <c r="M32" s="23">
        <v>0</v>
      </c>
      <c r="N32" s="23">
        <v>1</v>
      </c>
      <c r="O32" s="23">
        <v>0</v>
      </c>
      <c r="P32" s="23">
        <v>0</v>
      </c>
      <c r="Q32" s="23">
        <v>2</v>
      </c>
      <c r="R32" s="23">
        <v>0</v>
      </c>
    </row>
    <row r="33" spans="1:18" x14ac:dyDescent="0.35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5</v>
      </c>
      <c r="N33">
        <v>4</v>
      </c>
      <c r="O33">
        <v>3</v>
      </c>
      <c r="P33">
        <v>7</v>
      </c>
      <c r="Q33">
        <v>7</v>
      </c>
      <c r="R33">
        <v>0</v>
      </c>
    </row>
    <row r="34" spans="1:18" x14ac:dyDescent="0.3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s="23" customFormat="1" x14ac:dyDescent="0.35">
      <c r="A35" s="23" t="s">
        <v>31</v>
      </c>
      <c r="B35" s="23">
        <v>0</v>
      </c>
      <c r="C35" s="23">
        <v>2</v>
      </c>
      <c r="D35" s="23">
        <v>0</v>
      </c>
      <c r="E35" s="23">
        <v>0</v>
      </c>
      <c r="F35" s="23">
        <v>0</v>
      </c>
      <c r="G35" s="23">
        <v>1</v>
      </c>
      <c r="H35" s="23">
        <v>1</v>
      </c>
      <c r="I35" s="23">
        <v>1</v>
      </c>
      <c r="J35" s="23">
        <v>1</v>
      </c>
      <c r="K35" s="23">
        <v>1</v>
      </c>
      <c r="L35" s="23">
        <v>1</v>
      </c>
      <c r="M35" s="23">
        <v>3</v>
      </c>
      <c r="N35" s="23">
        <v>2</v>
      </c>
      <c r="O35" s="23">
        <v>7</v>
      </c>
      <c r="P35" s="23">
        <v>6</v>
      </c>
      <c r="Q35" s="23">
        <v>5</v>
      </c>
      <c r="R35" s="23">
        <v>0</v>
      </c>
    </row>
    <row r="36" spans="1:18" s="23" customFormat="1" x14ac:dyDescent="0.35">
      <c r="A36" s="23" t="s">
        <v>22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1</v>
      </c>
      <c r="Q36" s="23">
        <v>2</v>
      </c>
      <c r="R36" s="23">
        <v>0</v>
      </c>
    </row>
    <row r="37" spans="1:18" x14ac:dyDescent="0.35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2</v>
      </c>
      <c r="Q37">
        <v>2</v>
      </c>
      <c r="R37">
        <v>0</v>
      </c>
    </row>
    <row r="39" spans="1:18" x14ac:dyDescent="0.35">
      <c r="A39" s="23" t="s">
        <v>36</v>
      </c>
      <c r="B39">
        <f>B33+B37</f>
        <v>0</v>
      </c>
      <c r="C39">
        <f t="shared" ref="C39:R39" si="10">C33+C37</f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2</v>
      </c>
      <c r="H39">
        <f t="shared" si="10"/>
        <v>4</v>
      </c>
      <c r="I39">
        <f t="shared" si="10"/>
        <v>1</v>
      </c>
      <c r="J39">
        <f t="shared" si="10"/>
        <v>1</v>
      </c>
      <c r="K39">
        <f t="shared" si="10"/>
        <v>2</v>
      </c>
      <c r="L39">
        <f t="shared" si="10"/>
        <v>4</v>
      </c>
      <c r="M39">
        <f t="shared" si="10"/>
        <v>6</v>
      </c>
      <c r="N39">
        <f t="shared" si="10"/>
        <v>4</v>
      </c>
      <c r="O39">
        <f t="shared" si="10"/>
        <v>4</v>
      </c>
      <c r="P39">
        <f t="shared" si="10"/>
        <v>9</v>
      </c>
      <c r="Q39">
        <f t="shared" si="10"/>
        <v>9</v>
      </c>
      <c r="R39">
        <f t="shared" si="10"/>
        <v>0</v>
      </c>
    </row>
    <row r="40" spans="1:18" x14ac:dyDescent="0.35">
      <c r="B40">
        <f>B34</f>
        <v>0</v>
      </c>
      <c r="C40">
        <f t="shared" ref="C40:R40" si="11">C34</f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1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1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</row>
    <row r="41" spans="1:18" x14ac:dyDescent="0.35">
      <c r="A41" t="s">
        <v>37</v>
      </c>
      <c r="B41">
        <f>SUM(B31,B35,B39)</f>
        <v>0</v>
      </c>
      <c r="C41">
        <f t="shared" ref="C41:R41" si="12">SUM(C31,C35,C39)</f>
        <v>3</v>
      </c>
      <c r="D41">
        <f t="shared" si="12"/>
        <v>4</v>
      </c>
      <c r="E41">
        <f t="shared" si="12"/>
        <v>3</v>
      </c>
      <c r="F41">
        <f t="shared" si="12"/>
        <v>2</v>
      </c>
      <c r="G41">
        <f t="shared" si="12"/>
        <v>3</v>
      </c>
      <c r="H41">
        <f t="shared" si="12"/>
        <v>7</v>
      </c>
      <c r="I41">
        <f t="shared" si="12"/>
        <v>2</v>
      </c>
      <c r="J41">
        <f t="shared" si="12"/>
        <v>2</v>
      </c>
      <c r="K41">
        <f t="shared" si="12"/>
        <v>8</v>
      </c>
      <c r="L41">
        <f t="shared" si="12"/>
        <v>9</v>
      </c>
      <c r="M41">
        <f t="shared" si="12"/>
        <v>18</v>
      </c>
      <c r="N41">
        <f t="shared" si="12"/>
        <v>9</v>
      </c>
      <c r="O41">
        <f t="shared" si="12"/>
        <v>17</v>
      </c>
      <c r="P41">
        <f t="shared" si="12"/>
        <v>23</v>
      </c>
      <c r="Q41">
        <f t="shared" si="12"/>
        <v>28</v>
      </c>
      <c r="R41">
        <f t="shared" si="12"/>
        <v>0</v>
      </c>
    </row>
    <row r="42" spans="1:18" x14ac:dyDescent="0.35">
      <c r="B42">
        <f>SUM(B32,B36,B40)</f>
        <v>0</v>
      </c>
      <c r="C42">
        <f t="shared" ref="C42:R42" si="13">SUM(C32,C36,C40)</f>
        <v>0</v>
      </c>
      <c r="D42">
        <f t="shared" si="13"/>
        <v>0</v>
      </c>
      <c r="E42">
        <f t="shared" si="13"/>
        <v>1</v>
      </c>
      <c r="F42">
        <f t="shared" si="13"/>
        <v>2</v>
      </c>
      <c r="G42">
        <f t="shared" si="13"/>
        <v>1</v>
      </c>
      <c r="H42">
        <f t="shared" si="13"/>
        <v>1</v>
      </c>
      <c r="I42">
        <f t="shared" si="13"/>
        <v>0</v>
      </c>
      <c r="J42">
        <f t="shared" si="13"/>
        <v>0</v>
      </c>
      <c r="K42">
        <f t="shared" si="13"/>
        <v>1</v>
      </c>
      <c r="L42">
        <f t="shared" si="13"/>
        <v>0</v>
      </c>
      <c r="M42">
        <f t="shared" si="13"/>
        <v>1</v>
      </c>
      <c r="N42">
        <f t="shared" si="13"/>
        <v>1</v>
      </c>
      <c r="O42">
        <f t="shared" si="13"/>
        <v>0</v>
      </c>
      <c r="P42">
        <f t="shared" si="13"/>
        <v>1</v>
      </c>
      <c r="Q42">
        <f t="shared" si="13"/>
        <v>4</v>
      </c>
      <c r="R42">
        <f t="shared" si="13"/>
        <v>0</v>
      </c>
    </row>
    <row r="43" spans="1:18" s="24" customFormat="1" x14ac:dyDescent="0.35">
      <c r="A43" s="24" t="s">
        <v>38</v>
      </c>
      <c r="B43" s="24" t="e">
        <f>B31/B41</f>
        <v>#DIV/0!</v>
      </c>
      <c r="C43" s="24">
        <f t="shared" ref="C43:R43" si="14">C31/C41</f>
        <v>0.33333333333333331</v>
      </c>
      <c r="D43" s="24">
        <f t="shared" si="14"/>
        <v>1</v>
      </c>
      <c r="E43" s="24">
        <f t="shared" si="14"/>
        <v>1</v>
      </c>
      <c r="F43" s="24">
        <f t="shared" si="14"/>
        <v>1</v>
      </c>
      <c r="G43" s="24">
        <f t="shared" si="14"/>
        <v>0</v>
      </c>
      <c r="H43" s="24">
        <f t="shared" si="14"/>
        <v>0.2857142857142857</v>
      </c>
      <c r="I43" s="24">
        <f t="shared" si="14"/>
        <v>0</v>
      </c>
      <c r="J43" s="24">
        <f t="shared" si="14"/>
        <v>0</v>
      </c>
      <c r="K43" s="24">
        <f t="shared" si="14"/>
        <v>0.625</v>
      </c>
      <c r="L43" s="24">
        <f t="shared" si="14"/>
        <v>0.44444444444444442</v>
      </c>
      <c r="M43" s="24">
        <f t="shared" si="14"/>
        <v>0.5</v>
      </c>
      <c r="N43" s="24">
        <f t="shared" si="14"/>
        <v>0.33333333333333331</v>
      </c>
      <c r="O43" s="24">
        <f t="shared" si="14"/>
        <v>0.35294117647058826</v>
      </c>
      <c r="P43" s="24">
        <f t="shared" si="14"/>
        <v>0.34782608695652173</v>
      </c>
      <c r="Q43" s="24">
        <f t="shared" si="14"/>
        <v>0.5</v>
      </c>
      <c r="R43" s="24" t="e">
        <f t="shared" si="14"/>
        <v>#DIV/0!</v>
      </c>
    </row>
    <row r="44" spans="1:18" s="24" customFormat="1" x14ac:dyDescent="0.35">
      <c r="B44" s="24" t="e">
        <f>B32/B42</f>
        <v>#DIV/0!</v>
      </c>
      <c r="C44" s="24" t="e">
        <f t="shared" ref="C44:R44" si="15">C32/C42</f>
        <v>#DIV/0!</v>
      </c>
      <c r="D44" s="24" t="e">
        <f t="shared" si="15"/>
        <v>#DIV/0!</v>
      </c>
      <c r="E44" s="24">
        <f t="shared" si="15"/>
        <v>1</v>
      </c>
      <c r="F44" s="24">
        <f t="shared" si="15"/>
        <v>1</v>
      </c>
      <c r="G44" s="24">
        <f t="shared" si="15"/>
        <v>0</v>
      </c>
      <c r="H44" s="24">
        <f t="shared" si="15"/>
        <v>1</v>
      </c>
      <c r="I44" s="24" t="e">
        <f t="shared" si="15"/>
        <v>#DIV/0!</v>
      </c>
      <c r="J44" s="24" t="e">
        <f t="shared" si="15"/>
        <v>#DIV/0!</v>
      </c>
      <c r="K44" s="24">
        <f t="shared" si="15"/>
        <v>1</v>
      </c>
      <c r="L44" s="24" t="e">
        <f t="shared" si="15"/>
        <v>#DIV/0!</v>
      </c>
      <c r="M44" s="24">
        <f t="shared" si="15"/>
        <v>0</v>
      </c>
      <c r="N44" s="24">
        <f t="shared" si="15"/>
        <v>1</v>
      </c>
      <c r="O44" s="24" t="e">
        <f t="shared" si="15"/>
        <v>#DIV/0!</v>
      </c>
      <c r="P44" s="24">
        <f t="shared" si="15"/>
        <v>0</v>
      </c>
      <c r="Q44" s="24">
        <f t="shared" si="15"/>
        <v>0.5</v>
      </c>
      <c r="R44" s="24" t="e">
        <f t="shared" si="15"/>
        <v>#DIV/0!</v>
      </c>
    </row>
    <row r="45" spans="1:18" s="24" customFormat="1" x14ac:dyDescent="0.35">
      <c r="A45" s="24" t="s">
        <v>39</v>
      </c>
      <c r="B45" s="24" t="e">
        <f>B35/B41</f>
        <v>#DIV/0!</v>
      </c>
      <c r="C45" s="24">
        <f t="shared" ref="C45:R45" si="16">C35/C41</f>
        <v>0.66666666666666663</v>
      </c>
      <c r="D45" s="24">
        <f t="shared" si="16"/>
        <v>0</v>
      </c>
      <c r="E45" s="24">
        <f t="shared" si="16"/>
        <v>0</v>
      </c>
      <c r="F45" s="24">
        <f t="shared" si="16"/>
        <v>0</v>
      </c>
      <c r="G45" s="24">
        <f t="shared" si="16"/>
        <v>0.33333333333333331</v>
      </c>
      <c r="H45" s="24">
        <f t="shared" si="16"/>
        <v>0.14285714285714285</v>
      </c>
      <c r="I45" s="24">
        <f t="shared" si="16"/>
        <v>0.5</v>
      </c>
      <c r="J45" s="24">
        <f t="shared" si="16"/>
        <v>0.5</v>
      </c>
      <c r="K45" s="24">
        <f t="shared" si="16"/>
        <v>0.125</v>
      </c>
      <c r="L45" s="24">
        <f t="shared" si="16"/>
        <v>0.1111111111111111</v>
      </c>
      <c r="M45" s="24">
        <f t="shared" si="16"/>
        <v>0.16666666666666666</v>
      </c>
      <c r="N45" s="24">
        <f t="shared" si="16"/>
        <v>0.22222222222222221</v>
      </c>
      <c r="O45" s="24">
        <f t="shared" si="16"/>
        <v>0.41176470588235292</v>
      </c>
      <c r="P45" s="24">
        <f t="shared" si="16"/>
        <v>0.2608695652173913</v>
      </c>
      <c r="Q45" s="24">
        <f t="shared" si="16"/>
        <v>0.17857142857142858</v>
      </c>
      <c r="R45" s="24" t="e">
        <f t="shared" si="16"/>
        <v>#DIV/0!</v>
      </c>
    </row>
    <row r="46" spans="1:18" s="24" customFormat="1" x14ac:dyDescent="0.35">
      <c r="B46" s="24" t="e">
        <f>B36/B42</f>
        <v>#DIV/0!</v>
      </c>
      <c r="C46" s="24" t="e">
        <f t="shared" ref="C46:R46" si="17">C36/C42</f>
        <v>#DIV/0!</v>
      </c>
      <c r="D46" s="24" t="e">
        <f t="shared" si="17"/>
        <v>#DIV/0!</v>
      </c>
      <c r="E46" s="24">
        <f t="shared" si="17"/>
        <v>0</v>
      </c>
      <c r="F46" s="24">
        <f t="shared" si="17"/>
        <v>0</v>
      </c>
      <c r="G46" s="24">
        <f t="shared" si="17"/>
        <v>0</v>
      </c>
      <c r="H46" s="24">
        <f t="shared" si="17"/>
        <v>0</v>
      </c>
      <c r="I46" s="24" t="e">
        <f t="shared" si="17"/>
        <v>#DIV/0!</v>
      </c>
      <c r="J46" s="24" t="e">
        <f t="shared" si="17"/>
        <v>#DIV/0!</v>
      </c>
      <c r="K46" s="24">
        <f t="shared" si="17"/>
        <v>0</v>
      </c>
      <c r="L46" s="24" t="e">
        <f t="shared" si="17"/>
        <v>#DIV/0!</v>
      </c>
      <c r="M46" s="24">
        <f t="shared" si="17"/>
        <v>0</v>
      </c>
      <c r="N46" s="24">
        <f t="shared" si="17"/>
        <v>0</v>
      </c>
      <c r="O46" s="24" t="e">
        <f t="shared" si="17"/>
        <v>#DIV/0!</v>
      </c>
      <c r="P46" s="24">
        <f t="shared" si="17"/>
        <v>1</v>
      </c>
      <c r="Q46" s="24">
        <f t="shared" si="17"/>
        <v>0.5</v>
      </c>
      <c r="R46" s="24" t="e">
        <f t="shared" si="17"/>
        <v>#DIV/0!</v>
      </c>
    </row>
    <row r="47" spans="1:18" s="24" customFormat="1" x14ac:dyDescent="0.35">
      <c r="A47" s="24" t="s">
        <v>36</v>
      </c>
      <c r="B47" s="24" t="e">
        <f>B39/B41</f>
        <v>#DIV/0!</v>
      </c>
      <c r="C47" s="24">
        <f t="shared" ref="C47:R47" si="18">C39/C41</f>
        <v>0</v>
      </c>
      <c r="D47" s="24">
        <f t="shared" si="18"/>
        <v>0</v>
      </c>
      <c r="E47" s="24">
        <f t="shared" si="18"/>
        <v>0</v>
      </c>
      <c r="F47" s="24">
        <f t="shared" si="18"/>
        <v>0</v>
      </c>
      <c r="G47" s="24">
        <f t="shared" si="18"/>
        <v>0.66666666666666663</v>
      </c>
      <c r="H47" s="24">
        <f t="shared" si="18"/>
        <v>0.5714285714285714</v>
      </c>
      <c r="I47" s="24">
        <f t="shared" si="18"/>
        <v>0.5</v>
      </c>
      <c r="J47" s="24">
        <f t="shared" si="18"/>
        <v>0.5</v>
      </c>
      <c r="K47" s="24">
        <f t="shared" si="18"/>
        <v>0.25</v>
      </c>
      <c r="L47" s="24">
        <f t="shared" si="18"/>
        <v>0.44444444444444442</v>
      </c>
      <c r="M47" s="24">
        <f t="shared" si="18"/>
        <v>0.33333333333333331</v>
      </c>
      <c r="N47" s="24">
        <f t="shared" si="18"/>
        <v>0.44444444444444442</v>
      </c>
      <c r="O47" s="24">
        <f t="shared" si="18"/>
        <v>0.23529411764705882</v>
      </c>
      <c r="P47" s="24">
        <f t="shared" si="18"/>
        <v>0.39130434782608697</v>
      </c>
      <c r="Q47" s="24">
        <f t="shared" si="18"/>
        <v>0.32142857142857145</v>
      </c>
      <c r="R47" s="24" t="e">
        <f t="shared" si="18"/>
        <v>#DIV/0!</v>
      </c>
    </row>
    <row r="48" spans="1:18" s="24" customFormat="1" x14ac:dyDescent="0.35">
      <c r="B48" s="24" t="e">
        <f>B40/B42</f>
        <v>#DIV/0!</v>
      </c>
      <c r="C48" s="24" t="e">
        <f t="shared" ref="C48:R48" si="19">C40/C42</f>
        <v>#DIV/0!</v>
      </c>
      <c r="D48" s="24" t="e">
        <f t="shared" si="19"/>
        <v>#DIV/0!</v>
      </c>
      <c r="E48" s="24">
        <f t="shared" si="19"/>
        <v>0</v>
      </c>
      <c r="F48" s="24">
        <f t="shared" si="19"/>
        <v>0</v>
      </c>
      <c r="G48" s="24">
        <f t="shared" si="19"/>
        <v>1</v>
      </c>
      <c r="H48" s="24">
        <f t="shared" si="19"/>
        <v>0</v>
      </c>
      <c r="I48" s="24" t="e">
        <f t="shared" si="19"/>
        <v>#DIV/0!</v>
      </c>
      <c r="J48" s="24" t="e">
        <f t="shared" si="19"/>
        <v>#DIV/0!</v>
      </c>
      <c r="K48" s="24">
        <f t="shared" si="19"/>
        <v>0</v>
      </c>
      <c r="L48" s="24" t="e">
        <f t="shared" si="19"/>
        <v>#DIV/0!</v>
      </c>
      <c r="M48" s="24">
        <f t="shared" si="19"/>
        <v>1</v>
      </c>
      <c r="N48" s="24">
        <f t="shared" si="19"/>
        <v>0</v>
      </c>
      <c r="O48" s="24" t="e">
        <f t="shared" si="19"/>
        <v>#DIV/0!</v>
      </c>
      <c r="P48" s="24">
        <f t="shared" si="19"/>
        <v>0</v>
      </c>
      <c r="Q48" s="24">
        <f t="shared" si="19"/>
        <v>0</v>
      </c>
      <c r="R48" s="24" t="e">
        <f t="shared" si="19"/>
        <v>#DIV/0!</v>
      </c>
    </row>
    <row r="49" spans="1:18" s="23" customFormat="1" x14ac:dyDescent="0.35">
      <c r="A49" s="23" t="s">
        <v>26</v>
      </c>
      <c r="B49" s="23">
        <v>13</v>
      </c>
      <c r="C49" s="23">
        <v>51</v>
      </c>
      <c r="D49" s="23">
        <v>67</v>
      </c>
      <c r="E49" s="23">
        <v>10</v>
      </c>
      <c r="F49" s="23">
        <v>25</v>
      </c>
      <c r="G49" s="23">
        <v>109</v>
      </c>
      <c r="H49" s="23">
        <v>193</v>
      </c>
      <c r="I49" s="23">
        <v>204</v>
      </c>
      <c r="J49" s="23">
        <v>261</v>
      </c>
      <c r="K49" s="23">
        <v>294</v>
      </c>
      <c r="L49" s="23">
        <v>327</v>
      </c>
      <c r="M49" s="23">
        <v>395</v>
      </c>
      <c r="N49" s="23">
        <v>573</v>
      </c>
      <c r="O49" s="23">
        <v>860</v>
      </c>
      <c r="P49" s="23">
        <v>1063</v>
      </c>
      <c r="Q49" s="23">
        <v>812</v>
      </c>
      <c r="R49" s="23">
        <v>1</v>
      </c>
    </row>
    <row r="50" spans="1:18" s="23" customFormat="1" x14ac:dyDescent="0.35">
      <c r="A50" s="23" t="s">
        <v>21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2</v>
      </c>
      <c r="H50" s="23">
        <v>3</v>
      </c>
      <c r="I50" s="23">
        <v>2</v>
      </c>
      <c r="J50" s="23">
        <v>3</v>
      </c>
      <c r="K50" s="23">
        <v>6</v>
      </c>
      <c r="L50" s="23">
        <v>6</v>
      </c>
      <c r="M50" s="23">
        <v>16</v>
      </c>
      <c r="N50" s="23">
        <v>24</v>
      </c>
      <c r="O50" s="23">
        <v>21</v>
      </c>
      <c r="P50" s="23">
        <v>22</v>
      </c>
      <c r="Q50" s="23">
        <v>22</v>
      </c>
      <c r="R50" s="23">
        <v>0</v>
      </c>
    </row>
    <row r="51" spans="1:18" x14ac:dyDescent="0.35">
      <c r="A51" t="s">
        <v>27</v>
      </c>
      <c r="B51">
        <v>5</v>
      </c>
      <c r="C51">
        <v>29</v>
      </c>
      <c r="D51">
        <v>41</v>
      </c>
      <c r="E51">
        <v>6</v>
      </c>
      <c r="F51">
        <v>12</v>
      </c>
      <c r="G51">
        <v>43</v>
      </c>
      <c r="H51">
        <v>79</v>
      </c>
      <c r="I51">
        <v>111</v>
      </c>
      <c r="J51">
        <v>132</v>
      </c>
      <c r="K51">
        <v>104</v>
      </c>
      <c r="L51">
        <v>112</v>
      </c>
      <c r="M51">
        <v>118</v>
      </c>
      <c r="N51">
        <v>190</v>
      </c>
      <c r="O51">
        <v>319</v>
      </c>
      <c r="P51">
        <v>381</v>
      </c>
      <c r="Q51">
        <v>310</v>
      </c>
      <c r="R51">
        <v>1</v>
      </c>
    </row>
    <row r="52" spans="1:18" x14ac:dyDescent="0.35">
      <c r="A52" t="s">
        <v>21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4</v>
      </c>
      <c r="O52">
        <v>6</v>
      </c>
      <c r="P52">
        <v>7</v>
      </c>
      <c r="Q52">
        <v>3</v>
      </c>
      <c r="R52">
        <v>0</v>
      </c>
    </row>
    <row r="53" spans="1:18" s="23" customFormat="1" x14ac:dyDescent="0.35">
      <c r="A53" s="23" t="s">
        <v>32</v>
      </c>
      <c r="B53" s="23">
        <v>20</v>
      </c>
      <c r="C53" s="23">
        <v>47</v>
      </c>
      <c r="D53" s="23">
        <v>45</v>
      </c>
      <c r="E53" s="23">
        <v>9</v>
      </c>
      <c r="F53" s="23">
        <v>20</v>
      </c>
      <c r="G53" s="23">
        <v>60</v>
      </c>
      <c r="H53" s="23">
        <v>110</v>
      </c>
      <c r="I53" s="23">
        <v>154</v>
      </c>
      <c r="J53" s="23">
        <v>184</v>
      </c>
      <c r="K53" s="23">
        <v>237</v>
      </c>
      <c r="L53" s="23">
        <v>260</v>
      </c>
      <c r="M53" s="23">
        <v>317</v>
      </c>
      <c r="N53" s="23">
        <v>408</v>
      </c>
      <c r="O53" s="23">
        <v>643</v>
      </c>
      <c r="P53" s="23">
        <v>805</v>
      </c>
      <c r="Q53" s="23">
        <v>634</v>
      </c>
      <c r="R53" s="23">
        <v>5</v>
      </c>
    </row>
    <row r="54" spans="1:18" s="23" customFormat="1" x14ac:dyDescent="0.35">
      <c r="A54" s="23" t="s">
        <v>21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1</v>
      </c>
      <c r="J54" s="23">
        <v>0</v>
      </c>
      <c r="K54" s="23">
        <v>3</v>
      </c>
      <c r="L54" s="23">
        <v>4</v>
      </c>
      <c r="M54" s="23">
        <v>8</v>
      </c>
      <c r="N54" s="23">
        <v>11</v>
      </c>
      <c r="O54" s="23">
        <v>19</v>
      </c>
      <c r="P54" s="23">
        <v>16</v>
      </c>
      <c r="Q54" s="23">
        <v>16</v>
      </c>
      <c r="R54" s="23">
        <v>0</v>
      </c>
    </row>
    <row r="55" spans="1:18" x14ac:dyDescent="0.35">
      <c r="A55" t="s">
        <v>35</v>
      </c>
      <c r="B55">
        <v>7</v>
      </c>
      <c r="C55">
        <v>24</v>
      </c>
      <c r="D55">
        <v>42</v>
      </c>
      <c r="E55">
        <v>10</v>
      </c>
      <c r="F55">
        <v>8</v>
      </c>
      <c r="G55">
        <v>46</v>
      </c>
      <c r="H55">
        <v>103</v>
      </c>
      <c r="I55">
        <v>137</v>
      </c>
      <c r="J55">
        <v>168</v>
      </c>
      <c r="K55">
        <v>169</v>
      </c>
      <c r="L55">
        <v>208</v>
      </c>
      <c r="M55">
        <v>184</v>
      </c>
      <c r="N55">
        <v>213</v>
      </c>
      <c r="O55">
        <v>400</v>
      </c>
      <c r="P55">
        <v>459</v>
      </c>
      <c r="Q55">
        <v>357</v>
      </c>
      <c r="R55">
        <v>1</v>
      </c>
    </row>
    <row r="56" spans="1:18" x14ac:dyDescent="0.35">
      <c r="A56" t="s">
        <v>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1</v>
      </c>
      <c r="N56">
        <v>2</v>
      </c>
      <c r="O56">
        <v>6</v>
      </c>
      <c r="P56">
        <v>6</v>
      </c>
      <c r="Q56">
        <v>6</v>
      </c>
      <c r="R56">
        <v>0</v>
      </c>
    </row>
    <row r="57" spans="1:18" x14ac:dyDescent="0.35">
      <c r="A57" s="23" t="s">
        <v>36</v>
      </c>
      <c r="B57">
        <f>B51+B55</f>
        <v>12</v>
      </c>
      <c r="C57">
        <f t="shared" ref="C57:R57" si="20">C51+C55</f>
        <v>53</v>
      </c>
      <c r="D57">
        <f t="shared" si="20"/>
        <v>83</v>
      </c>
      <c r="E57">
        <f t="shared" si="20"/>
        <v>16</v>
      </c>
      <c r="F57">
        <f t="shared" si="20"/>
        <v>20</v>
      </c>
      <c r="G57">
        <f t="shared" si="20"/>
        <v>89</v>
      </c>
      <c r="H57">
        <f t="shared" si="20"/>
        <v>182</v>
      </c>
      <c r="I57">
        <f t="shared" si="20"/>
        <v>248</v>
      </c>
      <c r="J57">
        <f t="shared" si="20"/>
        <v>300</v>
      </c>
      <c r="K57">
        <f t="shared" si="20"/>
        <v>273</v>
      </c>
      <c r="L57">
        <f t="shared" si="20"/>
        <v>320</v>
      </c>
      <c r="M57">
        <f t="shared" si="20"/>
        <v>302</v>
      </c>
      <c r="N57">
        <f t="shared" si="20"/>
        <v>403</v>
      </c>
      <c r="O57">
        <f t="shared" si="20"/>
        <v>719</v>
      </c>
      <c r="P57">
        <f t="shared" si="20"/>
        <v>840</v>
      </c>
      <c r="Q57">
        <f t="shared" si="20"/>
        <v>667</v>
      </c>
      <c r="R57">
        <f t="shared" si="20"/>
        <v>2</v>
      </c>
    </row>
    <row r="58" spans="1:18" x14ac:dyDescent="0.35">
      <c r="B58">
        <f>B52+B56</f>
        <v>0</v>
      </c>
      <c r="C58">
        <f t="shared" ref="C58:R58" si="21">C52+C56</f>
        <v>0</v>
      </c>
      <c r="D58">
        <f t="shared" si="21"/>
        <v>0</v>
      </c>
      <c r="E58">
        <f t="shared" si="21"/>
        <v>0</v>
      </c>
      <c r="F58">
        <f t="shared" si="21"/>
        <v>1</v>
      </c>
      <c r="G58">
        <f t="shared" si="21"/>
        <v>1</v>
      </c>
      <c r="H58">
        <f t="shared" si="21"/>
        <v>0</v>
      </c>
      <c r="I58">
        <f t="shared" si="21"/>
        <v>2</v>
      </c>
      <c r="J58">
        <f t="shared" si="21"/>
        <v>2</v>
      </c>
      <c r="K58">
        <f t="shared" si="21"/>
        <v>0</v>
      </c>
      <c r="L58">
        <f t="shared" si="21"/>
        <v>2</v>
      </c>
      <c r="M58">
        <f t="shared" si="21"/>
        <v>1</v>
      </c>
      <c r="N58">
        <f t="shared" si="21"/>
        <v>6</v>
      </c>
      <c r="O58">
        <f t="shared" si="21"/>
        <v>12</v>
      </c>
      <c r="P58">
        <f t="shared" si="21"/>
        <v>13</v>
      </c>
      <c r="Q58">
        <f t="shared" si="21"/>
        <v>9</v>
      </c>
      <c r="R58">
        <f t="shared" si="21"/>
        <v>0</v>
      </c>
    </row>
    <row r="59" spans="1:18" x14ac:dyDescent="0.35">
      <c r="A59" t="s">
        <v>37</v>
      </c>
      <c r="B59">
        <f>SUM(B49,B53,B57)</f>
        <v>45</v>
      </c>
      <c r="C59">
        <f t="shared" ref="C59:R59" si="22">SUM(C49,C53,C57)</f>
        <v>151</v>
      </c>
      <c r="D59">
        <f t="shared" si="22"/>
        <v>195</v>
      </c>
      <c r="E59">
        <f t="shared" si="22"/>
        <v>35</v>
      </c>
      <c r="F59">
        <f t="shared" si="22"/>
        <v>65</v>
      </c>
      <c r="G59">
        <f t="shared" si="22"/>
        <v>258</v>
      </c>
      <c r="H59">
        <f t="shared" si="22"/>
        <v>485</v>
      </c>
      <c r="I59">
        <f t="shared" si="22"/>
        <v>606</v>
      </c>
      <c r="J59">
        <f t="shared" si="22"/>
        <v>745</v>
      </c>
      <c r="K59">
        <f t="shared" si="22"/>
        <v>804</v>
      </c>
      <c r="L59">
        <f t="shared" si="22"/>
        <v>907</v>
      </c>
      <c r="M59">
        <f t="shared" si="22"/>
        <v>1014</v>
      </c>
      <c r="N59">
        <f t="shared" si="22"/>
        <v>1384</v>
      </c>
      <c r="O59">
        <f t="shared" si="22"/>
        <v>2222</v>
      </c>
      <c r="P59">
        <f t="shared" si="22"/>
        <v>2708</v>
      </c>
      <c r="Q59">
        <f t="shared" si="22"/>
        <v>2113</v>
      </c>
      <c r="R59">
        <f t="shared" si="22"/>
        <v>8</v>
      </c>
    </row>
    <row r="60" spans="1:18" x14ac:dyDescent="0.35">
      <c r="B60">
        <f>SUM(B50,B54,B58)</f>
        <v>0</v>
      </c>
      <c r="C60">
        <f t="shared" ref="C60:R60" si="23">SUM(C50,C54,C58)</f>
        <v>0</v>
      </c>
      <c r="D60">
        <f t="shared" si="23"/>
        <v>0</v>
      </c>
      <c r="E60">
        <f t="shared" si="23"/>
        <v>0</v>
      </c>
      <c r="F60">
        <f t="shared" si="23"/>
        <v>1</v>
      </c>
      <c r="G60">
        <f t="shared" si="23"/>
        <v>3</v>
      </c>
      <c r="H60">
        <f t="shared" si="23"/>
        <v>3</v>
      </c>
      <c r="I60">
        <f t="shared" si="23"/>
        <v>5</v>
      </c>
      <c r="J60">
        <f t="shared" si="23"/>
        <v>5</v>
      </c>
      <c r="K60">
        <f t="shared" si="23"/>
        <v>9</v>
      </c>
      <c r="L60">
        <f t="shared" si="23"/>
        <v>12</v>
      </c>
      <c r="M60">
        <f t="shared" si="23"/>
        <v>25</v>
      </c>
      <c r="N60">
        <f t="shared" si="23"/>
        <v>41</v>
      </c>
      <c r="O60">
        <f t="shared" si="23"/>
        <v>52</v>
      </c>
      <c r="P60">
        <f t="shared" si="23"/>
        <v>51</v>
      </c>
      <c r="Q60">
        <f t="shared" si="23"/>
        <v>47</v>
      </c>
      <c r="R60">
        <f t="shared" si="23"/>
        <v>0</v>
      </c>
    </row>
    <row r="61" spans="1:18" s="24" customFormat="1" x14ac:dyDescent="0.35">
      <c r="A61" s="24" t="s">
        <v>38</v>
      </c>
      <c r="B61" s="24">
        <f>B49/B59</f>
        <v>0.28888888888888886</v>
      </c>
      <c r="C61" s="24">
        <f t="shared" ref="C61:R61" si="24">C49/C59</f>
        <v>0.33774834437086093</v>
      </c>
      <c r="D61" s="24">
        <f t="shared" si="24"/>
        <v>0.34358974358974359</v>
      </c>
      <c r="E61" s="24">
        <f t="shared" si="24"/>
        <v>0.2857142857142857</v>
      </c>
      <c r="F61" s="24">
        <f t="shared" si="24"/>
        <v>0.38461538461538464</v>
      </c>
      <c r="G61" s="24">
        <f t="shared" si="24"/>
        <v>0.42248062015503873</v>
      </c>
      <c r="H61" s="24">
        <f t="shared" si="24"/>
        <v>0.39793814432989688</v>
      </c>
      <c r="I61" s="24">
        <f t="shared" si="24"/>
        <v>0.33663366336633666</v>
      </c>
      <c r="J61" s="24">
        <f t="shared" si="24"/>
        <v>0.35033557046979868</v>
      </c>
      <c r="K61" s="24">
        <f t="shared" si="24"/>
        <v>0.36567164179104478</v>
      </c>
      <c r="L61" s="24">
        <f t="shared" si="24"/>
        <v>0.36052921719955899</v>
      </c>
      <c r="M61" s="24">
        <f t="shared" si="24"/>
        <v>0.38954635108481261</v>
      </c>
      <c r="N61" s="24">
        <f t="shared" si="24"/>
        <v>0.41401734104046245</v>
      </c>
      <c r="O61" s="24">
        <f t="shared" si="24"/>
        <v>0.38703870387038702</v>
      </c>
      <c r="P61" s="24">
        <f t="shared" si="24"/>
        <v>0.39254062038404725</v>
      </c>
      <c r="Q61" s="24">
        <f t="shared" si="24"/>
        <v>0.38428774254614295</v>
      </c>
      <c r="R61" s="24">
        <f t="shared" si="24"/>
        <v>0.125</v>
      </c>
    </row>
    <row r="62" spans="1:18" s="24" customFormat="1" x14ac:dyDescent="0.35">
      <c r="B62" s="24" t="e">
        <f>B50/B60</f>
        <v>#DIV/0!</v>
      </c>
      <c r="C62" s="24" t="e">
        <f t="shared" ref="C62:R62" si="25">C50/C60</f>
        <v>#DIV/0!</v>
      </c>
      <c r="D62" s="24" t="e">
        <f t="shared" si="25"/>
        <v>#DIV/0!</v>
      </c>
      <c r="E62" s="24" t="e">
        <f t="shared" si="25"/>
        <v>#DIV/0!</v>
      </c>
      <c r="F62" s="24">
        <f t="shared" si="25"/>
        <v>0</v>
      </c>
      <c r="G62" s="24">
        <f t="shared" si="25"/>
        <v>0.66666666666666663</v>
      </c>
      <c r="H62" s="24">
        <f t="shared" si="25"/>
        <v>1</v>
      </c>
      <c r="I62" s="24">
        <f t="shared" si="25"/>
        <v>0.4</v>
      </c>
      <c r="J62" s="24">
        <f t="shared" si="25"/>
        <v>0.6</v>
      </c>
      <c r="K62" s="24">
        <f t="shared" si="25"/>
        <v>0.66666666666666663</v>
      </c>
      <c r="L62" s="24">
        <f t="shared" si="25"/>
        <v>0.5</v>
      </c>
      <c r="M62" s="24">
        <f t="shared" si="25"/>
        <v>0.64</v>
      </c>
      <c r="N62" s="24">
        <f t="shared" si="25"/>
        <v>0.58536585365853655</v>
      </c>
      <c r="O62" s="24">
        <f t="shared" si="25"/>
        <v>0.40384615384615385</v>
      </c>
      <c r="P62" s="24">
        <f t="shared" si="25"/>
        <v>0.43137254901960786</v>
      </c>
      <c r="Q62" s="24">
        <f t="shared" si="25"/>
        <v>0.46808510638297873</v>
      </c>
      <c r="R62" s="24" t="e">
        <f t="shared" si="25"/>
        <v>#DIV/0!</v>
      </c>
    </row>
    <row r="63" spans="1:18" s="24" customFormat="1" x14ac:dyDescent="0.35">
      <c r="A63" s="24" t="s">
        <v>39</v>
      </c>
      <c r="B63" s="24">
        <f>B53/B59</f>
        <v>0.44444444444444442</v>
      </c>
      <c r="C63" s="24">
        <f t="shared" ref="C63:R63" si="26">C53/C59</f>
        <v>0.31125827814569534</v>
      </c>
      <c r="D63" s="24">
        <f t="shared" si="26"/>
        <v>0.23076923076923078</v>
      </c>
      <c r="E63" s="24">
        <f t="shared" si="26"/>
        <v>0.25714285714285712</v>
      </c>
      <c r="F63" s="24">
        <f t="shared" si="26"/>
        <v>0.30769230769230771</v>
      </c>
      <c r="G63" s="24">
        <f t="shared" si="26"/>
        <v>0.23255813953488372</v>
      </c>
      <c r="H63" s="24">
        <f t="shared" si="26"/>
        <v>0.22680412371134021</v>
      </c>
      <c r="I63" s="24">
        <f t="shared" si="26"/>
        <v>0.25412541254125415</v>
      </c>
      <c r="J63" s="24">
        <f t="shared" si="26"/>
        <v>0.24697986577181208</v>
      </c>
      <c r="K63" s="24">
        <f t="shared" si="26"/>
        <v>0.29477611940298509</v>
      </c>
      <c r="L63" s="24">
        <f t="shared" si="26"/>
        <v>0.28665931642778392</v>
      </c>
      <c r="M63" s="24">
        <f t="shared" si="26"/>
        <v>0.31262327416173569</v>
      </c>
      <c r="N63" s="24">
        <f t="shared" si="26"/>
        <v>0.2947976878612717</v>
      </c>
      <c r="O63" s="24">
        <f t="shared" si="26"/>
        <v>0.28937893789378938</v>
      </c>
      <c r="P63" s="24">
        <f t="shared" si="26"/>
        <v>0.29726735598227472</v>
      </c>
      <c r="Q63" s="24">
        <f t="shared" si="26"/>
        <v>0.30004732607666823</v>
      </c>
      <c r="R63" s="24">
        <f t="shared" si="26"/>
        <v>0.625</v>
      </c>
    </row>
    <row r="64" spans="1:18" s="24" customFormat="1" x14ac:dyDescent="0.35">
      <c r="B64" s="24" t="e">
        <f>B54/B60</f>
        <v>#DIV/0!</v>
      </c>
      <c r="C64" s="24" t="e">
        <f t="shared" ref="C64:R64" si="27">C54/C60</f>
        <v>#DIV/0!</v>
      </c>
      <c r="D64" s="24" t="e">
        <f t="shared" si="27"/>
        <v>#DIV/0!</v>
      </c>
      <c r="E64" s="24" t="e">
        <f t="shared" si="27"/>
        <v>#DIV/0!</v>
      </c>
      <c r="F64" s="24">
        <f t="shared" si="27"/>
        <v>0</v>
      </c>
      <c r="G64" s="24">
        <f t="shared" si="27"/>
        <v>0</v>
      </c>
      <c r="H64" s="24">
        <f t="shared" si="27"/>
        <v>0</v>
      </c>
      <c r="I64" s="24">
        <f t="shared" si="27"/>
        <v>0.2</v>
      </c>
      <c r="J64" s="24">
        <f t="shared" si="27"/>
        <v>0</v>
      </c>
      <c r="K64" s="24">
        <f t="shared" si="27"/>
        <v>0.33333333333333331</v>
      </c>
      <c r="L64" s="24">
        <f t="shared" si="27"/>
        <v>0.33333333333333331</v>
      </c>
      <c r="M64" s="24">
        <f t="shared" si="27"/>
        <v>0.32</v>
      </c>
      <c r="N64" s="24">
        <f t="shared" si="27"/>
        <v>0.26829268292682928</v>
      </c>
      <c r="O64" s="24">
        <f t="shared" si="27"/>
        <v>0.36538461538461536</v>
      </c>
      <c r="P64" s="24">
        <f t="shared" si="27"/>
        <v>0.31372549019607843</v>
      </c>
      <c r="Q64" s="24">
        <f t="shared" si="27"/>
        <v>0.34042553191489361</v>
      </c>
      <c r="R64" s="24" t="e">
        <f t="shared" si="27"/>
        <v>#DIV/0!</v>
      </c>
    </row>
    <row r="65" spans="1:18" s="24" customFormat="1" x14ac:dyDescent="0.35">
      <c r="A65" s="24" t="s">
        <v>36</v>
      </c>
      <c r="B65" s="24">
        <f>B57/B59</f>
        <v>0.26666666666666666</v>
      </c>
      <c r="C65" s="24">
        <f t="shared" ref="C65:R65" si="28">C57/C59</f>
        <v>0.35099337748344372</v>
      </c>
      <c r="D65" s="24">
        <f t="shared" si="28"/>
        <v>0.42564102564102563</v>
      </c>
      <c r="E65" s="24">
        <f t="shared" si="28"/>
        <v>0.45714285714285713</v>
      </c>
      <c r="F65" s="24">
        <f t="shared" si="28"/>
        <v>0.30769230769230771</v>
      </c>
      <c r="G65" s="24">
        <f t="shared" si="28"/>
        <v>0.34496124031007752</v>
      </c>
      <c r="H65" s="24">
        <f t="shared" si="28"/>
        <v>0.37525773195876289</v>
      </c>
      <c r="I65" s="24">
        <f t="shared" si="28"/>
        <v>0.40924092409240925</v>
      </c>
      <c r="J65" s="24">
        <f t="shared" si="28"/>
        <v>0.40268456375838924</v>
      </c>
      <c r="K65" s="24">
        <f t="shared" si="28"/>
        <v>0.33955223880597013</v>
      </c>
      <c r="L65" s="24">
        <f t="shared" si="28"/>
        <v>0.35281146637265709</v>
      </c>
      <c r="M65" s="24">
        <f t="shared" si="28"/>
        <v>0.2978303747534517</v>
      </c>
      <c r="N65" s="24">
        <f t="shared" si="28"/>
        <v>0.29118497109826591</v>
      </c>
      <c r="O65" s="24">
        <f t="shared" si="28"/>
        <v>0.3235823582358236</v>
      </c>
      <c r="P65" s="24">
        <f t="shared" si="28"/>
        <v>0.31019202363367798</v>
      </c>
      <c r="Q65" s="24">
        <f t="shared" si="28"/>
        <v>0.31566493137718882</v>
      </c>
      <c r="R65" s="24">
        <f t="shared" si="28"/>
        <v>0.25</v>
      </c>
    </row>
    <row r="66" spans="1:18" s="24" customFormat="1" x14ac:dyDescent="0.35">
      <c r="B66" s="24" t="e">
        <f>B58/B60</f>
        <v>#DIV/0!</v>
      </c>
      <c r="C66" s="24" t="e">
        <f t="shared" ref="C66:R66" si="29">C58/C60</f>
        <v>#DIV/0!</v>
      </c>
      <c r="D66" s="24" t="e">
        <f t="shared" si="29"/>
        <v>#DIV/0!</v>
      </c>
      <c r="E66" s="24" t="e">
        <f t="shared" si="29"/>
        <v>#DIV/0!</v>
      </c>
      <c r="F66" s="24">
        <f t="shared" si="29"/>
        <v>1</v>
      </c>
      <c r="G66" s="24">
        <f t="shared" si="29"/>
        <v>0.33333333333333331</v>
      </c>
      <c r="H66" s="24">
        <f t="shared" si="29"/>
        <v>0</v>
      </c>
      <c r="I66" s="24">
        <f t="shared" si="29"/>
        <v>0.4</v>
      </c>
      <c r="J66" s="24">
        <f t="shared" si="29"/>
        <v>0.4</v>
      </c>
      <c r="K66" s="24">
        <f t="shared" si="29"/>
        <v>0</v>
      </c>
      <c r="L66" s="24">
        <f t="shared" si="29"/>
        <v>0.16666666666666666</v>
      </c>
      <c r="M66" s="24">
        <f t="shared" si="29"/>
        <v>0.04</v>
      </c>
      <c r="N66" s="24">
        <f t="shared" si="29"/>
        <v>0.14634146341463414</v>
      </c>
      <c r="O66" s="24">
        <f t="shared" si="29"/>
        <v>0.23076923076923078</v>
      </c>
      <c r="P66" s="24">
        <f t="shared" si="29"/>
        <v>0.25490196078431371</v>
      </c>
      <c r="Q66" s="24">
        <f t="shared" si="29"/>
        <v>0.19148936170212766</v>
      </c>
      <c r="R66" s="24" t="e">
        <f t="shared" si="29"/>
        <v>#DIV/0!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0"/>
  <sheetViews>
    <sheetView zoomScale="70" zoomScaleNormal="70" workbookViewId="0">
      <selection activeCell="B3" sqref="B3"/>
    </sheetView>
  </sheetViews>
  <sheetFormatPr defaultColWidth="9.1796875" defaultRowHeight="14.5" x14ac:dyDescent="0.35"/>
  <cols>
    <col min="1" max="16384" width="9.1796875" style="1"/>
  </cols>
  <sheetData>
    <row r="1" spans="1:1025" x14ac:dyDescent="0.35">
      <c r="A1" s="42" t="s">
        <v>0</v>
      </c>
      <c r="B1" s="42">
        <v>2000</v>
      </c>
      <c r="C1" s="42">
        <v>2001</v>
      </c>
      <c r="D1" s="42">
        <v>2002</v>
      </c>
      <c r="E1" s="42">
        <v>2003</v>
      </c>
      <c r="F1" s="42">
        <v>2004</v>
      </c>
      <c r="G1" s="42">
        <v>2005</v>
      </c>
      <c r="H1" s="42">
        <v>2006</v>
      </c>
      <c r="I1" s="42">
        <v>2007</v>
      </c>
      <c r="J1" s="42">
        <v>2008</v>
      </c>
      <c r="K1" s="42">
        <v>2009</v>
      </c>
      <c r="L1" s="42">
        <v>2010</v>
      </c>
      <c r="M1" s="42">
        <v>2011</v>
      </c>
      <c r="N1" s="42">
        <v>2012</v>
      </c>
      <c r="O1" s="42">
        <v>2013</v>
      </c>
      <c r="P1" s="42">
        <v>2014</v>
      </c>
    </row>
    <row r="2" spans="1:1025" s="11" customFormat="1" x14ac:dyDescent="0.35">
      <c r="A2" s="42" t="s">
        <v>1</v>
      </c>
      <c r="B2" s="41">
        <v>2486</v>
      </c>
      <c r="C2" s="41">
        <v>2727</v>
      </c>
      <c r="D2" s="41">
        <v>2822</v>
      </c>
      <c r="E2" s="41">
        <v>3101</v>
      </c>
      <c r="F2" s="41">
        <v>3537</v>
      </c>
      <c r="G2" s="41">
        <v>3076</v>
      </c>
      <c r="H2" s="41">
        <v>2714</v>
      </c>
      <c r="I2" s="41">
        <v>2267</v>
      </c>
      <c r="J2" s="41">
        <v>2107</v>
      </c>
      <c r="K2" s="41">
        <v>1829</v>
      </c>
      <c r="L2" s="41">
        <v>1631</v>
      </c>
      <c r="M2" s="41">
        <v>1488</v>
      </c>
      <c r="N2" s="41">
        <v>615</v>
      </c>
      <c r="O2" s="41">
        <v>6849</v>
      </c>
      <c r="P2" s="41">
        <v>6578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</row>
    <row r="3" spans="1:1025" s="11" customFormat="1" x14ac:dyDescent="0.35">
      <c r="A3" s="42" t="s">
        <v>2</v>
      </c>
      <c r="B3" s="41">
        <v>323.18</v>
      </c>
      <c r="C3" s="41">
        <v>436.32</v>
      </c>
      <c r="D3" s="41">
        <v>507.96</v>
      </c>
      <c r="E3" s="41">
        <v>589.19000000000005</v>
      </c>
      <c r="F3" s="41">
        <v>707.4</v>
      </c>
      <c r="G3" s="41">
        <v>522.91999999999996</v>
      </c>
      <c r="H3" s="41">
        <v>488.52</v>
      </c>
      <c r="I3" s="41">
        <v>385.39</v>
      </c>
      <c r="J3" s="41">
        <v>379.26</v>
      </c>
      <c r="K3" s="41">
        <v>310.93</v>
      </c>
      <c r="L3" s="41">
        <v>326.2</v>
      </c>
      <c r="M3" s="41">
        <v>282.72000000000003</v>
      </c>
      <c r="N3" s="41">
        <v>153.75</v>
      </c>
      <c r="O3" s="41">
        <f>0.2*O2</f>
        <v>1369.8000000000002</v>
      </c>
      <c r="P3" s="41">
        <f>0.19*P2</f>
        <v>1249.82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</row>
    <row r="4" spans="1:1025" s="11" customFormat="1" x14ac:dyDescent="0.35">
      <c r="A4" s="42" t="s">
        <v>38</v>
      </c>
      <c r="B4" s="41">
        <f>B2*B41</f>
        <v>1509.3571428571427</v>
      </c>
      <c r="C4" s="41">
        <f t="shared" ref="C4:P4" si="0">C2*C41</f>
        <v>1854.3600000000001</v>
      </c>
      <c r="D4" s="41">
        <f t="shared" si="0"/>
        <v>1804.7674418604652</v>
      </c>
      <c r="E4" s="41">
        <f t="shared" si="0"/>
        <v>2035.03125</v>
      </c>
      <c r="F4" s="41">
        <f t="shared" si="0"/>
        <v>2115.2647058823527</v>
      </c>
      <c r="G4" s="41">
        <f t="shared" si="0"/>
        <v>1970.3694779116465</v>
      </c>
      <c r="H4" s="41">
        <f t="shared" si="0"/>
        <v>1646.4075829383887</v>
      </c>
      <c r="I4" s="41">
        <f t="shared" si="0"/>
        <v>1417.1767838125666</v>
      </c>
      <c r="J4" s="41">
        <f t="shared" si="0"/>
        <v>1254.4856915739267</v>
      </c>
      <c r="K4" s="41">
        <f t="shared" si="0"/>
        <v>1080.2346278317152</v>
      </c>
      <c r="L4" s="41">
        <f t="shared" si="0"/>
        <v>1034.1281874569263</v>
      </c>
      <c r="M4" s="41">
        <f t="shared" si="0"/>
        <v>912.45283018867917</v>
      </c>
      <c r="N4" s="41">
        <f t="shared" si="0"/>
        <v>368.27254805322815</v>
      </c>
      <c r="O4" s="41">
        <f t="shared" si="0"/>
        <v>4096.0831377807581</v>
      </c>
      <c r="P4" s="41">
        <f t="shared" si="0"/>
        <v>3757.5498052309404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</row>
    <row r="5" spans="1:1025" s="11" customFormat="1" x14ac:dyDescent="0.35">
      <c r="A5" s="42"/>
      <c r="B5" s="41">
        <f>B3*B42</f>
        <v>230.84285714285716</v>
      </c>
      <c r="C5" s="41">
        <f t="shared" ref="C5:P5" si="1">C3*C42</f>
        <v>300.91034482758624</v>
      </c>
      <c r="D5" s="41">
        <f t="shared" si="1"/>
        <v>338.64</v>
      </c>
      <c r="E5" s="41">
        <f t="shared" si="1"/>
        <v>428.50181818181824</v>
      </c>
      <c r="F5" s="41">
        <f t="shared" si="1"/>
        <v>374.50588235294117</v>
      </c>
      <c r="G5" s="41">
        <f t="shared" si="1"/>
        <v>429.06256410256407</v>
      </c>
      <c r="H5" s="41">
        <f t="shared" si="1"/>
        <v>284.4546835443038</v>
      </c>
      <c r="I5" s="41">
        <f t="shared" si="1"/>
        <v>244.69206349206348</v>
      </c>
      <c r="J5" s="41">
        <f t="shared" si="1"/>
        <v>262.8961363636364</v>
      </c>
      <c r="K5" s="41">
        <f t="shared" si="1"/>
        <v>222.09285714285716</v>
      </c>
      <c r="L5" s="41">
        <f t="shared" si="1"/>
        <v>208.89655172413794</v>
      </c>
      <c r="M5" s="41">
        <f t="shared" si="1"/>
        <v>194.88466019417478</v>
      </c>
      <c r="N5" s="41">
        <f t="shared" si="1"/>
        <v>97.461864406779654</v>
      </c>
      <c r="O5" s="41">
        <f t="shared" si="1"/>
        <v>959.17345537757444</v>
      </c>
      <c r="P5" s="41">
        <f t="shared" si="1"/>
        <v>822.60879999999997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</row>
    <row r="6" spans="1:1025" s="45" customFormat="1" x14ac:dyDescent="0.35">
      <c r="A6" s="25"/>
      <c r="B6" s="39">
        <f>B5/B4</f>
        <v>0.15294117647058827</v>
      </c>
      <c r="C6" s="39">
        <f t="shared" ref="C6:P6" si="2">C5/C4</f>
        <v>0.16227180527383367</v>
      </c>
      <c r="D6" s="39">
        <f t="shared" si="2"/>
        <v>0.18763636363636363</v>
      </c>
      <c r="E6" s="39">
        <f t="shared" si="2"/>
        <v>0.21056277056277059</v>
      </c>
      <c r="F6" s="39">
        <f t="shared" si="2"/>
        <v>0.17704918032786887</v>
      </c>
      <c r="G6" s="39">
        <f t="shared" si="2"/>
        <v>0.21775741499879431</v>
      </c>
      <c r="H6" s="39">
        <f t="shared" si="2"/>
        <v>0.17277294303797469</v>
      </c>
      <c r="I6" s="39">
        <f t="shared" si="2"/>
        <v>0.17266163705686705</v>
      </c>
      <c r="J6" s="39">
        <f t="shared" si="2"/>
        <v>0.20956487437795854</v>
      </c>
      <c r="K6" s="39">
        <f t="shared" si="2"/>
        <v>0.20559686888454012</v>
      </c>
      <c r="L6" s="39">
        <f t="shared" si="2"/>
        <v>0.20200257014349968</v>
      </c>
      <c r="M6" s="39">
        <f t="shared" si="2"/>
        <v>0.21358327109783426</v>
      </c>
      <c r="N6" s="39">
        <f t="shared" si="2"/>
        <v>0.26464602078538052</v>
      </c>
      <c r="O6" s="39">
        <f t="shared" si="2"/>
        <v>0.2341684538896471</v>
      </c>
      <c r="P6" s="39">
        <f t="shared" si="2"/>
        <v>0.21892159589071425</v>
      </c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  <c r="KV6" s="39"/>
      <c r="KW6" s="39"/>
      <c r="KX6" s="39"/>
      <c r="KY6" s="39"/>
      <c r="KZ6" s="39"/>
      <c r="LA6" s="39"/>
      <c r="LB6" s="39"/>
      <c r="LC6" s="39"/>
      <c r="LD6" s="39"/>
      <c r="LE6" s="39"/>
      <c r="LF6" s="39"/>
      <c r="LG6" s="39"/>
      <c r="LH6" s="39"/>
      <c r="LI6" s="39"/>
      <c r="LJ6" s="39"/>
      <c r="LK6" s="39"/>
      <c r="LL6" s="39"/>
      <c r="LM6" s="39"/>
      <c r="LN6" s="39"/>
      <c r="LO6" s="39"/>
      <c r="LP6" s="39"/>
      <c r="LQ6" s="39"/>
      <c r="LR6" s="39"/>
      <c r="LS6" s="39"/>
      <c r="LT6" s="39"/>
      <c r="LU6" s="39"/>
      <c r="LV6" s="39"/>
      <c r="LW6" s="39"/>
      <c r="LX6" s="39"/>
      <c r="LY6" s="39"/>
      <c r="LZ6" s="39"/>
      <c r="MA6" s="39"/>
      <c r="MB6" s="39"/>
      <c r="MC6" s="39"/>
      <c r="MD6" s="39"/>
      <c r="ME6" s="39"/>
      <c r="MF6" s="39"/>
      <c r="MG6" s="39"/>
      <c r="MH6" s="39"/>
      <c r="MI6" s="39"/>
      <c r="MJ6" s="39"/>
      <c r="MK6" s="39"/>
      <c r="ML6" s="39"/>
      <c r="MM6" s="39"/>
      <c r="MN6" s="39"/>
      <c r="MO6" s="39"/>
      <c r="MP6" s="39"/>
      <c r="MQ6" s="39"/>
      <c r="MR6" s="39"/>
      <c r="MS6" s="39"/>
      <c r="MT6" s="39"/>
      <c r="MU6" s="39"/>
      <c r="MV6" s="39"/>
      <c r="MW6" s="39"/>
      <c r="MX6" s="39"/>
      <c r="MY6" s="39"/>
      <c r="MZ6" s="39"/>
      <c r="NA6" s="39"/>
      <c r="NB6" s="39"/>
      <c r="NC6" s="39"/>
      <c r="ND6" s="39"/>
      <c r="NE6" s="39"/>
      <c r="NF6" s="39"/>
      <c r="NG6" s="39"/>
      <c r="NH6" s="39"/>
      <c r="NI6" s="39"/>
      <c r="NJ6" s="39"/>
      <c r="NK6" s="39"/>
      <c r="NL6" s="39"/>
      <c r="NM6" s="39"/>
      <c r="NN6" s="39"/>
      <c r="NO6" s="39"/>
      <c r="NP6" s="39"/>
      <c r="NQ6" s="39"/>
      <c r="NR6" s="39"/>
      <c r="NS6" s="39"/>
      <c r="NT6" s="39"/>
      <c r="NU6" s="39"/>
      <c r="NV6" s="39"/>
      <c r="NW6" s="39"/>
      <c r="NX6" s="39"/>
      <c r="NY6" s="39"/>
      <c r="NZ6" s="39"/>
      <c r="OA6" s="39"/>
      <c r="OB6" s="39"/>
      <c r="OC6" s="39"/>
      <c r="OD6" s="39"/>
      <c r="OE6" s="39"/>
      <c r="OF6" s="39"/>
      <c r="OG6" s="39"/>
      <c r="OH6" s="39"/>
      <c r="OI6" s="39"/>
      <c r="OJ6" s="39"/>
      <c r="OK6" s="39"/>
      <c r="OL6" s="39"/>
      <c r="OM6" s="39"/>
      <c r="ON6" s="39"/>
      <c r="OO6" s="39"/>
      <c r="OP6" s="39"/>
      <c r="OQ6" s="39"/>
      <c r="OR6" s="39"/>
      <c r="OS6" s="39"/>
      <c r="OT6" s="39"/>
      <c r="OU6" s="39"/>
      <c r="OV6" s="39"/>
      <c r="OW6" s="39"/>
      <c r="OX6" s="39"/>
      <c r="OY6" s="39"/>
      <c r="OZ6" s="39"/>
      <c r="PA6" s="39"/>
      <c r="PB6" s="39"/>
      <c r="PC6" s="39"/>
      <c r="PD6" s="39"/>
      <c r="PE6" s="39"/>
      <c r="PF6" s="39"/>
      <c r="PG6" s="39"/>
      <c r="PH6" s="39"/>
      <c r="PI6" s="39"/>
      <c r="PJ6" s="39"/>
      <c r="PK6" s="39"/>
      <c r="PL6" s="39"/>
      <c r="PM6" s="39"/>
      <c r="PN6" s="39"/>
      <c r="PO6" s="39"/>
      <c r="PP6" s="39"/>
      <c r="PQ6" s="39"/>
      <c r="PR6" s="39"/>
      <c r="PS6" s="39"/>
      <c r="PT6" s="39"/>
      <c r="PU6" s="39"/>
      <c r="PV6" s="39"/>
      <c r="PW6" s="39"/>
      <c r="PX6" s="39"/>
      <c r="PY6" s="39"/>
      <c r="PZ6" s="39"/>
      <c r="QA6" s="39"/>
      <c r="QB6" s="39"/>
      <c r="QC6" s="39"/>
      <c r="QD6" s="39"/>
      <c r="QE6" s="39"/>
      <c r="QF6" s="39"/>
      <c r="QG6" s="39"/>
      <c r="QH6" s="39"/>
      <c r="QI6" s="39"/>
      <c r="QJ6" s="39"/>
      <c r="QK6" s="39"/>
      <c r="QL6" s="39"/>
      <c r="QM6" s="39"/>
      <c r="QN6" s="39"/>
      <c r="QO6" s="39"/>
      <c r="QP6" s="39"/>
      <c r="QQ6" s="39"/>
      <c r="QR6" s="39"/>
      <c r="QS6" s="39"/>
      <c r="QT6" s="39"/>
      <c r="QU6" s="39"/>
      <c r="QV6" s="39"/>
      <c r="QW6" s="39"/>
      <c r="QX6" s="39"/>
      <c r="QY6" s="39"/>
      <c r="QZ6" s="39"/>
      <c r="RA6" s="39"/>
      <c r="RB6" s="39"/>
      <c r="RC6" s="39"/>
      <c r="RD6" s="39"/>
      <c r="RE6" s="39"/>
      <c r="RF6" s="39"/>
      <c r="RG6" s="39"/>
      <c r="RH6" s="39"/>
      <c r="RI6" s="39"/>
      <c r="RJ6" s="39"/>
      <c r="RK6" s="39"/>
      <c r="RL6" s="39"/>
      <c r="RM6" s="39"/>
      <c r="RN6" s="39"/>
      <c r="RO6" s="39"/>
      <c r="RP6" s="39"/>
      <c r="RQ6" s="39"/>
      <c r="RR6" s="39"/>
      <c r="RS6" s="39"/>
      <c r="RT6" s="39"/>
      <c r="RU6" s="39"/>
      <c r="RV6" s="39"/>
      <c r="RW6" s="39"/>
      <c r="RX6" s="39"/>
      <c r="RY6" s="39"/>
      <c r="RZ6" s="39"/>
      <c r="SA6" s="39"/>
      <c r="SB6" s="39"/>
      <c r="SC6" s="39"/>
      <c r="SD6" s="39"/>
      <c r="SE6" s="39"/>
      <c r="SF6" s="39"/>
      <c r="SG6" s="39"/>
      <c r="SH6" s="39"/>
      <c r="SI6" s="39"/>
      <c r="SJ6" s="39"/>
      <c r="SK6" s="39"/>
      <c r="SL6" s="39"/>
      <c r="SM6" s="39"/>
      <c r="SN6" s="39"/>
      <c r="SO6" s="39"/>
      <c r="SP6" s="39"/>
      <c r="SQ6" s="39"/>
      <c r="SR6" s="39"/>
      <c r="SS6" s="39"/>
      <c r="ST6" s="39"/>
      <c r="SU6" s="39"/>
      <c r="SV6" s="39"/>
      <c r="SW6" s="39"/>
      <c r="SX6" s="39"/>
      <c r="SY6" s="39"/>
      <c r="SZ6" s="39"/>
      <c r="TA6" s="39"/>
      <c r="TB6" s="39"/>
      <c r="TC6" s="39"/>
      <c r="TD6" s="39"/>
      <c r="TE6" s="39"/>
      <c r="TF6" s="39"/>
      <c r="TG6" s="39"/>
      <c r="TH6" s="39"/>
      <c r="TI6" s="39"/>
      <c r="TJ6" s="39"/>
      <c r="TK6" s="39"/>
      <c r="TL6" s="39"/>
      <c r="TM6" s="39"/>
      <c r="TN6" s="39"/>
      <c r="TO6" s="39"/>
      <c r="TP6" s="39"/>
      <c r="TQ6" s="39"/>
      <c r="TR6" s="39"/>
      <c r="TS6" s="39"/>
      <c r="TT6" s="39"/>
      <c r="TU6" s="39"/>
      <c r="TV6" s="39"/>
      <c r="TW6" s="39"/>
      <c r="TX6" s="39"/>
      <c r="TY6" s="39"/>
      <c r="TZ6" s="39"/>
      <c r="UA6" s="39"/>
      <c r="UB6" s="39"/>
      <c r="UC6" s="39"/>
      <c r="UD6" s="39"/>
      <c r="UE6" s="39"/>
      <c r="UF6" s="39"/>
      <c r="UG6" s="39"/>
      <c r="UH6" s="39"/>
      <c r="UI6" s="39"/>
      <c r="UJ6" s="39"/>
      <c r="UK6" s="39"/>
      <c r="UL6" s="39"/>
      <c r="UM6" s="39"/>
      <c r="UN6" s="39"/>
      <c r="UO6" s="39"/>
      <c r="UP6" s="39"/>
      <c r="UQ6" s="39"/>
      <c r="UR6" s="39"/>
      <c r="US6" s="39"/>
      <c r="UT6" s="39"/>
      <c r="UU6" s="39"/>
      <c r="UV6" s="39"/>
      <c r="UW6" s="39"/>
      <c r="UX6" s="39"/>
      <c r="UY6" s="39"/>
      <c r="UZ6" s="39"/>
      <c r="VA6" s="39"/>
      <c r="VB6" s="39"/>
      <c r="VC6" s="39"/>
      <c r="VD6" s="39"/>
      <c r="VE6" s="39"/>
      <c r="VF6" s="39"/>
      <c r="VG6" s="39"/>
      <c r="VH6" s="39"/>
      <c r="VI6" s="39"/>
      <c r="VJ6" s="39"/>
      <c r="VK6" s="39"/>
      <c r="VL6" s="39"/>
      <c r="VM6" s="39"/>
      <c r="VN6" s="39"/>
      <c r="VO6" s="39"/>
      <c r="VP6" s="39"/>
      <c r="VQ6" s="39"/>
      <c r="VR6" s="39"/>
      <c r="VS6" s="39"/>
      <c r="VT6" s="39"/>
      <c r="VU6" s="39"/>
      <c r="VV6" s="39"/>
      <c r="VW6" s="39"/>
      <c r="VX6" s="39"/>
      <c r="VY6" s="39"/>
      <c r="VZ6" s="39"/>
      <c r="WA6" s="39"/>
      <c r="WB6" s="39"/>
      <c r="WC6" s="39"/>
      <c r="WD6" s="39"/>
      <c r="WE6" s="39"/>
      <c r="WF6" s="39"/>
      <c r="WG6" s="39"/>
      <c r="WH6" s="39"/>
      <c r="WI6" s="39"/>
      <c r="WJ6" s="39"/>
      <c r="WK6" s="39"/>
      <c r="WL6" s="39"/>
      <c r="WM6" s="39"/>
      <c r="WN6" s="39"/>
      <c r="WO6" s="39"/>
      <c r="WP6" s="39"/>
      <c r="WQ6" s="39"/>
      <c r="WR6" s="39"/>
      <c r="WS6" s="39"/>
      <c r="WT6" s="39"/>
      <c r="WU6" s="39"/>
      <c r="WV6" s="39"/>
      <c r="WW6" s="39"/>
      <c r="WX6" s="39"/>
      <c r="WY6" s="39"/>
      <c r="WZ6" s="39"/>
      <c r="XA6" s="39"/>
      <c r="XB6" s="39"/>
      <c r="XC6" s="39"/>
      <c r="XD6" s="39"/>
      <c r="XE6" s="39"/>
      <c r="XF6" s="39"/>
      <c r="XG6" s="39"/>
      <c r="XH6" s="39"/>
      <c r="XI6" s="39"/>
      <c r="XJ6" s="39"/>
      <c r="XK6" s="39"/>
      <c r="XL6" s="39"/>
      <c r="XM6" s="39"/>
      <c r="XN6" s="39"/>
      <c r="XO6" s="39"/>
      <c r="XP6" s="39"/>
      <c r="XQ6" s="39"/>
      <c r="XR6" s="39"/>
      <c r="XS6" s="39"/>
      <c r="XT6" s="39"/>
      <c r="XU6" s="39"/>
      <c r="XV6" s="39"/>
      <c r="XW6" s="39"/>
      <c r="XX6" s="39"/>
      <c r="XY6" s="39"/>
      <c r="XZ6" s="39"/>
      <c r="YA6" s="39"/>
      <c r="YB6" s="39"/>
      <c r="YC6" s="39"/>
      <c r="YD6" s="39"/>
      <c r="YE6" s="39"/>
      <c r="YF6" s="39"/>
      <c r="YG6" s="39"/>
      <c r="YH6" s="39"/>
      <c r="YI6" s="39"/>
      <c r="YJ6" s="39"/>
      <c r="YK6" s="39"/>
      <c r="YL6" s="39"/>
      <c r="YM6" s="39"/>
      <c r="YN6" s="39"/>
      <c r="YO6" s="39"/>
      <c r="YP6" s="39"/>
      <c r="YQ6" s="39"/>
      <c r="YR6" s="39"/>
      <c r="YS6" s="39"/>
      <c r="YT6" s="39"/>
      <c r="YU6" s="39"/>
      <c r="YV6" s="39"/>
      <c r="YW6" s="39"/>
      <c r="YX6" s="39"/>
      <c r="YY6" s="39"/>
      <c r="YZ6" s="39"/>
      <c r="ZA6" s="39"/>
      <c r="ZB6" s="39"/>
      <c r="ZC6" s="39"/>
      <c r="ZD6" s="39"/>
      <c r="ZE6" s="39"/>
      <c r="ZF6" s="39"/>
      <c r="ZG6" s="39"/>
      <c r="ZH6" s="39"/>
      <c r="ZI6" s="39"/>
      <c r="ZJ6" s="39"/>
      <c r="ZK6" s="39"/>
      <c r="ZL6" s="39"/>
      <c r="ZM6" s="39"/>
      <c r="ZN6" s="39"/>
      <c r="ZO6" s="39"/>
      <c r="ZP6" s="39"/>
      <c r="ZQ6" s="39"/>
      <c r="ZR6" s="39"/>
      <c r="ZS6" s="39"/>
      <c r="ZT6" s="39"/>
      <c r="ZU6" s="39"/>
      <c r="ZV6" s="39"/>
      <c r="ZW6" s="39"/>
      <c r="ZX6" s="39"/>
      <c r="ZY6" s="39"/>
      <c r="ZZ6" s="39"/>
      <c r="AAA6" s="39"/>
      <c r="AAB6" s="39"/>
      <c r="AAC6" s="39"/>
      <c r="AAD6" s="39"/>
      <c r="AAE6" s="39"/>
      <c r="AAF6" s="39"/>
      <c r="AAG6" s="39"/>
      <c r="AAH6" s="39"/>
      <c r="AAI6" s="39"/>
      <c r="AAJ6" s="39"/>
      <c r="AAK6" s="39"/>
      <c r="AAL6" s="39"/>
      <c r="AAM6" s="39"/>
      <c r="AAN6" s="39"/>
      <c r="AAO6" s="39"/>
      <c r="AAP6" s="39"/>
      <c r="AAQ6" s="39"/>
      <c r="AAR6" s="39"/>
      <c r="AAS6" s="39"/>
      <c r="AAT6" s="39"/>
      <c r="AAU6" s="39"/>
      <c r="AAV6" s="39"/>
      <c r="AAW6" s="39"/>
      <c r="AAX6" s="39"/>
      <c r="AAY6" s="39"/>
      <c r="AAZ6" s="39"/>
      <c r="ABA6" s="39"/>
      <c r="ABB6" s="39"/>
      <c r="ABC6" s="39"/>
      <c r="ABD6" s="39"/>
      <c r="ABE6" s="39"/>
      <c r="ABF6" s="39"/>
      <c r="ABG6" s="39"/>
      <c r="ABH6" s="39"/>
      <c r="ABI6" s="39"/>
      <c r="ABJ6" s="39"/>
      <c r="ABK6" s="39"/>
      <c r="ABL6" s="39"/>
      <c r="ABM6" s="39"/>
      <c r="ABN6" s="39"/>
      <c r="ABO6" s="39"/>
      <c r="ABP6" s="39"/>
      <c r="ABQ6" s="39"/>
      <c r="ABR6" s="39"/>
      <c r="ABS6" s="39"/>
      <c r="ABT6" s="39"/>
      <c r="ABU6" s="39"/>
      <c r="ABV6" s="39"/>
      <c r="ABW6" s="39"/>
      <c r="ABX6" s="39"/>
      <c r="ABY6" s="39"/>
      <c r="ABZ6" s="39"/>
      <c r="ACA6" s="39"/>
      <c r="ACB6" s="39"/>
      <c r="ACC6" s="39"/>
      <c r="ACD6" s="39"/>
      <c r="ACE6" s="39"/>
      <c r="ACF6" s="39"/>
      <c r="ACG6" s="39"/>
      <c r="ACH6" s="39"/>
      <c r="ACI6" s="39"/>
      <c r="ACJ6" s="39"/>
      <c r="ACK6" s="39"/>
      <c r="ACL6" s="39"/>
      <c r="ACM6" s="39"/>
      <c r="ACN6" s="39"/>
      <c r="ACO6" s="39"/>
      <c r="ACP6" s="39"/>
      <c r="ACQ6" s="39"/>
      <c r="ACR6" s="39"/>
      <c r="ACS6" s="39"/>
      <c r="ACT6" s="39"/>
      <c r="ACU6" s="39"/>
      <c r="ACV6" s="39"/>
      <c r="ACW6" s="39"/>
      <c r="ACX6" s="39"/>
      <c r="ACY6" s="39"/>
      <c r="ACZ6" s="39"/>
      <c r="ADA6" s="39"/>
      <c r="ADB6" s="39"/>
      <c r="ADC6" s="39"/>
      <c r="ADD6" s="39"/>
      <c r="ADE6" s="39"/>
      <c r="ADF6" s="39"/>
      <c r="ADG6" s="39"/>
      <c r="ADH6" s="39"/>
      <c r="ADI6" s="39"/>
      <c r="ADJ6" s="39"/>
      <c r="ADK6" s="39"/>
      <c r="ADL6" s="39"/>
      <c r="ADM6" s="39"/>
      <c r="ADN6" s="39"/>
      <c r="ADO6" s="39"/>
      <c r="ADP6" s="39"/>
      <c r="ADQ6" s="39"/>
      <c r="ADR6" s="39"/>
      <c r="ADS6" s="39"/>
      <c r="ADT6" s="39"/>
      <c r="ADU6" s="39"/>
      <c r="ADV6" s="39"/>
      <c r="ADW6" s="39"/>
      <c r="ADX6" s="39"/>
      <c r="ADY6" s="39"/>
      <c r="ADZ6" s="39"/>
      <c r="AEA6" s="39"/>
      <c r="AEB6" s="39"/>
      <c r="AEC6" s="39"/>
      <c r="AED6" s="39"/>
      <c r="AEE6" s="39"/>
      <c r="AEF6" s="39"/>
      <c r="AEG6" s="39"/>
      <c r="AEH6" s="39"/>
      <c r="AEI6" s="39"/>
      <c r="AEJ6" s="39"/>
      <c r="AEK6" s="39"/>
      <c r="AEL6" s="39"/>
      <c r="AEM6" s="39"/>
      <c r="AEN6" s="39"/>
      <c r="AEO6" s="39"/>
      <c r="AEP6" s="39"/>
      <c r="AEQ6" s="39"/>
      <c r="AER6" s="39"/>
      <c r="AES6" s="39"/>
      <c r="AET6" s="39"/>
      <c r="AEU6" s="39"/>
      <c r="AEV6" s="39"/>
      <c r="AEW6" s="39"/>
      <c r="AEX6" s="39"/>
      <c r="AEY6" s="39"/>
      <c r="AEZ6" s="39"/>
      <c r="AFA6" s="39"/>
      <c r="AFB6" s="39"/>
      <c r="AFC6" s="39"/>
      <c r="AFD6" s="39"/>
      <c r="AFE6" s="39"/>
      <c r="AFF6" s="39"/>
      <c r="AFG6" s="39"/>
      <c r="AFH6" s="39"/>
      <c r="AFI6" s="39"/>
      <c r="AFJ6" s="39"/>
      <c r="AFK6" s="39"/>
      <c r="AFL6" s="39"/>
      <c r="AFM6" s="39"/>
      <c r="AFN6" s="39"/>
      <c r="AFO6" s="39"/>
      <c r="AFP6" s="39"/>
      <c r="AFQ6" s="39"/>
      <c r="AFR6" s="39"/>
      <c r="AFS6" s="39"/>
      <c r="AFT6" s="39"/>
      <c r="AFU6" s="39"/>
      <c r="AFV6" s="39"/>
      <c r="AFW6" s="39"/>
      <c r="AFX6" s="39"/>
      <c r="AFY6" s="39"/>
      <c r="AFZ6" s="39"/>
      <c r="AGA6" s="39"/>
      <c r="AGB6" s="39"/>
      <c r="AGC6" s="39"/>
      <c r="AGD6" s="39"/>
      <c r="AGE6" s="39"/>
      <c r="AGF6" s="39"/>
      <c r="AGG6" s="39"/>
      <c r="AGH6" s="39"/>
      <c r="AGI6" s="39"/>
      <c r="AGJ6" s="39"/>
      <c r="AGK6" s="39"/>
      <c r="AGL6" s="39"/>
      <c r="AGM6" s="39"/>
      <c r="AGN6" s="39"/>
      <c r="AGO6" s="39"/>
      <c r="AGP6" s="39"/>
      <c r="AGQ6" s="39"/>
      <c r="AGR6" s="39"/>
      <c r="AGS6" s="39"/>
      <c r="AGT6" s="39"/>
      <c r="AGU6" s="39"/>
      <c r="AGV6" s="39"/>
      <c r="AGW6" s="39"/>
      <c r="AGX6" s="39"/>
      <c r="AGY6" s="39"/>
      <c r="AGZ6" s="39"/>
      <c r="AHA6" s="39"/>
      <c r="AHB6" s="39"/>
      <c r="AHC6" s="39"/>
      <c r="AHD6" s="39"/>
      <c r="AHE6" s="39"/>
      <c r="AHF6" s="39"/>
      <c r="AHG6" s="39"/>
      <c r="AHH6" s="39"/>
      <c r="AHI6" s="39"/>
      <c r="AHJ6" s="39"/>
      <c r="AHK6" s="39"/>
      <c r="AHL6" s="39"/>
      <c r="AHM6" s="39"/>
      <c r="AHN6" s="39"/>
      <c r="AHO6" s="39"/>
      <c r="AHP6" s="39"/>
      <c r="AHQ6" s="39"/>
      <c r="AHR6" s="39"/>
      <c r="AHS6" s="39"/>
      <c r="AHT6" s="39"/>
      <c r="AHU6" s="39"/>
      <c r="AHV6" s="39"/>
      <c r="AHW6" s="39"/>
      <c r="AHX6" s="39"/>
      <c r="AHY6" s="39"/>
      <c r="AHZ6" s="39"/>
      <c r="AIA6" s="39"/>
      <c r="AIB6" s="39"/>
      <c r="AIC6" s="39"/>
      <c r="AID6" s="39"/>
      <c r="AIE6" s="39"/>
      <c r="AIF6" s="39"/>
      <c r="AIG6" s="39"/>
      <c r="AIH6" s="39"/>
      <c r="AII6" s="39"/>
      <c r="AIJ6" s="39"/>
      <c r="AIK6" s="39"/>
      <c r="AIL6" s="39"/>
      <c r="AIM6" s="39"/>
      <c r="AIN6" s="39"/>
      <c r="AIO6" s="39"/>
      <c r="AIP6" s="39"/>
      <c r="AIQ6" s="39"/>
      <c r="AIR6" s="39"/>
      <c r="AIS6" s="39"/>
      <c r="AIT6" s="39"/>
      <c r="AIU6" s="39"/>
      <c r="AIV6" s="39"/>
      <c r="AIW6" s="39"/>
      <c r="AIX6" s="39"/>
      <c r="AIY6" s="39"/>
      <c r="AIZ6" s="39"/>
      <c r="AJA6" s="39"/>
      <c r="AJB6" s="39"/>
      <c r="AJC6" s="39"/>
      <c r="AJD6" s="39"/>
      <c r="AJE6" s="39"/>
      <c r="AJF6" s="39"/>
      <c r="AJG6" s="39"/>
      <c r="AJH6" s="39"/>
      <c r="AJI6" s="39"/>
      <c r="AJJ6" s="39"/>
      <c r="AJK6" s="39"/>
      <c r="AJL6" s="39"/>
      <c r="AJM6" s="39"/>
      <c r="AJN6" s="39"/>
      <c r="AJO6" s="39"/>
      <c r="AJP6" s="39"/>
      <c r="AJQ6" s="39"/>
      <c r="AJR6" s="39"/>
      <c r="AJS6" s="39"/>
      <c r="AJT6" s="39"/>
      <c r="AJU6" s="39"/>
      <c r="AJV6" s="39"/>
      <c r="AJW6" s="39"/>
      <c r="AJX6" s="39"/>
      <c r="AJY6" s="39"/>
      <c r="AJZ6" s="39"/>
      <c r="AKA6" s="39"/>
      <c r="AKB6" s="39"/>
      <c r="AKC6" s="39"/>
      <c r="AKD6" s="39"/>
      <c r="AKE6" s="39"/>
      <c r="AKF6" s="39"/>
      <c r="AKG6" s="39"/>
      <c r="AKH6" s="39"/>
      <c r="AKI6" s="39"/>
      <c r="AKJ6" s="39"/>
      <c r="AKK6" s="39"/>
      <c r="AKL6" s="39"/>
      <c r="AKM6" s="39"/>
      <c r="AKN6" s="39"/>
      <c r="AKO6" s="39"/>
      <c r="AKP6" s="39"/>
      <c r="AKQ6" s="39"/>
      <c r="AKR6" s="39"/>
      <c r="AKS6" s="39"/>
      <c r="AKT6" s="39"/>
      <c r="AKU6" s="39"/>
      <c r="AKV6" s="39"/>
      <c r="AKW6" s="39"/>
      <c r="AKX6" s="39"/>
      <c r="AKY6" s="39"/>
      <c r="AKZ6" s="39"/>
      <c r="ALA6" s="39"/>
      <c r="ALB6" s="39"/>
      <c r="ALC6" s="39"/>
      <c r="ALD6" s="39"/>
      <c r="ALE6" s="39"/>
      <c r="ALF6" s="39"/>
      <c r="ALG6" s="39"/>
      <c r="ALH6" s="39"/>
      <c r="ALI6" s="39"/>
      <c r="ALJ6" s="39"/>
      <c r="ALK6" s="39"/>
      <c r="ALL6" s="39"/>
      <c r="ALM6" s="39"/>
      <c r="ALN6" s="39"/>
      <c r="ALO6" s="39"/>
      <c r="ALP6" s="39"/>
      <c r="ALQ6" s="39"/>
      <c r="ALR6" s="39"/>
      <c r="ALS6" s="39"/>
      <c r="ALT6" s="39"/>
      <c r="ALU6" s="39"/>
      <c r="ALV6" s="39"/>
      <c r="ALW6" s="39"/>
      <c r="ALX6" s="39"/>
      <c r="ALY6" s="39"/>
      <c r="ALZ6" s="39"/>
      <c r="AMA6" s="39"/>
      <c r="AMB6" s="39"/>
      <c r="AMC6" s="39"/>
      <c r="AMD6" s="39"/>
      <c r="AME6" s="39"/>
      <c r="AMF6" s="39"/>
      <c r="AMG6" s="39"/>
      <c r="AMH6" s="39"/>
      <c r="AMI6" s="39"/>
      <c r="AMJ6" s="39"/>
      <c r="AMK6" s="39"/>
    </row>
    <row r="7" spans="1:1025" s="11" customFormat="1" x14ac:dyDescent="0.35">
      <c r="A7" s="42" t="s">
        <v>39</v>
      </c>
      <c r="B7" s="41">
        <f>B2*B43</f>
        <v>754.67857142857133</v>
      </c>
      <c r="C7" s="41">
        <f t="shared" ref="C7:P7" si="3">C2*C43</f>
        <v>535.48363636363638</v>
      </c>
      <c r="D7" s="41">
        <f t="shared" si="3"/>
        <v>549.63372093023258</v>
      </c>
      <c r="E7" s="41">
        <f t="shared" si="3"/>
        <v>613.73958333333326</v>
      </c>
      <c r="F7" s="41">
        <f t="shared" si="3"/>
        <v>728.2058823529411</v>
      </c>
      <c r="G7" s="41">
        <f t="shared" si="3"/>
        <v>586.78714859437753</v>
      </c>
      <c r="H7" s="41">
        <f t="shared" si="3"/>
        <v>508.07109004739334</v>
      </c>
      <c r="I7" s="41">
        <f t="shared" si="3"/>
        <v>427.32587859424922</v>
      </c>
      <c r="J7" s="41">
        <f t="shared" si="3"/>
        <v>395.27186009538951</v>
      </c>
      <c r="K7" s="41">
        <f t="shared" si="3"/>
        <v>433.57362459546925</v>
      </c>
      <c r="L7" s="41">
        <f t="shared" si="3"/>
        <v>345.08407994486561</v>
      </c>
      <c r="M7" s="41">
        <f t="shared" si="3"/>
        <v>329.41886792452829</v>
      </c>
      <c r="N7" s="41">
        <f t="shared" si="3"/>
        <v>149.12764908822081</v>
      </c>
      <c r="O7" s="41">
        <f t="shared" si="3"/>
        <v>1577.3593697619847</v>
      </c>
      <c r="P7" s="41">
        <f t="shared" si="3"/>
        <v>1652.7362270450751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  <c r="AMK7" s="9"/>
    </row>
    <row r="8" spans="1:1025" s="11" customFormat="1" x14ac:dyDescent="0.35">
      <c r="A8" s="42"/>
      <c r="B8" s="41">
        <f>B3*B44</f>
        <v>0</v>
      </c>
      <c r="C8" s="41">
        <f t="shared" ref="C8:P8" si="4">C3*C44</f>
        <v>105.31862068965518</v>
      </c>
      <c r="D8" s="41">
        <f t="shared" si="4"/>
        <v>169.32</v>
      </c>
      <c r="E8" s="41">
        <f t="shared" si="4"/>
        <v>53.56272727272728</v>
      </c>
      <c r="F8" s="41">
        <f t="shared" si="4"/>
        <v>208.05882352941177</v>
      </c>
      <c r="G8" s="41">
        <f t="shared" si="4"/>
        <v>53.632820512820508</v>
      </c>
      <c r="H8" s="41">
        <f t="shared" si="4"/>
        <v>111.30835443037974</v>
      </c>
      <c r="I8" s="41">
        <f t="shared" si="4"/>
        <v>42.821111111111108</v>
      </c>
      <c r="J8" s="41">
        <f t="shared" si="4"/>
        <v>45.252613636363634</v>
      </c>
      <c r="K8" s="41">
        <f t="shared" si="4"/>
        <v>46.886269841269836</v>
      </c>
      <c r="L8" s="41">
        <f t="shared" si="4"/>
        <v>77.131034482758608</v>
      </c>
      <c r="M8" s="41">
        <f t="shared" si="4"/>
        <v>46.662524271844667</v>
      </c>
      <c r="N8" s="41">
        <f t="shared" si="4"/>
        <v>34.91949152542373</v>
      </c>
      <c r="O8" s="41">
        <f t="shared" si="4"/>
        <v>203.74599542334099</v>
      </c>
      <c r="P8" s="41">
        <f t="shared" si="4"/>
        <v>261.32599999999996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  <c r="AMI8" s="9"/>
      <c r="AMJ8" s="9"/>
      <c r="AMK8" s="9"/>
    </row>
    <row r="9" spans="1:1025" s="45" customFormat="1" x14ac:dyDescent="0.35">
      <c r="A9" s="25"/>
      <c r="B9" s="39">
        <f>B8/B7</f>
        <v>0</v>
      </c>
      <c r="C9" s="39">
        <f t="shared" ref="C9" si="5">C8/C7</f>
        <v>0.19667943805874841</v>
      </c>
      <c r="D9" s="39">
        <f t="shared" ref="D9" si="6">D8/D7</f>
        <v>0.30805970149253731</v>
      </c>
      <c r="E9" s="39">
        <f t="shared" ref="E9" si="7">E8/E7</f>
        <v>8.7272727272727293E-2</v>
      </c>
      <c r="F9" s="39">
        <f t="shared" ref="F9" si="8">F8/F7</f>
        <v>0.28571428571428575</v>
      </c>
      <c r="G9" s="39">
        <f t="shared" ref="G9" si="9">G8/G7</f>
        <v>9.1400809716599182E-2</v>
      </c>
      <c r="H9" s="39">
        <f t="shared" ref="H9" si="10">H8/H7</f>
        <v>0.21908027559685947</v>
      </c>
      <c r="I9" s="39">
        <f t="shared" ref="I9" si="11">I8/I7</f>
        <v>0.10020715630885121</v>
      </c>
      <c r="J9" s="39">
        <f t="shared" ref="J9" si="12">J8/J7</f>
        <v>0.11448478428351309</v>
      </c>
      <c r="K9" s="39">
        <f t="shared" ref="K9" si="13">K8/K7</f>
        <v>0.1081391191288802</v>
      </c>
      <c r="L9" s="39">
        <f t="shared" ref="L9" si="14">L8/L7</f>
        <v>0.22351374336098584</v>
      </c>
      <c r="M9" s="39">
        <f t="shared" ref="M9" si="15">M8/M7</f>
        <v>0.14165103706972643</v>
      </c>
      <c r="N9" s="39">
        <f t="shared" ref="N9" si="16">N8/N7</f>
        <v>0.23415839878737771</v>
      </c>
      <c r="O9" s="39">
        <f t="shared" ref="O9" si="17">O8/O7</f>
        <v>0.12916903993418138</v>
      </c>
      <c r="P9" s="39">
        <f t="shared" ref="P9" si="18">P8/P7</f>
        <v>0.15811718514044093</v>
      </c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  <c r="IX9" s="39"/>
      <c r="IY9" s="39"/>
      <c r="IZ9" s="39"/>
      <c r="JA9" s="39"/>
      <c r="JB9" s="39"/>
      <c r="JC9" s="39"/>
      <c r="JD9" s="39"/>
      <c r="JE9" s="39"/>
      <c r="JF9" s="39"/>
      <c r="JG9" s="39"/>
      <c r="JH9" s="39"/>
      <c r="JI9" s="39"/>
      <c r="JJ9" s="39"/>
      <c r="JK9" s="39"/>
      <c r="JL9" s="39"/>
      <c r="JM9" s="39"/>
      <c r="JN9" s="39"/>
      <c r="JO9" s="39"/>
      <c r="JP9" s="39"/>
      <c r="JQ9" s="39"/>
      <c r="JR9" s="39"/>
      <c r="JS9" s="39"/>
      <c r="JT9" s="39"/>
      <c r="JU9" s="39"/>
      <c r="JV9" s="39"/>
      <c r="JW9" s="39"/>
      <c r="JX9" s="39"/>
      <c r="JY9" s="39"/>
      <c r="JZ9" s="39"/>
      <c r="KA9" s="39"/>
      <c r="KB9" s="39"/>
      <c r="KC9" s="39"/>
      <c r="KD9" s="39"/>
      <c r="KE9" s="39"/>
      <c r="KF9" s="39"/>
      <c r="KG9" s="39"/>
      <c r="KH9" s="39"/>
      <c r="KI9" s="39"/>
      <c r="KJ9" s="39"/>
      <c r="KK9" s="39"/>
      <c r="KL9" s="39"/>
      <c r="KM9" s="39"/>
      <c r="KN9" s="39"/>
      <c r="KO9" s="39"/>
      <c r="KP9" s="39"/>
      <c r="KQ9" s="39"/>
      <c r="KR9" s="39"/>
      <c r="KS9" s="39"/>
      <c r="KT9" s="39"/>
      <c r="KU9" s="39"/>
      <c r="KV9" s="39"/>
      <c r="KW9" s="39"/>
      <c r="KX9" s="39"/>
      <c r="KY9" s="39"/>
      <c r="KZ9" s="39"/>
      <c r="LA9" s="39"/>
      <c r="LB9" s="39"/>
      <c r="LC9" s="39"/>
      <c r="LD9" s="39"/>
      <c r="LE9" s="39"/>
      <c r="LF9" s="39"/>
      <c r="LG9" s="39"/>
      <c r="LH9" s="39"/>
      <c r="LI9" s="39"/>
      <c r="LJ9" s="39"/>
      <c r="LK9" s="39"/>
      <c r="LL9" s="39"/>
      <c r="LM9" s="39"/>
      <c r="LN9" s="39"/>
      <c r="LO9" s="39"/>
      <c r="LP9" s="39"/>
      <c r="LQ9" s="39"/>
      <c r="LR9" s="39"/>
      <c r="LS9" s="39"/>
      <c r="LT9" s="39"/>
      <c r="LU9" s="39"/>
      <c r="LV9" s="39"/>
      <c r="LW9" s="39"/>
      <c r="LX9" s="39"/>
      <c r="LY9" s="39"/>
      <c r="LZ9" s="39"/>
      <c r="MA9" s="39"/>
      <c r="MB9" s="39"/>
      <c r="MC9" s="39"/>
      <c r="MD9" s="39"/>
      <c r="ME9" s="39"/>
      <c r="MF9" s="39"/>
      <c r="MG9" s="39"/>
      <c r="MH9" s="39"/>
      <c r="MI9" s="39"/>
      <c r="MJ9" s="39"/>
      <c r="MK9" s="39"/>
      <c r="ML9" s="39"/>
      <c r="MM9" s="39"/>
      <c r="MN9" s="39"/>
      <c r="MO9" s="39"/>
      <c r="MP9" s="39"/>
      <c r="MQ9" s="39"/>
      <c r="MR9" s="39"/>
      <c r="MS9" s="39"/>
      <c r="MT9" s="39"/>
      <c r="MU9" s="39"/>
      <c r="MV9" s="39"/>
      <c r="MW9" s="39"/>
      <c r="MX9" s="39"/>
      <c r="MY9" s="39"/>
      <c r="MZ9" s="39"/>
      <c r="NA9" s="39"/>
      <c r="NB9" s="39"/>
      <c r="NC9" s="39"/>
      <c r="ND9" s="39"/>
      <c r="NE9" s="39"/>
      <c r="NF9" s="39"/>
      <c r="NG9" s="39"/>
      <c r="NH9" s="39"/>
      <c r="NI9" s="39"/>
      <c r="NJ9" s="39"/>
      <c r="NK9" s="39"/>
      <c r="NL9" s="39"/>
      <c r="NM9" s="39"/>
      <c r="NN9" s="39"/>
      <c r="NO9" s="39"/>
      <c r="NP9" s="39"/>
      <c r="NQ9" s="39"/>
      <c r="NR9" s="39"/>
      <c r="NS9" s="39"/>
      <c r="NT9" s="39"/>
      <c r="NU9" s="39"/>
      <c r="NV9" s="39"/>
      <c r="NW9" s="39"/>
      <c r="NX9" s="39"/>
      <c r="NY9" s="39"/>
      <c r="NZ9" s="39"/>
      <c r="OA9" s="39"/>
      <c r="OB9" s="39"/>
      <c r="OC9" s="39"/>
      <c r="OD9" s="39"/>
      <c r="OE9" s="39"/>
      <c r="OF9" s="39"/>
      <c r="OG9" s="39"/>
      <c r="OH9" s="39"/>
      <c r="OI9" s="39"/>
      <c r="OJ9" s="39"/>
      <c r="OK9" s="39"/>
      <c r="OL9" s="39"/>
      <c r="OM9" s="39"/>
      <c r="ON9" s="39"/>
      <c r="OO9" s="39"/>
      <c r="OP9" s="39"/>
      <c r="OQ9" s="39"/>
      <c r="OR9" s="39"/>
      <c r="OS9" s="39"/>
      <c r="OT9" s="39"/>
      <c r="OU9" s="39"/>
      <c r="OV9" s="39"/>
      <c r="OW9" s="39"/>
      <c r="OX9" s="39"/>
      <c r="OY9" s="39"/>
      <c r="OZ9" s="39"/>
      <c r="PA9" s="39"/>
      <c r="PB9" s="39"/>
      <c r="PC9" s="39"/>
      <c r="PD9" s="39"/>
      <c r="PE9" s="39"/>
      <c r="PF9" s="39"/>
      <c r="PG9" s="39"/>
      <c r="PH9" s="39"/>
      <c r="PI9" s="39"/>
      <c r="PJ9" s="39"/>
      <c r="PK9" s="39"/>
      <c r="PL9" s="39"/>
      <c r="PM9" s="39"/>
      <c r="PN9" s="39"/>
      <c r="PO9" s="39"/>
      <c r="PP9" s="39"/>
      <c r="PQ9" s="39"/>
      <c r="PR9" s="39"/>
      <c r="PS9" s="39"/>
      <c r="PT9" s="39"/>
      <c r="PU9" s="39"/>
      <c r="PV9" s="39"/>
      <c r="PW9" s="39"/>
      <c r="PX9" s="39"/>
      <c r="PY9" s="39"/>
      <c r="PZ9" s="39"/>
      <c r="QA9" s="39"/>
      <c r="QB9" s="39"/>
      <c r="QC9" s="39"/>
      <c r="QD9" s="39"/>
      <c r="QE9" s="39"/>
      <c r="QF9" s="39"/>
      <c r="QG9" s="39"/>
      <c r="QH9" s="39"/>
      <c r="QI9" s="39"/>
      <c r="QJ9" s="39"/>
      <c r="QK9" s="39"/>
      <c r="QL9" s="39"/>
      <c r="QM9" s="39"/>
      <c r="QN9" s="39"/>
      <c r="QO9" s="39"/>
      <c r="QP9" s="39"/>
      <c r="QQ9" s="39"/>
      <c r="QR9" s="39"/>
      <c r="QS9" s="39"/>
      <c r="QT9" s="39"/>
      <c r="QU9" s="39"/>
      <c r="QV9" s="39"/>
      <c r="QW9" s="39"/>
      <c r="QX9" s="39"/>
      <c r="QY9" s="39"/>
      <c r="QZ9" s="39"/>
      <c r="RA9" s="39"/>
      <c r="RB9" s="39"/>
      <c r="RC9" s="39"/>
      <c r="RD9" s="39"/>
      <c r="RE9" s="39"/>
      <c r="RF9" s="39"/>
      <c r="RG9" s="39"/>
      <c r="RH9" s="39"/>
      <c r="RI9" s="39"/>
      <c r="RJ9" s="39"/>
      <c r="RK9" s="39"/>
      <c r="RL9" s="39"/>
      <c r="RM9" s="39"/>
      <c r="RN9" s="39"/>
      <c r="RO9" s="39"/>
      <c r="RP9" s="39"/>
      <c r="RQ9" s="39"/>
      <c r="RR9" s="39"/>
      <c r="RS9" s="39"/>
      <c r="RT9" s="39"/>
      <c r="RU9" s="39"/>
      <c r="RV9" s="39"/>
      <c r="RW9" s="39"/>
      <c r="RX9" s="39"/>
      <c r="RY9" s="39"/>
      <c r="RZ9" s="39"/>
      <c r="SA9" s="39"/>
      <c r="SB9" s="39"/>
      <c r="SC9" s="39"/>
      <c r="SD9" s="39"/>
      <c r="SE9" s="39"/>
      <c r="SF9" s="39"/>
      <c r="SG9" s="39"/>
      <c r="SH9" s="39"/>
      <c r="SI9" s="39"/>
      <c r="SJ9" s="39"/>
      <c r="SK9" s="39"/>
      <c r="SL9" s="39"/>
      <c r="SM9" s="39"/>
      <c r="SN9" s="39"/>
      <c r="SO9" s="39"/>
      <c r="SP9" s="39"/>
      <c r="SQ9" s="39"/>
      <c r="SR9" s="39"/>
      <c r="SS9" s="39"/>
      <c r="ST9" s="39"/>
      <c r="SU9" s="39"/>
      <c r="SV9" s="39"/>
      <c r="SW9" s="39"/>
      <c r="SX9" s="39"/>
      <c r="SY9" s="39"/>
      <c r="SZ9" s="39"/>
      <c r="TA9" s="39"/>
      <c r="TB9" s="39"/>
      <c r="TC9" s="39"/>
      <c r="TD9" s="39"/>
      <c r="TE9" s="39"/>
      <c r="TF9" s="39"/>
      <c r="TG9" s="39"/>
      <c r="TH9" s="39"/>
      <c r="TI9" s="39"/>
      <c r="TJ9" s="39"/>
      <c r="TK9" s="39"/>
      <c r="TL9" s="39"/>
      <c r="TM9" s="39"/>
      <c r="TN9" s="39"/>
      <c r="TO9" s="39"/>
      <c r="TP9" s="39"/>
      <c r="TQ9" s="39"/>
      <c r="TR9" s="39"/>
      <c r="TS9" s="39"/>
      <c r="TT9" s="39"/>
      <c r="TU9" s="39"/>
      <c r="TV9" s="39"/>
      <c r="TW9" s="39"/>
      <c r="TX9" s="39"/>
      <c r="TY9" s="39"/>
      <c r="TZ9" s="39"/>
      <c r="UA9" s="39"/>
      <c r="UB9" s="39"/>
      <c r="UC9" s="39"/>
      <c r="UD9" s="39"/>
      <c r="UE9" s="39"/>
      <c r="UF9" s="39"/>
      <c r="UG9" s="39"/>
      <c r="UH9" s="39"/>
      <c r="UI9" s="39"/>
      <c r="UJ9" s="39"/>
      <c r="UK9" s="39"/>
      <c r="UL9" s="39"/>
      <c r="UM9" s="39"/>
      <c r="UN9" s="39"/>
      <c r="UO9" s="39"/>
      <c r="UP9" s="39"/>
      <c r="UQ9" s="39"/>
      <c r="UR9" s="39"/>
      <c r="US9" s="39"/>
      <c r="UT9" s="39"/>
      <c r="UU9" s="39"/>
      <c r="UV9" s="39"/>
      <c r="UW9" s="39"/>
      <c r="UX9" s="39"/>
      <c r="UY9" s="39"/>
      <c r="UZ9" s="39"/>
      <c r="VA9" s="39"/>
      <c r="VB9" s="39"/>
      <c r="VC9" s="39"/>
      <c r="VD9" s="39"/>
      <c r="VE9" s="39"/>
      <c r="VF9" s="39"/>
      <c r="VG9" s="39"/>
      <c r="VH9" s="39"/>
      <c r="VI9" s="39"/>
      <c r="VJ9" s="39"/>
      <c r="VK9" s="39"/>
      <c r="VL9" s="39"/>
      <c r="VM9" s="39"/>
      <c r="VN9" s="39"/>
      <c r="VO9" s="39"/>
      <c r="VP9" s="39"/>
      <c r="VQ9" s="39"/>
      <c r="VR9" s="39"/>
      <c r="VS9" s="39"/>
      <c r="VT9" s="39"/>
      <c r="VU9" s="39"/>
      <c r="VV9" s="39"/>
      <c r="VW9" s="39"/>
      <c r="VX9" s="39"/>
      <c r="VY9" s="39"/>
      <c r="VZ9" s="39"/>
      <c r="WA9" s="39"/>
      <c r="WB9" s="39"/>
      <c r="WC9" s="39"/>
      <c r="WD9" s="39"/>
      <c r="WE9" s="39"/>
      <c r="WF9" s="39"/>
      <c r="WG9" s="39"/>
      <c r="WH9" s="39"/>
      <c r="WI9" s="39"/>
      <c r="WJ9" s="39"/>
      <c r="WK9" s="39"/>
      <c r="WL9" s="39"/>
      <c r="WM9" s="39"/>
      <c r="WN9" s="39"/>
      <c r="WO9" s="39"/>
      <c r="WP9" s="39"/>
      <c r="WQ9" s="39"/>
      <c r="WR9" s="39"/>
      <c r="WS9" s="39"/>
      <c r="WT9" s="39"/>
      <c r="WU9" s="39"/>
      <c r="WV9" s="39"/>
      <c r="WW9" s="39"/>
      <c r="WX9" s="39"/>
      <c r="WY9" s="39"/>
      <c r="WZ9" s="39"/>
      <c r="XA9" s="39"/>
      <c r="XB9" s="39"/>
      <c r="XC9" s="39"/>
      <c r="XD9" s="39"/>
      <c r="XE9" s="39"/>
      <c r="XF9" s="39"/>
      <c r="XG9" s="39"/>
      <c r="XH9" s="39"/>
      <c r="XI9" s="39"/>
      <c r="XJ9" s="39"/>
      <c r="XK9" s="39"/>
      <c r="XL9" s="39"/>
      <c r="XM9" s="39"/>
      <c r="XN9" s="39"/>
      <c r="XO9" s="39"/>
      <c r="XP9" s="39"/>
      <c r="XQ9" s="39"/>
      <c r="XR9" s="39"/>
      <c r="XS9" s="39"/>
      <c r="XT9" s="39"/>
      <c r="XU9" s="39"/>
      <c r="XV9" s="39"/>
      <c r="XW9" s="39"/>
      <c r="XX9" s="39"/>
      <c r="XY9" s="39"/>
      <c r="XZ9" s="39"/>
      <c r="YA9" s="39"/>
      <c r="YB9" s="39"/>
      <c r="YC9" s="39"/>
      <c r="YD9" s="39"/>
      <c r="YE9" s="39"/>
      <c r="YF9" s="39"/>
      <c r="YG9" s="39"/>
      <c r="YH9" s="39"/>
      <c r="YI9" s="39"/>
      <c r="YJ9" s="39"/>
      <c r="YK9" s="39"/>
      <c r="YL9" s="39"/>
      <c r="YM9" s="39"/>
      <c r="YN9" s="39"/>
      <c r="YO9" s="39"/>
      <c r="YP9" s="39"/>
      <c r="YQ9" s="39"/>
      <c r="YR9" s="39"/>
      <c r="YS9" s="39"/>
      <c r="YT9" s="39"/>
      <c r="YU9" s="39"/>
      <c r="YV9" s="39"/>
      <c r="YW9" s="39"/>
      <c r="YX9" s="39"/>
      <c r="YY9" s="39"/>
      <c r="YZ9" s="39"/>
      <c r="ZA9" s="39"/>
      <c r="ZB9" s="39"/>
      <c r="ZC9" s="39"/>
      <c r="ZD9" s="39"/>
      <c r="ZE9" s="39"/>
      <c r="ZF9" s="39"/>
      <c r="ZG9" s="39"/>
      <c r="ZH9" s="39"/>
      <c r="ZI9" s="39"/>
      <c r="ZJ9" s="39"/>
      <c r="ZK9" s="39"/>
      <c r="ZL9" s="39"/>
      <c r="ZM9" s="39"/>
      <c r="ZN9" s="39"/>
      <c r="ZO9" s="39"/>
      <c r="ZP9" s="39"/>
      <c r="ZQ9" s="39"/>
      <c r="ZR9" s="39"/>
      <c r="ZS9" s="39"/>
      <c r="ZT9" s="39"/>
      <c r="ZU9" s="39"/>
      <c r="ZV9" s="39"/>
      <c r="ZW9" s="39"/>
      <c r="ZX9" s="39"/>
      <c r="ZY9" s="39"/>
      <c r="ZZ9" s="39"/>
      <c r="AAA9" s="39"/>
      <c r="AAB9" s="39"/>
      <c r="AAC9" s="39"/>
      <c r="AAD9" s="39"/>
      <c r="AAE9" s="39"/>
      <c r="AAF9" s="39"/>
      <c r="AAG9" s="39"/>
      <c r="AAH9" s="39"/>
      <c r="AAI9" s="39"/>
      <c r="AAJ9" s="39"/>
      <c r="AAK9" s="39"/>
      <c r="AAL9" s="39"/>
      <c r="AAM9" s="39"/>
      <c r="AAN9" s="39"/>
      <c r="AAO9" s="39"/>
      <c r="AAP9" s="39"/>
      <c r="AAQ9" s="39"/>
      <c r="AAR9" s="39"/>
      <c r="AAS9" s="39"/>
      <c r="AAT9" s="39"/>
      <c r="AAU9" s="39"/>
      <c r="AAV9" s="39"/>
      <c r="AAW9" s="39"/>
      <c r="AAX9" s="39"/>
      <c r="AAY9" s="39"/>
      <c r="AAZ9" s="39"/>
      <c r="ABA9" s="39"/>
      <c r="ABB9" s="39"/>
      <c r="ABC9" s="39"/>
      <c r="ABD9" s="39"/>
      <c r="ABE9" s="39"/>
      <c r="ABF9" s="39"/>
      <c r="ABG9" s="39"/>
      <c r="ABH9" s="39"/>
      <c r="ABI9" s="39"/>
      <c r="ABJ9" s="39"/>
      <c r="ABK9" s="39"/>
      <c r="ABL9" s="39"/>
      <c r="ABM9" s="39"/>
      <c r="ABN9" s="39"/>
      <c r="ABO9" s="39"/>
      <c r="ABP9" s="39"/>
      <c r="ABQ9" s="39"/>
      <c r="ABR9" s="39"/>
      <c r="ABS9" s="39"/>
      <c r="ABT9" s="39"/>
      <c r="ABU9" s="39"/>
      <c r="ABV9" s="39"/>
      <c r="ABW9" s="39"/>
      <c r="ABX9" s="39"/>
      <c r="ABY9" s="39"/>
      <c r="ABZ9" s="39"/>
      <c r="ACA9" s="39"/>
      <c r="ACB9" s="39"/>
      <c r="ACC9" s="39"/>
      <c r="ACD9" s="39"/>
      <c r="ACE9" s="39"/>
      <c r="ACF9" s="39"/>
      <c r="ACG9" s="39"/>
      <c r="ACH9" s="39"/>
      <c r="ACI9" s="39"/>
      <c r="ACJ9" s="39"/>
      <c r="ACK9" s="39"/>
      <c r="ACL9" s="39"/>
      <c r="ACM9" s="39"/>
      <c r="ACN9" s="39"/>
      <c r="ACO9" s="39"/>
      <c r="ACP9" s="39"/>
      <c r="ACQ9" s="39"/>
      <c r="ACR9" s="39"/>
      <c r="ACS9" s="39"/>
      <c r="ACT9" s="39"/>
      <c r="ACU9" s="39"/>
      <c r="ACV9" s="39"/>
      <c r="ACW9" s="39"/>
      <c r="ACX9" s="39"/>
      <c r="ACY9" s="39"/>
      <c r="ACZ9" s="39"/>
      <c r="ADA9" s="39"/>
      <c r="ADB9" s="39"/>
      <c r="ADC9" s="39"/>
      <c r="ADD9" s="39"/>
      <c r="ADE9" s="39"/>
      <c r="ADF9" s="39"/>
      <c r="ADG9" s="39"/>
      <c r="ADH9" s="39"/>
      <c r="ADI9" s="39"/>
      <c r="ADJ9" s="39"/>
      <c r="ADK9" s="39"/>
      <c r="ADL9" s="39"/>
      <c r="ADM9" s="39"/>
      <c r="ADN9" s="39"/>
      <c r="ADO9" s="39"/>
      <c r="ADP9" s="39"/>
      <c r="ADQ9" s="39"/>
      <c r="ADR9" s="39"/>
      <c r="ADS9" s="39"/>
      <c r="ADT9" s="39"/>
      <c r="ADU9" s="39"/>
      <c r="ADV9" s="39"/>
      <c r="ADW9" s="39"/>
      <c r="ADX9" s="39"/>
      <c r="ADY9" s="39"/>
      <c r="ADZ9" s="39"/>
      <c r="AEA9" s="39"/>
      <c r="AEB9" s="39"/>
      <c r="AEC9" s="39"/>
      <c r="AED9" s="39"/>
      <c r="AEE9" s="39"/>
      <c r="AEF9" s="39"/>
      <c r="AEG9" s="39"/>
      <c r="AEH9" s="39"/>
      <c r="AEI9" s="39"/>
      <c r="AEJ9" s="39"/>
      <c r="AEK9" s="39"/>
      <c r="AEL9" s="39"/>
      <c r="AEM9" s="39"/>
      <c r="AEN9" s="39"/>
      <c r="AEO9" s="39"/>
      <c r="AEP9" s="39"/>
      <c r="AEQ9" s="39"/>
      <c r="AER9" s="39"/>
      <c r="AES9" s="39"/>
      <c r="AET9" s="39"/>
      <c r="AEU9" s="39"/>
      <c r="AEV9" s="39"/>
      <c r="AEW9" s="39"/>
      <c r="AEX9" s="39"/>
      <c r="AEY9" s="39"/>
      <c r="AEZ9" s="39"/>
      <c r="AFA9" s="39"/>
      <c r="AFB9" s="39"/>
      <c r="AFC9" s="39"/>
      <c r="AFD9" s="39"/>
      <c r="AFE9" s="39"/>
      <c r="AFF9" s="39"/>
      <c r="AFG9" s="39"/>
      <c r="AFH9" s="39"/>
      <c r="AFI9" s="39"/>
      <c r="AFJ9" s="39"/>
      <c r="AFK9" s="39"/>
      <c r="AFL9" s="39"/>
      <c r="AFM9" s="39"/>
      <c r="AFN9" s="39"/>
      <c r="AFO9" s="39"/>
      <c r="AFP9" s="39"/>
      <c r="AFQ9" s="39"/>
      <c r="AFR9" s="39"/>
      <c r="AFS9" s="39"/>
      <c r="AFT9" s="39"/>
      <c r="AFU9" s="39"/>
      <c r="AFV9" s="39"/>
      <c r="AFW9" s="39"/>
      <c r="AFX9" s="39"/>
      <c r="AFY9" s="39"/>
      <c r="AFZ9" s="39"/>
      <c r="AGA9" s="39"/>
      <c r="AGB9" s="39"/>
      <c r="AGC9" s="39"/>
      <c r="AGD9" s="39"/>
      <c r="AGE9" s="39"/>
      <c r="AGF9" s="39"/>
      <c r="AGG9" s="39"/>
      <c r="AGH9" s="39"/>
      <c r="AGI9" s="39"/>
      <c r="AGJ9" s="39"/>
      <c r="AGK9" s="39"/>
      <c r="AGL9" s="39"/>
      <c r="AGM9" s="39"/>
      <c r="AGN9" s="39"/>
      <c r="AGO9" s="39"/>
      <c r="AGP9" s="39"/>
      <c r="AGQ9" s="39"/>
      <c r="AGR9" s="39"/>
      <c r="AGS9" s="39"/>
      <c r="AGT9" s="39"/>
      <c r="AGU9" s="39"/>
      <c r="AGV9" s="39"/>
      <c r="AGW9" s="39"/>
      <c r="AGX9" s="39"/>
      <c r="AGY9" s="39"/>
      <c r="AGZ9" s="39"/>
      <c r="AHA9" s="39"/>
      <c r="AHB9" s="39"/>
      <c r="AHC9" s="39"/>
      <c r="AHD9" s="39"/>
      <c r="AHE9" s="39"/>
      <c r="AHF9" s="39"/>
      <c r="AHG9" s="39"/>
      <c r="AHH9" s="39"/>
      <c r="AHI9" s="39"/>
      <c r="AHJ9" s="39"/>
      <c r="AHK9" s="39"/>
      <c r="AHL9" s="39"/>
      <c r="AHM9" s="39"/>
      <c r="AHN9" s="39"/>
      <c r="AHO9" s="39"/>
      <c r="AHP9" s="39"/>
      <c r="AHQ9" s="39"/>
      <c r="AHR9" s="39"/>
      <c r="AHS9" s="39"/>
      <c r="AHT9" s="39"/>
      <c r="AHU9" s="39"/>
      <c r="AHV9" s="39"/>
      <c r="AHW9" s="39"/>
      <c r="AHX9" s="39"/>
      <c r="AHY9" s="39"/>
      <c r="AHZ9" s="39"/>
      <c r="AIA9" s="39"/>
      <c r="AIB9" s="39"/>
      <c r="AIC9" s="39"/>
      <c r="AID9" s="39"/>
      <c r="AIE9" s="39"/>
      <c r="AIF9" s="39"/>
      <c r="AIG9" s="39"/>
      <c r="AIH9" s="39"/>
      <c r="AII9" s="39"/>
      <c r="AIJ9" s="39"/>
      <c r="AIK9" s="39"/>
      <c r="AIL9" s="39"/>
      <c r="AIM9" s="39"/>
      <c r="AIN9" s="39"/>
      <c r="AIO9" s="39"/>
      <c r="AIP9" s="39"/>
      <c r="AIQ9" s="39"/>
      <c r="AIR9" s="39"/>
      <c r="AIS9" s="39"/>
      <c r="AIT9" s="39"/>
      <c r="AIU9" s="39"/>
      <c r="AIV9" s="39"/>
      <c r="AIW9" s="39"/>
      <c r="AIX9" s="39"/>
      <c r="AIY9" s="39"/>
      <c r="AIZ9" s="39"/>
      <c r="AJA9" s="39"/>
      <c r="AJB9" s="39"/>
      <c r="AJC9" s="39"/>
      <c r="AJD9" s="39"/>
      <c r="AJE9" s="39"/>
      <c r="AJF9" s="39"/>
      <c r="AJG9" s="39"/>
      <c r="AJH9" s="39"/>
      <c r="AJI9" s="39"/>
      <c r="AJJ9" s="39"/>
      <c r="AJK9" s="39"/>
      <c r="AJL9" s="39"/>
      <c r="AJM9" s="39"/>
      <c r="AJN9" s="39"/>
      <c r="AJO9" s="39"/>
      <c r="AJP9" s="39"/>
      <c r="AJQ9" s="39"/>
      <c r="AJR9" s="39"/>
      <c r="AJS9" s="39"/>
      <c r="AJT9" s="39"/>
      <c r="AJU9" s="39"/>
      <c r="AJV9" s="39"/>
      <c r="AJW9" s="39"/>
      <c r="AJX9" s="39"/>
      <c r="AJY9" s="39"/>
      <c r="AJZ9" s="39"/>
      <c r="AKA9" s="39"/>
      <c r="AKB9" s="39"/>
      <c r="AKC9" s="39"/>
      <c r="AKD9" s="39"/>
      <c r="AKE9" s="39"/>
      <c r="AKF9" s="39"/>
      <c r="AKG9" s="39"/>
      <c r="AKH9" s="39"/>
      <c r="AKI9" s="39"/>
      <c r="AKJ9" s="39"/>
      <c r="AKK9" s="39"/>
      <c r="AKL9" s="39"/>
      <c r="AKM9" s="39"/>
      <c r="AKN9" s="39"/>
      <c r="AKO9" s="39"/>
      <c r="AKP9" s="39"/>
      <c r="AKQ9" s="39"/>
      <c r="AKR9" s="39"/>
      <c r="AKS9" s="39"/>
      <c r="AKT9" s="39"/>
      <c r="AKU9" s="39"/>
      <c r="AKV9" s="39"/>
      <c r="AKW9" s="39"/>
      <c r="AKX9" s="39"/>
      <c r="AKY9" s="39"/>
      <c r="AKZ9" s="39"/>
      <c r="ALA9" s="39"/>
      <c r="ALB9" s="39"/>
      <c r="ALC9" s="39"/>
      <c r="ALD9" s="39"/>
      <c r="ALE9" s="39"/>
      <c r="ALF9" s="39"/>
      <c r="ALG9" s="39"/>
      <c r="ALH9" s="39"/>
      <c r="ALI9" s="39"/>
      <c r="ALJ9" s="39"/>
      <c r="ALK9" s="39"/>
      <c r="ALL9" s="39"/>
      <c r="ALM9" s="39"/>
      <c r="ALN9" s="39"/>
      <c r="ALO9" s="39"/>
      <c r="ALP9" s="39"/>
      <c r="ALQ9" s="39"/>
      <c r="ALR9" s="39"/>
      <c r="ALS9" s="39"/>
      <c r="ALT9" s="39"/>
      <c r="ALU9" s="39"/>
      <c r="ALV9" s="39"/>
      <c r="ALW9" s="39"/>
      <c r="ALX9" s="39"/>
      <c r="ALY9" s="39"/>
      <c r="ALZ9" s="39"/>
      <c r="AMA9" s="39"/>
      <c r="AMB9" s="39"/>
      <c r="AMC9" s="39"/>
      <c r="AMD9" s="39"/>
      <c r="AME9" s="39"/>
      <c r="AMF9" s="39"/>
      <c r="AMG9" s="39"/>
      <c r="AMH9" s="39"/>
      <c r="AMI9" s="39"/>
      <c r="AMJ9" s="39"/>
      <c r="AMK9" s="39"/>
    </row>
    <row r="10" spans="1:1025" s="11" customFormat="1" x14ac:dyDescent="0.35">
      <c r="A10" s="42" t="s">
        <v>36</v>
      </c>
      <c r="B10" s="41">
        <f>B2*B45</f>
        <v>221.96428571428572</v>
      </c>
      <c r="C10" s="41">
        <f t="shared" ref="C10:P10" si="19">C2*C45</f>
        <v>337.15636363636366</v>
      </c>
      <c r="D10" s="41">
        <f t="shared" si="19"/>
        <v>467.5988372093023</v>
      </c>
      <c r="E10" s="41">
        <f t="shared" si="19"/>
        <v>452.22916666666669</v>
      </c>
      <c r="F10" s="41">
        <f t="shared" si="19"/>
        <v>693.52941176470586</v>
      </c>
      <c r="G10" s="41">
        <f t="shared" si="19"/>
        <v>518.84337349397583</v>
      </c>
      <c r="H10" s="41">
        <f t="shared" si="19"/>
        <v>559.52132701421795</v>
      </c>
      <c r="I10" s="41">
        <f t="shared" si="19"/>
        <v>422.49733759318423</v>
      </c>
      <c r="J10" s="41">
        <f t="shared" si="19"/>
        <v>457.24244833068366</v>
      </c>
      <c r="K10" s="41">
        <f t="shared" si="19"/>
        <v>315.19174757281553</v>
      </c>
      <c r="L10" s="41">
        <f t="shared" si="19"/>
        <v>251.78773259820812</v>
      </c>
      <c r="M10" s="41">
        <f t="shared" si="19"/>
        <v>246.12830188679243</v>
      </c>
      <c r="N10" s="41">
        <f t="shared" si="19"/>
        <v>97.599802858551016</v>
      </c>
      <c r="O10" s="41">
        <f t="shared" si="19"/>
        <v>1175.5574924572579</v>
      </c>
      <c r="P10" s="41">
        <f t="shared" si="19"/>
        <v>1167.7139677239845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  <c r="SX10" s="9"/>
      <c r="SY10" s="9"/>
      <c r="SZ10" s="9"/>
      <c r="TA10" s="9"/>
      <c r="TB10" s="9"/>
      <c r="TC10" s="9"/>
      <c r="TD10" s="9"/>
      <c r="TE10" s="9"/>
      <c r="TF10" s="9"/>
      <c r="TG10" s="9"/>
      <c r="TH10" s="9"/>
      <c r="TI10" s="9"/>
      <c r="TJ10" s="9"/>
      <c r="TK10" s="9"/>
      <c r="TL10" s="9"/>
      <c r="TM10" s="9"/>
      <c r="TN10" s="9"/>
      <c r="TO10" s="9"/>
      <c r="TP10" s="9"/>
      <c r="TQ10" s="9"/>
      <c r="TR10" s="9"/>
      <c r="TS10" s="9"/>
      <c r="TT10" s="9"/>
      <c r="TU10" s="9"/>
      <c r="TV10" s="9"/>
      <c r="TW10" s="9"/>
      <c r="TX10" s="9"/>
      <c r="TY10" s="9"/>
      <c r="TZ10" s="9"/>
      <c r="UA10" s="9"/>
      <c r="UB10" s="9"/>
      <c r="UC10" s="9"/>
      <c r="UD10" s="9"/>
      <c r="UE10" s="9"/>
      <c r="UF10" s="9"/>
      <c r="UG10" s="9"/>
      <c r="UH10" s="9"/>
      <c r="UI10" s="9"/>
      <c r="UJ10" s="9"/>
      <c r="UK10" s="9"/>
      <c r="UL10" s="9"/>
      <c r="UM10" s="9"/>
      <c r="UN10" s="9"/>
      <c r="UO10" s="9"/>
      <c r="UP10" s="9"/>
      <c r="UQ10" s="9"/>
      <c r="UR10" s="9"/>
      <c r="US10" s="9"/>
      <c r="UT10" s="9"/>
      <c r="UU10" s="9"/>
      <c r="UV10" s="9"/>
      <c r="UW10" s="9"/>
      <c r="UX10" s="9"/>
      <c r="UY10" s="9"/>
      <c r="UZ10" s="9"/>
      <c r="VA10" s="9"/>
      <c r="VB10" s="9"/>
      <c r="VC10" s="9"/>
      <c r="VD10" s="9"/>
      <c r="VE10" s="9"/>
      <c r="VF10" s="9"/>
      <c r="VG10" s="9"/>
      <c r="VH10" s="9"/>
      <c r="VI10" s="9"/>
      <c r="VJ10" s="9"/>
      <c r="VK10" s="9"/>
      <c r="VL10" s="9"/>
      <c r="VM10" s="9"/>
      <c r="VN10" s="9"/>
      <c r="VO10" s="9"/>
      <c r="VP10" s="9"/>
      <c r="VQ10" s="9"/>
      <c r="VR10" s="9"/>
      <c r="VS10" s="9"/>
      <c r="VT10" s="9"/>
      <c r="VU10" s="9"/>
      <c r="VV10" s="9"/>
      <c r="VW10" s="9"/>
      <c r="VX10" s="9"/>
      <c r="VY10" s="9"/>
      <c r="VZ10" s="9"/>
      <c r="WA10" s="9"/>
      <c r="WB10" s="9"/>
      <c r="WC10" s="9"/>
      <c r="WD10" s="9"/>
      <c r="WE10" s="9"/>
      <c r="WF10" s="9"/>
      <c r="WG10" s="9"/>
      <c r="WH10" s="9"/>
      <c r="WI10" s="9"/>
      <c r="WJ10" s="9"/>
      <c r="WK10" s="9"/>
      <c r="WL10" s="9"/>
      <c r="WM10" s="9"/>
      <c r="WN10" s="9"/>
      <c r="WO10" s="9"/>
      <c r="WP10" s="9"/>
      <c r="WQ10" s="9"/>
      <c r="WR10" s="9"/>
      <c r="WS10" s="9"/>
      <c r="WT10" s="9"/>
      <c r="WU10" s="9"/>
      <c r="WV10" s="9"/>
      <c r="WW10" s="9"/>
      <c r="WX10" s="9"/>
      <c r="WY10" s="9"/>
      <c r="WZ10" s="9"/>
      <c r="XA10" s="9"/>
      <c r="XB10" s="9"/>
      <c r="XC10" s="9"/>
      <c r="XD10" s="9"/>
      <c r="XE10" s="9"/>
      <c r="XF10" s="9"/>
      <c r="XG10" s="9"/>
      <c r="XH10" s="9"/>
      <c r="XI10" s="9"/>
      <c r="XJ10" s="9"/>
      <c r="XK10" s="9"/>
      <c r="XL10" s="9"/>
      <c r="XM10" s="9"/>
      <c r="XN10" s="9"/>
      <c r="XO10" s="9"/>
      <c r="XP10" s="9"/>
      <c r="XQ10" s="9"/>
      <c r="XR10" s="9"/>
      <c r="XS10" s="9"/>
      <c r="XT10" s="9"/>
      <c r="XU10" s="9"/>
      <c r="XV10" s="9"/>
      <c r="XW10" s="9"/>
      <c r="XX10" s="9"/>
      <c r="XY10" s="9"/>
      <c r="XZ10" s="9"/>
      <c r="YA10" s="9"/>
      <c r="YB10" s="9"/>
      <c r="YC10" s="9"/>
      <c r="YD10" s="9"/>
      <c r="YE10" s="9"/>
      <c r="YF10" s="9"/>
      <c r="YG10" s="9"/>
      <c r="YH10" s="9"/>
      <c r="YI10" s="9"/>
      <c r="YJ10" s="9"/>
      <c r="YK10" s="9"/>
      <c r="YL10" s="9"/>
      <c r="YM10" s="9"/>
      <c r="YN10" s="9"/>
      <c r="YO10" s="9"/>
      <c r="YP10" s="9"/>
      <c r="YQ10" s="9"/>
      <c r="YR10" s="9"/>
      <c r="YS10" s="9"/>
      <c r="YT10" s="9"/>
      <c r="YU10" s="9"/>
      <c r="YV10" s="9"/>
      <c r="YW10" s="9"/>
      <c r="YX10" s="9"/>
      <c r="YY10" s="9"/>
      <c r="YZ10" s="9"/>
      <c r="ZA10" s="9"/>
      <c r="ZB10" s="9"/>
      <c r="ZC10" s="9"/>
      <c r="ZD10" s="9"/>
      <c r="ZE10" s="9"/>
      <c r="ZF10" s="9"/>
      <c r="ZG10" s="9"/>
      <c r="ZH10" s="9"/>
      <c r="ZI10" s="9"/>
      <c r="ZJ10" s="9"/>
      <c r="ZK10" s="9"/>
      <c r="ZL10" s="9"/>
      <c r="ZM10" s="9"/>
      <c r="ZN10" s="9"/>
      <c r="ZO10" s="9"/>
      <c r="ZP10" s="9"/>
      <c r="ZQ10" s="9"/>
      <c r="ZR10" s="9"/>
      <c r="ZS10" s="9"/>
      <c r="ZT10" s="9"/>
      <c r="ZU10" s="9"/>
      <c r="ZV10" s="9"/>
      <c r="ZW10" s="9"/>
      <c r="ZX10" s="9"/>
      <c r="ZY10" s="9"/>
      <c r="ZZ10" s="9"/>
      <c r="AAA10" s="9"/>
      <c r="AAB10" s="9"/>
      <c r="AAC10" s="9"/>
      <c r="AAD10" s="9"/>
      <c r="AAE10" s="9"/>
      <c r="AAF10" s="9"/>
      <c r="AAG10" s="9"/>
      <c r="AAH10" s="9"/>
      <c r="AAI10" s="9"/>
      <c r="AAJ10" s="9"/>
      <c r="AAK10" s="9"/>
      <c r="AAL10" s="9"/>
      <c r="AAM10" s="9"/>
      <c r="AAN10" s="9"/>
      <c r="AAO10" s="9"/>
      <c r="AAP10" s="9"/>
      <c r="AAQ10" s="9"/>
      <c r="AAR10" s="9"/>
      <c r="AAS10" s="9"/>
      <c r="AAT10" s="9"/>
      <c r="AAU10" s="9"/>
      <c r="AAV10" s="9"/>
      <c r="AAW10" s="9"/>
      <c r="AAX10" s="9"/>
      <c r="AAY10" s="9"/>
      <c r="AAZ10" s="9"/>
      <c r="ABA10" s="9"/>
      <c r="ABB10" s="9"/>
      <c r="ABC10" s="9"/>
      <c r="ABD10" s="9"/>
      <c r="ABE10" s="9"/>
      <c r="ABF10" s="9"/>
      <c r="ABG10" s="9"/>
      <c r="ABH10" s="9"/>
      <c r="ABI10" s="9"/>
      <c r="ABJ10" s="9"/>
      <c r="ABK10" s="9"/>
      <c r="ABL10" s="9"/>
      <c r="ABM10" s="9"/>
      <c r="ABN10" s="9"/>
      <c r="ABO10" s="9"/>
      <c r="ABP10" s="9"/>
      <c r="ABQ10" s="9"/>
      <c r="ABR10" s="9"/>
      <c r="ABS10" s="9"/>
      <c r="ABT10" s="9"/>
      <c r="ABU10" s="9"/>
      <c r="ABV10" s="9"/>
      <c r="ABW10" s="9"/>
      <c r="ABX10" s="9"/>
      <c r="ABY10" s="9"/>
      <c r="ABZ10" s="9"/>
      <c r="ACA10" s="9"/>
      <c r="ACB10" s="9"/>
      <c r="ACC10" s="9"/>
      <c r="ACD10" s="9"/>
      <c r="ACE10" s="9"/>
      <c r="ACF10" s="9"/>
      <c r="ACG10" s="9"/>
      <c r="ACH10" s="9"/>
      <c r="ACI10" s="9"/>
      <c r="ACJ10" s="9"/>
      <c r="ACK10" s="9"/>
      <c r="ACL10" s="9"/>
      <c r="ACM10" s="9"/>
      <c r="ACN10" s="9"/>
      <c r="ACO10" s="9"/>
      <c r="ACP10" s="9"/>
      <c r="ACQ10" s="9"/>
      <c r="ACR10" s="9"/>
      <c r="ACS10" s="9"/>
      <c r="ACT10" s="9"/>
      <c r="ACU10" s="9"/>
      <c r="ACV10" s="9"/>
      <c r="ACW10" s="9"/>
      <c r="ACX10" s="9"/>
      <c r="ACY10" s="9"/>
      <c r="ACZ10" s="9"/>
      <c r="ADA10" s="9"/>
      <c r="ADB10" s="9"/>
      <c r="ADC10" s="9"/>
      <c r="ADD10" s="9"/>
      <c r="ADE10" s="9"/>
      <c r="ADF10" s="9"/>
      <c r="ADG10" s="9"/>
      <c r="ADH10" s="9"/>
      <c r="ADI10" s="9"/>
      <c r="ADJ10" s="9"/>
      <c r="ADK10" s="9"/>
      <c r="ADL10" s="9"/>
      <c r="ADM10" s="9"/>
      <c r="ADN10" s="9"/>
      <c r="ADO10" s="9"/>
      <c r="ADP10" s="9"/>
      <c r="ADQ10" s="9"/>
      <c r="ADR10" s="9"/>
      <c r="ADS10" s="9"/>
      <c r="ADT10" s="9"/>
      <c r="ADU10" s="9"/>
      <c r="ADV10" s="9"/>
      <c r="ADW10" s="9"/>
      <c r="ADX10" s="9"/>
      <c r="ADY10" s="9"/>
      <c r="ADZ10" s="9"/>
      <c r="AEA10" s="9"/>
      <c r="AEB10" s="9"/>
      <c r="AEC10" s="9"/>
      <c r="AED10" s="9"/>
      <c r="AEE10" s="9"/>
      <c r="AEF10" s="9"/>
      <c r="AEG10" s="9"/>
      <c r="AEH10" s="9"/>
      <c r="AEI10" s="9"/>
      <c r="AEJ10" s="9"/>
      <c r="AEK10" s="9"/>
      <c r="AEL10" s="9"/>
      <c r="AEM10" s="9"/>
      <c r="AEN10" s="9"/>
      <c r="AEO10" s="9"/>
      <c r="AEP10" s="9"/>
      <c r="AEQ10" s="9"/>
      <c r="AER10" s="9"/>
      <c r="AES10" s="9"/>
      <c r="AET10" s="9"/>
      <c r="AEU10" s="9"/>
      <c r="AEV10" s="9"/>
      <c r="AEW10" s="9"/>
      <c r="AEX10" s="9"/>
      <c r="AEY10" s="9"/>
      <c r="AEZ10" s="9"/>
      <c r="AFA10" s="9"/>
      <c r="AFB10" s="9"/>
      <c r="AFC10" s="9"/>
      <c r="AFD10" s="9"/>
      <c r="AFE10" s="9"/>
      <c r="AFF10" s="9"/>
      <c r="AFG10" s="9"/>
      <c r="AFH10" s="9"/>
      <c r="AFI10" s="9"/>
      <c r="AFJ10" s="9"/>
      <c r="AFK10" s="9"/>
      <c r="AFL10" s="9"/>
      <c r="AFM10" s="9"/>
      <c r="AFN10" s="9"/>
      <c r="AFO10" s="9"/>
      <c r="AFP10" s="9"/>
      <c r="AFQ10" s="9"/>
      <c r="AFR10" s="9"/>
      <c r="AFS10" s="9"/>
      <c r="AFT10" s="9"/>
      <c r="AFU10" s="9"/>
      <c r="AFV10" s="9"/>
      <c r="AFW10" s="9"/>
      <c r="AFX10" s="9"/>
      <c r="AFY10" s="9"/>
      <c r="AFZ10" s="9"/>
      <c r="AGA10" s="9"/>
      <c r="AGB10" s="9"/>
      <c r="AGC10" s="9"/>
      <c r="AGD10" s="9"/>
      <c r="AGE10" s="9"/>
      <c r="AGF10" s="9"/>
      <c r="AGG10" s="9"/>
      <c r="AGH10" s="9"/>
      <c r="AGI10" s="9"/>
      <c r="AGJ10" s="9"/>
      <c r="AGK10" s="9"/>
      <c r="AGL10" s="9"/>
      <c r="AGM10" s="9"/>
      <c r="AGN10" s="9"/>
      <c r="AGO10" s="9"/>
      <c r="AGP10" s="9"/>
      <c r="AGQ10" s="9"/>
      <c r="AGR10" s="9"/>
      <c r="AGS10" s="9"/>
      <c r="AGT10" s="9"/>
      <c r="AGU10" s="9"/>
      <c r="AGV10" s="9"/>
      <c r="AGW10" s="9"/>
      <c r="AGX10" s="9"/>
      <c r="AGY10" s="9"/>
      <c r="AGZ10" s="9"/>
      <c r="AHA10" s="9"/>
      <c r="AHB10" s="9"/>
      <c r="AHC10" s="9"/>
      <c r="AHD10" s="9"/>
      <c r="AHE10" s="9"/>
      <c r="AHF10" s="9"/>
      <c r="AHG10" s="9"/>
      <c r="AHH10" s="9"/>
      <c r="AHI10" s="9"/>
      <c r="AHJ10" s="9"/>
      <c r="AHK10" s="9"/>
      <c r="AHL10" s="9"/>
      <c r="AHM10" s="9"/>
      <c r="AHN10" s="9"/>
      <c r="AHO10" s="9"/>
      <c r="AHP10" s="9"/>
      <c r="AHQ10" s="9"/>
      <c r="AHR10" s="9"/>
      <c r="AHS10" s="9"/>
      <c r="AHT10" s="9"/>
      <c r="AHU10" s="9"/>
      <c r="AHV10" s="9"/>
      <c r="AHW10" s="9"/>
      <c r="AHX10" s="9"/>
      <c r="AHY10" s="9"/>
      <c r="AHZ10" s="9"/>
      <c r="AIA10" s="9"/>
      <c r="AIB10" s="9"/>
      <c r="AIC10" s="9"/>
      <c r="AID10" s="9"/>
      <c r="AIE10" s="9"/>
      <c r="AIF10" s="9"/>
      <c r="AIG10" s="9"/>
      <c r="AIH10" s="9"/>
      <c r="AII10" s="9"/>
      <c r="AIJ10" s="9"/>
      <c r="AIK10" s="9"/>
      <c r="AIL10" s="9"/>
      <c r="AIM10" s="9"/>
      <c r="AIN10" s="9"/>
      <c r="AIO10" s="9"/>
      <c r="AIP10" s="9"/>
      <c r="AIQ10" s="9"/>
      <c r="AIR10" s="9"/>
      <c r="AIS10" s="9"/>
      <c r="AIT10" s="9"/>
      <c r="AIU10" s="9"/>
      <c r="AIV10" s="9"/>
      <c r="AIW10" s="9"/>
      <c r="AIX10" s="9"/>
      <c r="AIY10" s="9"/>
      <c r="AIZ10" s="9"/>
      <c r="AJA10" s="9"/>
      <c r="AJB10" s="9"/>
      <c r="AJC10" s="9"/>
      <c r="AJD10" s="9"/>
      <c r="AJE10" s="9"/>
      <c r="AJF10" s="9"/>
      <c r="AJG10" s="9"/>
      <c r="AJH10" s="9"/>
      <c r="AJI10" s="9"/>
      <c r="AJJ10" s="9"/>
      <c r="AJK10" s="9"/>
      <c r="AJL10" s="9"/>
      <c r="AJM10" s="9"/>
      <c r="AJN10" s="9"/>
      <c r="AJO10" s="9"/>
      <c r="AJP10" s="9"/>
      <c r="AJQ10" s="9"/>
      <c r="AJR10" s="9"/>
      <c r="AJS10" s="9"/>
      <c r="AJT10" s="9"/>
      <c r="AJU10" s="9"/>
      <c r="AJV10" s="9"/>
      <c r="AJW10" s="9"/>
      <c r="AJX10" s="9"/>
      <c r="AJY10" s="9"/>
      <c r="AJZ10" s="9"/>
      <c r="AKA10" s="9"/>
      <c r="AKB10" s="9"/>
      <c r="AKC10" s="9"/>
      <c r="AKD10" s="9"/>
      <c r="AKE10" s="9"/>
      <c r="AKF10" s="9"/>
      <c r="AKG10" s="9"/>
      <c r="AKH10" s="9"/>
      <c r="AKI10" s="9"/>
      <c r="AKJ10" s="9"/>
      <c r="AKK10" s="9"/>
      <c r="AKL10" s="9"/>
      <c r="AKM10" s="9"/>
      <c r="AKN10" s="9"/>
      <c r="AKO10" s="9"/>
      <c r="AKP10" s="9"/>
      <c r="AKQ10" s="9"/>
      <c r="AKR10" s="9"/>
      <c r="AKS10" s="9"/>
      <c r="AKT10" s="9"/>
      <c r="AKU10" s="9"/>
      <c r="AKV10" s="9"/>
      <c r="AKW10" s="9"/>
      <c r="AKX10" s="9"/>
      <c r="AKY10" s="9"/>
      <c r="AKZ10" s="9"/>
      <c r="ALA10" s="9"/>
      <c r="ALB10" s="9"/>
      <c r="ALC10" s="9"/>
      <c r="ALD10" s="9"/>
      <c r="ALE10" s="9"/>
      <c r="ALF10" s="9"/>
      <c r="ALG10" s="9"/>
      <c r="ALH10" s="9"/>
      <c r="ALI10" s="9"/>
      <c r="ALJ10" s="9"/>
      <c r="ALK10" s="9"/>
      <c r="ALL10" s="9"/>
      <c r="ALM10" s="9"/>
      <c r="ALN10" s="9"/>
      <c r="ALO10" s="9"/>
      <c r="ALP10" s="9"/>
      <c r="ALQ10" s="9"/>
      <c r="ALR10" s="9"/>
      <c r="ALS10" s="9"/>
      <c r="ALT10" s="9"/>
      <c r="ALU10" s="9"/>
      <c r="ALV10" s="9"/>
      <c r="ALW10" s="9"/>
      <c r="ALX10" s="9"/>
      <c r="ALY10" s="9"/>
      <c r="ALZ10" s="9"/>
      <c r="AMA10" s="9"/>
      <c r="AMB10" s="9"/>
      <c r="AMC10" s="9"/>
      <c r="AMD10" s="9"/>
      <c r="AME10" s="9"/>
      <c r="AMF10" s="9"/>
      <c r="AMG10" s="9"/>
      <c r="AMH10" s="9"/>
      <c r="AMI10" s="9"/>
      <c r="AMJ10" s="9"/>
      <c r="AMK10" s="9"/>
    </row>
    <row r="11" spans="1:1025" s="11" customFormat="1" x14ac:dyDescent="0.35">
      <c r="A11" s="42"/>
      <c r="B11" s="41">
        <f>B3*B46</f>
        <v>92.337142857142851</v>
      </c>
      <c r="C11" s="41">
        <f t="shared" ref="C11:P11" si="20">C3*C46</f>
        <v>30.091034482758619</v>
      </c>
      <c r="D11" s="41">
        <f t="shared" si="20"/>
        <v>0</v>
      </c>
      <c r="E11" s="41">
        <f t="shared" si="20"/>
        <v>107.12545454545456</v>
      </c>
      <c r="F11" s="41">
        <f t="shared" si="20"/>
        <v>124.83529411764707</v>
      </c>
      <c r="G11" s="41">
        <f t="shared" si="20"/>
        <v>40.224615384615383</v>
      </c>
      <c r="H11" s="41">
        <f t="shared" si="20"/>
        <v>92.756962025316454</v>
      </c>
      <c r="I11" s="41">
        <f t="shared" si="20"/>
        <v>97.876825396825382</v>
      </c>
      <c r="J11" s="41">
        <f t="shared" si="20"/>
        <v>71.111249999999998</v>
      </c>
      <c r="K11" s="41">
        <f t="shared" si="20"/>
        <v>41.950873015873015</v>
      </c>
      <c r="L11" s="41">
        <f t="shared" si="20"/>
        <v>40.172413793103445</v>
      </c>
      <c r="M11" s="41">
        <f t="shared" si="20"/>
        <v>41.172815533980582</v>
      </c>
      <c r="N11" s="41">
        <f t="shared" si="20"/>
        <v>21.368644067796609</v>
      </c>
      <c r="O11" s="41">
        <f t="shared" si="20"/>
        <v>206.88054919908473</v>
      </c>
      <c r="P11" s="41">
        <f t="shared" si="20"/>
        <v>165.8852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  <c r="XN11" s="9"/>
      <c r="XO11" s="9"/>
      <c r="XP11" s="9"/>
      <c r="XQ11" s="9"/>
      <c r="XR11" s="9"/>
      <c r="XS11" s="9"/>
      <c r="XT11" s="9"/>
      <c r="XU11" s="9"/>
      <c r="XV11" s="9"/>
      <c r="XW11" s="9"/>
      <c r="XX11" s="9"/>
      <c r="XY11" s="9"/>
      <c r="XZ11" s="9"/>
      <c r="YA11" s="9"/>
      <c r="YB11" s="9"/>
      <c r="YC11" s="9"/>
      <c r="YD11" s="9"/>
      <c r="YE11" s="9"/>
      <c r="YF11" s="9"/>
      <c r="YG11" s="9"/>
      <c r="YH11" s="9"/>
      <c r="YI11" s="9"/>
      <c r="YJ11" s="9"/>
      <c r="YK11" s="9"/>
      <c r="YL11" s="9"/>
      <c r="YM11" s="9"/>
      <c r="YN11" s="9"/>
      <c r="YO11" s="9"/>
      <c r="YP11" s="9"/>
      <c r="YQ11" s="9"/>
      <c r="YR11" s="9"/>
      <c r="YS11" s="9"/>
      <c r="YT11" s="9"/>
      <c r="YU11" s="9"/>
      <c r="YV11" s="9"/>
      <c r="YW11" s="9"/>
      <c r="YX11" s="9"/>
      <c r="YY11" s="9"/>
      <c r="YZ11" s="9"/>
      <c r="ZA11" s="9"/>
      <c r="ZB11" s="9"/>
      <c r="ZC11" s="9"/>
      <c r="ZD11" s="9"/>
      <c r="ZE11" s="9"/>
      <c r="ZF11" s="9"/>
      <c r="ZG11" s="9"/>
      <c r="ZH11" s="9"/>
      <c r="ZI11" s="9"/>
      <c r="ZJ11" s="9"/>
      <c r="ZK11" s="9"/>
      <c r="ZL11" s="9"/>
      <c r="ZM11" s="9"/>
      <c r="ZN11" s="9"/>
      <c r="ZO11" s="9"/>
      <c r="ZP11" s="9"/>
      <c r="ZQ11" s="9"/>
      <c r="ZR11" s="9"/>
      <c r="ZS11" s="9"/>
      <c r="ZT11" s="9"/>
      <c r="ZU11" s="9"/>
      <c r="ZV11" s="9"/>
      <c r="ZW11" s="9"/>
      <c r="ZX11" s="9"/>
      <c r="ZY11" s="9"/>
      <c r="ZZ11" s="9"/>
      <c r="AAA11" s="9"/>
      <c r="AAB11" s="9"/>
      <c r="AAC11" s="9"/>
      <c r="AAD11" s="9"/>
      <c r="AAE11" s="9"/>
      <c r="AAF11" s="9"/>
      <c r="AAG11" s="9"/>
      <c r="AAH11" s="9"/>
      <c r="AAI11" s="9"/>
      <c r="AAJ11" s="9"/>
      <c r="AAK11" s="9"/>
      <c r="AAL11" s="9"/>
      <c r="AAM11" s="9"/>
      <c r="AAN11" s="9"/>
      <c r="AAO11" s="9"/>
      <c r="AAP11" s="9"/>
      <c r="AAQ11" s="9"/>
      <c r="AAR11" s="9"/>
      <c r="AAS11" s="9"/>
      <c r="AAT11" s="9"/>
      <c r="AAU11" s="9"/>
      <c r="AAV11" s="9"/>
      <c r="AAW11" s="9"/>
      <c r="AAX11" s="9"/>
      <c r="AAY11" s="9"/>
      <c r="AAZ11" s="9"/>
      <c r="ABA11" s="9"/>
      <c r="ABB11" s="9"/>
      <c r="ABC11" s="9"/>
      <c r="ABD11" s="9"/>
      <c r="ABE11" s="9"/>
      <c r="ABF11" s="9"/>
      <c r="ABG11" s="9"/>
      <c r="ABH11" s="9"/>
      <c r="ABI11" s="9"/>
      <c r="ABJ11" s="9"/>
      <c r="ABK11" s="9"/>
      <c r="ABL11" s="9"/>
      <c r="ABM11" s="9"/>
      <c r="ABN11" s="9"/>
      <c r="ABO11" s="9"/>
      <c r="ABP11" s="9"/>
      <c r="ABQ11" s="9"/>
      <c r="ABR11" s="9"/>
      <c r="ABS11" s="9"/>
      <c r="ABT11" s="9"/>
      <c r="ABU11" s="9"/>
      <c r="ABV11" s="9"/>
      <c r="ABW11" s="9"/>
      <c r="ABX11" s="9"/>
      <c r="ABY11" s="9"/>
      <c r="ABZ11" s="9"/>
      <c r="ACA11" s="9"/>
      <c r="ACB11" s="9"/>
      <c r="ACC11" s="9"/>
      <c r="ACD11" s="9"/>
      <c r="ACE11" s="9"/>
      <c r="ACF11" s="9"/>
      <c r="ACG11" s="9"/>
      <c r="ACH11" s="9"/>
      <c r="ACI11" s="9"/>
      <c r="ACJ11" s="9"/>
      <c r="ACK11" s="9"/>
      <c r="ACL11" s="9"/>
      <c r="ACM11" s="9"/>
      <c r="ACN11" s="9"/>
      <c r="ACO11" s="9"/>
      <c r="ACP11" s="9"/>
      <c r="ACQ11" s="9"/>
      <c r="ACR11" s="9"/>
      <c r="ACS11" s="9"/>
      <c r="ACT11" s="9"/>
      <c r="ACU11" s="9"/>
      <c r="ACV11" s="9"/>
      <c r="ACW11" s="9"/>
      <c r="ACX11" s="9"/>
      <c r="ACY11" s="9"/>
      <c r="ACZ11" s="9"/>
      <c r="ADA11" s="9"/>
      <c r="ADB11" s="9"/>
      <c r="ADC11" s="9"/>
      <c r="ADD11" s="9"/>
      <c r="ADE11" s="9"/>
      <c r="ADF11" s="9"/>
      <c r="ADG11" s="9"/>
      <c r="ADH11" s="9"/>
      <c r="ADI11" s="9"/>
      <c r="ADJ11" s="9"/>
      <c r="ADK11" s="9"/>
      <c r="ADL11" s="9"/>
      <c r="ADM11" s="9"/>
      <c r="ADN11" s="9"/>
      <c r="ADO11" s="9"/>
      <c r="ADP11" s="9"/>
      <c r="ADQ11" s="9"/>
      <c r="ADR11" s="9"/>
      <c r="ADS11" s="9"/>
      <c r="ADT11" s="9"/>
      <c r="ADU11" s="9"/>
      <c r="ADV11" s="9"/>
      <c r="ADW11" s="9"/>
      <c r="ADX11" s="9"/>
      <c r="ADY11" s="9"/>
      <c r="ADZ11" s="9"/>
      <c r="AEA11" s="9"/>
      <c r="AEB11" s="9"/>
      <c r="AEC11" s="9"/>
      <c r="AED11" s="9"/>
      <c r="AEE11" s="9"/>
      <c r="AEF11" s="9"/>
      <c r="AEG11" s="9"/>
      <c r="AEH11" s="9"/>
      <c r="AEI11" s="9"/>
      <c r="AEJ11" s="9"/>
      <c r="AEK11" s="9"/>
      <c r="AEL11" s="9"/>
      <c r="AEM11" s="9"/>
      <c r="AEN11" s="9"/>
      <c r="AEO11" s="9"/>
      <c r="AEP11" s="9"/>
      <c r="AEQ11" s="9"/>
      <c r="AER11" s="9"/>
      <c r="AES11" s="9"/>
      <c r="AET11" s="9"/>
      <c r="AEU11" s="9"/>
      <c r="AEV11" s="9"/>
      <c r="AEW11" s="9"/>
      <c r="AEX11" s="9"/>
      <c r="AEY11" s="9"/>
      <c r="AEZ11" s="9"/>
      <c r="AFA11" s="9"/>
      <c r="AFB11" s="9"/>
      <c r="AFC11" s="9"/>
      <c r="AFD11" s="9"/>
      <c r="AFE11" s="9"/>
      <c r="AFF11" s="9"/>
      <c r="AFG11" s="9"/>
      <c r="AFH11" s="9"/>
      <c r="AFI11" s="9"/>
      <c r="AFJ11" s="9"/>
      <c r="AFK11" s="9"/>
      <c r="AFL11" s="9"/>
      <c r="AFM11" s="9"/>
      <c r="AFN11" s="9"/>
      <c r="AFO11" s="9"/>
      <c r="AFP11" s="9"/>
      <c r="AFQ11" s="9"/>
      <c r="AFR11" s="9"/>
      <c r="AFS11" s="9"/>
      <c r="AFT11" s="9"/>
      <c r="AFU11" s="9"/>
      <c r="AFV11" s="9"/>
      <c r="AFW11" s="9"/>
      <c r="AFX11" s="9"/>
      <c r="AFY11" s="9"/>
      <c r="AFZ11" s="9"/>
      <c r="AGA11" s="9"/>
      <c r="AGB11" s="9"/>
      <c r="AGC11" s="9"/>
      <c r="AGD11" s="9"/>
      <c r="AGE11" s="9"/>
      <c r="AGF11" s="9"/>
      <c r="AGG11" s="9"/>
      <c r="AGH11" s="9"/>
      <c r="AGI11" s="9"/>
      <c r="AGJ11" s="9"/>
      <c r="AGK11" s="9"/>
      <c r="AGL11" s="9"/>
      <c r="AGM11" s="9"/>
      <c r="AGN11" s="9"/>
      <c r="AGO11" s="9"/>
      <c r="AGP11" s="9"/>
      <c r="AGQ11" s="9"/>
      <c r="AGR11" s="9"/>
      <c r="AGS11" s="9"/>
      <c r="AGT11" s="9"/>
      <c r="AGU11" s="9"/>
      <c r="AGV11" s="9"/>
      <c r="AGW11" s="9"/>
      <c r="AGX11" s="9"/>
      <c r="AGY11" s="9"/>
      <c r="AGZ11" s="9"/>
      <c r="AHA11" s="9"/>
      <c r="AHB11" s="9"/>
      <c r="AHC11" s="9"/>
      <c r="AHD11" s="9"/>
      <c r="AHE11" s="9"/>
      <c r="AHF11" s="9"/>
      <c r="AHG11" s="9"/>
      <c r="AHH11" s="9"/>
      <c r="AHI11" s="9"/>
      <c r="AHJ11" s="9"/>
      <c r="AHK11" s="9"/>
      <c r="AHL11" s="9"/>
      <c r="AHM11" s="9"/>
      <c r="AHN11" s="9"/>
      <c r="AHO11" s="9"/>
      <c r="AHP11" s="9"/>
      <c r="AHQ11" s="9"/>
      <c r="AHR11" s="9"/>
      <c r="AHS11" s="9"/>
      <c r="AHT11" s="9"/>
      <c r="AHU11" s="9"/>
      <c r="AHV11" s="9"/>
      <c r="AHW11" s="9"/>
      <c r="AHX11" s="9"/>
      <c r="AHY11" s="9"/>
      <c r="AHZ11" s="9"/>
      <c r="AIA11" s="9"/>
      <c r="AIB11" s="9"/>
      <c r="AIC11" s="9"/>
      <c r="AID11" s="9"/>
      <c r="AIE11" s="9"/>
      <c r="AIF11" s="9"/>
      <c r="AIG11" s="9"/>
      <c r="AIH11" s="9"/>
      <c r="AII11" s="9"/>
      <c r="AIJ11" s="9"/>
      <c r="AIK11" s="9"/>
      <c r="AIL11" s="9"/>
      <c r="AIM11" s="9"/>
      <c r="AIN11" s="9"/>
      <c r="AIO11" s="9"/>
      <c r="AIP11" s="9"/>
      <c r="AIQ11" s="9"/>
      <c r="AIR11" s="9"/>
      <c r="AIS11" s="9"/>
      <c r="AIT11" s="9"/>
      <c r="AIU11" s="9"/>
      <c r="AIV11" s="9"/>
      <c r="AIW11" s="9"/>
      <c r="AIX11" s="9"/>
      <c r="AIY11" s="9"/>
      <c r="AIZ11" s="9"/>
      <c r="AJA11" s="9"/>
      <c r="AJB11" s="9"/>
      <c r="AJC11" s="9"/>
      <c r="AJD11" s="9"/>
      <c r="AJE11" s="9"/>
      <c r="AJF11" s="9"/>
      <c r="AJG11" s="9"/>
      <c r="AJH11" s="9"/>
      <c r="AJI11" s="9"/>
      <c r="AJJ11" s="9"/>
      <c r="AJK11" s="9"/>
      <c r="AJL11" s="9"/>
      <c r="AJM11" s="9"/>
      <c r="AJN11" s="9"/>
      <c r="AJO11" s="9"/>
      <c r="AJP11" s="9"/>
      <c r="AJQ11" s="9"/>
      <c r="AJR11" s="9"/>
      <c r="AJS11" s="9"/>
      <c r="AJT11" s="9"/>
      <c r="AJU11" s="9"/>
      <c r="AJV11" s="9"/>
      <c r="AJW11" s="9"/>
      <c r="AJX11" s="9"/>
      <c r="AJY11" s="9"/>
      <c r="AJZ11" s="9"/>
      <c r="AKA11" s="9"/>
      <c r="AKB11" s="9"/>
      <c r="AKC11" s="9"/>
      <c r="AKD11" s="9"/>
      <c r="AKE11" s="9"/>
      <c r="AKF11" s="9"/>
      <c r="AKG11" s="9"/>
      <c r="AKH11" s="9"/>
      <c r="AKI11" s="9"/>
      <c r="AKJ11" s="9"/>
      <c r="AKK11" s="9"/>
      <c r="AKL11" s="9"/>
      <c r="AKM11" s="9"/>
      <c r="AKN11" s="9"/>
      <c r="AKO11" s="9"/>
      <c r="AKP11" s="9"/>
      <c r="AKQ11" s="9"/>
      <c r="AKR11" s="9"/>
      <c r="AKS11" s="9"/>
      <c r="AKT11" s="9"/>
      <c r="AKU11" s="9"/>
      <c r="AKV11" s="9"/>
      <c r="AKW11" s="9"/>
      <c r="AKX11" s="9"/>
      <c r="AKY11" s="9"/>
      <c r="AKZ11" s="9"/>
      <c r="ALA11" s="9"/>
      <c r="ALB11" s="9"/>
      <c r="ALC11" s="9"/>
      <c r="ALD11" s="9"/>
      <c r="ALE11" s="9"/>
      <c r="ALF11" s="9"/>
      <c r="ALG11" s="9"/>
      <c r="ALH11" s="9"/>
      <c r="ALI11" s="9"/>
      <c r="ALJ11" s="9"/>
      <c r="ALK11" s="9"/>
      <c r="ALL11" s="9"/>
      <c r="ALM11" s="9"/>
      <c r="ALN11" s="9"/>
      <c r="ALO11" s="9"/>
      <c r="ALP11" s="9"/>
      <c r="ALQ11" s="9"/>
      <c r="ALR11" s="9"/>
      <c r="ALS11" s="9"/>
      <c r="ALT11" s="9"/>
      <c r="ALU11" s="9"/>
      <c r="ALV11" s="9"/>
      <c r="ALW11" s="9"/>
      <c r="ALX11" s="9"/>
      <c r="ALY11" s="9"/>
      <c r="ALZ11" s="9"/>
      <c r="AMA11" s="9"/>
      <c r="AMB11" s="9"/>
      <c r="AMC11" s="9"/>
      <c r="AMD11" s="9"/>
      <c r="AME11" s="9"/>
      <c r="AMF11" s="9"/>
      <c r="AMG11" s="9"/>
      <c r="AMH11" s="9"/>
      <c r="AMI11" s="9"/>
      <c r="AMJ11" s="9"/>
      <c r="AMK11" s="9"/>
    </row>
    <row r="12" spans="1:1025" s="45" customFormat="1" x14ac:dyDescent="0.35">
      <c r="A12" s="25"/>
      <c r="B12" s="39">
        <f>B11/B10</f>
        <v>0.41599999999999998</v>
      </c>
      <c r="C12" s="39">
        <f t="shared" ref="C12" si="21">C11/C10</f>
        <v>8.9249492900608504E-2</v>
      </c>
      <c r="D12" s="39">
        <f t="shared" ref="D12" si="22">D11/D10</f>
        <v>0</v>
      </c>
      <c r="E12" s="39">
        <f t="shared" ref="E12" si="23">E11/E10</f>
        <v>0.23688311688311689</v>
      </c>
      <c r="F12" s="39">
        <f t="shared" ref="F12" si="24">F11/F10</f>
        <v>0.18000000000000002</v>
      </c>
      <c r="G12" s="39">
        <f t="shared" ref="G12" si="25">G11/G10</f>
        <v>7.7527472527472538E-2</v>
      </c>
      <c r="H12" s="39">
        <f t="shared" ref="H12" si="26">H11/H10</f>
        <v>0.16577913574858141</v>
      </c>
      <c r="I12" s="39">
        <f t="shared" ref="I12" si="27">I11/I10</f>
        <v>0.23166258503401357</v>
      </c>
      <c r="J12" s="39">
        <f t="shared" ref="J12" si="28">J11/J10</f>
        <v>0.15552197802197801</v>
      </c>
      <c r="K12" s="39">
        <f t="shared" ref="K12" si="29">K11/K10</f>
        <v>0.13309635591325733</v>
      </c>
      <c r="L12" s="39">
        <f t="shared" ref="L12" si="30">L11/L10</f>
        <v>0.159548733286418</v>
      </c>
      <c r="M12" s="39">
        <f t="shared" ref="M12" si="31">M11/M10</f>
        <v>0.16728192255158922</v>
      </c>
      <c r="N12" s="39">
        <f t="shared" ref="N12" si="32">N11/N10</f>
        <v>0.21894146752289712</v>
      </c>
      <c r="O12" s="39">
        <f t="shared" ref="O12" si="33">O11/O10</f>
        <v>0.1759850543478261</v>
      </c>
      <c r="P12" s="39">
        <f t="shared" ref="P12" si="34">P11/P10</f>
        <v>0.14205978911370759</v>
      </c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  <c r="IW12" s="39"/>
      <c r="IX12" s="39"/>
      <c r="IY12" s="39"/>
      <c r="IZ12" s="39"/>
      <c r="JA12" s="39"/>
      <c r="JB12" s="39"/>
      <c r="JC12" s="39"/>
      <c r="JD12" s="39"/>
      <c r="JE12" s="39"/>
      <c r="JF12" s="39"/>
      <c r="JG12" s="39"/>
      <c r="JH12" s="39"/>
      <c r="JI12" s="39"/>
      <c r="JJ12" s="39"/>
      <c r="JK12" s="39"/>
      <c r="JL12" s="39"/>
      <c r="JM12" s="39"/>
      <c r="JN12" s="39"/>
      <c r="JO12" s="39"/>
      <c r="JP12" s="39"/>
      <c r="JQ12" s="39"/>
      <c r="JR12" s="39"/>
      <c r="JS12" s="39"/>
      <c r="JT12" s="39"/>
      <c r="JU12" s="39"/>
      <c r="JV12" s="39"/>
      <c r="JW12" s="39"/>
      <c r="JX12" s="39"/>
      <c r="JY12" s="39"/>
      <c r="JZ12" s="39"/>
      <c r="KA12" s="39"/>
      <c r="KB12" s="39"/>
      <c r="KC12" s="39"/>
      <c r="KD12" s="39"/>
      <c r="KE12" s="39"/>
      <c r="KF12" s="39"/>
      <c r="KG12" s="39"/>
      <c r="KH12" s="39"/>
      <c r="KI12" s="39"/>
      <c r="KJ12" s="39"/>
      <c r="KK12" s="39"/>
      <c r="KL12" s="39"/>
      <c r="KM12" s="39"/>
      <c r="KN12" s="39"/>
      <c r="KO12" s="39"/>
      <c r="KP12" s="39"/>
      <c r="KQ12" s="39"/>
      <c r="KR12" s="39"/>
      <c r="KS12" s="39"/>
      <c r="KT12" s="39"/>
      <c r="KU12" s="39"/>
      <c r="KV12" s="39"/>
      <c r="KW12" s="39"/>
      <c r="KX12" s="39"/>
      <c r="KY12" s="39"/>
      <c r="KZ12" s="39"/>
      <c r="LA12" s="39"/>
      <c r="LB12" s="39"/>
      <c r="LC12" s="39"/>
      <c r="LD12" s="39"/>
      <c r="LE12" s="39"/>
      <c r="LF12" s="39"/>
      <c r="LG12" s="39"/>
      <c r="LH12" s="39"/>
      <c r="LI12" s="39"/>
      <c r="LJ12" s="39"/>
      <c r="LK12" s="39"/>
      <c r="LL12" s="39"/>
      <c r="LM12" s="39"/>
      <c r="LN12" s="39"/>
      <c r="LO12" s="39"/>
      <c r="LP12" s="39"/>
      <c r="LQ12" s="39"/>
      <c r="LR12" s="39"/>
      <c r="LS12" s="39"/>
      <c r="LT12" s="39"/>
      <c r="LU12" s="39"/>
      <c r="LV12" s="39"/>
      <c r="LW12" s="39"/>
      <c r="LX12" s="39"/>
      <c r="LY12" s="39"/>
      <c r="LZ12" s="39"/>
      <c r="MA12" s="39"/>
      <c r="MB12" s="39"/>
      <c r="MC12" s="39"/>
      <c r="MD12" s="39"/>
      <c r="ME12" s="39"/>
      <c r="MF12" s="39"/>
      <c r="MG12" s="39"/>
      <c r="MH12" s="39"/>
      <c r="MI12" s="39"/>
      <c r="MJ12" s="39"/>
      <c r="MK12" s="39"/>
      <c r="ML12" s="39"/>
      <c r="MM12" s="39"/>
      <c r="MN12" s="39"/>
      <c r="MO12" s="39"/>
      <c r="MP12" s="39"/>
      <c r="MQ12" s="39"/>
      <c r="MR12" s="39"/>
      <c r="MS12" s="39"/>
      <c r="MT12" s="39"/>
      <c r="MU12" s="39"/>
      <c r="MV12" s="39"/>
      <c r="MW12" s="39"/>
      <c r="MX12" s="39"/>
      <c r="MY12" s="39"/>
      <c r="MZ12" s="39"/>
      <c r="NA12" s="39"/>
      <c r="NB12" s="39"/>
      <c r="NC12" s="39"/>
      <c r="ND12" s="39"/>
      <c r="NE12" s="39"/>
      <c r="NF12" s="39"/>
      <c r="NG12" s="39"/>
      <c r="NH12" s="39"/>
      <c r="NI12" s="39"/>
      <c r="NJ12" s="39"/>
      <c r="NK12" s="39"/>
      <c r="NL12" s="39"/>
      <c r="NM12" s="39"/>
      <c r="NN12" s="39"/>
      <c r="NO12" s="39"/>
      <c r="NP12" s="39"/>
      <c r="NQ12" s="39"/>
      <c r="NR12" s="39"/>
      <c r="NS12" s="39"/>
      <c r="NT12" s="39"/>
      <c r="NU12" s="39"/>
      <c r="NV12" s="39"/>
      <c r="NW12" s="39"/>
      <c r="NX12" s="39"/>
      <c r="NY12" s="39"/>
      <c r="NZ12" s="39"/>
      <c r="OA12" s="39"/>
      <c r="OB12" s="39"/>
      <c r="OC12" s="39"/>
      <c r="OD12" s="39"/>
      <c r="OE12" s="39"/>
      <c r="OF12" s="39"/>
      <c r="OG12" s="39"/>
      <c r="OH12" s="39"/>
      <c r="OI12" s="39"/>
      <c r="OJ12" s="39"/>
      <c r="OK12" s="39"/>
      <c r="OL12" s="39"/>
      <c r="OM12" s="39"/>
      <c r="ON12" s="39"/>
      <c r="OO12" s="39"/>
      <c r="OP12" s="39"/>
      <c r="OQ12" s="39"/>
      <c r="OR12" s="39"/>
      <c r="OS12" s="39"/>
      <c r="OT12" s="39"/>
      <c r="OU12" s="39"/>
      <c r="OV12" s="39"/>
      <c r="OW12" s="39"/>
      <c r="OX12" s="39"/>
      <c r="OY12" s="39"/>
      <c r="OZ12" s="39"/>
      <c r="PA12" s="39"/>
      <c r="PB12" s="39"/>
      <c r="PC12" s="39"/>
      <c r="PD12" s="39"/>
      <c r="PE12" s="39"/>
      <c r="PF12" s="39"/>
      <c r="PG12" s="39"/>
      <c r="PH12" s="39"/>
      <c r="PI12" s="39"/>
      <c r="PJ12" s="39"/>
      <c r="PK12" s="39"/>
      <c r="PL12" s="39"/>
      <c r="PM12" s="39"/>
      <c r="PN12" s="39"/>
      <c r="PO12" s="39"/>
      <c r="PP12" s="39"/>
      <c r="PQ12" s="39"/>
      <c r="PR12" s="39"/>
      <c r="PS12" s="39"/>
      <c r="PT12" s="39"/>
      <c r="PU12" s="39"/>
      <c r="PV12" s="39"/>
      <c r="PW12" s="39"/>
      <c r="PX12" s="39"/>
      <c r="PY12" s="39"/>
      <c r="PZ12" s="39"/>
      <c r="QA12" s="39"/>
      <c r="QB12" s="39"/>
      <c r="QC12" s="39"/>
      <c r="QD12" s="39"/>
      <c r="QE12" s="39"/>
      <c r="QF12" s="39"/>
      <c r="QG12" s="39"/>
      <c r="QH12" s="39"/>
      <c r="QI12" s="39"/>
      <c r="QJ12" s="39"/>
      <c r="QK12" s="39"/>
      <c r="QL12" s="39"/>
      <c r="QM12" s="39"/>
      <c r="QN12" s="39"/>
      <c r="QO12" s="39"/>
      <c r="QP12" s="39"/>
      <c r="QQ12" s="39"/>
      <c r="QR12" s="39"/>
      <c r="QS12" s="39"/>
      <c r="QT12" s="39"/>
      <c r="QU12" s="39"/>
      <c r="QV12" s="39"/>
      <c r="QW12" s="39"/>
      <c r="QX12" s="39"/>
      <c r="QY12" s="39"/>
      <c r="QZ12" s="39"/>
      <c r="RA12" s="39"/>
      <c r="RB12" s="39"/>
      <c r="RC12" s="39"/>
      <c r="RD12" s="39"/>
      <c r="RE12" s="39"/>
      <c r="RF12" s="39"/>
      <c r="RG12" s="39"/>
      <c r="RH12" s="39"/>
      <c r="RI12" s="39"/>
      <c r="RJ12" s="39"/>
      <c r="RK12" s="39"/>
      <c r="RL12" s="39"/>
      <c r="RM12" s="39"/>
      <c r="RN12" s="39"/>
      <c r="RO12" s="39"/>
      <c r="RP12" s="39"/>
      <c r="RQ12" s="39"/>
      <c r="RR12" s="39"/>
      <c r="RS12" s="39"/>
      <c r="RT12" s="39"/>
      <c r="RU12" s="39"/>
      <c r="RV12" s="39"/>
      <c r="RW12" s="39"/>
      <c r="RX12" s="39"/>
      <c r="RY12" s="39"/>
      <c r="RZ12" s="39"/>
      <c r="SA12" s="39"/>
      <c r="SB12" s="39"/>
      <c r="SC12" s="39"/>
      <c r="SD12" s="39"/>
      <c r="SE12" s="39"/>
      <c r="SF12" s="39"/>
      <c r="SG12" s="39"/>
      <c r="SH12" s="39"/>
      <c r="SI12" s="39"/>
      <c r="SJ12" s="39"/>
      <c r="SK12" s="39"/>
      <c r="SL12" s="39"/>
      <c r="SM12" s="39"/>
      <c r="SN12" s="39"/>
      <c r="SO12" s="39"/>
      <c r="SP12" s="39"/>
      <c r="SQ12" s="39"/>
      <c r="SR12" s="39"/>
      <c r="SS12" s="39"/>
      <c r="ST12" s="39"/>
      <c r="SU12" s="39"/>
      <c r="SV12" s="39"/>
      <c r="SW12" s="39"/>
      <c r="SX12" s="39"/>
      <c r="SY12" s="39"/>
      <c r="SZ12" s="39"/>
      <c r="TA12" s="39"/>
      <c r="TB12" s="39"/>
      <c r="TC12" s="39"/>
      <c r="TD12" s="39"/>
      <c r="TE12" s="39"/>
      <c r="TF12" s="39"/>
      <c r="TG12" s="39"/>
      <c r="TH12" s="39"/>
      <c r="TI12" s="39"/>
      <c r="TJ12" s="39"/>
      <c r="TK12" s="39"/>
      <c r="TL12" s="39"/>
      <c r="TM12" s="39"/>
      <c r="TN12" s="39"/>
      <c r="TO12" s="39"/>
      <c r="TP12" s="39"/>
      <c r="TQ12" s="39"/>
      <c r="TR12" s="39"/>
      <c r="TS12" s="39"/>
      <c r="TT12" s="39"/>
      <c r="TU12" s="39"/>
      <c r="TV12" s="39"/>
      <c r="TW12" s="39"/>
      <c r="TX12" s="39"/>
      <c r="TY12" s="39"/>
      <c r="TZ12" s="39"/>
      <c r="UA12" s="39"/>
      <c r="UB12" s="39"/>
      <c r="UC12" s="39"/>
      <c r="UD12" s="39"/>
      <c r="UE12" s="39"/>
      <c r="UF12" s="39"/>
      <c r="UG12" s="39"/>
      <c r="UH12" s="39"/>
      <c r="UI12" s="39"/>
      <c r="UJ12" s="39"/>
      <c r="UK12" s="39"/>
      <c r="UL12" s="39"/>
      <c r="UM12" s="39"/>
      <c r="UN12" s="39"/>
      <c r="UO12" s="39"/>
      <c r="UP12" s="39"/>
      <c r="UQ12" s="39"/>
      <c r="UR12" s="39"/>
      <c r="US12" s="39"/>
      <c r="UT12" s="39"/>
      <c r="UU12" s="39"/>
      <c r="UV12" s="39"/>
      <c r="UW12" s="39"/>
      <c r="UX12" s="39"/>
      <c r="UY12" s="39"/>
      <c r="UZ12" s="39"/>
      <c r="VA12" s="39"/>
      <c r="VB12" s="39"/>
      <c r="VC12" s="39"/>
      <c r="VD12" s="39"/>
      <c r="VE12" s="39"/>
      <c r="VF12" s="39"/>
      <c r="VG12" s="39"/>
      <c r="VH12" s="39"/>
      <c r="VI12" s="39"/>
      <c r="VJ12" s="39"/>
      <c r="VK12" s="39"/>
      <c r="VL12" s="39"/>
      <c r="VM12" s="39"/>
      <c r="VN12" s="39"/>
      <c r="VO12" s="39"/>
      <c r="VP12" s="39"/>
      <c r="VQ12" s="39"/>
      <c r="VR12" s="39"/>
      <c r="VS12" s="39"/>
      <c r="VT12" s="39"/>
      <c r="VU12" s="39"/>
      <c r="VV12" s="39"/>
      <c r="VW12" s="39"/>
      <c r="VX12" s="39"/>
      <c r="VY12" s="39"/>
      <c r="VZ12" s="39"/>
      <c r="WA12" s="39"/>
      <c r="WB12" s="39"/>
      <c r="WC12" s="39"/>
      <c r="WD12" s="39"/>
      <c r="WE12" s="39"/>
      <c r="WF12" s="39"/>
      <c r="WG12" s="39"/>
      <c r="WH12" s="39"/>
      <c r="WI12" s="39"/>
      <c r="WJ12" s="39"/>
      <c r="WK12" s="39"/>
      <c r="WL12" s="39"/>
      <c r="WM12" s="39"/>
      <c r="WN12" s="39"/>
      <c r="WO12" s="39"/>
      <c r="WP12" s="39"/>
      <c r="WQ12" s="39"/>
      <c r="WR12" s="39"/>
      <c r="WS12" s="39"/>
      <c r="WT12" s="39"/>
      <c r="WU12" s="39"/>
      <c r="WV12" s="39"/>
      <c r="WW12" s="39"/>
      <c r="WX12" s="39"/>
      <c r="WY12" s="39"/>
      <c r="WZ12" s="39"/>
      <c r="XA12" s="39"/>
      <c r="XB12" s="39"/>
      <c r="XC12" s="39"/>
      <c r="XD12" s="39"/>
      <c r="XE12" s="39"/>
      <c r="XF12" s="39"/>
      <c r="XG12" s="39"/>
      <c r="XH12" s="39"/>
      <c r="XI12" s="39"/>
      <c r="XJ12" s="39"/>
      <c r="XK12" s="39"/>
      <c r="XL12" s="39"/>
      <c r="XM12" s="39"/>
      <c r="XN12" s="39"/>
      <c r="XO12" s="39"/>
      <c r="XP12" s="39"/>
      <c r="XQ12" s="39"/>
      <c r="XR12" s="39"/>
      <c r="XS12" s="39"/>
      <c r="XT12" s="39"/>
      <c r="XU12" s="39"/>
      <c r="XV12" s="39"/>
      <c r="XW12" s="39"/>
      <c r="XX12" s="39"/>
      <c r="XY12" s="39"/>
      <c r="XZ12" s="39"/>
      <c r="YA12" s="39"/>
      <c r="YB12" s="39"/>
      <c r="YC12" s="39"/>
      <c r="YD12" s="39"/>
      <c r="YE12" s="39"/>
      <c r="YF12" s="39"/>
      <c r="YG12" s="39"/>
      <c r="YH12" s="39"/>
      <c r="YI12" s="39"/>
      <c r="YJ12" s="39"/>
      <c r="YK12" s="39"/>
      <c r="YL12" s="39"/>
      <c r="YM12" s="39"/>
      <c r="YN12" s="39"/>
      <c r="YO12" s="39"/>
      <c r="YP12" s="39"/>
      <c r="YQ12" s="39"/>
      <c r="YR12" s="39"/>
      <c r="YS12" s="39"/>
      <c r="YT12" s="39"/>
      <c r="YU12" s="39"/>
      <c r="YV12" s="39"/>
      <c r="YW12" s="39"/>
      <c r="YX12" s="39"/>
      <c r="YY12" s="39"/>
      <c r="YZ12" s="39"/>
      <c r="ZA12" s="39"/>
      <c r="ZB12" s="39"/>
      <c r="ZC12" s="39"/>
      <c r="ZD12" s="39"/>
      <c r="ZE12" s="39"/>
      <c r="ZF12" s="39"/>
      <c r="ZG12" s="39"/>
      <c r="ZH12" s="39"/>
      <c r="ZI12" s="39"/>
      <c r="ZJ12" s="39"/>
      <c r="ZK12" s="39"/>
      <c r="ZL12" s="39"/>
      <c r="ZM12" s="39"/>
      <c r="ZN12" s="39"/>
      <c r="ZO12" s="39"/>
      <c r="ZP12" s="39"/>
      <c r="ZQ12" s="39"/>
      <c r="ZR12" s="39"/>
      <c r="ZS12" s="39"/>
      <c r="ZT12" s="39"/>
      <c r="ZU12" s="39"/>
      <c r="ZV12" s="39"/>
      <c r="ZW12" s="39"/>
      <c r="ZX12" s="39"/>
      <c r="ZY12" s="39"/>
      <c r="ZZ12" s="39"/>
      <c r="AAA12" s="39"/>
      <c r="AAB12" s="39"/>
      <c r="AAC12" s="39"/>
      <c r="AAD12" s="39"/>
      <c r="AAE12" s="39"/>
      <c r="AAF12" s="39"/>
      <c r="AAG12" s="39"/>
      <c r="AAH12" s="39"/>
      <c r="AAI12" s="39"/>
      <c r="AAJ12" s="39"/>
      <c r="AAK12" s="39"/>
      <c r="AAL12" s="39"/>
      <c r="AAM12" s="39"/>
      <c r="AAN12" s="39"/>
      <c r="AAO12" s="39"/>
      <c r="AAP12" s="39"/>
      <c r="AAQ12" s="39"/>
      <c r="AAR12" s="39"/>
      <c r="AAS12" s="39"/>
      <c r="AAT12" s="39"/>
      <c r="AAU12" s="39"/>
      <c r="AAV12" s="39"/>
      <c r="AAW12" s="39"/>
      <c r="AAX12" s="39"/>
      <c r="AAY12" s="39"/>
      <c r="AAZ12" s="39"/>
      <c r="ABA12" s="39"/>
      <c r="ABB12" s="39"/>
      <c r="ABC12" s="39"/>
      <c r="ABD12" s="39"/>
      <c r="ABE12" s="39"/>
      <c r="ABF12" s="39"/>
      <c r="ABG12" s="39"/>
      <c r="ABH12" s="39"/>
      <c r="ABI12" s="39"/>
      <c r="ABJ12" s="39"/>
      <c r="ABK12" s="39"/>
      <c r="ABL12" s="39"/>
      <c r="ABM12" s="39"/>
      <c r="ABN12" s="39"/>
      <c r="ABO12" s="39"/>
      <c r="ABP12" s="39"/>
      <c r="ABQ12" s="39"/>
      <c r="ABR12" s="39"/>
      <c r="ABS12" s="39"/>
      <c r="ABT12" s="39"/>
      <c r="ABU12" s="39"/>
      <c r="ABV12" s="39"/>
      <c r="ABW12" s="39"/>
      <c r="ABX12" s="39"/>
      <c r="ABY12" s="39"/>
      <c r="ABZ12" s="39"/>
      <c r="ACA12" s="39"/>
      <c r="ACB12" s="39"/>
      <c r="ACC12" s="39"/>
      <c r="ACD12" s="39"/>
      <c r="ACE12" s="39"/>
      <c r="ACF12" s="39"/>
      <c r="ACG12" s="39"/>
      <c r="ACH12" s="39"/>
      <c r="ACI12" s="39"/>
      <c r="ACJ12" s="39"/>
      <c r="ACK12" s="39"/>
      <c r="ACL12" s="39"/>
      <c r="ACM12" s="39"/>
      <c r="ACN12" s="39"/>
      <c r="ACO12" s="39"/>
      <c r="ACP12" s="39"/>
      <c r="ACQ12" s="39"/>
      <c r="ACR12" s="39"/>
      <c r="ACS12" s="39"/>
      <c r="ACT12" s="39"/>
      <c r="ACU12" s="39"/>
      <c r="ACV12" s="39"/>
      <c r="ACW12" s="39"/>
      <c r="ACX12" s="39"/>
      <c r="ACY12" s="39"/>
      <c r="ACZ12" s="39"/>
      <c r="ADA12" s="39"/>
      <c r="ADB12" s="39"/>
      <c r="ADC12" s="39"/>
      <c r="ADD12" s="39"/>
      <c r="ADE12" s="39"/>
      <c r="ADF12" s="39"/>
      <c r="ADG12" s="39"/>
      <c r="ADH12" s="39"/>
      <c r="ADI12" s="39"/>
      <c r="ADJ12" s="39"/>
      <c r="ADK12" s="39"/>
      <c r="ADL12" s="39"/>
      <c r="ADM12" s="39"/>
      <c r="ADN12" s="39"/>
      <c r="ADO12" s="39"/>
      <c r="ADP12" s="39"/>
      <c r="ADQ12" s="39"/>
      <c r="ADR12" s="39"/>
      <c r="ADS12" s="39"/>
      <c r="ADT12" s="39"/>
      <c r="ADU12" s="39"/>
      <c r="ADV12" s="39"/>
      <c r="ADW12" s="39"/>
      <c r="ADX12" s="39"/>
      <c r="ADY12" s="39"/>
      <c r="ADZ12" s="39"/>
      <c r="AEA12" s="39"/>
      <c r="AEB12" s="39"/>
      <c r="AEC12" s="39"/>
      <c r="AED12" s="39"/>
      <c r="AEE12" s="39"/>
      <c r="AEF12" s="39"/>
      <c r="AEG12" s="39"/>
      <c r="AEH12" s="39"/>
      <c r="AEI12" s="39"/>
      <c r="AEJ12" s="39"/>
      <c r="AEK12" s="39"/>
      <c r="AEL12" s="39"/>
      <c r="AEM12" s="39"/>
      <c r="AEN12" s="39"/>
      <c r="AEO12" s="39"/>
      <c r="AEP12" s="39"/>
      <c r="AEQ12" s="39"/>
      <c r="AER12" s="39"/>
      <c r="AES12" s="39"/>
      <c r="AET12" s="39"/>
      <c r="AEU12" s="39"/>
      <c r="AEV12" s="39"/>
      <c r="AEW12" s="39"/>
      <c r="AEX12" s="39"/>
      <c r="AEY12" s="39"/>
      <c r="AEZ12" s="39"/>
      <c r="AFA12" s="39"/>
      <c r="AFB12" s="39"/>
      <c r="AFC12" s="39"/>
      <c r="AFD12" s="39"/>
      <c r="AFE12" s="39"/>
      <c r="AFF12" s="39"/>
      <c r="AFG12" s="39"/>
      <c r="AFH12" s="39"/>
      <c r="AFI12" s="39"/>
      <c r="AFJ12" s="39"/>
      <c r="AFK12" s="39"/>
      <c r="AFL12" s="39"/>
      <c r="AFM12" s="39"/>
      <c r="AFN12" s="39"/>
      <c r="AFO12" s="39"/>
      <c r="AFP12" s="39"/>
      <c r="AFQ12" s="39"/>
      <c r="AFR12" s="39"/>
      <c r="AFS12" s="39"/>
      <c r="AFT12" s="39"/>
      <c r="AFU12" s="39"/>
      <c r="AFV12" s="39"/>
      <c r="AFW12" s="39"/>
      <c r="AFX12" s="39"/>
      <c r="AFY12" s="39"/>
      <c r="AFZ12" s="39"/>
      <c r="AGA12" s="39"/>
      <c r="AGB12" s="39"/>
      <c r="AGC12" s="39"/>
      <c r="AGD12" s="39"/>
      <c r="AGE12" s="39"/>
      <c r="AGF12" s="39"/>
      <c r="AGG12" s="39"/>
      <c r="AGH12" s="39"/>
      <c r="AGI12" s="39"/>
      <c r="AGJ12" s="39"/>
      <c r="AGK12" s="39"/>
      <c r="AGL12" s="39"/>
      <c r="AGM12" s="39"/>
      <c r="AGN12" s="39"/>
      <c r="AGO12" s="39"/>
      <c r="AGP12" s="39"/>
      <c r="AGQ12" s="39"/>
      <c r="AGR12" s="39"/>
      <c r="AGS12" s="39"/>
      <c r="AGT12" s="39"/>
      <c r="AGU12" s="39"/>
      <c r="AGV12" s="39"/>
      <c r="AGW12" s="39"/>
      <c r="AGX12" s="39"/>
      <c r="AGY12" s="39"/>
      <c r="AGZ12" s="39"/>
      <c r="AHA12" s="39"/>
      <c r="AHB12" s="39"/>
      <c r="AHC12" s="39"/>
      <c r="AHD12" s="39"/>
      <c r="AHE12" s="39"/>
      <c r="AHF12" s="39"/>
      <c r="AHG12" s="39"/>
      <c r="AHH12" s="39"/>
      <c r="AHI12" s="39"/>
      <c r="AHJ12" s="39"/>
      <c r="AHK12" s="39"/>
      <c r="AHL12" s="39"/>
      <c r="AHM12" s="39"/>
      <c r="AHN12" s="39"/>
      <c r="AHO12" s="39"/>
      <c r="AHP12" s="39"/>
      <c r="AHQ12" s="39"/>
      <c r="AHR12" s="39"/>
      <c r="AHS12" s="39"/>
      <c r="AHT12" s="39"/>
      <c r="AHU12" s="39"/>
      <c r="AHV12" s="39"/>
      <c r="AHW12" s="39"/>
      <c r="AHX12" s="39"/>
      <c r="AHY12" s="39"/>
      <c r="AHZ12" s="39"/>
      <c r="AIA12" s="39"/>
      <c r="AIB12" s="39"/>
      <c r="AIC12" s="39"/>
      <c r="AID12" s="39"/>
      <c r="AIE12" s="39"/>
      <c r="AIF12" s="39"/>
      <c r="AIG12" s="39"/>
      <c r="AIH12" s="39"/>
      <c r="AII12" s="39"/>
      <c r="AIJ12" s="39"/>
      <c r="AIK12" s="39"/>
      <c r="AIL12" s="39"/>
      <c r="AIM12" s="39"/>
      <c r="AIN12" s="39"/>
      <c r="AIO12" s="39"/>
      <c r="AIP12" s="39"/>
      <c r="AIQ12" s="39"/>
      <c r="AIR12" s="39"/>
      <c r="AIS12" s="39"/>
      <c r="AIT12" s="39"/>
      <c r="AIU12" s="39"/>
      <c r="AIV12" s="39"/>
      <c r="AIW12" s="39"/>
      <c r="AIX12" s="39"/>
      <c r="AIY12" s="39"/>
      <c r="AIZ12" s="39"/>
      <c r="AJA12" s="39"/>
      <c r="AJB12" s="39"/>
      <c r="AJC12" s="39"/>
      <c r="AJD12" s="39"/>
      <c r="AJE12" s="39"/>
      <c r="AJF12" s="39"/>
      <c r="AJG12" s="39"/>
      <c r="AJH12" s="39"/>
      <c r="AJI12" s="39"/>
      <c r="AJJ12" s="39"/>
      <c r="AJK12" s="39"/>
      <c r="AJL12" s="39"/>
      <c r="AJM12" s="39"/>
      <c r="AJN12" s="39"/>
      <c r="AJO12" s="39"/>
      <c r="AJP12" s="39"/>
      <c r="AJQ12" s="39"/>
      <c r="AJR12" s="39"/>
      <c r="AJS12" s="39"/>
      <c r="AJT12" s="39"/>
      <c r="AJU12" s="39"/>
      <c r="AJV12" s="39"/>
      <c r="AJW12" s="39"/>
      <c r="AJX12" s="39"/>
      <c r="AJY12" s="39"/>
      <c r="AJZ12" s="39"/>
      <c r="AKA12" s="39"/>
      <c r="AKB12" s="39"/>
      <c r="AKC12" s="39"/>
      <c r="AKD12" s="39"/>
      <c r="AKE12" s="39"/>
      <c r="AKF12" s="39"/>
      <c r="AKG12" s="39"/>
      <c r="AKH12" s="39"/>
      <c r="AKI12" s="39"/>
      <c r="AKJ12" s="39"/>
      <c r="AKK12" s="39"/>
      <c r="AKL12" s="39"/>
      <c r="AKM12" s="39"/>
      <c r="AKN12" s="39"/>
      <c r="AKO12" s="39"/>
      <c r="AKP12" s="39"/>
      <c r="AKQ12" s="39"/>
      <c r="AKR12" s="39"/>
      <c r="AKS12" s="39"/>
      <c r="AKT12" s="39"/>
      <c r="AKU12" s="39"/>
      <c r="AKV12" s="39"/>
      <c r="AKW12" s="39"/>
      <c r="AKX12" s="39"/>
      <c r="AKY12" s="39"/>
      <c r="AKZ12" s="39"/>
      <c r="ALA12" s="39"/>
      <c r="ALB12" s="39"/>
      <c r="ALC12" s="39"/>
      <c r="ALD12" s="39"/>
      <c r="ALE12" s="39"/>
      <c r="ALF12" s="39"/>
      <c r="ALG12" s="39"/>
      <c r="ALH12" s="39"/>
      <c r="ALI12" s="39"/>
      <c r="ALJ12" s="39"/>
      <c r="ALK12" s="39"/>
      <c r="ALL12" s="39"/>
      <c r="ALM12" s="39"/>
      <c r="ALN12" s="39"/>
      <c r="ALO12" s="39"/>
      <c r="ALP12" s="39"/>
      <c r="ALQ12" s="39"/>
      <c r="ALR12" s="39"/>
      <c r="ALS12" s="39"/>
      <c r="ALT12" s="39"/>
      <c r="ALU12" s="39"/>
      <c r="ALV12" s="39"/>
      <c r="ALW12" s="39"/>
      <c r="ALX12" s="39"/>
      <c r="ALY12" s="39"/>
      <c r="ALZ12" s="39"/>
      <c r="AMA12" s="39"/>
      <c r="AMB12" s="39"/>
      <c r="AMC12" s="39"/>
      <c r="AMD12" s="39"/>
      <c r="AME12" s="39"/>
      <c r="AMF12" s="39"/>
      <c r="AMG12" s="39"/>
      <c r="AMH12" s="39"/>
      <c r="AMI12" s="39"/>
      <c r="AMJ12" s="39"/>
      <c r="AMK12" s="39"/>
    </row>
    <row r="13" spans="1:1025" s="45" customFormat="1" x14ac:dyDescent="0.35">
      <c r="A13" s="25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39"/>
      <c r="IW13" s="39"/>
      <c r="IX13" s="39"/>
      <c r="IY13" s="39"/>
      <c r="IZ13" s="39"/>
      <c r="JA13" s="39"/>
      <c r="JB13" s="39"/>
      <c r="JC13" s="39"/>
      <c r="JD13" s="39"/>
      <c r="JE13" s="39"/>
      <c r="JF13" s="39"/>
      <c r="JG13" s="39"/>
      <c r="JH13" s="39"/>
      <c r="JI13" s="39"/>
      <c r="JJ13" s="39"/>
      <c r="JK13" s="39"/>
      <c r="JL13" s="39"/>
      <c r="JM13" s="39"/>
      <c r="JN13" s="39"/>
      <c r="JO13" s="39"/>
      <c r="JP13" s="39"/>
      <c r="JQ13" s="39"/>
      <c r="JR13" s="39"/>
      <c r="JS13" s="39"/>
      <c r="JT13" s="39"/>
      <c r="JU13" s="39"/>
      <c r="JV13" s="39"/>
      <c r="JW13" s="39"/>
      <c r="JX13" s="39"/>
      <c r="JY13" s="39"/>
      <c r="JZ13" s="39"/>
      <c r="KA13" s="39"/>
      <c r="KB13" s="39"/>
      <c r="KC13" s="39"/>
      <c r="KD13" s="39"/>
      <c r="KE13" s="39"/>
      <c r="KF13" s="39"/>
      <c r="KG13" s="39"/>
      <c r="KH13" s="39"/>
      <c r="KI13" s="39"/>
      <c r="KJ13" s="39"/>
      <c r="KK13" s="39"/>
      <c r="KL13" s="39"/>
      <c r="KM13" s="39"/>
      <c r="KN13" s="39"/>
      <c r="KO13" s="39"/>
      <c r="KP13" s="39"/>
      <c r="KQ13" s="39"/>
      <c r="KR13" s="39"/>
      <c r="KS13" s="39"/>
      <c r="KT13" s="39"/>
      <c r="KU13" s="39"/>
      <c r="KV13" s="39"/>
      <c r="KW13" s="39"/>
      <c r="KX13" s="39"/>
      <c r="KY13" s="39"/>
      <c r="KZ13" s="39"/>
      <c r="LA13" s="39"/>
      <c r="LB13" s="39"/>
      <c r="LC13" s="39"/>
      <c r="LD13" s="39"/>
      <c r="LE13" s="39"/>
      <c r="LF13" s="39"/>
      <c r="LG13" s="39"/>
      <c r="LH13" s="39"/>
      <c r="LI13" s="39"/>
      <c r="LJ13" s="39"/>
      <c r="LK13" s="39"/>
      <c r="LL13" s="39"/>
      <c r="LM13" s="39"/>
      <c r="LN13" s="39"/>
      <c r="LO13" s="39"/>
      <c r="LP13" s="39"/>
      <c r="LQ13" s="39"/>
      <c r="LR13" s="39"/>
      <c r="LS13" s="39"/>
      <c r="LT13" s="39"/>
      <c r="LU13" s="39"/>
      <c r="LV13" s="39"/>
      <c r="LW13" s="39"/>
      <c r="LX13" s="39"/>
      <c r="LY13" s="39"/>
      <c r="LZ13" s="39"/>
      <c r="MA13" s="39"/>
      <c r="MB13" s="39"/>
      <c r="MC13" s="39"/>
      <c r="MD13" s="39"/>
      <c r="ME13" s="39"/>
      <c r="MF13" s="39"/>
      <c r="MG13" s="39"/>
      <c r="MH13" s="39"/>
      <c r="MI13" s="39"/>
      <c r="MJ13" s="39"/>
      <c r="MK13" s="39"/>
      <c r="ML13" s="39"/>
      <c r="MM13" s="39"/>
      <c r="MN13" s="39"/>
      <c r="MO13" s="39"/>
      <c r="MP13" s="39"/>
      <c r="MQ13" s="39"/>
      <c r="MR13" s="39"/>
      <c r="MS13" s="39"/>
      <c r="MT13" s="39"/>
      <c r="MU13" s="39"/>
      <c r="MV13" s="39"/>
      <c r="MW13" s="39"/>
      <c r="MX13" s="39"/>
      <c r="MY13" s="39"/>
      <c r="MZ13" s="39"/>
      <c r="NA13" s="39"/>
      <c r="NB13" s="39"/>
      <c r="NC13" s="39"/>
      <c r="ND13" s="39"/>
      <c r="NE13" s="39"/>
      <c r="NF13" s="39"/>
      <c r="NG13" s="39"/>
      <c r="NH13" s="39"/>
      <c r="NI13" s="39"/>
      <c r="NJ13" s="39"/>
      <c r="NK13" s="39"/>
      <c r="NL13" s="39"/>
      <c r="NM13" s="39"/>
      <c r="NN13" s="39"/>
      <c r="NO13" s="39"/>
      <c r="NP13" s="39"/>
      <c r="NQ13" s="39"/>
      <c r="NR13" s="39"/>
      <c r="NS13" s="39"/>
      <c r="NT13" s="39"/>
      <c r="NU13" s="39"/>
      <c r="NV13" s="39"/>
      <c r="NW13" s="39"/>
      <c r="NX13" s="39"/>
      <c r="NY13" s="39"/>
      <c r="NZ13" s="39"/>
      <c r="OA13" s="39"/>
      <c r="OB13" s="39"/>
      <c r="OC13" s="39"/>
      <c r="OD13" s="39"/>
      <c r="OE13" s="39"/>
      <c r="OF13" s="39"/>
      <c r="OG13" s="39"/>
      <c r="OH13" s="39"/>
      <c r="OI13" s="39"/>
      <c r="OJ13" s="39"/>
      <c r="OK13" s="39"/>
      <c r="OL13" s="39"/>
      <c r="OM13" s="39"/>
      <c r="ON13" s="39"/>
      <c r="OO13" s="39"/>
      <c r="OP13" s="39"/>
      <c r="OQ13" s="39"/>
      <c r="OR13" s="39"/>
      <c r="OS13" s="39"/>
      <c r="OT13" s="39"/>
      <c r="OU13" s="39"/>
      <c r="OV13" s="39"/>
      <c r="OW13" s="39"/>
      <c r="OX13" s="39"/>
      <c r="OY13" s="39"/>
      <c r="OZ13" s="39"/>
      <c r="PA13" s="39"/>
      <c r="PB13" s="39"/>
      <c r="PC13" s="39"/>
      <c r="PD13" s="39"/>
      <c r="PE13" s="39"/>
      <c r="PF13" s="39"/>
      <c r="PG13" s="39"/>
      <c r="PH13" s="39"/>
      <c r="PI13" s="39"/>
      <c r="PJ13" s="39"/>
      <c r="PK13" s="39"/>
      <c r="PL13" s="39"/>
      <c r="PM13" s="39"/>
      <c r="PN13" s="39"/>
      <c r="PO13" s="39"/>
      <c r="PP13" s="39"/>
      <c r="PQ13" s="39"/>
      <c r="PR13" s="39"/>
      <c r="PS13" s="39"/>
      <c r="PT13" s="39"/>
      <c r="PU13" s="39"/>
      <c r="PV13" s="39"/>
      <c r="PW13" s="39"/>
      <c r="PX13" s="39"/>
      <c r="PY13" s="39"/>
      <c r="PZ13" s="39"/>
      <c r="QA13" s="39"/>
      <c r="QB13" s="39"/>
      <c r="QC13" s="39"/>
      <c r="QD13" s="39"/>
      <c r="QE13" s="39"/>
      <c r="QF13" s="39"/>
      <c r="QG13" s="39"/>
      <c r="QH13" s="39"/>
      <c r="QI13" s="39"/>
      <c r="QJ13" s="39"/>
      <c r="QK13" s="39"/>
      <c r="QL13" s="39"/>
      <c r="QM13" s="39"/>
      <c r="QN13" s="39"/>
      <c r="QO13" s="39"/>
      <c r="QP13" s="39"/>
      <c r="QQ13" s="39"/>
      <c r="QR13" s="39"/>
      <c r="QS13" s="39"/>
      <c r="QT13" s="39"/>
      <c r="QU13" s="39"/>
      <c r="QV13" s="39"/>
      <c r="QW13" s="39"/>
      <c r="QX13" s="39"/>
      <c r="QY13" s="39"/>
      <c r="QZ13" s="39"/>
      <c r="RA13" s="39"/>
      <c r="RB13" s="39"/>
      <c r="RC13" s="39"/>
      <c r="RD13" s="39"/>
      <c r="RE13" s="39"/>
      <c r="RF13" s="39"/>
      <c r="RG13" s="39"/>
      <c r="RH13" s="39"/>
      <c r="RI13" s="39"/>
      <c r="RJ13" s="39"/>
      <c r="RK13" s="39"/>
      <c r="RL13" s="39"/>
      <c r="RM13" s="39"/>
      <c r="RN13" s="39"/>
      <c r="RO13" s="39"/>
      <c r="RP13" s="39"/>
      <c r="RQ13" s="39"/>
      <c r="RR13" s="39"/>
      <c r="RS13" s="39"/>
      <c r="RT13" s="39"/>
      <c r="RU13" s="39"/>
      <c r="RV13" s="39"/>
      <c r="RW13" s="39"/>
      <c r="RX13" s="39"/>
      <c r="RY13" s="39"/>
      <c r="RZ13" s="39"/>
      <c r="SA13" s="39"/>
      <c r="SB13" s="39"/>
      <c r="SC13" s="39"/>
      <c r="SD13" s="39"/>
      <c r="SE13" s="39"/>
      <c r="SF13" s="39"/>
      <c r="SG13" s="39"/>
      <c r="SH13" s="39"/>
      <c r="SI13" s="39"/>
      <c r="SJ13" s="39"/>
      <c r="SK13" s="39"/>
      <c r="SL13" s="39"/>
      <c r="SM13" s="39"/>
      <c r="SN13" s="39"/>
      <c r="SO13" s="39"/>
      <c r="SP13" s="39"/>
      <c r="SQ13" s="39"/>
      <c r="SR13" s="39"/>
      <c r="SS13" s="39"/>
      <c r="ST13" s="39"/>
      <c r="SU13" s="39"/>
      <c r="SV13" s="39"/>
      <c r="SW13" s="39"/>
      <c r="SX13" s="39"/>
      <c r="SY13" s="39"/>
      <c r="SZ13" s="39"/>
      <c r="TA13" s="39"/>
      <c r="TB13" s="39"/>
      <c r="TC13" s="39"/>
      <c r="TD13" s="39"/>
      <c r="TE13" s="39"/>
      <c r="TF13" s="39"/>
      <c r="TG13" s="39"/>
      <c r="TH13" s="39"/>
      <c r="TI13" s="39"/>
      <c r="TJ13" s="39"/>
      <c r="TK13" s="39"/>
      <c r="TL13" s="39"/>
      <c r="TM13" s="39"/>
      <c r="TN13" s="39"/>
      <c r="TO13" s="39"/>
      <c r="TP13" s="39"/>
      <c r="TQ13" s="39"/>
      <c r="TR13" s="39"/>
      <c r="TS13" s="39"/>
      <c r="TT13" s="39"/>
      <c r="TU13" s="39"/>
      <c r="TV13" s="39"/>
      <c r="TW13" s="39"/>
      <c r="TX13" s="39"/>
      <c r="TY13" s="39"/>
      <c r="TZ13" s="39"/>
      <c r="UA13" s="39"/>
      <c r="UB13" s="39"/>
      <c r="UC13" s="39"/>
      <c r="UD13" s="39"/>
      <c r="UE13" s="39"/>
      <c r="UF13" s="39"/>
      <c r="UG13" s="39"/>
      <c r="UH13" s="39"/>
      <c r="UI13" s="39"/>
      <c r="UJ13" s="39"/>
      <c r="UK13" s="39"/>
      <c r="UL13" s="39"/>
      <c r="UM13" s="39"/>
      <c r="UN13" s="39"/>
      <c r="UO13" s="39"/>
      <c r="UP13" s="39"/>
      <c r="UQ13" s="39"/>
      <c r="UR13" s="39"/>
      <c r="US13" s="39"/>
      <c r="UT13" s="39"/>
      <c r="UU13" s="39"/>
      <c r="UV13" s="39"/>
      <c r="UW13" s="39"/>
      <c r="UX13" s="39"/>
      <c r="UY13" s="39"/>
      <c r="UZ13" s="39"/>
      <c r="VA13" s="39"/>
      <c r="VB13" s="39"/>
      <c r="VC13" s="39"/>
      <c r="VD13" s="39"/>
      <c r="VE13" s="39"/>
      <c r="VF13" s="39"/>
      <c r="VG13" s="39"/>
      <c r="VH13" s="39"/>
      <c r="VI13" s="39"/>
      <c r="VJ13" s="39"/>
      <c r="VK13" s="39"/>
      <c r="VL13" s="39"/>
      <c r="VM13" s="39"/>
      <c r="VN13" s="39"/>
      <c r="VO13" s="39"/>
      <c r="VP13" s="39"/>
      <c r="VQ13" s="39"/>
      <c r="VR13" s="39"/>
      <c r="VS13" s="39"/>
      <c r="VT13" s="39"/>
      <c r="VU13" s="39"/>
      <c r="VV13" s="39"/>
      <c r="VW13" s="39"/>
      <c r="VX13" s="39"/>
      <c r="VY13" s="39"/>
      <c r="VZ13" s="39"/>
      <c r="WA13" s="39"/>
      <c r="WB13" s="39"/>
      <c r="WC13" s="39"/>
      <c r="WD13" s="39"/>
      <c r="WE13" s="39"/>
      <c r="WF13" s="39"/>
      <c r="WG13" s="39"/>
      <c r="WH13" s="39"/>
      <c r="WI13" s="39"/>
      <c r="WJ13" s="39"/>
      <c r="WK13" s="39"/>
      <c r="WL13" s="39"/>
      <c r="WM13" s="39"/>
      <c r="WN13" s="39"/>
      <c r="WO13" s="39"/>
      <c r="WP13" s="39"/>
      <c r="WQ13" s="39"/>
      <c r="WR13" s="39"/>
      <c r="WS13" s="39"/>
      <c r="WT13" s="39"/>
      <c r="WU13" s="39"/>
      <c r="WV13" s="39"/>
      <c r="WW13" s="39"/>
      <c r="WX13" s="39"/>
      <c r="WY13" s="39"/>
      <c r="WZ13" s="39"/>
      <c r="XA13" s="39"/>
      <c r="XB13" s="39"/>
      <c r="XC13" s="39"/>
      <c r="XD13" s="39"/>
      <c r="XE13" s="39"/>
      <c r="XF13" s="39"/>
      <c r="XG13" s="39"/>
      <c r="XH13" s="39"/>
      <c r="XI13" s="39"/>
      <c r="XJ13" s="39"/>
      <c r="XK13" s="39"/>
      <c r="XL13" s="39"/>
      <c r="XM13" s="39"/>
      <c r="XN13" s="39"/>
      <c r="XO13" s="39"/>
      <c r="XP13" s="39"/>
      <c r="XQ13" s="39"/>
      <c r="XR13" s="39"/>
      <c r="XS13" s="39"/>
      <c r="XT13" s="39"/>
      <c r="XU13" s="39"/>
      <c r="XV13" s="39"/>
      <c r="XW13" s="39"/>
      <c r="XX13" s="39"/>
      <c r="XY13" s="39"/>
      <c r="XZ13" s="39"/>
      <c r="YA13" s="39"/>
      <c r="YB13" s="39"/>
      <c r="YC13" s="39"/>
      <c r="YD13" s="39"/>
      <c r="YE13" s="39"/>
      <c r="YF13" s="39"/>
      <c r="YG13" s="39"/>
      <c r="YH13" s="39"/>
      <c r="YI13" s="39"/>
      <c r="YJ13" s="39"/>
      <c r="YK13" s="39"/>
      <c r="YL13" s="39"/>
      <c r="YM13" s="39"/>
      <c r="YN13" s="39"/>
      <c r="YO13" s="39"/>
      <c r="YP13" s="39"/>
      <c r="YQ13" s="39"/>
      <c r="YR13" s="39"/>
      <c r="YS13" s="39"/>
      <c r="YT13" s="39"/>
      <c r="YU13" s="39"/>
      <c r="YV13" s="39"/>
      <c r="YW13" s="39"/>
      <c r="YX13" s="39"/>
      <c r="YY13" s="39"/>
      <c r="YZ13" s="39"/>
      <c r="ZA13" s="39"/>
      <c r="ZB13" s="39"/>
      <c r="ZC13" s="39"/>
      <c r="ZD13" s="39"/>
      <c r="ZE13" s="39"/>
      <c r="ZF13" s="39"/>
      <c r="ZG13" s="39"/>
      <c r="ZH13" s="39"/>
      <c r="ZI13" s="39"/>
      <c r="ZJ13" s="39"/>
      <c r="ZK13" s="39"/>
      <c r="ZL13" s="39"/>
      <c r="ZM13" s="39"/>
      <c r="ZN13" s="39"/>
      <c r="ZO13" s="39"/>
      <c r="ZP13" s="39"/>
      <c r="ZQ13" s="39"/>
      <c r="ZR13" s="39"/>
      <c r="ZS13" s="39"/>
      <c r="ZT13" s="39"/>
      <c r="ZU13" s="39"/>
      <c r="ZV13" s="39"/>
      <c r="ZW13" s="39"/>
      <c r="ZX13" s="39"/>
      <c r="ZY13" s="39"/>
      <c r="ZZ13" s="39"/>
      <c r="AAA13" s="39"/>
      <c r="AAB13" s="39"/>
      <c r="AAC13" s="39"/>
      <c r="AAD13" s="39"/>
      <c r="AAE13" s="39"/>
      <c r="AAF13" s="39"/>
      <c r="AAG13" s="39"/>
      <c r="AAH13" s="39"/>
      <c r="AAI13" s="39"/>
      <c r="AAJ13" s="39"/>
      <c r="AAK13" s="39"/>
      <c r="AAL13" s="39"/>
      <c r="AAM13" s="39"/>
      <c r="AAN13" s="39"/>
      <c r="AAO13" s="39"/>
      <c r="AAP13" s="39"/>
      <c r="AAQ13" s="39"/>
      <c r="AAR13" s="39"/>
      <c r="AAS13" s="39"/>
      <c r="AAT13" s="39"/>
      <c r="AAU13" s="39"/>
      <c r="AAV13" s="39"/>
      <c r="AAW13" s="39"/>
      <c r="AAX13" s="39"/>
      <c r="AAY13" s="39"/>
      <c r="AAZ13" s="39"/>
      <c r="ABA13" s="39"/>
      <c r="ABB13" s="39"/>
      <c r="ABC13" s="39"/>
      <c r="ABD13" s="39"/>
      <c r="ABE13" s="39"/>
      <c r="ABF13" s="39"/>
      <c r="ABG13" s="39"/>
      <c r="ABH13" s="39"/>
      <c r="ABI13" s="39"/>
      <c r="ABJ13" s="39"/>
      <c r="ABK13" s="39"/>
      <c r="ABL13" s="39"/>
      <c r="ABM13" s="39"/>
      <c r="ABN13" s="39"/>
      <c r="ABO13" s="39"/>
      <c r="ABP13" s="39"/>
      <c r="ABQ13" s="39"/>
      <c r="ABR13" s="39"/>
      <c r="ABS13" s="39"/>
      <c r="ABT13" s="39"/>
      <c r="ABU13" s="39"/>
      <c r="ABV13" s="39"/>
      <c r="ABW13" s="39"/>
      <c r="ABX13" s="39"/>
      <c r="ABY13" s="39"/>
      <c r="ABZ13" s="39"/>
      <c r="ACA13" s="39"/>
      <c r="ACB13" s="39"/>
      <c r="ACC13" s="39"/>
      <c r="ACD13" s="39"/>
      <c r="ACE13" s="39"/>
      <c r="ACF13" s="39"/>
      <c r="ACG13" s="39"/>
      <c r="ACH13" s="39"/>
      <c r="ACI13" s="39"/>
      <c r="ACJ13" s="39"/>
      <c r="ACK13" s="39"/>
      <c r="ACL13" s="39"/>
      <c r="ACM13" s="39"/>
      <c r="ACN13" s="39"/>
      <c r="ACO13" s="39"/>
      <c r="ACP13" s="39"/>
      <c r="ACQ13" s="39"/>
      <c r="ACR13" s="39"/>
      <c r="ACS13" s="39"/>
      <c r="ACT13" s="39"/>
      <c r="ACU13" s="39"/>
      <c r="ACV13" s="39"/>
      <c r="ACW13" s="39"/>
      <c r="ACX13" s="39"/>
      <c r="ACY13" s="39"/>
      <c r="ACZ13" s="39"/>
      <c r="ADA13" s="39"/>
      <c r="ADB13" s="39"/>
      <c r="ADC13" s="39"/>
      <c r="ADD13" s="39"/>
      <c r="ADE13" s="39"/>
      <c r="ADF13" s="39"/>
      <c r="ADG13" s="39"/>
      <c r="ADH13" s="39"/>
      <c r="ADI13" s="39"/>
      <c r="ADJ13" s="39"/>
      <c r="ADK13" s="39"/>
      <c r="ADL13" s="39"/>
      <c r="ADM13" s="39"/>
      <c r="ADN13" s="39"/>
      <c r="ADO13" s="39"/>
      <c r="ADP13" s="39"/>
      <c r="ADQ13" s="39"/>
      <c r="ADR13" s="39"/>
      <c r="ADS13" s="39"/>
      <c r="ADT13" s="39"/>
      <c r="ADU13" s="39"/>
      <c r="ADV13" s="39"/>
      <c r="ADW13" s="39"/>
      <c r="ADX13" s="39"/>
      <c r="ADY13" s="39"/>
      <c r="ADZ13" s="39"/>
      <c r="AEA13" s="39"/>
      <c r="AEB13" s="39"/>
      <c r="AEC13" s="39"/>
      <c r="AED13" s="39"/>
      <c r="AEE13" s="39"/>
      <c r="AEF13" s="39"/>
      <c r="AEG13" s="39"/>
      <c r="AEH13" s="39"/>
      <c r="AEI13" s="39"/>
      <c r="AEJ13" s="39"/>
      <c r="AEK13" s="39"/>
      <c r="AEL13" s="39"/>
      <c r="AEM13" s="39"/>
      <c r="AEN13" s="39"/>
      <c r="AEO13" s="39"/>
      <c r="AEP13" s="39"/>
      <c r="AEQ13" s="39"/>
      <c r="AER13" s="39"/>
      <c r="AES13" s="39"/>
      <c r="AET13" s="39"/>
      <c r="AEU13" s="39"/>
      <c r="AEV13" s="39"/>
      <c r="AEW13" s="39"/>
      <c r="AEX13" s="39"/>
      <c r="AEY13" s="39"/>
      <c r="AEZ13" s="39"/>
      <c r="AFA13" s="39"/>
      <c r="AFB13" s="39"/>
      <c r="AFC13" s="39"/>
      <c r="AFD13" s="39"/>
      <c r="AFE13" s="39"/>
      <c r="AFF13" s="39"/>
      <c r="AFG13" s="39"/>
      <c r="AFH13" s="39"/>
      <c r="AFI13" s="39"/>
      <c r="AFJ13" s="39"/>
      <c r="AFK13" s="39"/>
      <c r="AFL13" s="39"/>
      <c r="AFM13" s="39"/>
      <c r="AFN13" s="39"/>
      <c r="AFO13" s="39"/>
      <c r="AFP13" s="39"/>
      <c r="AFQ13" s="39"/>
      <c r="AFR13" s="39"/>
      <c r="AFS13" s="39"/>
      <c r="AFT13" s="39"/>
      <c r="AFU13" s="39"/>
      <c r="AFV13" s="39"/>
      <c r="AFW13" s="39"/>
      <c r="AFX13" s="39"/>
      <c r="AFY13" s="39"/>
      <c r="AFZ13" s="39"/>
      <c r="AGA13" s="39"/>
      <c r="AGB13" s="39"/>
      <c r="AGC13" s="39"/>
      <c r="AGD13" s="39"/>
      <c r="AGE13" s="39"/>
      <c r="AGF13" s="39"/>
      <c r="AGG13" s="39"/>
      <c r="AGH13" s="39"/>
      <c r="AGI13" s="39"/>
      <c r="AGJ13" s="39"/>
      <c r="AGK13" s="39"/>
      <c r="AGL13" s="39"/>
      <c r="AGM13" s="39"/>
      <c r="AGN13" s="39"/>
      <c r="AGO13" s="39"/>
      <c r="AGP13" s="39"/>
      <c r="AGQ13" s="39"/>
      <c r="AGR13" s="39"/>
      <c r="AGS13" s="39"/>
      <c r="AGT13" s="39"/>
      <c r="AGU13" s="39"/>
      <c r="AGV13" s="39"/>
      <c r="AGW13" s="39"/>
      <c r="AGX13" s="39"/>
      <c r="AGY13" s="39"/>
      <c r="AGZ13" s="39"/>
      <c r="AHA13" s="39"/>
      <c r="AHB13" s="39"/>
      <c r="AHC13" s="39"/>
      <c r="AHD13" s="39"/>
      <c r="AHE13" s="39"/>
      <c r="AHF13" s="39"/>
      <c r="AHG13" s="39"/>
      <c r="AHH13" s="39"/>
      <c r="AHI13" s="39"/>
      <c r="AHJ13" s="39"/>
      <c r="AHK13" s="39"/>
      <c r="AHL13" s="39"/>
      <c r="AHM13" s="39"/>
      <c r="AHN13" s="39"/>
      <c r="AHO13" s="39"/>
      <c r="AHP13" s="39"/>
      <c r="AHQ13" s="39"/>
      <c r="AHR13" s="39"/>
      <c r="AHS13" s="39"/>
      <c r="AHT13" s="39"/>
      <c r="AHU13" s="39"/>
      <c r="AHV13" s="39"/>
      <c r="AHW13" s="39"/>
      <c r="AHX13" s="39"/>
      <c r="AHY13" s="39"/>
      <c r="AHZ13" s="39"/>
      <c r="AIA13" s="39"/>
      <c r="AIB13" s="39"/>
      <c r="AIC13" s="39"/>
      <c r="AID13" s="39"/>
      <c r="AIE13" s="39"/>
      <c r="AIF13" s="39"/>
      <c r="AIG13" s="39"/>
      <c r="AIH13" s="39"/>
      <c r="AII13" s="39"/>
      <c r="AIJ13" s="39"/>
      <c r="AIK13" s="39"/>
      <c r="AIL13" s="39"/>
      <c r="AIM13" s="39"/>
      <c r="AIN13" s="39"/>
      <c r="AIO13" s="39"/>
      <c r="AIP13" s="39"/>
      <c r="AIQ13" s="39"/>
      <c r="AIR13" s="39"/>
      <c r="AIS13" s="39"/>
      <c r="AIT13" s="39"/>
      <c r="AIU13" s="39"/>
      <c r="AIV13" s="39"/>
      <c r="AIW13" s="39"/>
      <c r="AIX13" s="39"/>
      <c r="AIY13" s="39"/>
      <c r="AIZ13" s="39"/>
      <c r="AJA13" s="39"/>
      <c r="AJB13" s="39"/>
      <c r="AJC13" s="39"/>
      <c r="AJD13" s="39"/>
      <c r="AJE13" s="39"/>
      <c r="AJF13" s="39"/>
      <c r="AJG13" s="39"/>
      <c r="AJH13" s="39"/>
      <c r="AJI13" s="39"/>
      <c r="AJJ13" s="39"/>
      <c r="AJK13" s="39"/>
      <c r="AJL13" s="39"/>
      <c r="AJM13" s="39"/>
      <c r="AJN13" s="39"/>
      <c r="AJO13" s="39"/>
      <c r="AJP13" s="39"/>
      <c r="AJQ13" s="39"/>
      <c r="AJR13" s="39"/>
      <c r="AJS13" s="39"/>
      <c r="AJT13" s="39"/>
      <c r="AJU13" s="39"/>
      <c r="AJV13" s="39"/>
      <c r="AJW13" s="39"/>
      <c r="AJX13" s="39"/>
      <c r="AJY13" s="39"/>
      <c r="AJZ13" s="39"/>
      <c r="AKA13" s="39"/>
      <c r="AKB13" s="39"/>
      <c r="AKC13" s="39"/>
      <c r="AKD13" s="39"/>
      <c r="AKE13" s="39"/>
      <c r="AKF13" s="39"/>
      <c r="AKG13" s="39"/>
      <c r="AKH13" s="39"/>
      <c r="AKI13" s="39"/>
      <c r="AKJ13" s="39"/>
      <c r="AKK13" s="39"/>
      <c r="AKL13" s="39"/>
      <c r="AKM13" s="39"/>
      <c r="AKN13" s="39"/>
      <c r="AKO13" s="39"/>
      <c r="AKP13" s="39"/>
      <c r="AKQ13" s="39"/>
      <c r="AKR13" s="39"/>
      <c r="AKS13" s="39"/>
      <c r="AKT13" s="39"/>
      <c r="AKU13" s="39"/>
      <c r="AKV13" s="39"/>
      <c r="AKW13" s="39"/>
      <c r="AKX13" s="39"/>
      <c r="AKY13" s="39"/>
      <c r="AKZ13" s="39"/>
      <c r="ALA13" s="39"/>
      <c r="ALB13" s="39"/>
      <c r="ALC13" s="39"/>
      <c r="ALD13" s="39"/>
      <c r="ALE13" s="39"/>
      <c r="ALF13" s="39"/>
      <c r="ALG13" s="39"/>
      <c r="ALH13" s="39"/>
      <c r="ALI13" s="39"/>
      <c r="ALJ13" s="39"/>
      <c r="ALK13" s="39"/>
      <c r="ALL13" s="39"/>
      <c r="ALM13" s="39"/>
      <c r="ALN13" s="39"/>
      <c r="ALO13" s="39"/>
      <c r="ALP13" s="39"/>
      <c r="ALQ13" s="39"/>
      <c r="ALR13" s="39"/>
      <c r="ALS13" s="39"/>
      <c r="ALT13" s="39"/>
      <c r="ALU13" s="39"/>
      <c r="ALV13" s="39"/>
      <c r="ALW13" s="39"/>
      <c r="ALX13" s="39"/>
      <c r="ALY13" s="39"/>
      <c r="ALZ13" s="39"/>
      <c r="AMA13" s="39"/>
      <c r="AMB13" s="39"/>
      <c r="AMC13" s="39"/>
      <c r="AMD13" s="39"/>
      <c r="AME13" s="39"/>
      <c r="AMF13" s="39"/>
      <c r="AMG13" s="39"/>
      <c r="AMH13" s="39"/>
      <c r="AMI13" s="39"/>
      <c r="AMJ13" s="39"/>
      <c r="AMK13" s="39"/>
    </row>
    <row r="14" spans="1:1025" s="11" customFormat="1" x14ac:dyDescent="0.35">
      <c r="A14" s="42" t="s">
        <v>3</v>
      </c>
      <c r="B14" s="41">
        <v>681</v>
      </c>
      <c r="C14" s="41">
        <v>887</v>
      </c>
      <c r="D14" s="41">
        <v>955</v>
      </c>
      <c r="E14" s="41">
        <v>998</v>
      </c>
      <c r="F14" s="41">
        <v>1187</v>
      </c>
      <c r="G14" s="41">
        <v>1143</v>
      </c>
      <c r="H14" s="41">
        <v>890</v>
      </c>
      <c r="I14" s="41">
        <v>860</v>
      </c>
      <c r="J14" s="41">
        <v>757</v>
      </c>
      <c r="K14" s="41">
        <v>603</v>
      </c>
      <c r="L14" s="41">
        <v>419</v>
      </c>
      <c r="M14" s="41">
        <v>365</v>
      </c>
      <c r="N14" s="41">
        <v>163</v>
      </c>
      <c r="O14" s="41">
        <v>831</v>
      </c>
      <c r="P14" s="41">
        <v>738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  <c r="XR14" s="9"/>
      <c r="XS14" s="9"/>
      <c r="XT14" s="9"/>
      <c r="XU14" s="9"/>
      <c r="XV14" s="9"/>
      <c r="XW14" s="9"/>
      <c r="XX14" s="9"/>
      <c r="XY14" s="9"/>
      <c r="XZ14" s="9"/>
      <c r="YA14" s="9"/>
      <c r="YB14" s="9"/>
      <c r="YC14" s="9"/>
      <c r="YD14" s="9"/>
      <c r="YE14" s="9"/>
      <c r="YF14" s="9"/>
      <c r="YG14" s="9"/>
      <c r="YH14" s="9"/>
      <c r="YI14" s="9"/>
      <c r="YJ14" s="9"/>
      <c r="YK14" s="9"/>
      <c r="YL14" s="9"/>
      <c r="YM14" s="9"/>
      <c r="YN14" s="9"/>
      <c r="YO14" s="9"/>
      <c r="YP14" s="9"/>
      <c r="YQ14" s="9"/>
      <c r="YR14" s="9"/>
      <c r="YS14" s="9"/>
      <c r="YT14" s="9"/>
      <c r="YU14" s="9"/>
      <c r="YV14" s="9"/>
      <c r="YW14" s="9"/>
      <c r="YX14" s="9"/>
      <c r="YY14" s="9"/>
      <c r="YZ14" s="9"/>
      <c r="ZA14" s="9"/>
      <c r="ZB14" s="9"/>
      <c r="ZC14" s="9"/>
      <c r="ZD14" s="9"/>
      <c r="ZE14" s="9"/>
      <c r="ZF14" s="9"/>
      <c r="ZG14" s="9"/>
      <c r="ZH14" s="9"/>
      <c r="ZI14" s="9"/>
      <c r="ZJ14" s="9"/>
      <c r="ZK14" s="9"/>
      <c r="ZL14" s="9"/>
      <c r="ZM14" s="9"/>
      <c r="ZN14" s="9"/>
      <c r="ZO14" s="9"/>
      <c r="ZP14" s="9"/>
      <c r="ZQ14" s="9"/>
      <c r="ZR14" s="9"/>
      <c r="ZS14" s="9"/>
      <c r="ZT14" s="9"/>
      <c r="ZU14" s="9"/>
      <c r="ZV14" s="9"/>
      <c r="ZW14" s="9"/>
      <c r="ZX14" s="9"/>
      <c r="ZY14" s="9"/>
      <c r="ZZ14" s="9"/>
      <c r="AAA14" s="9"/>
      <c r="AAB14" s="9"/>
      <c r="AAC14" s="9"/>
      <c r="AAD14" s="9"/>
      <c r="AAE14" s="9"/>
      <c r="AAF14" s="9"/>
      <c r="AAG14" s="9"/>
      <c r="AAH14" s="9"/>
      <c r="AAI14" s="9"/>
      <c r="AAJ14" s="9"/>
      <c r="AAK14" s="9"/>
      <c r="AAL14" s="9"/>
      <c r="AAM14" s="9"/>
      <c r="AAN14" s="9"/>
      <c r="AAO14" s="9"/>
      <c r="AAP14" s="9"/>
      <c r="AAQ14" s="9"/>
      <c r="AAR14" s="9"/>
      <c r="AAS14" s="9"/>
      <c r="AAT14" s="9"/>
      <c r="AAU14" s="9"/>
      <c r="AAV14" s="9"/>
      <c r="AAW14" s="9"/>
      <c r="AAX14" s="9"/>
      <c r="AAY14" s="9"/>
      <c r="AAZ14" s="9"/>
      <c r="ABA14" s="9"/>
      <c r="ABB14" s="9"/>
      <c r="ABC14" s="9"/>
      <c r="ABD14" s="9"/>
      <c r="ABE14" s="9"/>
      <c r="ABF14" s="9"/>
      <c r="ABG14" s="9"/>
      <c r="ABH14" s="9"/>
      <c r="ABI14" s="9"/>
      <c r="ABJ14" s="9"/>
      <c r="ABK14" s="9"/>
      <c r="ABL14" s="9"/>
      <c r="ABM14" s="9"/>
      <c r="ABN14" s="9"/>
      <c r="ABO14" s="9"/>
      <c r="ABP14" s="9"/>
      <c r="ABQ14" s="9"/>
      <c r="ABR14" s="9"/>
      <c r="ABS14" s="9"/>
      <c r="ABT14" s="9"/>
      <c r="ABU14" s="9"/>
      <c r="ABV14" s="9"/>
      <c r="ABW14" s="9"/>
      <c r="ABX14" s="9"/>
      <c r="ABY14" s="9"/>
      <c r="ABZ14" s="9"/>
      <c r="ACA14" s="9"/>
      <c r="ACB14" s="9"/>
      <c r="ACC14" s="9"/>
      <c r="ACD14" s="9"/>
      <c r="ACE14" s="9"/>
      <c r="ACF14" s="9"/>
      <c r="ACG14" s="9"/>
      <c r="ACH14" s="9"/>
      <c r="ACI14" s="9"/>
      <c r="ACJ14" s="9"/>
      <c r="ACK14" s="9"/>
      <c r="ACL14" s="9"/>
      <c r="ACM14" s="9"/>
      <c r="ACN14" s="9"/>
      <c r="ACO14" s="9"/>
      <c r="ACP14" s="9"/>
      <c r="ACQ14" s="9"/>
      <c r="ACR14" s="9"/>
      <c r="ACS14" s="9"/>
      <c r="ACT14" s="9"/>
      <c r="ACU14" s="9"/>
      <c r="ACV14" s="9"/>
      <c r="ACW14" s="9"/>
      <c r="ACX14" s="9"/>
      <c r="ACY14" s="9"/>
      <c r="ACZ14" s="9"/>
      <c r="ADA14" s="9"/>
      <c r="ADB14" s="9"/>
      <c r="ADC14" s="9"/>
      <c r="ADD14" s="9"/>
      <c r="ADE14" s="9"/>
      <c r="ADF14" s="9"/>
      <c r="ADG14" s="9"/>
      <c r="ADH14" s="9"/>
      <c r="ADI14" s="9"/>
      <c r="ADJ14" s="9"/>
      <c r="ADK14" s="9"/>
      <c r="ADL14" s="9"/>
      <c r="ADM14" s="9"/>
      <c r="ADN14" s="9"/>
      <c r="ADO14" s="9"/>
      <c r="ADP14" s="9"/>
      <c r="ADQ14" s="9"/>
      <c r="ADR14" s="9"/>
      <c r="ADS14" s="9"/>
      <c r="ADT14" s="9"/>
      <c r="ADU14" s="9"/>
      <c r="ADV14" s="9"/>
      <c r="ADW14" s="9"/>
      <c r="ADX14" s="9"/>
      <c r="ADY14" s="9"/>
      <c r="ADZ14" s="9"/>
      <c r="AEA14" s="9"/>
      <c r="AEB14" s="9"/>
      <c r="AEC14" s="9"/>
      <c r="AED14" s="9"/>
      <c r="AEE14" s="9"/>
      <c r="AEF14" s="9"/>
      <c r="AEG14" s="9"/>
      <c r="AEH14" s="9"/>
      <c r="AEI14" s="9"/>
      <c r="AEJ14" s="9"/>
      <c r="AEK14" s="9"/>
      <c r="AEL14" s="9"/>
      <c r="AEM14" s="9"/>
      <c r="AEN14" s="9"/>
      <c r="AEO14" s="9"/>
      <c r="AEP14" s="9"/>
      <c r="AEQ14" s="9"/>
      <c r="AER14" s="9"/>
      <c r="AES14" s="9"/>
      <c r="AET14" s="9"/>
      <c r="AEU14" s="9"/>
      <c r="AEV14" s="9"/>
      <c r="AEW14" s="9"/>
      <c r="AEX14" s="9"/>
      <c r="AEY14" s="9"/>
      <c r="AEZ14" s="9"/>
      <c r="AFA14" s="9"/>
      <c r="AFB14" s="9"/>
      <c r="AFC14" s="9"/>
      <c r="AFD14" s="9"/>
      <c r="AFE14" s="9"/>
      <c r="AFF14" s="9"/>
      <c r="AFG14" s="9"/>
      <c r="AFH14" s="9"/>
      <c r="AFI14" s="9"/>
      <c r="AFJ14" s="9"/>
      <c r="AFK14" s="9"/>
      <c r="AFL14" s="9"/>
      <c r="AFM14" s="9"/>
      <c r="AFN14" s="9"/>
      <c r="AFO14" s="9"/>
      <c r="AFP14" s="9"/>
      <c r="AFQ14" s="9"/>
      <c r="AFR14" s="9"/>
      <c r="AFS14" s="9"/>
      <c r="AFT14" s="9"/>
      <c r="AFU14" s="9"/>
      <c r="AFV14" s="9"/>
      <c r="AFW14" s="9"/>
      <c r="AFX14" s="9"/>
      <c r="AFY14" s="9"/>
      <c r="AFZ14" s="9"/>
      <c r="AGA14" s="9"/>
      <c r="AGB14" s="9"/>
      <c r="AGC14" s="9"/>
      <c r="AGD14" s="9"/>
      <c r="AGE14" s="9"/>
      <c r="AGF14" s="9"/>
      <c r="AGG14" s="9"/>
      <c r="AGH14" s="9"/>
      <c r="AGI14" s="9"/>
      <c r="AGJ14" s="9"/>
      <c r="AGK14" s="9"/>
      <c r="AGL14" s="9"/>
      <c r="AGM14" s="9"/>
      <c r="AGN14" s="9"/>
      <c r="AGO14" s="9"/>
      <c r="AGP14" s="9"/>
      <c r="AGQ14" s="9"/>
      <c r="AGR14" s="9"/>
      <c r="AGS14" s="9"/>
      <c r="AGT14" s="9"/>
      <c r="AGU14" s="9"/>
      <c r="AGV14" s="9"/>
      <c r="AGW14" s="9"/>
      <c r="AGX14" s="9"/>
      <c r="AGY14" s="9"/>
      <c r="AGZ14" s="9"/>
      <c r="AHA14" s="9"/>
      <c r="AHB14" s="9"/>
      <c r="AHC14" s="9"/>
      <c r="AHD14" s="9"/>
      <c r="AHE14" s="9"/>
      <c r="AHF14" s="9"/>
      <c r="AHG14" s="9"/>
      <c r="AHH14" s="9"/>
      <c r="AHI14" s="9"/>
      <c r="AHJ14" s="9"/>
      <c r="AHK14" s="9"/>
      <c r="AHL14" s="9"/>
      <c r="AHM14" s="9"/>
      <c r="AHN14" s="9"/>
      <c r="AHO14" s="9"/>
      <c r="AHP14" s="9"/>
      <c r="AHQ14" s="9"/>
      <c r="AHR14" s="9"/>
      <c r="AHS14" s="9"/>
      <c r="AHT14" s="9"/>
      <c r="AHU14" s="9"/>
      <c r="AHV14" s="9"/>
      <c r="AHW14" s="9"/>
      <c r="AHX14" s="9"/>
      <c r="AHY14" s="9"/>
      <c r="AHZ14" s="9"/>
      <c r="AIA14" s="9"/>
      <c r="AIB14" s="9"/>
      <c r="AIC14" s="9"/>
      <c r="AID14" s="9"/>
      <c r="AIE14" s="9"/>
      <c r="AIF14" s="9"/>
      <c r="AIG14" s="9"/>
      <c r="AIH14" s="9"/>
      <c r="AII14" s="9"/>
      <c r="AIJ14" s="9"/>
      <c r="AIK14" s="9"/>
      <c r="AIL14" s="9"/>
      <c r="AIM14" s="9"/>
      <c r="AIN14" s="9"/>
      <c r="AIO14" s="9"/>
      <c r="AIP14" s="9"/>
      <c r="AIQ14" s="9"/>
      <c r="AIR14" s="9"/>
      <c r="AIS14" s="9"/>
      <c r="AIT14" s="9"/>
      <c r="AIU14" s="9"/>
      <c r="AIV14" s="9"/>
      <c r="AIW14" s="9"/>
      <c r="AIX14" s="9"/>
      <c r="AIY14" s="9"/>
      <c r="AIZ14" s="9"/>
      <c r="AJA14" s="9"/>
      <c r="AJB14" s="9"/>
      <c r="AJC14" s="9"/>
      <c r="AJD14" s="9"/>
      <c r="AJE14" s="9"/>
      <c r="AJF14" s="9"/>
      <c r="AJG14" s="9"/>
      <c r="AJH14" s="9"/>
      <c r="AJI14" s="9"/>
      <c r="AJJ14" s="9"/>
      <c r="AJK14" s="9"/>
      <c r="AJL14" s="9"/>
      <c r="AJM14" s="9"/>
      <c r="AJN14" s="9"/>
      <c r="AJO14" s="9"/>
      <c r="AJP14" s="9"/>
      <c r="AJQ14" s="9"/>
      <c r="AJR14" s="9"/>
      <c r="AJS14" s="9"/>
      <c r="AJT14" s="9"/>
      <c r="AJU14" s="9"/>
      <c r="AJV14" s="9"/>
      <c r="AJW14" s="9"/>
      <c r="AJX14" s="9"/>
      <c r="AJY14" s="9"/>
      <c r="AJZ14" s="9"/>
      <c r="AKA14" s="9"/>
      <c r="AKB14" s="9"/>
      <c r="AKC14" s="9"/>
      <c r="AKD14" s="9"/>
      <c r="AKE14" s="9"/>
      <c r="AKF14" s="9"/>
      <c r="AKG14" s="9"/>
      <c r="AKH14" s="9"/>
      <c r="AKI14" s="9"/>
      <c r="AKJ14" s="9"/>
      <c r="AKK14" s="9"/>
      <c r="AKL14" s="9"/>
      <c r="AKM14" s="9"/>
      <c r="AKN14" s="9"/>
      <c r="AKO14" s="9"/>
      <c r="AKP14" s="9"/>
      <c r="AKQ14" s="9"/>
      <c r="AKR14" s="9"/>
      <c r="AKS14" s="9"/>
      <c r="AKT14" s="9"/>
      <c r="AKU14" s="9"/>
      <c r="AKV14" s="9"/>
      <c r="AKW14" s="9"/>
      <c r="AKX14" s="9"/>
      <c r="AKY14" s="9"/>
      <c r="AKZ14" s="9"/>
      <c r="ALA14" s="9"/>
      <c r="ALB14" s="9"/>
      <c r="ALC14" s="9"/>
      <c r="ALD14" s="9"/>
      <c r="ALE14" s="9"/>
      <c r="ALF14" s="9"/>
      <c r="ALG14" s="9"/>
      <c r="ALH14" s="9"/>
      <c r="ALI14" s="9"/>
      <c r="ALJ14" s="9"/>
      <c r="ALK14" s="9"/>
      <c r="ALL14" s="9"/>
      <c r="ALM14" s="9"/>
      <c r="ALN14" s="9"/>
      <c r="ALO14" s="9"/>
      <c r="ALP14" s="9"/>
      <c r="ALQ14" s="9"/>
      <c r="ALR14" s="9"/>
      <c r="ALS14" s="9"/>
      <c r="ALT14" s="9"/>
      <c r="ALU14" s="9"/>
      <c r="ALV14" s="9"/>
      <c r="ALW14" s="9"/>
      <c r="ALX14" s="9"/>
      <c r="ALY14" s="9"/>
      <c r="ALZ14" s="9"/>
      <c r="AMA14" s="9"/>
      <c r="AMB14" s="9"/>
      <c r="AMC14" s="9"/>
      <c r="AMD14" s="9"/>
      <c r="AME14" s="9"/>
      <c r="AMF14" s="9"/>
      <c r="AMG14" s="9"/>
      <c r="AMH14" s="9"/>
      <c r="AMI14" s="9"/>
      <c r="AMJ14" s="9"/>
      <c r="AMK14" s="9"/>
    </row>
    <row r="15" spans="1:1025" s="11" customFormat="1" x14ac:dyDescent="0.35">
      <c r="A15" s="42" t="s">
        <v>4</v>
      </c>
      <c r="B15" s="41">
        <v>61.29</v>
      </c>
      <c r="C15" s="41">
        <v>124.18</v>
      </c>
      <c r="D15" s="41">
        <v>191</v>
      </c>
      <c r="E15" s="41">
        <v>179.64</v>
      </c>
      <c r="F15" s="41">
        <v>213.66</v>
      </c>
      <c r="G15" s="41">
        <v>262.89</v>
      </c>
      <c r="H15" s="41">
        <v>186.9</v>
      </c>
      <c r="I15" s="41">
        <v>301</v>
      </c>
      <c r="J15" s="41">
        <v>295.23</v>
      </c>
      <c r="K15" s="41">
        <v>301.5</v>
      </c>
      <c r="L15" s="41">
        <v>184.36</v>
      </c>
      <c r="M15" s="41">
        <v>135.05000000000001</v>
      </c>
      <c r="N15" s="41">
        <v>70.09</v>
      </c>
      <c r="O15" s="41">
        <f>0.54*O14</f>
        <v>448.74</v>
      </c>
      <c r="P15" s="41">
        <f>0.49*P14</f>
        <v>361.62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  <c r="SR15" s="9"/>
      <c r="SS15" s="9"/>
      <c r="ST15" s="9"/>
      <c r="SU15" s="9"/>
      <c r="SV15" s="9"/>
      <c r="SW15" s="9"/>
      <c r="SX15" s="9"/>
      <c r="SY15" s="9"/>
      <c r="SZ15" s="9"/>
      <c r="TA15" s="9"/>
      <c r="TB15" s="9"/>
      <c r="TC15" s="9"/>
      <c r="TD15" s="9"/>
      <c r="TE15" s="9"/>
      <c r="TF15" s="9"/>
      <c r="TG15" s="9"/>
      <c r="TH15" s="9"/>
      <c r="TI15" s="9"/>
      <c r="TJ15" s="9"/>
      <c r="TK15" s="9"/>
      <c r="TL15" s="9"/>
      <c r="TM15" s="9"/>
      <c r="TN15" s="9"/>
      <c r="TO15" s="9"/>
      <c r="TP15" s="9"/>
      <c r="TQ15" s="9"/>
      <c r="TR15" s="9"/>
      <c r="TS15" s="9"/>
      <c r="TT15" s="9"/>
      <c r="TU15" s="9"/>
      <c r="TV15" s="9"/>
      <c r="TW15" s="9"/>
      <c r="TX15" s="9"/>
      <c r="TY15" s="9"/>
      <c r="TZ15" s="9"/>
      <c r="UA15" s="9"/>
      <c r="UB15" s="9"/>
      <c r="UC15" s="9"/>
      <c r="UD15" s="9"/>
      <c r="UE15" s="9"/>
      <c r="UF15" s="9"/>
      <c r="UG15" s="9"/>
      <c r="UH15" s="9"/>
      <c r="UI15" s="9"/>
      <c r="UJ15" s="9"/>
      <c r="UK15" s="9"/>
      <c r="UL15" s="9"/>
      <c r="UM15" s="9"/>
      <c r="UN15" s="9"/>
      <c r="UO15" s="9"/>
      <c r="UP15" s="9"/>
      <c r="UQ15" s="9"/>
      <c r="UR15" s="9"/>
      <c r="US15" s="9"/>
      <c r="UT15" s="9"/>
      <c r="UU15" s="9"/>
      <c r="UV15" s="9"/>
      <c r="UW15" s="9"/>
      <c r="UX15" s="9"/>
      <c r="UY15" s="9"/>
      <c r="UZ15" s="9"/>
      <c r="VA15" s="9"/>
      <c r="VB15" s="9"/>
      <c r="VC15" s="9"/>
      <c r="VD15" s="9"/>
      <c r="VE15" s="9"/>
      <c r="VF15" s="9"/>
      <c r="VG15" s="9"/>
      <c r="VH15" s="9"/>
      <c r="VI15" s="9"/>
      <c r="VJ15" s="9"/>
      <c r="VK15" s="9"/>
      <c r="VL15" s="9"/>
      <c r="VM15" s="9"/>
      <c r="VN15" s="9"/>
      <c r="VO15" s="9"/>
      <c r="VP15" s="9"/>
      <c r="VQ15" s="9"/>
      <c r="VR15" s="9"/>
      <c r="VS15" s="9"/>
      <c r="VT15" s="9"/>
      <c r="VU15" s="9"/>
      <c r="VV15" s="9"/>
      <c r="VW15" s="9"/>
      <c r="VX15" s="9"/>
      <c r="VY15" s="9"/>
      <c r="VZ15" s="9"/>
      <c r="WA15" s="9"/>
      <c r="WB15" s="9"/>
      <c r="WC15" s="9"/>
      <c r="WD15" s="9"/>
      <c r="WE15" s="9"/>
      <c r="WF15" s="9"/>
      <c r="WG15" s="9"/>
      <c r="WH15" s="9"/>
      <c r="WI15" s="9"/>
      <c r="WJ15" s="9"/>
      <c r="WK15" s="9"/>
      <c r="WL15" s="9"/>
      <c r="WM15" s="9"/>
      <c r="WN15" s="9"/>
      <c r="WO15" s="9"/>
      <c r="WP15" s="9"/>
      <c r="WQ15" s="9"/>
      <c r="WR15" s="9"/>
      <c r="WS15" s="9"/>
      <c r="WT15" s="9"/>
      <c r="WU15" s="9"/>
      <c r="WV15" s="9"/>
      <c r="WW15" s="9"/>
      <c r="WX15" s="9"/>
      <c r="WY15" s="9"/>
      <c r="WZ15" s="9"/>
      <c r="XA15" s="9"/>
      <c r="XB15" s="9"/>
      <c r="XC15" s="9"/>
      <c r="XD15" s="9"/>
      <c r="XE15" s="9"/>
      <c r="XF15" s="9"/>
      <c r="XG15" s="9"/>
      <c r="XH15" s="9"/>
      <c r="XI15" s="9"/>
      <c r="XJ15" s="9"/>
      <c r="XK15" s="9"/>
      <c r="XL15" s="9"/>
      <c r="XM15" s="9"/>
      <c r="XN15" s="9"/>
      <c r="XO15" s="9"/>
      <c r="XP15" s="9"/>
      <c r="XQ15" s="9"/>
      <c r="XR15" s="9"/>
      <c r="XS15" s="9"/>
      <c r="XT15" s="9"/>
      <c r="XU15" s="9"/>
      <c r="XV15" s="9"/>
      <c r="XW15" s="9"/>
      <c r="XX15" s="9"/>
      <c r="XY15" s="9"/>
      <c r="XZ15" s="9"/>
      <c r="YA15" s="9"/>
      <c r="YB15" s="9"/>
      <c r="YC15" s="9"/>
      <c r="YD15" s="9"/>
      <c r="YE15" s="9"/>
      <c r="YF15" s="9"/>
      <c r="YG15" s="9"/>
      <c r="YH15" s="9"/>
      <c r="YI15" s="9"/>
      <c r="YJ15" s="9"/>
      <c r="YK15" s="9"/>
      <c r="YL15" s="9"/>
      <c r="YM15" s="9"/>
      <c r="YN15" s="9"/>
      <c r="YO15" s="9"/>
      <c r="YP15" s="9"/>
      <c r="YQ15" s="9"/>
      <c r="YR15" s="9"/>
      <c r="YS15" s="9"/>
      <c r="YT15" s="9"/>
      <c r="YU15" s="9"/>
      <c r="YV15" s="9"/>
      <c r="YW15" s="9"/>
      <c r="YX15" s="9"/>
      <c r="YY15" s="9"/>
      <c r="YZ15" s="9"/>
      <c r="ZA15" s="9"/>
      <c r="ZB15" s="9"/>
      <c r="ZC15" s="9"/>
      <c r="ZD15" s="9"/>
      <c r="ZE15" s="9"/>
      <c r="ZF15" s="9"/>
      <c r="ZG15" s="9"/>
      <c r="ZH15" s="9"/>
      <c r="ZI15" s="9"/>
      <c r="ZJ15" s="9"/>
      <c r="ZK15" s="9"/>
      <c r="ZL15" s="9"/>
      <c r="ZM15" s="9"/>
      <c r="ZN15" s="9"/>
      <c r="ZO15" s="9"/>
      <c r="ZP15" s="9"/>
      <c r="ZQ15" s="9"/>
      <c r="ZR15" s="9"/>
      <c r="ZS15" s="9"/>
      <c r="ZT15" s="9"/>
      <c r="ZU15" s="9"/>
      <c r="ZV15" s="9"/>
      <c r="ZW15" s="9"/>
      <c r="ZX15" s="9"/>
      <c r="ZY15" s="9"/>
      <c r="ZZ15" s="9"/>
      <c r="AAA15" s="9"/>
      <c r="AAB15" s="9"/>
      <c r="AAC15" s="9"/>
      <c r="AAD15" s="9"/>
      <c r="AAE15" s="9"/>
      <c r="AAF15" s="9"/>
      <c r="AAG15" s="9"/>
      <c r="AAH15" s="9"/>
      <c r="AAI15" s="9"/>
      <c r="AAJ15" s="9"/>
      <c r="AAK15" s="9"/>
      <c r="AAL15" s="9"/>
      <c r="AAM15" s="9"/>
      <c r="AAN15" s="9"/>
      <c r="AAO15" s="9"/>
      <c r="AAP15" s="9"/>
      <c r="AAQ15" s="9"/>
      <c r="AAR15" s="9"/>
      <c r="AAS15" s="9"/>
      <c r="AAT15" s="9"/>
      <c r="AAU15" s="9"/>
      <c r="AAV15" s="9"/>
      <c r="AAW15" s="9"/>
      <c r="AAX15" s="9"/>
      <c r="AAY15" s="9"/>
      <c r="AAZ15" s="9"/>
      <c r="ABA15" s="9"/>
      <c r="ABB15" s="9"/>
      <c r="ABC15" s="9"/>
      <c r="ABD15" s="9"/>
      <c r="ABE15" s="9"/>
      <c r="ABF15" s="9"/>
      <c r="ABG15" s="9"/>
      <c r="ABH15" s="9"/>
      <c r="ABI15" s="9"/>
      <c r="ABJ15" s="9"/>
      <c r="ABK15" s="9"/>
      <c r="ABL15" s="9"/>
      <c r="ABM15" s="9"/>
      <c r="ABN15" s="9"/>
      <c r="ABO15" s="9"/>
      <c r="ABP15" s="9"/>
      <c r="ABQ15" s="9"/>
      <c r="ABR15" s="9"/>
      <c r="ABS15" s="9"/>
      <c r="ABT15" s="9"/>
      <c r="ABU15" s="9"/>
      <c r="ABV15" s="9"/>
      <c r="ABW15" s="9"/>
      <c r="ABX15" s="9"/>
      <c r="ABY15" s="9"/>
      <c r="ABZ15" s="9"/>
      <c r="ACA15" s="9"/>
      <c r="ACB15" s="9"/>
      <c r="ACC15" s="9"/>
      <c r="ACD15" s="9"/>
      <c r="ACE15" s="9"/>
      <c r="ACF15" s="9"/>
      <c r="ACG15" s="9"/>
      <c r="ACH15" s="9"/>
      <c r="ACI15" s="9"/>
      <c r="ACJ15" s="9"/>
      <c r="ACK15" s="9"/>
      <c r="ACL15" s="9"/>
      <c r="ACM15" s="9"/>
      <c r="ACN15" s="9"/>
      <c r="ACO15" s="9"/>
      <c r="ACP15" s="9"/>
      <c r="ACQ15" s="9"/>
      <c r="ACR15" s="9"/>
      <c r="ACS15" s="9"/>
      <c r="ACT15" s="9"/>
      <c r="ACU15" s="9"/>
      <c r="ACV15" s="9"/>
      <c r="ACW15" s="9"/>
      <c r="ACX15" s="9"/>
      <c r="ACY15" s="9"/>
      <c r="ACZ15" s="9"/>
      <c r="ADA15" s="9"/>
      <c r="ADB15" s="9"/>
      <c r="ADC15" s="9"/>
      <c r="ADD15" s="9"/>
      <c r="ADE15" s="9"/>
      <c r="ADF15" s="9"/>
      <c r="ADG15" s="9"/>
      <c r="ADH15" s="9"/>
      <c r="ADI15" s="9"/>
      <c r="ADJ15" s="9"/>
      <c r="ADK15" s="9"/>
      <c r="ADL15" s="9"/>
      <c r="ADM15" s="9"/>
      <c r="ADN15" s="9"/>
      <c r="ADO15" s="9"/>
      <c r="ADP15" s="9"/>
      <c r="ADQ15" s="9"/>
      <c r="ADR15" s="9"/>
      <c r="ADS15" s="9"/>
      <c r="ADT15" s="9"/>
      <c r="ADU15" s="9"/>
      <c r="ADV15" s="9"/>
      <c r="ADW15" s="9"/>
      <c r="ADX15" s="9"/>
      <c r="ADY15" s="9"/>
      <c r="ADZ15" s="9"/>
      <c r="AEA15" s="9"/>
      <c r="AEB15" s="9"/>
      <c r="AEC15" s="9"/>
      <c r="AED15" s="9"/>
      <c r="AEE15" s="9"/>
      <c r="AEF15" s="9"/>
      <c r="AEG15" s="9"/>
      <c r="AEH15" s="9"/>
      <c r="AEI15" s="9"/>
      <c r="AEJ15" s="9"/>
      <c r="AEK15" s="9"/>
      <c r="AEL15" s="9"/>
      <c r="AEM15" s="9"/>
      <c r="AEN15" s="9"/>
      <c r="AEO15" s="9"/>
      <c r="AEP15" s="9"/>
      <c r="AEQ15" s="9"/>
      <c r="AER15" s="9"/>
      <c r="AES15" s="9"/>
      <c r="AET15" s="9"/>
      <c r="AEU15" s="9"/>
      <c r="AEV15" s="9"/>
      <c r="AEW15" s="9"/>
      <c r="AEX15" s="9"/>
      <c r="AEY15" s="9"/>
      <c r="AEZ15" s="9"/>
      <c r="AFA15" s="9"/>
      <c r="AFB15" s="9"/>
      <c r="AFC15" s="9"/>
      <c r="AFD15" s="9"/>
      <c r="AFE15" s="9"/>
      <c r="AFF15" s="9"/>
      <c r="AFG15" s="9"/>
      <c r="AFH15" s="9"/>
      <c r="AFI15" s="9"/>
      <c r="AFJ15" s="9"/>
      <c r="AFK15" s="9"/>
      <c r="AFL15" s="9"/>
      <c r="AFM15" s="9"/>
      <c r="AFN15" s="9"/>
      <c r="AFO15" s="9"/>
      <c r="AFP15" s="9"/>
      <c r="AFQ15" s="9"/>
      <c r="AFR15" s="9"/>
      <c r="AFS15" s="9"/>
      <c r="AFT15" s="9"/>
      <c r="AFU15" s="9"/>
      <c r="AFV15" s="9"/>
      <c r="AFW15" s="9"/>
      <c r="AFX15" s="9"/>
      <c r="AFY15" s="9"/>
      <c r="AFZ15" s="9"/>
      <c r="AGA15" s="9"/>
      <c r="AGB15" s="9"/>
      <c r="AGC15" s="9"/>
      <c r="AGD15" s="9"/>
      <c r="AGE15" s="9"/>
      <c r="AGF15" s="9"/>
      <c r="AGG15" s="9"/>
      <c r="AGH15" s="9"/>
      <c r="AGI15" s="9"/>
      <c r="AGJ15" s="9"/>
      <c r="AGK15" s="9"/>
      <c r="AGL15" s="9"/>
      <c r="AGM15" s="9"/>
      <c r="AGN15" s="9"/>
      <c r="AGO15" s="9"/>
      <c r="AGP15" s="9"/>
      <c r="AGQ15" s="9"/>
      <c r="AGR15" s="9"/>
      <c r="AGS15" s="9"/>
      <c r="AGT15" s="9"/>
      <c r="AGU15" s="9"/>
      <c r="AGV15" s="9"/>
      <c r="AGW15" s="9"/>
      <c r="AGX15" s="9"/>
      <c r="AGY15" s="9"/>
      <c r="AGZ15" s="9"/>
      <c r="AHA15" s="9"/>
      <c r="AHB15" s="9"/>
      <c r="AHC15" s="9"/>
      <c r="AHD15" s="9"/>
      <c r="AHE15" s="9"/>
      <c r="AHF15" s="9"/>
      <c r="AHG15" s="9"/>
      <c r="AHH15" s="9"/>
      <c r="AHI15" s="9"/>
      <c r="AHJ15" s="9"/>
      <c r="AHK15" s="9"/>
      <c r="AHL15" s="9"/>
      <c r="AHM15" s="9"/>
      <c r="AHN15" s="9"/>
      <c r="AHO15" s="9"/>
      <c r="AHP15" s="9"/>
      <c r="AHQ15" s="9"/>
      <c r="AHR15" s="9"/>
      <c r="AHS15" s="9"/>
      <c r="AHT15" s="9"/>
      <c r="AHU15" s="9"/>
      <c r="AHV15" s="9"/>
      <c r="AHW15" s="9"/>
      <c r="AHX15" s="9"/>
      <c r="AHY15" s="9"/>
      <c r="AHZ15" s="9"/>
      <c r="AIA15" s="9"/>
      <c r="AIB15" s="9"/>
      <c r="AIC15" s="9"/>
      <c r="AID15" s="9"/>
      <c r="AIE15" s="9"/>
      <c r="AIF15" s="9"/>
      <c r="AIG15" s="9"/>
      <c r="AIH15" s="9"/>
      <c r="AII15" s="9"/>
      <c r="AIJ15" s="9"/>
      <c r="AIK15" s="9"/>
      <c r="AIL15" s="9"/>
      <c r="AIM15" s="9"/>
      <c r="AIN15" s="9"/>
      <c r="AIO15" s="9"/>
      <c r="AIP15" s="9"/>
      <c r="AIQ15" s="9"/>
      <c r="AIR15" s="9"/>
      <c r="AIS15" s="9"/>
      <c r="AIT15" s="9"/>
      <c r="AIU15" s="9"/>
      <c r="AIV15" s="9"/>
      <c r="AIW15" s="9"/>
      <c r="AIX15" s="9"/>
      <c r="AIY15" s="9"/>
      <c r="AIZ15" s="9"/>
      <c r="AJA15" s="9"/>
      <c r="AJB15" s="9"/>
      <c r="AJC15" s="9"/>
      <c r="AJD15" s="9"/>
      <c r="AJE15" s="9"/>
      <c r="AJF15" s="9"/>
      <c r="AJG15" s="9"/>
      <c r="AJH15" s="9"/>
      <c r="AJI15" s="9"/>
      <c r="AJJ15" s="9"/>
      <c r="AJK15" s="9"/>
      <c r="AJL15" s="9"/>
      <c r="AJM15" s="9"/>
      <c r="AJN15" s="9"/>
      <c r="AJO15" s="9"/>
      <c r="AJP15" s="9"/>
      <c r="AJQ15" s="9"/>
      <c r="AJR15" s="9"/>
      <c r="AJS15" s="9"/>
      <c r="AJT15" s="9"/>
      <c r="AJU15" s="9"/>
      <c r="AJV15" s="9"/>
      <c r="AJW15" s="9"/>
      <c r="AJX15" s="9"/>
      <c r="AJY15" s="9"/>
      <c r="AJZ15" s="9"/>
      <c r="AKA15" s="9"/>
      <c r="AKB15" s="9"/>
      <c r="AKC15" s="9"/>
      <c r="AKD15" s="9"/>
      <c r="AKE15" s="9"/>
      <c r="AKF15" s="9"/>
      <c r="AKG15" s="9"/>
      <c r="AKH15" s="9"/>
      <c r="AKI15" s="9"/>
      <c r="AKJ15" s="9"/>
      <c r="AKK15" s="9"/>
      <c r="AKL15" s="9"/>
      <c r="AKM15" s="9"/>
      <c r="AKN15" s="9"/>
      <c r="AKO15" s="9"/>
      <c r="AKP15" s="9"/>
      <c r="AKQ15" s="9"/>
      <c r="AKR15" s="9"/>
      <c r="AKS15" s="9"/>
      <c r="AKT15" s="9"/>
      <c r="AKU15" s="9"/>
      <c r="AKV15" s="9"/>
      <c r="AKW15" s="9"/>
      <c r="AKX15" s="9"/>
      <c r="AKY15" s="9"/>
      <c r="AKZ15" s="9"/>
      <c r="ALA15" s="9"/>
      <c r="ALB15" s="9"/>
      <c r="ALC15" s="9"/>
      <c r="ALD15" s="9"/>
      <c r="ALE15" s="9"/>
      <c r="ALF15" s="9"/>
      <c r="ALG15" s="9"/>
      <c r="ALH15" s="9"/>
      <c r="ALI15" s="9"/>
      <c r="ALJ15" s="9"/>
      <c r="ALK15" s="9"/>
      <c r="ALL15" s="9"/>
      <c r="ALM15" s="9"/>
      <c r="ALN15" s="9"/>
      <c r="ALO15" s="9"/>
      <c r="ALP15" s="9"/>
      <c r="ALQ15" s="9"/>
      <c r="ALR15" s="9"/>
      <c r="ALS15" s="9"/>
      <c r="ALT15" s="9"/>
      <c r="ALU15" s="9"/>
      <c r="ALV15" s="9"/>
      <c r="ALW15" s="9"/>
      <c r="ALX15" s="9"/>
      <c r="ALY15" s="9"/>
      <c r="ALZ15" s="9"/>
      <c r="AMA15" s="9"/>
      <c r="AMB15" s="9"/>
      <c r="AMC15" s="9"/>
      <c r="AMD15" s="9"/>
      <c r="AME15" s="9"/>
      <c r="AMF15" s="9"/>
      <c r="AMG15" s="9"/>
      <c r="AMH15" s="9"/>
      <c r="AMI15" s="9"/>
      <c r="AMJ15" s="9"/>
      <c r="AMK15" s="9"/>
    </row>
    <row r="16" spans="1:1025" s="11" customFormat="1" x14ac:dyDescent="0.35">
      <c r="A16" s="42" t="s">
        <v>38</v>
      </c>
      <c r="B16" s="41">
        <f>B14*B41</f>
        <v>413.46428571428567</v>
      </c>
      <c r="C16" s="41">
        <f t="shared" ref="C16:P16" si="35">C14*C41</f>
        <v>603.16000000000008</v>
      </c>
      <c r="D16" s="41">
        <f t="shared" si="35"/>
        <v>610.75581395348843</v>
      </c>
      <c r="E16" s="41">
        <f t="shared" si="35"/>
        <v>654.9375</v>
      </c>
      <c r="F16" s="41">
        <f t="shared" si="35"/>
        <v>709.87254901960785</v>
      </c>
      <c r="G16" s="41">
        <f t="shared" si="35"/>
        <v>732.1626506024096</v>
      </c>
      <c r="H16" s="41">
        <f t="shared" si="35"/>
        <v>539.90521327014221</v>
      </c>
      <c r="I16" s="41">
        <f t="shared" si="35"/>
        <v>537.61448349307773</v>
      </c>
      <c r="J16" s="41">
        <f t="shared" si="35"/>
        <v>450.70985691573924</v>
      </c>
      <c r="K16" s="41">
        <f t="shared" si="35"/>
        <v>356.14077669902917</v>
      </c>
      <c r="L16" s="41">
        <f t="shared" si="35"/>
        <v>265.66505858028944</v>
      </c>
      <c r="M16" s="41">
        <f t="shared" si="35"/>
        <v>223.82075471698113</v>
      </c>
      <c r="N16" s="41">
        <f t="shared" si="35"/>
        <v>97.607195662888117</v>
      </c>
      <c r="O16" s="41">
        <f t="shared" si="35"/>
        <v>496.98424404961452</v>
      </c>
      <c r="P16" s="41">
        <f t="shared" si="35"/>
        <v>421.56761268781298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  <c r="SR16" s="9"/>
      <c r="SS16" s="9"/>
      <c r="ST16" s="9"/>
      <c r="SU16" s="9"/>
      <c r="SV16" s="9"/>
      <c r="SW16" s="9"/>
      <c r="SX16" s="9"/>
      <c r="SY16" s="9"/>
      <c r="SZ16" s="9"/>
      <c r="TA16" s="9"/>
      <c r="TB16" s="9"/>
      <c r="TC16" s="9"/>
      <c r="TD16" s="9"/>
      <c r="TE16" s="9"/>
      <c r="TF16" s="9"/>
      <c r="TG16" s="9"/>
      <c r="TH16" s="9"/>
      <c r="TI16" s="9"/>
      <c r="TJ16" s="9"/>
      <c r="TK16" s="9"/>
      <c r="TL16" s="9"/>
      <c r="TM16" s="9"/>
      <c r="TN16" s="9"/>
      <c r="TO16" s="9"/>
      <c r="TP16" s="9"/>
      <c r="TQ16" s="9"/>
      <c r="TR16" s="9"/>
      <c r="TS16" s="9"/>
      <c r="TT16" s="9"/>
      <c r="TU16" s="9"/>
      <c r="TV16" s="9"/>
      <c r="TW16" s="9"/>
      <c r="TX16" s="9"/>
      <c r="TY16" s="9"/>
      <c r="TZ16" s="9"/>
      <c r="UA16" s="9"/>
      <c r="UB16" s="9"/>
      <c r="UC16" s="9"/>
      <c r="UD16" s="9"/>
      <c r="UE16" s="9"/>
      <c r="UF16" s="9"/>
      <c r="UG16" s="9"/>
      <c r="UH16" s="9"/>
      <c r="UI16" s="9"/>
      <c r="UJ16" s="9"/>
      <c r="UK16" s="9"/>
      <c r="UL16" s="9"/>
      <c r="UM16" s="9"/>
      <c r="UN16" s="9"/>
      <c r="UO16" s="9"/>
      <c r="UP16" s="9"/>
      <c r="UQ16" s="9"/>
      <c r="UR16" s="9"/>
      <c r="US16" s="9"/>
      <c r="UT16" s="9"/>
      <c r="UU16" s="9"/>
      <c r="UV16" s="9"/>
      <c r="UW16" s="9"/>
      <c r="UX16" s="9"/>
      <c r="UY16" s="9"/>
      <c r="UZ16" s="9"/>
      <c r="VA16" s="9"/>
      <c r="VB16" s="9"/>
      <c r="VC16" s="9"/>
      <c r="VD16" s="9"/>
      <c r="VE16" s="9"/>
      <c r="VF16" s="9"/>
      <c r="VG16" s="9"/>
      <c r="VH16" s="9"/>
      <c r="VI16" s="9"/>
      <c r="VJ16" s="9"/>
      <c r="VK16" s="9"/>
      <c r="VL16" s="9"/>
      <c r="VM16" s="9"/>
      <c r="VN16" s="9"/>
      <c r="VO16" s="9"/>
      <c r="VP16" s="9"/>
      <c r="VQ16" s="9"/>
      <c r="VR16" s="9"/>
      <c r="VS16" s="9"/>
      <c r="VT16" s="9"/>
      <c r="VU16" s="9"/>
      <c r="VV16" s="9"/>
      <c r="VW16" s="9"/>
      <c r="VX16" s="9"/>
      <c r="VY16" s="9"/>
      <c r="VZ16" s="9"/>
      <c r="WA16" s="9"/>
      <c r="WB16" s="9"/>
      <c r="WC16" s="9"/>
      <c r="WD16" s="9"/>
      <c r="WE16" s="9"/>
      <c r="WF16" s="9"/>
      <c r="WG16" s="9"/>
      <c r="WH16" s="9"/>
      <c r="WI16" s="9"/>
      <c r="WJ16" s="9"/>
      <c r="WK16" s="9"/>
      <c r="WL16" s="9"/>
      <c r="WM16" s="9"/>
      <c r="WN16" s="9"/>
      <c r="WO16" s="9"/>
      <c r="WP16" s="9"/>
      <c r="WQ16" s="9"/>
      <c r="WR16" s="9"/>
      <c r="WS16" s="9"/>
      <c r="WT16" s="9"/>
      <c r="WU16" s="9"/>
      <c r="WV16" s="9"/>
      <c r="WW16" s="9"/>
      <c r="WX16" s="9"/>
      <c r="WY16" s="9"/>
      <c r="WZ16" s="9"/>
      <c r="XA16" s="9"/>
      <c r="XB16" s="9"/>
      <c r="XC16" s="9"/>
      <c r="XD16" s="9"/>
      <c r="XE16" s="9"/>
      <c r="XF16" s="9"/>
      <c r="XG16" s="9"/>
      <c r="XH16" s="9"/>
      <c r="XI16" s="9"/>
      <c r="XJ16" s="9"/>
      <c r="XK16" s="9"/>
      <c r="XL16" s="9"/>
      <c r="XM16" s="9"/>
      <c r="XN16" s="9"/>
      <c r="XO16" s="9"/>
      <c r="XP16" s="9"/>
      <c r="XQ16" s="9"/>
      <c r="XR16" s="9"/>
      <c r="XS16" s="9"/>
      <c r="XT16" s="9"/>
      <c r="XU16" s="9"/>
      <c r="XV16" s="9"/>
      <c r="XW16" s="9"/>
      <c r="XX16" s="9"/>
      <c r="XY16" s="9"/>
      <c r="XZ16" s="9"/>
      <c r="YA16" s="9"/>
      <c r="YB16" s="9"/>
      <c r="YC16" s="9"/>
      <c r="YD16" s="9"/>
      <c r="YE16" s="9"/>
      <c r="YF16" s="9"/>
      <c r="YG16" s="9"/>
      <c r="YH16" s="9"/>
      <c r="YI16" s="9"/>
      <c r="YJ16" s="9"/>
      <c r="YK16" s="9"/>
      <c r="YL16" s="9"/>
      <c r="YM16" s="9"/>
      <c r="YN16" s="9"/>
      <c r="YO16" s="9"/>
      <c r="YP16" s="9"/>
      <c r="YQ16" s="9"/>
      <c r="YR16" s="9"/>
      <c r="YS16" s="9"/>
      <c r="YT16" s="9"/>
      <c r="YU16" s="9"/>
      <c r="YV16" s="9"/>
      <c r="YW16" s="9"/>
      <c r="YX16" s="9"/>
      <c r="YY16" s="9"/>
      <c r="YZ16" s="9"/>
      <c r="ZA16" s="9"/>
      <c r="ZB16" s="9"/>
      <c r="ZC16" s="9"/>
      <c r="ZD16" s="9"/>
      <c r="ZE16" s="9"/>
      <c r="ZF16" s="9"/>
      <c r="ZG16" s="9"/>
      <c r="ZH16" s="9"/>
      <c r="ZI16" s="9"/>
      <c r="ZJ16" s="9"/>
      <c r="ZK16" s="9"/>
      <c r="ZL16" s="9"/>
      <c r="ZM16" s="9"/>
      <c r="ZN16" s="9"/>
      <c r="ZO16" s="9"/>
      <c r="ZP16" s="9"/>
      <c r="ZQ16" s="9"/>
      <c r="ZR16" s="9"/>
      <c r="ZS16" s="9"/>
      <c r="ZT16" s="9"/>
      <c r="ZU16" s="9"/>
      <c r="ZV16" s="9"/>
      <c r="ZW16" s="9"/>
      <c r="ZX16" s="9"/>
      <c r="ZY16" s="9"/>
      <c r="ZZ16" s="9"/>
      <c r="AAA16" s="9"/>
      <c r="AAB16" s="9"/>
      <c r="AAC16" s="9"/>
      <c r="AAD16" s="9"/>
      <c r="AAE16" s="9"/>
      <c r="AAF16" s="9"/>
      <c r="AAG16" s="9"/>
      <c r="AAH16" s="9"/>
      <c r="AAI16" s="9"/>
      <c r="AAJ16" s="9"/>
      <c r="AAK16" s="9"/>
      <c r="AAL16" s="9"/>
      <c r="AAM16" s="9"/>
      <c r="AAN16" s="9"/>
      <c r="AAO16" s="9"/>
      <c r="AAP16" s="9"/>
      <c r="AAQ16" s="9"/>
      <c r="AAR16" s="9"/>
      <c r="AAS16" s="9"/>
      <c r="AAT16" s="9"/>
      <c r="AAU16" s="9"/>
      <c r="AAV16" s="9"/>
      <c r="AAW16" s="9"/>
      <c r="AAX16" s="9"/>
      <c r="AAY16" s="9"/>
      <c r="AAZ16" s="9"/>
      <c r="ABA16" s="9"/>
      <c r="ABB16" s="9"/>
      <c r="ABC16" s="9"/>
      <c r="ABD16" s="9"/>
      <c r="ABE16" s="9"/>
      <c r="ABF16" s="9"/>
      <c r="ABG16" s="9"/>
      <c r="ABH16" s="9"/>
      <c r="ABI16" s="9"/>
      <c r="ABJ16" s="9"/>
      <c r="ABK16" s="9"/>
      <c r="ABL16" s="9"/>
      <c r="ABM16" s="9"/>
      <c r="ABN16" s="9"/>
      <c r="ABO16" s="9"/>
      <c r="ABP16" s="9"/>
      <c r="ABQ16" s="9"/>
      <c r="ABR16" s="9"/>
      <c r="ABS16" s="9"/>
      <c r="ABT16" s="9"/>
      <c r="ABU16" s="9"/>
      <c r="ABV16" s="9"/>
      <c r="ABW16" s="9"/>
      <c r="ABX16" s="9"/>
      <c r="ABY16" s="9"/>
      <c r="ABZ16" s="9"/>
      <c r="ACA16" s="9"/>
      <c r="ACB16" s="9"/>
      <c r="ACC16" s="9"/>
      <c r="ACD16" s="9"/>
      <c r="ACE16" s="9"/>
      <c r="ACF16" s="9"/>
      <c r="ACG16" s="9"/>
      <c r="ACH16" s="9"/>
      <c r="ACI16" s="9"/>
      <c r="ACJ16" s="9"/>
      <c r="ACK16" s="9"/>
      <c r="ACL16" s="9"/>
      <c r="ACM16" s="9"/>
      <c r="ACN16" s="9"/>
      <c r="ACO16" s="9"/>
      <c r="ACP16" s="9"/>
      <c r="ACQ16" s="9"/>
      <c r="ACR16" s="9"/>
      <c r="ACS16" s="9"/>
      <c r="ACT16" s="9"/>
      <c r="ACU16" s="9"/>
      <c r="ACV16" s="9"/>
      <c r="ACW16" s="9"/>
      <c r="ACX16" s="9"/>
      <c r="ACY16" s="9"/>
      <c r="ACZ16" s="9"/>
      <c r="ADA16" s="9"/>
      <c r="ADB16" s="9"/>
      <c r="ADC16" s="9"/>
      <c r="ADD16" s="9"/>
      <c r="ADE16" s="9"/>
      <c r="ADF16" s="9"/>
      <c r="ADG16" s="9"/>
      <c r="ADH16" s="9"/>
      <c r="ADI16" s="9"/>
      <c r="ADJ16" s="9"/>
      <c r="ADK16" s="9"/>
      <c r="ADL16" s="9"/>
      <c r="ADM16" s="9"/>
      <c r="ADN16" s="9"/>
      <c r="ADO16" s="9"/>
      <c r="ADP16" s="9"/>
      <c r="ADQ16" s="9"/>
      <c r="ADR16" s="9"/>
      <c r="ADS16" s="9"/>
      <c r="ADT16" s="9"/>
      <c r="ADU16" s="9"/>
      <c r="ADV16" s="9"/>
      <c r="ADW16" s="9"/>
      <c r="ADX16" s="9"/>
      <c r="ADY16" s="9"/>
      <c r="ADZ16" s="9"/>
      <c r="AEA16" s="9"/>
      <c r="AEB16" s="9"/>
      <c r="AEC16" s="9"/>
      <c r="AED16" s="9"/>
      <c r="AEE16" s="9"/>
      <c r="AEF16" s="9"/>
      <c r="AEG16" s="9"/>
      <c r="AEH16" s="9"/>
      <c r="AEI16" s="9"/>
      <c r="AEJ16" s="9"/>
      <c r="AEK16" s="9"/>
      <c r="AEL16" s="9"/>
      <c r="AEM16" s="9"/>
      <c r="AEN16" s="9"/>
      <c r="AEO16" s="9"/>
      <c r="AEP16" s="9"/>
      <c r="AEQ16" s="9"/>
      <c r="AER16" s="9"/>
      <c r="AES16" s="9"/>
      <c r="AET16" s="9"/>
      <c r="AEU16" s="9"/>
      <c r="AEV16" s="9"/>
      <c r="AEW16" s="9"/>
      <c r="AEX16" s="9"/>
      <c r="AEY16" s="9"/>
      <c r="AEZ16" s="9"/>
      <c r="AFA16" s="9"/>
      <c r="AFB16" s="9"/>
      <c r="AFC16" s="9"/>
      <c r="AFD16" s="9"/>
      <c r="AFE16" s="9"/>
      <c r="AFF16" s="9"/>
      <c r="AFG16" s="9"/>
      <c r="AFH16" s="9"/>
      <c r="AFI16" s="9"/>
      <c r="AFJ16" s="9"/>
      <c r="AFK16" s="9"/>
      <c r="AFL16" s="9"/>
      <c r="AFM16" s="9"/>
      <c r="AFN16" s="9"/>
      <c r="AFO16" s="9"/>
      <c r="AFP16" s="9"/>
      <c r="AFQ16" s="9"/>
      <c r="AFR16" s="9"/>
      <c r="AFS16" s="9"/>
      <c r="AFT16" s="9"/>
      <c r="AFU16" s="9"/>
      <c r="AFV16" s="9"/>
      <c r="AFW16" s="9"/>
      <c r="AFX16" s="9"/>
      <c r="AFY16" s="9"/>
      <c r="AFZ16" s="9"/>
      <c r="AGA16" s="9"/>
      <c r="AGB16" s="9"/>
      <c r="AGC16" s="9"/>
      <c r="AGD16" s="9"/>
      <c r="AGE16" s="9"/>
      <c r="AGF16" s="9"/>
      <c r="AGG16" s="9"/>
      <c r="AGH16" s="9"/>
      <c r="AGI16" s="9"/>
      <c r="AGJ16" s="9"/>
      <c r="AGK16" s="9"/>
      <c r="AGL16" s="9"/>
      <c r="AGM16" s="9"/>
      <c r="AGN16" s="9"/>
      <c r="AGO16" s="9"/>
      <c r="AGP16" s="9"/>
      <c r="AGQ16" s="9"/>
      <c r="AGR16" s="9"/>
      <c r="AGS16" s="9"/>
      <c r="AGT16" s="9"/>
      <c r="AGU16" s="9"/>
      <c r="AGV16" s="9"/>
      <c r="AGW16" s="9"/>
      <c r="AGX16" s="9"/>
      <c r="AGY16" s="9"/>
      <c r="AGZ16" s="9"/>
      <c r="AHA16" s="9"/>
      <c r="AHB16" s="9"/>
      <c r="AHC16" s="9"/>
      <c r="AHD16" s="9"/>
      <c r="AHE16" s="9"/>
      <c r="AHF16" s="9"/>
      <c r="AHG16" s="9"/>
      <c r="AHH16" s="9"/>
      <c r="AHI16" s="9"/>
      <c r="AHJ16" s="9"/>
      <c r="AHK16" s="9"/>
      <c r="AHL16" s="9"/>
      <c r="AHM16" s="9"/>
      <c r="AHN16" s="9"/>
      <c r="AHO16" s="9"/>
      <c r="AHP16" s="9"/>
      <c r="AHQ16" s="9"/>
      <c r="AHR16" s="9"/>
      <c r="AHS16" s="9"/>
      <c r="AHT16" s="9"/>
      <c r="AHU16" s="9"/>
      <c r="AHV16" s="9"/>
      <c r="AHW16" s="9"/>
      <c r="AHX16" s="9"/>
      <c r="AHY16" s="9"/>
      <c r="AHZ16" s="9"/>
      <c r="AIA16" s="9"/>
      <c r="AIB16" s="9"/>
      <c r="AIC16" s="9"/>
      <c r="AID16" s="9"/>
      <c r="AIE16" s="9"/>
      <c r="AIF16" s="9"/>
      <c r="AIG16" s="9"/>
      <c r="AIH16" s="9"/>
      <c r="AII16" s="9"/>
      <c r="AIJ16" s="9"/>
      <c r="AIK16" s="9"/>
      <c r="AIL16" s="9"/>
      <c r="AIM16" s="9"/>
      <c r="AIN16" s="9"/>
      <c r="AIO16" s="9"/>
      <c r="AIP16" s="9"/>
      <c r="AIQ16" s="9"/>
      <c r="AIR16" s="9"/>
      <c r="AIS16" s="9"/>
      <c r="AIT16" s="9"/>
      <c r="AIU16" s="9"/>
      <c r="AIV16" s="9"/>
      <c r="AIW16" s="9"/>
      <c r="AIX16" s="9"/>
      <c r="AIY16" s="9"/>
      <c r="AIZ16" s="9"/>
      <c r="AJA16" s="9"/>
      <c r="AJB16" s="9"/>
      <c r="AJC16" s="9"/>
      <c r="AJD16" s="9"/>
      <c r="AJE16" s="9"/>
      <c r="AJF16" s="9"/>
      <c r="AJG16" s="9"/>
      <c r="AJH16" s="9"/>
      <c r="AJI16" s="9"/>
      <c r="AJJ16" s="9"/>
      <c r="AJK16" s="9"/>
      <c r="AJL16" s="9"/>
      <c r="AJM16" s="9"/>
      <c r="AJN16" s="9"/>
      <c r="AJO16" s="9"/>
      <c r="AJP16" s="9"/>
      <c r="AJQ16" s="9"/>
      <c r="AJR16" s="9"/>
      <c r="AJS16" s="9"/>
      <c r="AJT16" s="9"/>
      <c r="AJU16" s="9"/>
      <c r="AJV16" s="9"/>
      <c r="AJW16" s="9"/>
      <c r="AJX16" s="9"/>
      <c r="AJY16" s="9"/>
      <c r="AJZ16" s="9"/>
      <c r="AKA16" s="9"/>
      <c r="AKB16" s="9"/>
      <c r="AKC16" s="9"/>
      <c r="AKD16" s="9"/>
      <c r="AKE16" s="9"/>
      <c r="AKF16" s="9"/>
      <c r="AKG16" s="9"/>
      <c r="AKH16" s="9"/>
      <c r="AKI16" s="9"/>
      <c r="AKJ16" s="9"/>
      <c r="AKK16" s="9"/>
      <c r="AKL16" s="9"/>
      <c r="AKM16" s="9"/>
      <c r="AKN16" s="9"/>
      <c r="AKO16" s="9"/>
      <c r="AKP16" s="9"/>
      <c r="AKQ16" s="9"/>
      <c r="AKR16" s="9"/>
      <c r="AKS16" s="9"/>
      <c r="AKT16" s="9"/>
      <c r="AKU16" s="9"/>
      <c r="AKV16" s="9"/>
      <c r="AKW16" s="9"/>
      <c r="AKX16" s="9"/>
      <c r="AKY16" s="9"/>
      <c r="AKZ16" s="9"/>
      <c r="ALA16" s="9"/>
      <c r="ALB16" s="9"/>
      <c r="ALC16" s="9"/>
      <c r="ALD16" s="9"/>
      <c r="ALE16" s="9"/>
      <c r="ALF16" s="9"/>
      <c r="ALG16" s="9"/>
      <c r="ALH16" s="9"/>
      <c r="ALI16" s="9"/>
      <c r="ALJ16" s="9"/>
      <c r="ALK16" s="9"/>
      <c r="ALL16" s="9"/>
      <c r="ALM16" s="9"/>
      <c r="ALN16" s="9"/>
      <c r="ALO16" s="9"/>
      <c r="ALP16" s="9"/>
      <c r="ALQ16" s="9"/>
      <c r="ALR16" s="9"/>
      <c r="ALS16" s="9"/>
      <c r="ALT16" s="9"/>
      <c r="ALU16" s="9"/>
      <c r="ALV16" s="9"/>
      <c r="ALW16" s="9"/>
      <c r="ALX16" s="9"/>
      <c r="ALY16" s="9"/>
      <c r="ALZ16" s="9"/>
      <c r="AMA16" s="9"/>
      <c r="AMB16" s="9"/>
      <c r="AMC16" s="9"/>
      <c r="AMD16" s="9"/>
      <c r="AME16" s="9"/>
      <c r="AMF16" s="9"/>
      <c r="AMG16" s="9"/>
      <c r="AMH16" s="9"/>
      <c r="AMI16" s="9"/>
      <c r="AMJ16" s="9"/>
      <c r="AMK16" s="9"/>
    </row>
    <row r="17" spans="1:1025" s="11" customFormat="1" x14ac:dyDescent="0.35">
      <c r="A17" s="42"/>
      <c r="B17" s="41">
        <f>B15*B42</f>
        <v>43.778571428571432</v>
      </c>
      <c r="C17" s="41">
        <f t="shared" ref="C17:P17" si="36">C15*C42</f>
        <v>85.641379310344831</v>
      </c>
      <c r="D17" s="41">
        <f t="shared" si="36"/>
        <v>127.33333333333333</v>
      </c>
      <c r="E17" s="41">
        <f t="shared" si="36"/>
        <v>130.64727272727271</v>
      </c>
      <c r="F17" s="41">
        <f t="shared" si="36"/>
        <v>113.11411764705882</v>
      </c>
      <c r="G17" s="41">
        <f t="shared" si="36"/>
        <v>215.70461538461538</v>
      </c>
      <c r="H17" s="41">
        <f t="shared" si="36"/>
        <v>108.82784810126583</v>
      </c>
      <c r="I17" s="41">
        <f t="shared" si="36"/>
        <v>191.11111111111111</v>
      </c>
      <c r="J17" s="41">
        <f t="shared" si="36"/>
        <v>204.64806818181822</v>
      </c>
      <c r="K17" s="41">
        <f t="shared" si="36"/>
        <v>215.35714285714286</v>
      </c>
      <c r="L17" s="41">
        <f t="shared" si="36"/>
        <v>118.06305418719212</v>
      </c>
      <c r="M17" s="41">
        <f t="shared" si="36"/>
        <v>93.09271844660195</v>
      </c>
      <c r="N17" s="41">
        <f t="shared" si="36"/>
        <v>44.429932203389832</v>
      </c>
      <c r="O17" s="41">
        <f t="shared" si="36"/>
        <v>314.2206864988558</v>
      </c>
      <c r="P17" s="41">
        <f t="shared" si="36"/>
        <v>238.01170909090911</v>
      </c>
      <c r="Q17" s="9"/>
      <c r="R17" s="9" t="s">
        <v>40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  <c r="UE17" s="9"/>
      <c r="UF17" s="9"/>
      <c r="UG17" s="9"/>
      <c r="UH17" s="9"/>
      <c r="UI17" s="9"/>
      <c r="UJ17" s="9"/>
      <c r="UK17" s="9"/>
      <c r="UL17" s="9"/>
      <c r="UM17" s="9"/>
      <c r="UN17" s="9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C17" s="9"/>
      <c r="VD17" s="9"/>
      <c r="VE17" s="9"/>
      <c r="VF17" s="9"/>
      <c r="VG17" s="9"/>
      <c r="VH17" s="9"/>
      <c r="VI17" s="9"/>
      <c r="VJ17" s="9"/>
      <c r="VK17" s="9"/>
      <c r="VL17" s="9"/>
      <c r="VM17" s="9"/>
      <c r="VN17" s="9"/>
      <c r="VO17" s="9"/>
      <c r="VP17" s="9"/>
      <c r="VQ17" s="9"/>
      <c r="VR17" s="9"/>
      <c r="VS17" s="9"/>
      <c r="VT17" s="9"/>
      <c r="VU17" s="9"/>
      <c r="VV17" s="9"/>
      <c r="VW17" s="9"/>
      <c r="VX17" s="9"/>
      <c r="VY17" s="9"/>
      <c r="VZ17" s="9"/>
      <c r="WA17" s="9"/>
      <c r="WB17" s="9"/>
      <c r="WC17" s="9"/>
      <c r="WD17" s="9"/>
      <c r="WE17" s="9"/>
      <c r="WF17" s="9"/>
      <c r="WG17" s="9"/>
      <c r="WH17" s="9"/>
      <c r="WI17" s="9"/>
      <c r="WJ17" s="9"/>
      <c r="WK17" s="9"/>
      <c r="WL17" s="9"/>
      <c r="WM17" s="9"/>
      <c r="WN17" s="9"/>
      <c r="WO17" s="9"/>
      <c r="WP17" s="9"/>
      <c r="WQ17" s="9"/>
      <c r="WR17" s="9"/>
      <c r="WS17" s="9"/>
      <c r="WT17" s="9"/>
      <c r="WU17" s="9"/>
      <c r="WV17" s="9"/>
      <c r="WW17" s="9"/>
      <c r="WX17" s="9"/>
      <c r="WY17" s="9"/>
      <c r="WZ17" s="9"/>
      <c r="XA17" s="9"/>
      <c r="XB17" s="9"/>
      <c r="XC17" s="9"/>
      <c r="XD17" s="9"/>
      <c r="XE17" s="9"/>
      <c r="XF17" s="9"/>
      <c r="XG17" s="9"/>
      <c r="XH17" s="9"/>
      <c r="XI17" s="9"/>
      <c r="XJ17" s="9"/>
      <c r="XK17" s="9"/>
      <c r="XL17" s="9"/>
      <c r="XM17" s="9"/>
      <c r="XN17" s="9"/>
      <c r="XO17" s="9"/>
      <c r="XP17" s="9"/>
      <c r="XQ17" s="9"/>
      <c r="XR17" s="9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  <c r="YG17" s="9"/>
      <c r="YH17" s="9"/>
      <c r="YI17" s="9"/>
      <c r="YJ17" s="9"/>
      <c r="YK17" s="9"/>
      <c r="YL17" s="9"/>
      <c r="YM17" s="9"/>
      <c r="YN17" s="9"/>
      <c r="YO17" s="9"/>
      <c r="YP17" s="9"/>
      <c r="YQ17" s="9"/>
      <c r="YR17" s="9"/>
      <c r="YS17" s="9"/>
      <c r="YT17" s="9"/>
      <c r="YU17" s="9"/>
      <c r="YV17" s="9"/>
      <c r="YW17" s="9"/>
      <c r="YX17" s="9"/>
      <c r="YY17" s="9"/>
      <c r="YZ17" s="9"/>
      <c r="ZA17" s="9"/>
      <c r="ZB17" s="9"/>
      <c r="ZC17" s="9"/>
      <c r="ZD17" s="9"/>
      <c r="ZE17" s="9"/>
      <c r="ZF17" s="9"/>
      <c r="ZG17" s="9"/>
      <c r="ZH17" s="9"/>
      <c r="ZI17" s="9"/>
      <c r="ZJ17" s="9"/>
      <c r="ZK17" s="9"/>
      <c r="ZL17" s="9"/>
      <c r="ZM17" s="9"/>
      <c r="ZN17" s="9"/>
      <c r="ZO17" s="9"/>
      <c r="ZP17" s="9"/>
      <c r="ZQ17" s="9"/>
      <c r="ZR17" s="9"/>
      <c r="ZS17" s="9"/>
      <c r="ZT17" s="9"/>
      <c r="ZU17" s="9"/>
      <c r="ZV17" s="9"/>
      <c r="ZW17" s="9"/>
      <c r="ZX17" s="9"/>
      <c r="ZY17" s="9"/>
      <c r="ZZ17" s="9"/>
      <c r="AAA17" s="9"/>
      <c r="AAB17" s="9"/>
      <c r="AAC17" s="9"/>
      <c r="AAD17" s="9"/>
      <c r="AAE17" s="9"/>
      <c r="AAF17" s="9"/>
      <c r="AAG17" s="9"/>
      <c r="AAH17" s="9"/>
      <c r="AAI17" s="9"/>
      <c r="AAJ17" s="9"/>
      <c r="AAK17" s="9"/>
      <c r="AAL17" s="9"/>
      <c r="AAM17" s="9"/>
      <c r="AAN17" s="9"/>
      <c r="AAO17" s="9"/>
      <c r="AAP17" s="9"/>
      <c r="AAQ17" s="9"/>
      <c r="AAR17" s="9"/>
      <c r="AAS17" s="9"/>
      <c r="AAT17" s="9"/>
      <c r="AAU17" s="9"/>
      <c r="AAV17" s="9"/>
      <c r="AAW17" s="9"/>
      <c r="AAX17" s="9"/>
      <c r="AAY17" s="9"/>
      <c r="AAZ17" s="9"/>
      <c r="ABA17" s="9"/>
      <c r="ABB17" s="9"/>
      <c r="ABC17" s="9"/>
      <c r="ABD17" s="9"/>
      <c r="ABE17" s="9"/>
      <c r="ABF17" s="9"/>
      <c r="ABG17" s="9"/>
      <c r="ABH17" s="9"/>
      <c r="ABI17" s="9"/>
      <c r="ABJ17" s="9"/>
      <c r="ABK17" s="9"/>
      <c r="ABL17" s="9"/>
      <c r="ABM17" s="9"/>
      <c r="ABN17" s="9"/>
      <c r="ABO17" s="9"/>
      <c r="ABP17" s="9"/>
      <c r="ABQ17" s="9"/>
      <c r="ABR17" s="9"/>
      <c r="ABS17" s="9"/>
      <c r="ABT17" s="9"/>
      <c r="ABU17" s="9"/>
      <c r="ABV17" s="9"/>
      <c r="ABW17" s="9"/>
      <c r="ABX17" s="9"/>
      <c r="ABY17" s="9"/>
      <c r="ABZ17" s="9"/>
      <c r="ACA17" s="9"/>
      <c r="ACB17" s="9"/>
      <c r="ACC17" s="9"/>
      <c r="ACD17" s="9"/>
      <c r="ACE17" s="9"/>
      <c r="ACF17" s="9"/>
      <c r="ACG17" s="9"/>
      <c r="ACH17" s="9"/>
      <c r="ACI17" s="9"/>
      <c r="ACJ17" s="9"/>
      <c r="ACK17" s="9"/>
      <c r="ACL17" s="9"/>
      <c r="ACM17" s="9"/>
      <c r="ACN17" s="9"/>
      <c r="ACO17" s="9"/>
      <c r="ACP17" s="9"/>
      <c r="ACQ17" s="9"/>
      <c r="ACR17" s="9"/>
      <c r="ACS17" s="9"/>
      <c r="ACT17" s="9"/>
      <c r="ACU17" s="9"/>
      <c r="ACV17" s="9"/>
      <c r="ACW17" s="9"/>
      <c r="ACX17" s="9"/>
      <c r="ACY17" s="9"/>
      <c r="ACZ17" s="9"/>
      <c r="ADA17" s="9"/>
      <c r="ADB17" s="9"/>
      <c r="ADC17" s="9"/>
      <c r="ADD17" s="9"/>
      <c r="ADE17" s="9"/>
      <c r="ADF17" s="9"/>
      <c r="ADG17" s="9"/>
      <c r="ADH17" s="9"/>
      <c r="ADI17" s="9"/>
      <c r="ADJ17" s="9"/>
      <c r="ADK17" s="9"/>
      <c r="ADL17" s="9"/>
      <c r="ADM17" s="9"/>
      <c r="ADN17" s="9"/>
      <c r="ADO17" s="9"/>
      <c r="ADP17" s="9"/>
      <c r="ADQ17" s="9"/>
      <c r="ADR17" s="9"/>
      <c r="ADS17" s="9"/>
      <c r="ADT17" s="9"/>
      <c r="ADU17" s="9"/>
      <c r="ADV17" s="9"/>
      <c r="ADW17" s="9"/>
      <c r="ADX17" s="9"/>
      <c r="ADY17" s="9"/>
      <c r="ADZ17" s="9"/>
      <c r="AEA17" s="9"/>
      <c r="AEB17" s="9"/>
      <c r="AEC17" s="9"/>
      <c r="AED17" s="9"/>
      <c r="AEE17" s="9"/>
      <c r="AEF17" s="9"/>
      <c r="AEG17" s="9"/>
      <c r="AEH17" s="9"/>
      <c r="AEI17" s="9"/>
      <c r="AEJ17" s="9"/>
      <c r="AEK17" s="9"/>
      <c r="AEL17" s="9"/>
      <c r="AEM17" s="9"/>
      <c r="AEN17" s="9"/>
      <c r="AEO17" s="9"/>
      <c r="AEP17" s="9"/>
      <c r="AEQ17" s="9"/>
      <c r="AER17" s="9"/>
      <c r="AES17" s="9"/>
      <c r="AET17" s="9"/>
      <c r="AEU17" s="9"/>
      <c r="AEV17" s="9"/>
      <c r="AEW17" s="9"/>
      <c r="AEX17" s="9"/>
      <c r="AEY17" s="9"/>
      <c r="AEZ17" s="9"/>
      <c r="AFA17" s="9"/>
      <c r="AFB17" s="9"/>
      <c r="AFC17" s="9"/>
      <c r="AFD17" s="9"/>
      <c r="AFE17" s="9"/>
      <c r="AFF17" s="9"/>
      <c r="AFG17" s="9"/>
      <c r="AFH17" s="9"/>
      <c r="AFI17" s="9"/>
      <c r="AFJ17" s="9"/>
      <c r="AFK17" s="9"/>
      <c r="AFL17" s="9"/>
      <c r="AFM17" s="9"/>
      <c r="AFN17" s="9"/>
      <c r="AFO17" s="9"/>
      <c r="AFP17" s="9"/>
      <c r="AFQ17" s="9"/>
      <c r="AFR17" s="9"/>
      <c r="AFS17" s="9"/>
      <c r="AFT17" s="9"/>
      <c r="AFU17" s="9"/>
      <c r="AFV17" s="9"/>
      <c r="AFW17" s="9"/>
      <c r="AFX17" s="9"/>
      <c r="AFY17" s="9"/>
      <c r="AFZ17" s="9"/>
      <c r="AGA17" s="9"/>
      <c r="AGB17" s="9"/>
      <c r="AGC17" s="9"/>
      <c r="AGD17" s="9"/>
      <c r="AGE17" s="9"/>
      <c r="AGF17" s="9"/>
      <c r="AGG17" s="9"/>
      <c r="AGH17" s="9"/>
      <c r="AGI17" s="9"/>
      <c r="AGJ17" s="9"/>
      <c r="AGK17" s="9"/>
      <c r="AGL17" s="9"/>
      <c r="AGM17" s="9"/>
      <c r="AGN17" s="9"/>
      <c r="AGO17" s="9"/>
      <c r="AGP17" s="9"/>
      <c r="AGQ17" s="9"/>
      <c r="AGR17" s="9"/>
      <c r="AGS17" s="9"/>
      <c r="AGT17" s="9"/>
      <c r="AGU17" s="9"/>
      <c r="AGV17" s="9"/>
      <c r="AGW17" s="9"/>
      <c r="AGX17" s="9"/>
      <c r="AGY17" s="9"/>
      <c r="AGZ17" s="9"/>
      <c r="AHA17" s="9"/>
      <c r="AHB17" s="9"/>
      <c r="AHC17" s="9"/>
      <c r="AHD17" s="9"/>
      <c r="AHE17" s="9"/>
      <c r="AHF17" s="9"/>
      <c r="AHG17" s="9"/>
      <c r="AHH17" s="9"/>
      <c r="AHI17" s="9"/>
      <c r="AHJ17" s="9"/>
      <c r="AHK17" s="9"/>
      <c r="AHL17" s="9"/>
      <c r="AHM17" s="9"/>
      <c r="AHN17" s="9"/>
      <c r="AHO17" s="9"/>
      <c r="AHP17" s="9"/>
      <c r="AHQ17" s="9"/>
      <c r="AHR17" s="9"/>
      <c r="AHS17" s="9"/>
      <c r="AHT17" s="9"/>
      <c r="AHU17" s="9"/>
      <c r="AHV17" s="9"/>
      <c r="AHW17" s="9"/>
      <c r="AHX17" s="9"/>
      <c r="AHY17" s="9"/>
      <c r="AHZ17" s="9"/>
      <c r="AIA17" s="9"/>
      <c r="AIB17" s="9"/>
      <c r="AIC17" s="9"/>
      <c r="AID17" s="9"/>
      <c r="AIE17" s="9"/>
      <c r="AIF17" s="9"/>
      <c r="AIG17" s="9"/>
      <c r="AIH17" s="9"/>
      <c r="AII17" s="9"/>
      <c r="AIJ17" s="9"/>
      <c r="AIK17" s="9"/>
      <c r="AIL17" s="9"/>
      <c r="AIM17" s="9"/>
      <c r="AIN17" s="9"/>
      <c r="AIO17" s="9"/>
      <c r="AIP17" s="9"/>
      <c r="AIQ17" s="9"/>
      <c r="AIR17" s="9"/>
      <c r="AIS17" s="9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  <c r="AMB17" s="9"/>
      <c r="AMC17" s="9"/>
      <c r="AMD17" s="9"/>
      <c r="AME17" s="9"/>
      <c r="AMF17" s="9"/>
      <c r="AMG17" s="9"/>
      <c r="AMH17" s="9"/>
      <c r="AMI17" s="9"/>
      <c r="AMJ17" s="9"/>
      <c r="AMK17" s="9"/>
    </row>
    <row r="18" spans="1:1025" s="11" customFormat="1" x14ac:dyDescent="0.35">
      <c r="A18" s="25"/>
      <c r="B18" s="39">
        <f>B17/B16</f>
        <v>0.1058823529411765</v>
      </c>
      <c r="C18" s="39">
        <f t="shared" ref="C18" si="37">C17/C16</f>
        <v>0.14198782961460446</v>
      </c>
      <c r="D18" s="39">
        <f t="shared" ref="D18" si="38">D17/D16</f>
        <v>0.20848484848484847</v>
      </c>
      <c r="E18" s="39">
        <f t="shared" ref="E18" si="39">E17/E16</f>
        <v>0.19948051948051945</v>
      </c>
      <c r="F18" s="39">
        <f t="shared" ref="F18" si="40">F17/F16</f>
        <v>0.15934426229508197</v>
      </c>
      <c r="G18" s="39">
        <f t="shared" ref="G18" si="41">G17/G16</f>
        <v>0.29461297323366292</v>
      </c>
      <c r="H18" s="39">
        <f t="shared" ref="H18" si="42">H17/H16</f>
        <v>0.20156843354430379</v>
      </c>
      <c r="I18" s="39">
        <f t="shared" ref="I18" si="43">I17/I16</f>
        <v>0.35547984099943214</v>
      </c>
      <c r="J18" s="39">
        <f t="shared" ref="J18" si="44">J17/J16</f>
        <v>0.45405722781891017</v>
      </c>
      <c r="K18" s="39">
        <f t="shared" ref="K18" si="45">K17/K16</f>
        <v>0.60469667318982379</v>
      </c>
      <c r="L18" s="39">
        <f t="shared" ref="L18" si="46">L17/L16</f>
        <v>0.44440565431569934</v>
      </c>
      <c r="M18" s="39">
        <f t="shared" ref="M18" si="47">M17/M16</f>
        <v>0.4159253174010456</v>
      </c>
      <c r="N18" s="39">
        <f t="shared" ref="N18" si="48">N17/N16</f>
        <v>0.45519115575085445</v>
      </c>
      <c r="O18" s="39">
        <f t="shared" ref="O18" si="49">O17/O16</f>
        <v>0.63225482550204704</v>
      </c>
      <c r="P18" s="39">
        <f t="shared" ref="P18" si="50">P17/P16</f>
        <v>0.56458727361289474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  <c r="AMC18" s="9"/>
      <c r="AMD18" s="9"/>
      <c r="AME18" s="9"/>
      <c r="AMF18" s="9"/>
      <c r="AMG18" s="9"/>
      <c r="AMH18" s="9"/>
      <c r="AMI18" s="9"/>
      <c r="AMJ18" s="9"/>
      <c r="AMK18" s="9"/>
    </row>
    <row r="19" spans="1:1025" s="11" customFormat="1" x14ac:dyDescent="0.35">
      <c r="A19" s="42" t="s">
        <v>39</v>
      </c>
      <c r="B19" s="41">
        <f>B14*B43</f>
        <v>206.73214285714283</v>
      </c>
      <c r="C19" s="41">
        <f t="shared" ref="C19:P19" si="51">C14*C43</f>
        <v>174.17454545454544</v>
      </c>
      <c r="D19" s="41">
        <f t="shared" si="51"/>
        <v>186.00290697674419</v>
      </c>
      <c r="E19" s="41">
        <f t="shared" si="51"/>
        <v>197.52083333333331</v>
      </c>
      <c r="F19" s="41">
        <f t="shared" si="51"/>
        <v>244.38235294117646</v>
      </c>
      <c r="G19" s="41">
        <f t="shared" si="51"/>
        <v>218.04216867469881</v>
      </c>
      <c r="H19" s="41">
        <f t="shared" si="51"/>
        <v>166.61137440758293</v>
      </c>
      <c r="I19" s="41">
        <f t="shared" si="51"/>
        <v>162.10862619808307</v>
      </c>
      <c r="J19" s="41">
        <f t="shared" si="51"/>
        <v>142.01271860095389</v>
      </c>
      <c r="K19" s="41">
        <f t="shared" si="51"/>
        <v>142.94417475728156</v>
      </c>
      <c r="L19" s="41">
        <f t="shared" si="51"/>
        <v>88.651274982770502</v>
      </c>
      <c r="M19" s="41">
        <f t="shared" si="51"/>
        <v>80.80503144654088</v>
      </c>
      <c r="N19" s="41">
        <f t="shared" si="51"/>
        <v>39.524889107934939</v>
      </c>
      <c r="O19" s="41">
        <f t="shared" si="51"/>
        <v>191.38350653704325</v>
      </c>
      <c r="P19" s="41">
        <f t="shared" si="51"/>
        <v>185.42404006677796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9"/>
      <c r="SP19" s="9"/>
      <c r="SQ19" s="9"/>
      <c r="SR19" s="9"/>
      <c r="SS19" s="9"/>
      <c r="ST19" s="9"/>
      <c r="SU19" s="9"/>
      <c r="SV19" s="9"/>
      <c r="SW19" s="9"/>
      <c r="SX19" s="9"/>
      <c r="SY19" s="9"/>
      <c r="SZ19" s="9"/>
      <c r="TA19" s="9"/>
      <c r="TB19" s="9"/>
      <c r="TC19" s="9"/>
      <c r="TD19" s="9"/>
      <c r="TE19" s="9"/>
      <c r="TF19" s="9"/>
      <c r="TG19" s="9"/>
      <c r="TH19" s="9"/>
      <c r="TI19" s="9"/>
      <c r="TJ19" s="9"/>
      <c r="TK19" s="9"/>
      <c r="TL19" s="9"/>
      <c r="TM19" s="9"/>
      <c r="TN19" s="9"/>
      <c r="TO19" s="9"/>
      <c r="TP19" s="9"/>
      <c r="TQ19" s="9"/>
      <c r="TR19" s="9"/>
      <c r="TS19" s="9"/>
      <c r="TT19" s="9"/>
      <c r="TU19" s="9"/>
      <c r="TV19" s="9"/>
      <c r="TW19" s="9"/>
      <c r="TX19" s="9"/>
      <c r="TY19" s="9"/>
      <c r="TZ19" s="9"/>
      <c r="UA19" s="9"/>
      <c r="UB19" s="9"/>
      <c r="UC19" s="9"/>
      <c r="UD19" s="9"/>
      <c r="UE19" s="9"/>
      <c r="UF19" s="9"/>
      <c r="UG19" s="9"/>
      <c r="UH19" s="9"/>
      <c r="UI19" s="9"/>
      <c r="UJ19" s="9"/>
      <c r="UK19" s="9"/>
      <c r="UL19" s="9"/>
      <c r="UM19" s="9"/>
      <c r="UN19" s="9"/>
      <c r="UO19" s="9"/>
      <c r="UP19" s="9"/>
      <c r="UQ19" s="9"/>
      <c r="UR19" s="9"/>
      <c r="US19" s="9"/>
      <c r="UT19" s="9"/>
      <c r="UU19" s="9"/>
      <c r="UV19" s="9"/>
      <c r="UW19" s="9"/>
      <c r="UX19" s="9"/>
      <c r="UY19" s="9"/>
      <c r="UZ19" s="9"/>
      <c r="VA19" s="9"/>
      <c r="VB19" s="9"/>
      <c r="VC19" s="9"/>
      <c r="VD19" s="9"/>
      <c r="VE19" s="9"/>
      <c r="VF19" s="9"/>
      <c r="VG19" s="9"/>
      <c r="VH19" s="9"/>
      <c r="VI19" s="9"/>
      <c r="VJ19" s="9"/>
      <c r="VK19" s="9"/>
      <c r="VL19" s="9"/>
      <c r="VM19" s="9"/>
      <c r="VN19" s="9"/>
      <c r="VO19" s="9"/>
      <c r="VP19" s="9"/>
      <c r="VQ19" s="9"/>
      <c r="VR19" s="9"/>
      <c r="VS19" s="9"/>
      <c r="VT19" s="9"/>
      <c r="VU19" s="9"/>
      <c r="VV19" s="9"/>
      <c r="VW19" s="9"/>
      <c r="VX19" s="9"/>
      <c r="VY19" s="9"/>
      <c r="VZ19" s="9"/>
      <c r="WA19" s="9"/>
      <c r="WB19" s="9"/>
      <c r="WC19" s="9"/>
      <c r="WD19" s="9"/>
      <c r="WE19" s="9"/>
      <c r="WF19" s="9"/>
      <c r="WG19" s="9"/>
      <c r="WH19" s="9"/>
      <c r="WI19" s="9"/>
      <c r="WJ19" s="9"/>
      <c r="WK19" s="9"/>
      <c r="WL19" s="9"/>
      <c r="WM19" s="9"/>
      <c r="WN19" s="9"/>
      <c r="WO19" s="9"/>
      <c r="WP19" s="9"/>
      <c r="WQ19" s="9"/>
      <c r="WR19" s="9"/>
      <c r="WS19" s="9"/>
      <c r="WT19" s="9"/>
      <c r="WU19" s="9"/>
      <c r="WV19" s="9"/>
      <c r="WW19" s="9"/>
      <c r="WX19" s="9"/>
      <c r="WY19" s="9"/>
      <c r="WZ19" s="9"/>
      <c r="XA19" s="9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Q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AY19" s="9"/>
      <c r="AAZ19" s="9"/>
      <c r="ABA19" s="9"/>
      <c r="ABB19" s="9"/>
      <c r="ABC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R19" s="9"/>
      <c r="ADS19" s="9"/>
      <c r="ADT19" s="9"/>
      <c r="ADU19" s="9"/>
      <c r="ADV19" s="9"/>
      <c r="ADW19" s="9"/>
      <c r="ADX19" s="9"/>
      <c r="ADY19" s="9"/>
      <c r="ADZ19" s="9"/>
      <c r="AEA19" s="9"/>
      <c r="AEB19" s="9"/>
      <c r="AEC19" s="9"/>
      <c r="AED19" s="9"/>
      <c r="AEE19" s="9"/>
      <c r="AEF19" s="9"/>
      <c r="AEG19" s="9"/>
      <c r="AEH19" s="9"/>
      <c r="AEI19" s="9"/>
      <c r="AEJ19" s="9"/>
      <c r="AEK19" s="9"/>
      <c r="AEL19" s="9"/>
      <c r="AEM19" s="9"/>
      <c r="AEN19" s="9"/>
      <c r="AEO19" s="9"/>
      <c r="AEP19" s="9"/>
      <c r="AEQ19" s="9"/>
      <c r="AER19" s="9"/>
      <c r="AES19" s="9"/>
      <c r="AET19" s="9"/>
      <c r="AEU19" s="9"/>
      <c r="AEV19" s="9"/>
      <c r="AEW19" s="9"/>
      <c r="AEX19" s="9"/>
      <c r="AEY19" s="9"/>
      <c r="AEZ19" s="9"/>
      <c r="AFA19" s="9"/>
      <c r="AFB19" s="9"/>
      <c r="AFC19" s="9"/>
      <c r="AFD19" s="9"/>
      <c r="AFE19" s="9"/>
      <c r="AFF19" s="9"/>
      <c r="AFG19" s="9"/>
      <c r="AFH19" s="9"/>
      <c r="AFI19" s="9"/>
      <c r="AFJ19" s="9"/>
      <c r="AFK19" s="9"/>
      <c r="AFL19" s="9"/>
      <c r="AFM19" s="9"/>
      <c r="AFN19" s="9"/>
      <c r="AFO19" s="9"/>
      <c r="AFP19" s="9"/>
      <c r="AFQ19" s="9"/>
      <c r="AFR19" s="9"/>
      <c r="AFS19" s="9"/>
      <c r="AFT19" s="9"/>
      <c r="AFU19" s="9"/>
      <c r="AFV19" s="9"/>
      <c r="AFW19" s="9"/>
      <c r="AFX19" s="9"/>
      <c r="AFY19" s="9"/>
      <c r="AFZ19" s="9"/>
      <c r="AGA19" s="9"/>
      <c r="AGB19" s="9"/>
      <c r="AGC19" s="9"/>
      <c r="AGD19" s="9"/>
      <c r="AGE19" s="9"/>
      <c r="AGF19" s="9"/>
      <c r="AGG19" s="9"/>
      <c r="AGH19" s="9"/>
      <c r="AGI19" s="9"/>
      <c r="AGJ19" s="9"/>
      <c r="AGK19" s="9"/>
      <c r="AGL19" s="9"/>
      <c r="AGM19" s="9"/>
      <c r="AGN19" s="9"/>
      <c r="AGO19" s="9"/>
      <c r="AGP19" s="9"/>
      <c r="AGQ19" s="9"/>
      <c r="AGR19" s="9"/>
      <c r="AGS19" s="9"/>
      <c r="AGT19" s="9"/>
      <c r="AGU19" s="9"/>
      <c r="AGV19" s="9"/>
      <c r="AGW19" s="9"/>
      <c r="AGX19" s="9"/>
      <c r="AGY19" s="9"/>
      <c r="AGZ19" s="9"/>
      <c r="AHA19" s="9"/>
      <c r="AHB19" s="9"/>
      <c r="AHC19" s="9"/>
      <c r="AHD19" s="9"/>
      <c r="AHE19" s="9"/>
      <c r="AHF19" s="9"/>
      <c r="AHG19" s="9"/>
      <c r="AHH19" s="9"/>
      <c r="AHI19" s="9"/>
      <c r="AHJ19" s="9"/>
      <c r="AHK19" s="9"/>
      <c r="AHL19" s="9"/>
      <c r="AHM19" s="9"/>
      <c r="AHN19" s="9"/>
      <c r="AHO19" s="9"/>
      <c r="AHP19" s="9"/>
      <c r="AHQ19" s="9"/>
      <c r="AHR19" s="9"/>
      <c r="AHS19" s="9"/>
      <c r="AHT19" s="9"/>
      <c r="AHU19" s="9"/>
      <c r="AHV19" s="9"/>
      <c r="AHW19" s="9"/>
      <c r="AHX19" s="9"/>
      <c r="AHY19" s="9"/>
      <c r="AHZ19" s="9"/>
      <c r="AIA19" s="9"/>
      <c r="AIB19" s="9"/>
      <c r="AIC19" s="9"/>
      <c r="AID19" s="9"/>
      <c r="AIE19" s="9"/>
      <c r="AIF19" s="9"/>
      <c r="AIG19" s="9"/>
      <c r="AIH19" s="9"/>
      <c r="AII19" s="9"/>
      <c r="AIJ19" s="9"/>
      <c r="AIK19" s="9"/>
      <c r="AIL19" s="9"/>
      <c r="AIM19" s="9"/>
      <c r="AIN19" s="9"/>
      <c r="AIO19" s="9"/>
      <c r="AIP19" s="9"/>
      <c r="AIQ19" s="9"/>
      <c r="AIR19" s="9"/>
      <c r="AIS19" s="9"/>
      <c r="AIT19" s="9"/>
      <c r="AIU19" s="9"/>
      <c r="AIV19" s="9"/>
      <c r="AIW19" s="9"/>
      <c r="AIX19" s="9"/>
      <c r="AIY19" s="9"/>
      <c r="AIZ19" s="9"/>
      <c r="AJA19" s="9"/>
      <c r="AJB19" s="9"/>
      <c r="AJC19" s="9"/>
      <c r="AJD19" s="9"/>
      <c r="AJE19" s="9"/>
      <c r="AJF19" s="9"/>
      <c r="AJG19" s="9"/>
      <c r="AJH19" s="9"/>
      <c r="AJI19" s="9"/>
      <c r="AJJ19" s="9"/>
      <c r="AJK19" s="9"/>
      <c r="AJL19" s="9"/>
      <c r="AJM19" s="9"/>
      <c r="AJN19" s="9"/>
      <c r="AJO19" s="9"/>
      <c r="AJP19" s="9"/>
      <c r="AJQ19" s="9"/>
      <c r="AJR19" s="9"/>
      <c r="AJS19" s="9"/>
      <c r="AJT19" s="9"/>
      <c r="AJU19" s="9"/>
      <c r="AJV19" s="9"/>
      <c r="AJW19" s="9"/>
      <c r="AJX19" s="9"/>
      <c r="AJY19" s="9"/>
      <c r="AJZ19" s="9"/>
      <c r="AKA19" s="9"/>
      <c r="AKB19" s="9"/>
      <c r="AKC19" s="9"/>
      <c r="AKD19" s="9"/>
      <c r="AKE19" s="9"/>
      <c r="AKF19" s="9"/>
      <c r="AKG19" s="9"/>
      <c r="AKH19" s="9"/>
      <c r="AKI19" s="9"/>
      <c r="AKJ19" s="9"/>
      <c r="AKK19" s="9"/>
      <c r="AKL19" s="9"/>
      <c r="AKM19" s="9"/>
      <c r="AKN19" s="9"/>
      <c r="AKO19" s="9"/>
      <c r="AKP19" s="9"/>
      <c r="AKQ19" s="9"/>
      <c r="AKR19" s="9"/>
      <c r="AKS19" s="9"/>
      <c r="AKT19" s="9"/>
      <c r="AKU19" s="9"/>
      <c r="AKV19" s="9"/>
      <c r="AKW19" s="9"/>
      <c r="AKX19" s="9"/>
      <c r="AKY19" s="9"/>
      <c r="AKZ19" s="9"/>
      <c r="ALA19" s="9"/>
      <c r="ALB19" s="9"/>
      <c r="ALC19" s="9"/>
      <c r="ALD19" s="9"/>
      <c r="ALE19" s="9"/>
      <c r="ALF19" s="9"/>
      <c r="ALG19" s="9"/>
      <c r="ALH19" s="9"/>
      <c r="ALI19" s="9"/>
      <c r="ALJ19" s="9"/>
      <c r="ALK19" s="9"/>
      <c r="ALL19" s="9"/>
      <c r="ALM19" s="9"/>
      <c r="ALN19" s="9"/>
      <c r="ALO19" s="9"/>
      <c r="ALP19" s="9"/>
      <c r="ALQ19" s="9"/>
      <c r="ALR19" s="9"/>
      <c r="ALS19" s="9"/>
      <c r="ALT19" s="9"/>
      <c r="ALU19" s="9"/>
      <c r="ALV19" s="9"/>
      <c r="ALW19" s="9"/>
      <c r="ALX19" s="9"/>
      <c r="ALY19" s="9"/>
      <c r="ALZ19" s="9"/>
      <c r="AMA19" s="9"/>
      <c r="AMB19" s="9"/>
      <c r="AMC19" s="9"/>
      <c r="AMD19" s="9"/>
      <c r="AME19" s="9"/>
      <c r="AMF19" s="9"/>
      <c r="AMG19" s="9"/>
      <c r="AMH19" s="9"/>
      <c r="AMI19" s="9"/>
      <c r="AMJ19" s="9"/>
      <c r="AMK19" s="9"/>
    </row>
    <row r="20" spans="1:1025" s="11" customFormat="1" x14ac:dyDescent="0.35">
      <c r="A20" s="42"/>
      <c r="B20" s="41">
        <f>B15*B44</f>
        <v>0</v>
      </c>
      <c r="C20" s="41">
        <f t="shared" ref="C20:P20" si="52">C15*C44</f>
        <v>29.974482758620692</v>
      </c>
      <c r="D20" s="41">
        <f t="shared" si="52"/>
        <v>63.666666666666664</v>
      </c>
      <c r="E20" s="41">
        <f t="shared" si="52"/>
        <v>16.330909090909088</v>
      </c>
      <c r="F20" s="41">
        <f t="shared" si="52"/>
        <v>62.841176470588238</v>
      </c>
      <c r="G20" s="41">
        <f t="shared" si="52"/>
        <v>26.963076923076922</v>
      </c>
      <c r="H20" s="41">
        <f t="shared" si="52"/>
        <v>42.584810126582276</v>
      </c>
      <c r="I20" s="41">
        <f t="shared" si="52"/>
        <v>33.444444444444443</v>
      </c>
      <c r="J20" s="41">
        <f t="shared" si="52"/>
        <v>35.226306818181818</v>
      </c>
      <c r="K20" s="41">
        <f t="shared" si="52"/>
        <v>45.464285714285715</v>
      </c>
      <c r="L20" s="41">
        <f t="shared" si="52"/>
        <v>43.592512315270938</v>
      </c>
      <c r="M20" s="41">
        <f t="shared" si="52"/>
        <v>22.289805825242723</v>
      </c>
      <c r="N20" s="41">
        <f t="shared" si="52"/>
        <v>15.918745762711865</v>
      </c>
      <c r="O20" s="41">
        <f t="shared" si="52"/>
        <v>66.746224256292905</v>
      </c>
      <c r="P20" s="41">
        <f t="shared" si="52"/>
        <v>75.611454545454535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  <c r="TL20" s="9"/>
      <c r="TM20" s="9"/>
      <c r="TN20" s="9"/>
      <c r="TO20" s="9"/>
      <c r="TP20" s="9"/>
      <c r="TQ20" s="9"/>
      <c r="TR20" s="9"/>
      <c r="TS20" s="9"/>
      <c r="TT20" s="9"/>
      <c r="TU20" s="9"/>
      <c r="TV20" s="9"/>
      <c r="TW20" s="9"/>
      <c r="TX20" s="9"/>
      <c r="TY20" s="9"/>
      <c r="TZ20" s="9"/>
      <c r="UA20" s="9"/>
      <c r="UB20" s="9"/>
      <c r="UC20" s="9"/>
      <c r="UD20" s="9"/>
      <c r="UE20" s="9"/>
      <c r="UF20" s="9"/>
      <c r="UG20" s="9"/>
      <c r="UH20" s="9"/>
      <c r="UI20" s="9"/>
      <c r="UJ20" s="9"/>
      <c r="UK20" s="9"/>
      <c r="UL20" s="9"/>
      <c r="UM20" s="9"/>
      <c r="UN20" s="9"/>
      <c r="UO20" s="9"/>
      <c r="UP20" s="9"/>
      <c r="UQ20" s="9"/>
      <c r="UR20" s="9"/>
      <c r="US20" s="9"/>
      <c r="UT20" s="9"/>
      <c r="UU20" s="9"/>
      <c r="UV20" s="9"/>
      <c r="UW20" s="9"/>
      <c r="UX20" s="9"/>
      <c r="UY20" s="9"/>
      <c r="UZ20" s="9"/>
      <c r="VA20" s="9"/>
      <c r="VB20" s="9"/>
      <c r="VC20" s="9"/>
      <c r="VD20" s="9"/>
      <c r="VE20" s="9"/>
      <c r="VF20" s="9"/>
      <c r="VG20" s="9"/>
      <c r="VH20" s="9"/>
      <c r="VI20" s="9"/>
      <c r="VJ20" s="9"/>
      <c r="VK20" s="9"/>
      <c r="VL20" s="9"/>
      <c r="VM20" s="9"/>
      <c r="VN20" s="9"/>
      <c r="VO20" s="9"/>
      <c r="VP20" s="9"/>
      <c r="VQ20" s="9"/>
      <c r="VR20" s="9"/>
      <c r="VS20" s="9"/>
      <c r="VT20" s="9"/>
      <c r="VU20" s="9"/>
      <c r="VV20" s="9"/>
      <c r="VW20" s="9"/>
      <c r="VX20" s="9"/>
      <c r="VY20" s="9"/>
      <c r="VZ20" s="9"/>
      <c r="WA20" s="9"/>
      <c r="WB20" s="9"/>
      <c r="WC20" s="9"/>
      <c r="WD20" s="9"/>
      <c r="WE20" s="9"/>
      <c r="WF20" s="9"/>
      <c r="WG20" s="9"/>
      <c r="WH20" s="9"/>
      <c r="WI20" s="9"/>
      <c r="WJ20" s="9"/>
      <c r="WK20" s="9"/>
      <c r="WL20" s="9"/>
      <c r="WM20" s="9"/>
      <c r="WN20" s="9"/>
      <c r="WO20" s="9"/>
      <c r="WP20" s="9"/>
      <c r="WQ20" s="9"/>
      <c r="WR20" s="9"/>
      <c r="WS20" s="9"/>
      <c r="WT20" s="9"/>
      <c r="WU20" s="9"/>
      <c r="WV20" s="9"/>
      <c r="WW20" s="9"/>
      <c r="WX20" s="9"/>
      <c r="WY20" s="9"/>
      <c r="WZ20" s="9"/>
      <c r="XA20" s="9"/>
      <c r="XB20" s="9"/>
      <c r="XC20" s="9"/>
      <c r="XD20" s="9"/>
      <c r="XE20" s="9"/>
      <c r="XF20" s="9"/>
      <c r="XG20" s="9"/>
      <c r="XH20" s="9"/>
      <c r="XI20" s="9"/>
      <c r="XJ20" s="9"/>
      <c r="XK20" s="9"/>
      <c r="XL20" s="9"/>
      <c r="XM20" s="9"/>
      <c r="XN20" s="9"/>
      <c r="XO20" s="9"/>
      <c r="XP20" s="9"/>
      <c r="XQ20" s="9"/>
      <c r="XR20" s="9"/>
      <c r="XS20" s="9"/>
      <c r="XT20" s="9"/>
      <c r="XU20" s="9"/>
      <c r="XV20" s="9"/>
      <c r="XW20" s="9"/>
      <c r="XX20" s="9"/>
      <c r="XY20" s="9"/>
      <c r="XZ20" s="9"/>
      <c r="YA20" s="9"/>
      <c r="YB20" s="9"/>
      <c r="YC20" s="9"/>
      <c r="YD20" s="9"/>
      <c r="YE20" s="9"/>
      <c r="YF20" s="9"/>
      <c r="YG20" s="9"/>
      <c r="YH20" s="9"/>
      <c r="YI20" s="9"/>
      <c r="YJ20" s="9"/>
      <c r="YK20" s="9"/>
      <c r="YL20" s="9"/>
      <c r="YM20" s="9"/>
      <c r="YN20" s="9"/>
      <c r="YO20" s="9"/>
      <c r="YP20" s="9"/>
      <c r="YQ20" s="9"/>
      <c r="YR20" s="9"/>
      <c r="YS20" s="9"/>
      <c r="YT20" s="9"/>
      <c r="YU20" s="9"/>
      <c r="YV20" s="9"/>
      <c r="YW20" s="9"/>
      <c r="YX20" s="9"/>
      <c r="YY20" s="9"/>
      <c r="YZ20" s="9"/>
      <c r="ZA20" s="9"/>
      <c r="ZB20" s="9"/>
      <c r="ZC20" s="9"/>
      <c r="ZD20" s="9"/>
      <c r="ZE20" s="9"/>
      <c r="ZF20" s="9"/>
      <c r="ZG20" s="9"/>
      <c r="ZH20" s="9"/>
      <c r="ZI20" s="9"/>
      <c r="ZJ20" s="9"/>
      <c r="ZK20" s="9"/>
      <c r="ZL20" s="9"/>
      <c r="ZM20" s="9"/>
      <c r="ZN20" s="9"/>
      <c r="ZO20" s="9"/>
      <c r="ZP20" s="9"/>
      <c r="ZQ20" s="9"/>
      <c r="ZR20" s="9"/>
      <c r="ZS20" s="9"/>
      <c r="ZT20" s="9"/>
      <c r="ZU20" s="9"/>
      <c r="ZV20" s="9"/>
      <c r="ZW20" s="9"/>
      <c r="ZX20" s="9"/>
      <c r="ZY20" s="9"/>
      <c r="ZZ20" s="9"/>
      <c r="AAA20" s="9"/>
      <c r="AAB20" s="9"/>
      <c r="AAC20" s="9"/>
      <c r="AAD20" s="9"/>
      <c r="AAE20" s="9"/>
      <c r="AAF20" s="9"/>
      <c r="AAG20" s="9"/>
      <c r="AAH20" s="9"/>
      <c r="AAI20" s="9"/>
      <c r="AAJ20" s="9"/>
      <c r="AAK20" s="9"/>
      <c r="AAL20" s="9"/>
      <c r="AAM20" s="9"/>
      <c r="AAN20" s="9"/>
      <c r="AAO20" s="9"/>
      <c r="AAP20" s="9"/>
      <c r="AAQ20" s="9"/>
      <c r="AAR20" s="9"/>
      <c r="AAS20" s="9"/>
      <c r="AAT20" s="9"/>
      <c r="AAU20" s="9"/>
      <c r="AAV20" s="9"/>
      <c r="AAW20" s="9"/>
      <c r="AAX20" s="9"/>
      <c r="AAY20" s="9"/>
      <c r="AAZ20" s="9"/>
      <c r="ABA20" s="9"/>
      <c r="ABB20" s="9"/>
      <c r="ABC20" s="9"/>
      <c r="ABD20" s="9"/>
      <c r="ABE20" s="9"/>
      <c r="ABF20" s="9"/>
      <c r="ABG20" s="9"/>
      <c r="ABH20" s="9"/>
      <c r="ABI20" s="9"/>
      <c r="ABJ20" s="9"/>
      <c r="ABK20" s="9"/>
      <c r="ABL20" s="9"/>
      <c r="ABM20" s="9"/>
      <c r="ABN20" s="9"/>
      <c r="ABO20" s="9"/>
      <c r="ABP20" s="9"/>
      <c r="ABQ20" s="9"/>
      <c r="ABR20" s="9"/>
      <c r="ABS20" s="9"/>
      <c r="ABT20" s="9"/>
      <c r="ABU20" s="9"/>
      <c r="ABV20" s="9"/>
      <c r="ABW20" s="9"/>
      <c r="ABX20" s="9"/>
      <c r="ABY20" s="9"/>
      <c r="ABZ20" s="9"/>
      <c r="ACA20" s="9"/>
      <c r="ACB20" s="9"/>
      <c r="ACC20" s="9"/>
      <c r="ACD20" s="9"/>
      <c r="ACE20" s="9"/>
      <c r="ACF20" s="9"/>
      <c r="ACG20" s="9"/>
      <c r="ACH20" s="9"/>
      <c r="ACI20" s="9"/>
      <c r="ACJ20" s="9"/>
      <c r="ACK20" s="9"/>
      <c r="ACL20" s="9"/>
      <c r="ACM20" s="9"/>
      <c r="ACN20" s="9"/>
      <c r="ACO20" s="9"/>
      <c r="ACP20" s="9"/>
      <c r="ACQ20" s="9"/>
      <c r="ACR20" s="9"/>
      <c r="ACS20" s="9"/>
      <c r="ACT20" s="9"/>
      <c r="ACU20" s="9"/>
      <c r="ACV20" s="9"/>
      <c r="ACW20" s="9"/>
      <c r="ACX20" s="9"/>
      <c r="ACY20" s="9"/>
      <c r="ACZ20" s="9"/>
      <c r="ADA20" s="9"/>
      <c r="ADB20" s="9"/>
      <c r="ADC20" s="9"/>
      <c r="ADD20" s="9"/>
      <c r="ADE20" s="9"/>
      <c r="ADF20" s="9"/>
      <c r="ADG20" s="9"/>
      <c r="ADH20" s="9"/>
      <c r="ADI20" s="9"/>
      <c r="ADJ20" s="9"/>
      <c r="ADK20" s="9"/>
      <c r="ADL20" s="9"/>
      <c r="ADM20" s="9"/>
      <c r="ADN20" s="9"/>
      <c r="ADO20" s="9"/>
      <c r="ADP20" s="9"/>
      <c r="ADQ20" s="9"/>
      <c r="ADR20" s="9"/>
      <c r="ADS20" s="9"/>
      <c r="ADT20" s="9"/>
      <c r="ADU20" s="9"/>
      <c r="ADV20" s="9"/>
      <c r="ADW20" s="9"/>
      <c r="ADX20" s="9"/>
      <c r="ADY20" s="9"/>
      <c r="ADZ20" s="9"/>
      <c r="AEA20" s="9"/>
      <c r="AEB20" s="9"/>
      <c r="AEC20" s="9"/>
      <c r="AED20" s="9"/>
      <c r="AEE20" s="9"/>
      <c r="AEF20" s="9"/>
      <c r="AEG20" s="9"/>
      <c r="AEH20" s="9"/>
      <c r="AEI20" s="9"/>
      <c r="AEJ20" s="9"/>
      <c r="AEK20" s="9"/>
      <c r="AEL20" s="9"/>
      <c r="AEM20" s="9"/>
      <c r="AEN20" s="9"/>
      <c r="AEO20" s="9"/>
      <c r="AEP20" s="9"/>
      <c r="AEQ20" s="9"/>
      <c r="AER20" s="9"/>
      <c r="AES20" s="9"/>
      <c r="AET20" s="9"/>
      <c r="AEU20" s="9"/>
      <c r="AEV20" s="9"/>
      <c r="AEW20" s="9"/>
      <c r="AEX20" s="9"/>
      <c r="AEY20" s="9"/>
      <c r="AEZ20" s="9"/>
      <c r="AFA20" s="9"/>
      <c r="AFB20" s="9"/>
      <c r="AFC20" s="9"/>
      <c r="AFD20" s="9"/>
      <c r="AFE20" s="9"/>
      <c r="AFF20" s="9"/>
      <c r="AFG20" s="9"/>
      <c r="AFH20" s="9"/>
      <c r="AFI20" s="9"/>
      <c r="AFJ20" s="9"/>
      <c r="AFK20" s="9"/>
      <c r="AFL20" s="9"/>
      <c r="AFM20" s="9"/>
      <c r="AFN20" s="9"/>
      <c r="AFO20" s="9"/>
      <c r="AFP20" s="9"/>
      <c r="AFQ20" s="9"/>
      <c r="AFR20" s="9"/>
      <c r="AFS20" s="9"/>
      <c r="AFT20" s="9"/>
      <c r="AFU20" s="9"/>
      <c r="AFV20" s="9"/>
      <c r="AFW20" s="9"/>
      <c r="AFX20" s="9"/>
      <c r="AFY20" s="9"/>
      <c r="AFZ20" s="9"/>
      <c r="AGA20" s="9"/>
      <c r="AGB20" s="9"/>
      <c r="AGC20" s="9"/>
      <c r="AGD20" s="9"/>
      <c r="AGE20" s="9"/>
      <c r="AGF20" s="9"/>
      <c r="AGG20" s="9"/>
      <c r="AGH20" s="9"/>
      <c r="AGI20" s="9"/>
      <c r="AGJ20" s="9"/>
      <c r="AGK20" s="9"/>
      <c r="AGL20" s="9"/>
      <c r="AGM20" s="9"/>
      <c r="AGN20" s="9"/>
      <c r="AGO20" s="9"/>
      <c r="AGP20" s="9"/>
      <c r="AGQ20" s="9"/>
      <c r="AGR20" s="9"/>
      <c r="AGS20" s="9"/>
      <c r="AGT20" s="9"/>
      <c r="AGU20" s="9"/>
      <c r="AGV20" s="9"/>
      <c r="AGW20" s="9"/>
      <c r="AGX20" s="9"/>
      <c r="AGY20" s="9"/>
      <c r="AGZ20" s="9"/>
      <c r="AHA20" s="9"/>
      <c r="AHB20" s="9"/>
      <c r="AHC20" s="9"/>
      <c r="AHD20" s="9"/>
      <c r="AHE20" s="9"/>
      <c r="AHF20" s="9"/>
      <c r="AHG20" s="9"/>
      <c r="AHH20" s="9"/>
      <c r="AHI20" s="9"/>
      <c r="AHJ20" s="9"/>
      <c r="AHK20" s="9"/>
      <c r="AHL20" s="9"/>
      <c r="AHM20" s="9"/>
      <c r="AHN20" s="9"/>
      <c r="AHO20" s="9"/>
      <c r="AHP20" s="9"/>
      <c r="AHQ20" s="9"/>
      <c r="AHR20" s="9"/>
      <c r="AHS20" s="9"/>
      <c r="AHT20" s="9"/>
      <c r="AHU20" s="9"/>
      <c r="AHV20" s="9"/>
      <c r="AHW20" s="9"/>
      <c r="AHX20" s="9"/>
      <c r="AHY20" s="9"/>
      <c r="AHZ20" s="9"/>
      <c r="AIA20" s="9"/>
      <c r="AIB20" s="9"/>
      <c r="AIC20" s="9"/>
      <c r="AID20" s="9"/>
      <c r="AIE20" s="9"/>
      <c r="AIF20" s="9"/>
      <c r="AIG20" s="9"/>
      <c r="AIH20" s="9"/>
      <c r="AII20" s="9"/>
      <c r="AIJ20" s="9"/>
      <c r="AIK20" s="9"/>
      <c r="AIL20" s="9"/>
      <c r="AIM20" s="9"/>
      <c r="AIN20" s="9"/>
      <c r="AIO20" s="9"/>
      <c r="AIP20" s="9"/>
      <c r="AIQ20" s="9"/>
      <c r="AIR20" s="9"/>
      <c r="AIS20" s="9"/>
      <c r="AIT20" s="9"/>
      <c r="AIU20" s="9"/>
      <c r="AIV20" s="9"/>
      <c r="AIW20" s="9"/>
      <c r="AIX20" s="9"/>
      <c r="AIY20" s="9"/>
      <c r="AIZ20" s="9"/>
      <c r="AJA20" s="9"/>
      <c r="AJB20" s="9"/>
      <c r="AJC20" s="9"/>
      <c r="AJD20" s="9"/>
      <c r="AJE20" s="9"/>
      <c r="AJF20" s="9"/>
      <c r="AJG20" s="9"/>
      <c r="AJH20" s="9"/>
      <c r="AJI20" s="9"/>
      <c r="AJJ20" s="9"/>
      <c r="AJK20" s="9"/>
      <c r="AJL20" s="9"/>
      <c r="AJM20" s="9"/>
      <c r="AJN20" s="9"/>
      <c r="AJO20" s="9"/>
      <c r="AJP20" s="9"/>
      <c r="AJQ20" s="9"/>
      <c r="AJR20" s="9"/>
      <c r="AJS20" s="9"/>
      <c r="AJT20" s="9"/>
      <c r="AJU20" s="9"/>
      <c r="AJV20" s="9"/>
      <c r="AJW20" s="9"/>
      <c r="AJX20" s="9"/>
      <c r="AJY20" s="9"/>
      <c r="AJZ20" s="9"/>
      <c r="AKA20" s="9"/>
      <c r="AKB20" s="9"/>
      <c r="AKC20" s="9"/>
      <c r="AKD20" s="9"/>
      <c r="AKE20" s="9"/>
      <c r="AKF20" s="9"/>
      <c r="AKG20" s="9"/>
      <c r="AKH20" s="9"/>
      <c r="AKI20" s="9"/>
      <c r="AKJ20" s="9"/>
      <c r="AKK20" s="9"/>
      <c r="AKL20" s="9"/>
      <c r="AKM20" s="9"/>
      <c r="AKN20" s="9"/>
      <c r="AKO20" s="9"/>
      <c r="AKP20" s="9"/>
      <c r="AKQ20" s="9"/>
      <c r="AKR20" s="9"/>
      <c r="AKS20" s="9"/>
      <c r="AKT20" s="9"/>
      <c r="AKU20" s="9"/>
      <c r="AKV20" s="9"/>
      <c r="AKW20" s="9"/>
      <c r="AKX20" s="9"/>
      <c r="AKY20" s="9"/>
      <c r="AKZ20" s="9"/>
      <c r="ALA20" s="9"/>
      <c r="ALB20" s="9"/>
      <c r="ALC20" s="9"/>
      <c r="ALD20" s="9"/>
      <c r="ALE20" s="9"/>
      <c r="ALF20" s="9"/>
      <c r="ALG20" s="9"/>
      <c r="ALH20" s="9"/>
      <c r="ALI20" s="9"/>
      <c r="ALJ20" s="9"/>
      <c r="ALK20" s="9"/>
      <c r="ALL20" s="9"/>
      <c r="ALM20" s="9"/>
      <c r="ALN20" s="9"/>
      <c r="ALO20" s="9"/>
      <c r="ALP20" s="9"/>
      <c r="ALQ20" s="9"/>
      <c r="ALR20" s="9"/>
      <c r="ALS20" s="9"/>
      <c r="ALT20" s="9"/>
      <c r="ALU20" s="9"/>
      <c r="ALV20" s="9"/>
      <c r="ALW20" s="9"/>
      <c r="ALX20" s="9"/>
      <c r="ALY20" s="9"/>
      <c r="ALZ20" s="9"/>
      <c r="AMA20" s="9"/>
      <c r="AMB20" s="9"/>
      <c r="AMC20" s="9"/>
      <c r="AMD20" s="9"/>
      <c r="AME20" s="9"/>
      <c r="AMF20" s="9"/>
      <c r="AMG20" s="9"/>
      <c r="AMH20" s="9"/>
      <c r="AMI20" s="9"/>
      <c r="AMJ20" s="9"/>
      <c r="AMK20" s="9"/>
    </row>
    <row r="21" spans="1:1025" s="11" customFormat="1" x14ac:dyDescent="0.35">
      <c r="A21" s="25"/>
      <c r="B21" s="39">
        <f>B20/B19</f>
        <v>0</v>
      </c>
      <c r="C21" s="39">
        <f t="shared" ref="C21" si="53">C20/C19</f>
        <v>0.17209450830140488</v>
      </c>
      <c r="D21" s="39">
        <f t="shared" ref="D21" si="54">D20/D19</f>
        <v>0.34228855721393031</v>
      </c>
      <c r="E21" s="39">
        <f t="shared" ref="E21" si="55">E20/E19</f>
        <v>8.2679425837320575E-2</v>
      </c>
      <c r="F21" s="39">
        <f t="shared" ref="F21" si="56">F20/F19</f>
        <v>0.25714285714285717</v>
      </c>
      <c r="G21" s="39">
        <f t="shared" ref="G21" si="57">G20/G19</f>
        <v>0.12365991902834007</v>
      </c>
      <c r="H21" s="39">
        <f t="shared" ref="H21" si="58">H20/H19</f>
        <v>0.25559365486300273</v>
      </c>
      <c r="I21" s="39">
        <f t="shared" ref="I21" si="59">I20/I19</f>
        <v>0.20630885122410544</v>
      </c>
      <c r="J21" s="39">
        <f t="shared" ref="J21" si="60">J20/J19</f>
        <v>0.24805036594761173</v>
      </c>
      <c r="K21" s="39">
        <f t="shared" ref="K21" si="61">K20/K19</f>
        <v>0.31805623273200062</v>
      </c>
      <c r="L21" s="39">
        <f t="shared" ref="L21" si="62">L20/L19</f>
        <v>0.49173023539416894</v>
      </c>
      <c r="M21" s="39">
        <f t="shared" ref="M21" si="63">M20/M19</f>
        <v>0.27584675639894091</v>
      </c>
      <c r="N21" s="39">
        <f t="shared" ref="N21" si="64">N20/N19</f>
        <v>0.40275244591428971</v>
      </c>
      <c r="O21" s="39">
        <f t="shared" ref="O21" si="65">O20/O19</f>
        <v>0.34875640782228973</v>
      </c>
      <c r="P21" s="39">
        <f t="shared" ref="P21" si="66">P20/P19</f>
        <v>0.4077758985200845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RY21" s="9"/>
      <c r="RZ21" s="9"/>
      <c r="SA21" s="9"/>
      <c r="SB21" s="9"/>
      <c r="SC21" s="9"/>
      <c r="SD21" s="9"/>
      <c r="SE21" s="9"/>
      <c r="SF21" s="9"/>
      <c r="SG21" s="9"/>
      <c r="SH21" s="9"/>
      <c r="SI21" s="9"/>
      <c r="SJ21" s="9"/>
      <c r="SK21" s="9"/>
      <c r="SL21" s="9"/>
      <c r="SM21" s="9"/>
      <c r="SN21" s="9"/>
      <c r="SO21" s="9"/>
      <c r="SP21" s="9"/>
      <c r="SQ21" s="9"/>
      <c r="SR21" s="9"/>
      <c r="SS21" s="9"/>
      <c r="ST21" s="9"/>
      <c r="SU21" s="9"/>
      <c r="SV21" s="9"/>
      <c r="SW21" s="9"/>
      <c r="SX21" s="9"/>
      <c r="SY21" s="9"/>
      <c r="SZ21" s="9"/>
      <c r="TA21" s="9"/>
      <c r="TB21" s="9"/>
      <c r="TC21" s="9"/>
      <c r="TD21" s="9"/>
      <c r="TE21" s="9"/>
      <c r="TF21" s="9"/>
      <c r="TG21" s="9"/>
      <c r="TH21" s="9"/>
      <c r="TI21" s="9"/>
      <c r="TJ21" s="9"/>
      <c r="TK21" s="9"/>
      <c r="TL21" s="9"/>
      <c r="TM21" s="9"/>
      <c r="TN21" s="9"/>
      <c r="TO21" s="9"/>
      <c r="TP21" s="9"/>
      <c r="TQ21" s="9"/>
      <c r="TR21" s="9"/>
      <c r="TS21" s="9"/>
      <c r="TT21" s="9"/>
      <c r="TU21" s="9"/>
      <c r="TV21" s="9"/>
      <c r="TW21" s="9"/>
      <c r="TX21" s="9"/>
      <c r="TY21" s="9"/>
      <c r="TZ21" s="9"/>
      <c r="UA21" s="9"/>
      <c r="UB21" s="9"/>
      <c r="UC21" s="9"/>
      <c r="UD21" s="9"/>
      <c r="UE21" s="9"/>
      <c r="UF21" s="9"/>
      <c r="UG21" s="9"/>
      <c r="UH21" s="9"/>
      <c r="UI21" s="9"/>
      <c r="UJ21" s="9"/>
      <c r="UK21" s="9"/>
      <c r="UL21" s="9"/>
      <c r="UM21" s="9"/>
      <c r="UN21" s="9"/>
      <c r="UO21" s="9"/>
      <c r="UP21" s="9"/>
      <c r="UQ21" s="9"/>
      <c r="UR21" s="9"/>
      <c r="US21" s="9"/>
      <c r="UT21" s="9"/>
      <c r="UU21" s="9"/>
      <c r="UV21" s="9"/>
      <c r="UW21" s="9"/>
      <c r="UX21" s="9"/>
      <c r="UY21" s="9"/>
      <c r="UZ21" s="9"/>
      <c r="VA21" s="9"/>
      <c r="VB21" s="9"/>
      <c r="VC21" s="9"/>
      <c r="VD21" s="9"/>
      <c r="VE21" s="9"/>
      <c r="VF21" s="9"/>
      <c r="VG21" s="9"/>
      <c r="VH21" s="9"/>
      <c r="VI21" s="9"/>
      <c r="VJ21" s="9"/>
      <c r="VK21" s="9"/>
      <c r="VL21" s="9"/>
      <c r="VM21" s="9"/>
      <c r="VN21" s="9"/>
      <c r="VO21" s="9"/>
      <c r="VP21" s="9"/>
      <c r="VQ21" s="9"/>
      <c r="VR21" s="9"/>
      <c r="VS21" s="9"/>
      <c r="VT21" s="9"/>
      <c r="VU21" s="9"/>
      <c r="VV21" s="9"/>
      <c r="VW21" s="9"/>
      <c r="VX21" s="9"/>
      <c r="VY21" s="9"/>
      <c r="VZ21" s="9"/>
      <c r="WA21" s="9"/>
      <c r="WB21" s="9"/>
      <c r="WC21" s="9"/>
      <c r="WD21" s="9"/>
      <c r="WE21" s="9"/>
      <c r="WF21" s="9"/>
      <c r="WG21" s="9"/>
      <c r="WH21" s="9"/>
      <c r="WI21" s="9"/>
      <c r="WJ21" s="9"/>
      <c r="WK21" s="9"/>
      <c r="WL21" s="9"/>
      <c r="WM21" s="9"/>
      <c r="WN21" s="9"/>
      <c r="WO21" s="9"/>
      <c r="WP21" s="9"/>
      <c r="WQ21" s="9"/>
      <c r="WR21" s="9"/>
      <c r="WS21" s="9"/>
      <c r="WT21" s="9"/>
      <c r="WU21" s="9"/>
      <c r="WV21" s="9"/>
      <c r="WW21" s="9"/>
      <c r="WX21" s="9"/>
      <c r="WY21" s="9"/>
      <c r="WZ21" s="9"/>
      <c r="XA21" s="9"/>
      <c r="XB21" s="9"/>
      <c r="XC21" s="9"/>
      <c r="XD21" s="9"/>
      <c r="XE21" s="9"/>
      <c r="XF21" s="9"/>
      <c r="XG21" s="9"/>
      <c r="XH21" s="9"/>
      <c r="XI21" s="9"/>
      <c r="XJ21" s="9"/>
      <c r="XK21" s="9"/>
      <c r="XL21" s="9"/>
      <c r="XM21" s="9"/>
      <c r="XN21" s="9"/>
      <c r="XO21" s="9"/>
      <c r="XP21" s="9"/>
      <c r="XQ21" s="9"/>
      <c r="XR21" s="9"/>
      <c r="XS21" s="9"/>
      <c r="XT21" s="9"/>
      <c r="XU21" s="9"/>
      <c r="XV21" s="9"/>
      <c r="XW21" s="9"/>
      <c r="XX21" s="9"/>
      <c r="XY21" s="9"/>
      <c r="XZ21" s="9"/>
      <c r="YA21" s="9"/>
      <c r="YB21" s="9"/>
      <c r="YC21" s="9"/>
      <c r="YD21" s="9"/>
      <c r="YE21" s="9"/>
      <c r="YF21" s="9"/>
      <c r="YG21" s="9"/>
      <c r="YH21" s="9"/>
      <c r="YI21" s="9"/>
      <c r="YJ21" s="9"/>
      <c r="YK21" s="9"/>
      <c r="YL21" s="9"/>
      <c r="YM21" s="9"/>
      <c r="YN21" s="9"/>
      <c r="YO21" s="9"/>
      <c r="YP21" s="9"/>
      <c r="YQ21" s="9"/>
      <c r="YR21" s="9"/>
      <c r="YS21" s="9"/>
      <c r="YT21" s="9"/>
      <c r="YU21" s="9"/>
      <c r="YV21" s="9"/>
      <c r="YW21" s="9"/>
      <c r="YX21" s="9"/>
      <c r="YY21" s="9"/>
      <c r="YZ21" s="9"/>
      <c r="ZA21" s="9"/>
      <c r="ZB21" s="9"/>
      <c r="ZC21" s="9"/>
      <c r="ZD21" s="9"/>
      <c r="ZE21" s="9"/>
      <c r="ZF21" s="9"/>
      <c r="ZG21" s="9"/>
      <c r="ZH21" s="9"/>
      <c r="ZI21" s="9"/>
      <c r="ZJ21" s="9"/>
      <c r="ZK21" s="9"/>
      <c r="ZL21" s="9"/>
      <c r="ZM21" s="9"/>
      <c r="ZN21" s="9"/>
      <c r="ZO21" s="9"/>
      <c r="ZP21" s="9"/>
      <c r="ZQ21" s="9"/>
      <c r="ZR21" s="9"/>
      <c r="ZS21" s="9"/>
      <c r="ZT21" s="9"/>
      <c r="ZU21" s="9"/>
      <c r="ZV21" s="9"/>
      <c r="ZW21" s="9"/>
      <c r="ZX21" s="9"/>
      <c r="ZY21" s="9"/>
      <c r="ZZ21" s="9"/>
      <c r="AAA21" s="9"/>
      <c r="AAB21" s="9"/>
      <c r="AAC21" s="9"/>
      <c r="AAD21" s="9"/>
      <c r="AAE21" s="9"/>
      <c r="AAF21" s="9"/>
      <c r="AAG21" s="9"/>
      <c r="AAH21" s="9"/>
      <c r="AAI21" s="9"/>
      <c r="AAJ21" s="9"/>
      <c r="AAK21" s="9"/>
      <c r="AAL21" s="9"/>
      <c r="AAM21" s="9"/>
      <c r="AAN21" s="9"/>
      <c r="AAO21" s="9"/>
      <c r="AAP21" s="9"/>
      <c r="AAQ21" s="9"/>
      <c r="AAR21" s="9"/>
      <c r="AAS21" s="9"/>
      <c r="AAT21" s="9"/>
      <c r="AAU21" s="9"/>
      <c r="AAV21" s="9"/>
      <c r="AAW21" s="9"/>
      <c r="AAX21" s="9"/>
      <c r="AAY21" s="9"/>
      <c r="AAZ21" s="9"/>
      <c r="ABA21" s="9"/>
      <c r="ABB21" s="9"/>
      <c r="ABC21" s="9"/>
      <c r="ABD21" s="9"/>
      <c r="ABE21" s="9"/>
      <c r="ABF21" s="9"/>
      <c r="ABG21" s="9"/>
      <c r="ABH21" s="9"/>
      <c r="ABI21" s="9"/>
      <c r="ABJ21" s="9"/>
      <c r="ABK21" s="9"/>
      <c r="ABL21" s="9"/>
      <c r="ABM21" s="9"/>
      <c r="ABN21" s="9"/>
      <c r="ABO21" s="9"/>
      <c r="ABP21" s="9"/>
      <c r="ABQ21" s="9"/>
      <c r="ABR21" s="9"/>
      <c r="ABS21" s="9"/>
      <c r="ABT21" s="9"/>
      <c r="ABU21" s="9"/>
      <c r="ABV21" s="9"/>
      <c r="ABW21" s="9"/>
      <c r="ABX21" s="9"/>
      <c r="ABY21" s="9"/>
      <c r="ABZ21" s="9"/>
      <c r="ACA21" s="9"/>
      <c r="ACB21" s="9"/>
      <c r="ACC21" s="9"/>
      <c r="ACD21" s="9"/>
      <c r="ACE21" s="9"/>
      <c r="ACF21" s="9"/>
      <c r="ACG21" s="9"/>
      <c r="ACH21" s="9"/>
      <c r="ACI21" s="9"/>
      <c r="ACJ21" s="9"/>
      <c r="ACK21" s="9"/>
      <c r="ACL21" s="9"/>
      <c r="ACM21" s="9"/>
      <c r="ACN21" s="9"/>
      <c r="ACO21" s="9"/>
      <c r="ACP21" s="9"/>
      <c r="ACQ21" s="9"/>
      <c r="ACR21" s="9"/>
      <c r="ACS21" s="9"/>
      <c r="ACT21" s="9"/>
      <c r="ACU21" s="9"/>
      <c r="ACV21" s="9"/>
      <c r="ACW21" s="9"/>
      <c r="ACX21" s="9"/>
      <c r="ACY21" s="9"/>
      <c r="ACZ21" s="9"/>
      <c r="ADA21" s="9"/>
      <c r="ADB21" s="9"/>
      <c r="ADC21" s="9"/>
      <c r="ADD21" s="9"/>
      <c r="ADE21" s="9"/>
      <c r="ADF21" s="9"/>
      <c r="ADG21" s="9"/>
      <c r="ADH21" s="9"/>
      <c r="ADI21" s="9"/>
      <c r="ADJ21" s="9"/>
      <c r="ADK21" s="9"/>
      <c r="ADL21" s="9"/>
      <c r="ADM21" s="9"/>
      <c r="ADN21" s="9"/>
      <c r="ADO21" s="9"/>
      <c r="ADP21" s="9"/>
      <c r="ADQ21" s="9"/>
      <c r="ADR21" s="9"/>
      <c r="ADS21" s="9"/>
      <c r="ADT21" s="9"/>
      <c r="ADU21" s="9"/>
      <c r="ADV21" s="9"/>
      <c r="ADW21" s="9"/>
      <c r="ADX21" s="9"/>
      <c r="ADY21" s="9"/>
      <c r="ADZ21" s="9"/>
      <c r="AEA21" s="9"/>
      <c r="AEB21" s="9"/>
      <c r="AEC21" s="9"/>
      <c r="AED21" s="9"/>
      <c r="AEE21" s="9"/>
      <c r="AEF21" s="9"/>
      <c r="AEG21" s="9"/>
      <c r="AEH21" s="9"/>
      <c r="AEI21" s="9"/>
      <c r="AEJ21" s="9"/>
      <c r="AEK21" s="9"/>
      <c r="AEL21" s="9"/>
      <c r="AEM21" s="9"/>
      <c r="AEN21" s="9"/>
      <c r="AEO21" s="9"/>
      <c r="AEP21" s="9"/>
      <c r="AEQ21" s="9"/>
      <c r="AER21" s="9"/>
      <c r="AES21" s="9"/>
      <c r="AET21" s="9"/>
      <c r="AEU21" s="9"/>
      <c r="AEV21" s="9"/>
      <c r="AEW21" s="9"/>
      <c r="AEX21" s="9"/>
      <c r="AEY21" s="9"/>
      <c r="AEZ21" s="9"/>
      <c r="AFA21" s="9"/>
      <c r="AFB21" s="9"/>
      <c r="AFC21" s="9"/>
      <c r="AFD21" s="9"/>
      <c r="AFE21" s="9"/>
      <c r="AFF21" s="9"/>
      <c r="AFG21" s="9"/>
      <c r="AFH21" s="9"/>
      <c r="AFI21" s="9"/>
      <c r="AFJ21" s="9"/>
      <c r="AFK21" s="9"/>
      <c r="AFL21" s="9"/>
      <c r="AFM21" s="9"/>
      <c r="AFN21" s="9"/>
      <c r="AFO21" s="9"/>
      <c r="AFP21" s="9"/>
      <c r="AFQ21" s="9"/>
      <c r="AFR21" s="9"/>
      <c r="AFS21" s="9"/>
      <c r="AFT21" s="9"/>
      <c r="AFU21" s="9"/>
      <c r="AFV21" s="9"/>
      <c r="AFW21" s="9"/>
      <c r="AFX21" s="9"/>
      <c r="AFY21" s="9"/>
      <c r="AFZ21" s="9"/>
      <c r="AGA21" s="9"/>
      <c r="AGB21" s="9"/>
      <c r="AGC21" s="9"/>
      <c r="AGD21" s="9"/>
      <c r="AGE21" s="9"/>
      <c r="AGF21" s="9"/>
      <c r="AGG21" s="9"/>
      <c r="AGH21" s="9"/>
      <c r="AGI21" s="9"/>
      <c r="AGJ21" s="9"/>
      <c r="AGK21" s="9"/>
      <c r="AGL21" s="9"/>
      <c r="AGM21" s="9"/>
      <c r="AGN21" s="9"/>
      <c r="AGO21" s="9"/>
      <c r="AGP21" s="9"/>
      <c r="AGQ21" s="9"/>
      <c r="AGR21" s="9"/>
      <c r="AGS21" s="9"/>
      <c r="AGT21" s="9"/>
      <c r="AGU21" s="9"/>
      <c r="AGV21" s="9"/>
      <c r="AGW21" s="9"/>
      <c r="AGX21" s="9"/>
      <c r="AGY21" s="9"/>
      <c r="AGZ21" s="9"/>
      <c r="AHA21" s="9"/>
      <c r="AHB21" s="9"/>
      <c r="AHC21" s="9"/>
      <c r="AHD21" s="9"/>
      <c r="AHE21" s="9"/>
      <c r="AHF21" s="9"/>
      <c r="AHG21" s="9"/>
      <c r="AHH21" s="9"/>
      <c r="AHI21" s="9"/>
      <c r="AHJ21" s="9"/>
      <c r="AHK21" s="9"/>
      <c r="AHL21" s="9"/>
      <c r="AHM21" s="9"/>
      <c r="AHN21" s="9"/>
      <c r="AHO21" s="9"/>
      <c r="AHP21" s="9"/>
      <c r="AHQ21" s="9"/>
      <c r="AHR21" s="9"/>
      <c r="AHS21" s="9"/>
      <c r="AHT21" s="9"/>
      <c r="AHU21" s="9"/>
      <c r="AHV21" s="9"/>
      <c r="AHW21" s="9"/>
      <c r="AHX21" s="9"/>
      <c r="AHY21" s="9"/>
      <c r="AHZ21" s="9"/>
      <c r="AIA21" s="9"/>
      <c r="AIB21" s="9"/>
      <c r="AIC21" s="9"/>
      <c r="AID21" s="9"/>
      <c r="AIE21" s="9"/>
      <c r="AIF21" s="9"/>
      <c r="AIG21" s="9"/>
      <c r="AIH21" s="9"/>
      <c r="AII21" s="9"/>
      <c r="AIJ21" s="9"/>
      <c r="AIK21" s="9"/>
      <c r="AIL21" s="9"/>
      <c r="AIM21" s="9"/>
      <c r="AIN21" s="9"/>
      <c r="AIO21" s="9"/>
      <c r="AIP21" s="9"/>
      <c r="AIQ21" s="9"/>
      <c r="AIR21" s="9"/>
      <c r="AIS21" s="9"/>
      <c r="AIT21" s="9"/>
      <c r="AIU21" s="9"/>
      <c r="AIV21" s="9"/>
      <c r="AIW21" s="9"/>
      <c r="AIX21" s="9"/>
      <c r="AIY21" s="9"/>
      <c r="AIZ21" s="9"/>
      <c r="AJA21" s="9"/>
      <c r="AJB21" s="9"/>
      <c r="AJC21" s="9"/>
      <c r="AJD21" s="9"/>
      <c r="AJE21" s="9"/>
      <c r="AJF21" s="9"/>
      <c r="AJG21" s="9"/>
      <c r="AJH21" s="9"/>
      <c r="AJI21" s="9"/>
      <c r="AJJ21" s="9"/>
      <c r="AJK21" s="9"/>
      <c r="AJL21" s="9"/>
      <c r="AJM21" s="9"/>
      <c r="AJN21" s="9"/>
      <c r="AJO21" s="9"/>
      <c r="AJP21" s="9"/>
      <c r="AJQ21" s="9"/>
      <c r="AJR21" s="9"/>
      <c r="AJS21" s="9"/>
      <c r="AJT21" s="9"/>
      <c r="AJU21" s="9"/>
      <c r="AJV21" s="9"/>
      <c r="AJW21" s="9"/>
      <c r="AJX21" s="9"/>
      <c r="AJY21" s="9"/>
      <c r="AJZ21" s="9"/>
      <c r="AKA21" s="9"/>
      <c r="AKB21" s="9"/>
      <c r="AKC21" s="9"/>
      <c r="AKD21" s="9"/>
      <c r="AKE21" s="9"/>
      <c r="AKF21" s="9"/>
      <c r="AKG21" s="9"/>
      <c r="AKH21" s="9"/>
      <c r="AKI21" s="9"/>
      <c r="AKJ21" s="9"/>
      <c r="AKK21" s="9"/>
      <c r="AKL21" s="9"/>
      <c r="AKM21" s="9"/>
      <c r="AKN21" s="9"/>
      <c r="AKO21" s="9"/>
      <c r="AKP21" s="9"/>
      <c r="AKQ21" s="9"/>
      <c r="AKR21" s="9"/>
      <c r="AKS21" s="9"/>
      <c r="AKT21" s="9"/>
      <c r="AKU21" s="9"/>
      <c r="AKV21" s="9"/>
      <c r="AKW21" s="9"/>
      <c r="AKX21" s="9"/>
      <c r="AKY21" s="9"/>
      <c r="AKZ21" s="9"/>
      <c r="ALA21" s="9"/>
      <c r="ALB21" s="9"/>
      <c r="ALC21" s="9"/>
      <c r="ALD21" s="9"/>
      <c r="ALE21" s="9"/>
      <c r="ALF21" s="9"/>
      <c r="ALG21" s="9"/>
      <c r="ALH21" s="9"/>
      <c r="ALI21" s="9"/>
      <c r="ALJ21" s="9"/>
      <c r="ALK21" s="9"/>
      <c r="ALL21" s="9"/>
      <c r="ALM21" s="9"/>
      <c r="ALN21" s="9"/>
      <c r="ALO21" s="9"/>
      <c r="ALP21" s="9"/>
      <c r="ALQ21" s="9"/>
      <c r="ALR21" s="9"/>
      <c r="ALS21" s="9"/>
      <c r="ALT21" s="9"/>
      <c r="ALU21" s="9"/>
      <c r="ALV21" s="9"/>
      <c r="ALW21" s="9"/>
      <c r="ALX21" s="9"/>
      <c r="ALY21" s="9"/>
      <c r="ALZ21" s="9"/>
      <c r="AMA21" s="9"/>
      <c r="AMB21" s="9"/>
      <c r="AMC21" s="9"/>
      <c r="AMD21" s="9"/>
      <c r="AME21" s="9"/>
      <c r="AMF21" s="9"/>
      <c r="AMG21" s="9"/>
      <c r="AMH21" s="9"/>
      <c r="AMI21" s="9"/>
      <c r="AMJ21" s="9"/>
      <c r="AMK21" s="9"/>
    </row>
    <row r="22" spans="1:1025" s="11" customFormat="1" x14ac:dyDescent="0.35">
      <c r="A22" s="42" t="s">
        <v>36</v>
      </c>
      <c r="B22" s="41">
        <f>B14*B45</f>
        <v>60.803571428571431</v>
      </c>
      <c r="C22" s="41">
        <f t="shared" ref="C22:O22" si="67">C14*C45</f>
        <v>109.66545454545455</v>
      </c>
      <c r="D22" s="41">
        <f t="shared" si="67"/>
        <v>158.24127906976744</v>
      </c>
      <c r="E22" s="41">
        <f t="shared" si="67"/>
        <v>145.54166666666669</v>
      </c>
      <c r="F22" s="41">
        <f t="shared" si="67"/>
        <v>232.74509803921569</v>
      </c>
      <c r="G22" s="41">
        <f t="shared" si="67"/>
        <v>192.79518072289156</v>
      </c>
      <c r="H22" s="41">
        <f t="shared" si="67"/>
        <v>183.48341232227489</v>
      </c>
      <c r="I22" s="41">
        <f t="shared" si="67"/>
        <v>160.27689030883917</v>
      </c>
      <c r="J22" s="41">
        <f t="shared" si="67"/>
        <v>164.27742448330685</v>
      </c>
      <c r="K22" s="41">
        <f t="shared" si="67"/>
        <v>103.91504854368932</v>
      </c>
      <c r="L22" s="41">
        <f t="shared" si="67"/>
        <v>64.683666436940044</v>
      </c>
      <c r="M22" s="41">
        <f t="shared" si="67"/>
        <v>60.374213836477985</v>
      </c>
      <c r="N22" s="41">
        <f t="shared" si="67"/>
        <v>25.867915229176933</v>
      </c>
      <c r="O22" s="41">
        <f t="shared" si="67"/>
        <v>142.63224941334229</v>
      </c>
      <c r="P22" s="41">
        <f>P14*P45</f>
        <v>131.00834724540903</v>
      </c>
      <c r="Q22" s="9"/>
      <c r="R22" s="9" t="s">
        <v>41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  <c r="SR22" s="9"/>
      <c r="SS22" s="9"/>
      <c r="ST22" s="9"/>
      <c r="SU22" s="9"/>
      <c r="SV22" s="9"/>
      <c r="SW22" s="9"/>
      <c r="SX22" s="9"/>
      <c r="SY22" s="9"/>
      <c r="SZ22" s="9"/>
      <c r="TA22" s="9"/>
      <c r="TB22" s="9"/>
      <c r="TC22" s="9"/>
      <c r="TD22" s="9"/>
      <c r="TE22" s="9"/>
      <c r="TF22" s="9"/>
      <c r="TG22" s="9"/>
      <c r="TH22" s="9"/>
      <c r="TI22" s="9"/>
      <c r="TJ22" s="9"/>
      <c r="TK22" s="9"/>
      <c r="TL22" s="9"/>
      <c r="TM22" s="9"/>
      <c r="TN22" s="9"/>
      <c r="TO22" s="9"/>
      <c r="TP22" s="9"/>
      <c r="TQ22" s="9"/>
      <c r="TR22" s="9"/>
      <c r="TS22" s="9"/>
      <c r="TT22" s="9"/>
      <c r="TU22" s="9"/>
      <c r="TV22" s="9"/>
      <c r="TW22" s="9"/>
      <c r="TX22" s="9"/>
      <c r="TY22" s="9"/>
      <c r="TZ22" s="9"/>
      <c r="UA22" s="9"/>
      <c r="UB22" s="9"/>
      <c r="UC22" s="9"/>
      <c r="UD22" s="9"/>
      <c r="UE22" s="9"/>
      <c r="UF22" s="9"/>
      <c r="UG22" s="9"/>
      <c r="UH22" s="9"/>
      <c r="UI22" s="9"/>
      <c r="UJ22" s="9"/>
      <c r="UK22" s="9"/>
      <c r="UL22" s="9"/>
      <c r="UM22" s="9"/>
      <c r="UN22" s="9"/>
      <c r="UO22" s="9"/>
      <c r="UP22" s="9"/>
      <c r="UQ22" s="9"/>
      <c r="UR22" s="9"/>
      <c r="US22" s="9"/>
      <c r="UT22" s="9"/>
      <c r="UU22" s="9"/>
      <c r="UV22" s="9"/>
      <c r="UW22" s="9"/>
      <c r="UX22" s="9"/>
      <c r="UY22" s="9"/>
      <c r="UZ22" s="9"/>
      <c r="VA22" s="9"/>
      <c r="VB22" s="9"/>
      <c r="VC22" s="9"/>
      <c r="VD22" s="9"/>
      <c r="VE22" s="9"/>
      <c r="VF22" s="9"/>
      <c r="VG22" s="9"/>
      <c r="VH22" s="9"/>
      <c r="VI22" s="9"/>
      <c r="VJ22" s="9"/>
      <c r="VK22" s="9"/>
      <c r="VL22" s="9"/>
      <c r="VM22" s="9"/>
      <c r="VN22" s="9"/>
      <c r="VO22" s="9"/>
      <c r="VP22" s="9"/>
      <c r="VQ22" s="9"/>
      <c r="VR22" s="9"/>
      <c r="VS22" s="9"/>
      <c r="VT22" s="9"/>
      <c r="VU22" s="9"/>
      <c r="VV22" s="9"/>
      <c r="VW22" s="9"/>
      <c r="VX22" s="9"/>
      <c r="VY22" s="9"/>
      <c r="VZ22" s="9"/>
      <c r="WA22" s="9"/>
      <c r="WB22" s="9"/>
      <c r="WC22" s="9"/>
      <c r="WD22" s="9"/>
      <c r="WE22" s="9"/>
      <c r="WF22" s="9"/>
      <c r="WG22" s="9"/>
      <c r="WH22" s="9"/>
      <c r="WI22" s="9"/>
      <c r="WJ22" s="9"/>
      <c r="WK22" s="9"/>
      <c r="WL22" s="9"/>
      <c r="WM22" s="9"/>
      <c r="WN22" s="9"/>
      <c r="WO22" s="9"/>
      <c r="WP22" s="9"/>
      <c r="WQ22" s="9"/>
      <c r="WR22" s="9"/>
      <c r="WS22" s="9"/>
      <c r="WT22" s="9"/>
      <c r="WU22" s="9"/>
      <c r="WV22" s="9"/>
      <c r="WW22" s="9"/>
      <c r="WX22" s="9"/>
      <c r="WY22" s="9"/>
      <c r="WZ22" s="9"/>
      <c r="XA22" s="9"/>
      <c r="XB22" s="9"/>
      <c r="XC22" s="9"/>
      <c r="XD22" s="9"/>
      <c r="XE22" s="9"/>
      <c r="XF22" s="9"/>
      <c r="XG22" s="9"/>
      <c r="XH22" s="9"/>
      <c r="XI22" s="9"/>
      <c r="XJ22" s="9"/>
      <c r="XK22" s="9"/>
      <c r="XL22" s="9"/>
      <c r="XM22" s="9"/>
      <c r="XN22" s="9"/>
      <c r="XO22" s="9"/>
      <c r="XP22" s="9"/>
      <c r="XQ22" s="9"/>
      <c r="XR22" s="9"/>
      <c r="XS22" s="9"/>
      <c r="XT22" s="9"/>
      <c r="XU22" s="9"/>
      <c r="XV22" s="9"/>
      <c r="XW22" s="9"/>
      <c r="XX22" s="9"/>
      <c r="XY22" s="9"/>
      <c r="XZ22" s="9"/>
      <c r="YA22" s="9"/>
      <c r="YB22" s="9"/>
      <c r="YC22" s="9"/>
      <c r="YD22" s="9"/>
      <c r="YE22" s="9"/>
      <c r="YF22" s="9"/>
      <c r="YG22" s="9"/>
      <c r="YH22" s="9"/>
      <c r="YI22" s="9"/>
      <c r="YJ22" s="9"/>
      <c r="YK22" s="9"/>
      <c r="YL22" s="9"/>
      <c r="YM22" s="9"/>
      <c r="YN22" s="9"/>
      <c r="YO22" s="9"/>
      <c r="YP22" s="9"/>
      <c r="YQ22" s="9"/>
      <c r="YR22" s="9"/>
      <c r="YS22" s="9"/>
      <c r="YT22" s="9"/>
      <c r="YU22" s="9"/>
      <c r="YV22" s="9"/>
      <c r="YW22" s="9"/>
      <c r="YX22" s="9"/>
      <c r="YY22" s="9"/>
      <c r="YZ22" s="9"/>
      <c r="ZA22" s="9"/>
      <c r="ZB22" s="9"/>
      <c r="ZC22" s="9"/>
      <c r="ZD22" s="9"/>
      <c r="ZE22" s="9"/>
      <c r="ZF22" s="9"/>
      <c r="ZG22" s="9"/>
      <c r="ZH22" s="9"/>
      <c r="ZI22" s="9"/>
      <c r="ZJ22" s="9"/>
      <c r="ZK22" s="9"/>
      <c r="ZL22" s="9"/>
      <c r="ZM22" s="9"/>
      <c r="ZN22" s="9"/>
      <c r="ZO22" s="9"/>
      <c r="ZP22" s="9"/>
      <c r="ZQ22" s="9"/>
      <c r="ZR22" s="9"/>
      <c r="ZS22" s="9"/>
      <c r="ZT22" s="9"/>
      <c r="ZU22" s="9"/>
      <c r="ZV22" s="9"/>
      <c r="ZW22" s="9"/>
      <c r="ZX22" s="9"/>
      <c r="ZY22" s="9"/>
      <c r="ZZ22" s="9"/>
      <c r="AAA22" s="9"/>
      <c r="AAB22" s="9"/>
      <c r="AAC22" s="9"/>
      <c r="AAD22" s="9"/>
      <c r="AAE22" s="9"/>
      <c r="AAF22" s="9"/>
      <c r="AAG22" s="9"/>
      <c r="AAH22" s="9"/>
      <c r="AAI22" s="9"/>
      <c r="AAJ22" s="9"/>
      <c r="AAK22" s="9"/>
      <c r="AAL22" s="9"/>
      <c r="AAM22" s="9"/>
      <c r="AAN22" s="9"/>
      <c r="AAO22" s="9"/>
      <c r="AAP22" s="9"/>
      <c r="AAQ22" s="9"/>
      <c r="AAR22" s="9"/>
      <c r="AAS22" s="9"/>
      <c r="AAT22" s="9"/>
      <c r="AAU22" s="9"/>
      <c r="AAV22" s="9"/>
      <c r="AAW22" s="9"/>
      <c r="AAX22" s="9"/>
      <c r="AAY22" s="9"/>
      <c r="AAZ22" s="9"/>
      <c r="ABA22" s="9"/>
      <c r="ABB22" s="9"/>
      <c r="ABC22" s="9"/>
      <c r="ABD22" s="9"/>
      <c r="ABE22" s="9"/>
      <c r="ABF22" s="9"/>
      <c r="ABG22" s="9"/>
      <c r="ABH22" s="9"/>
      <c r="ABI22" s="9"/>
      <c r="ABJ22" s="9"/>
      <c r="ABK22" s="9"/>
      <c r="ABL22" s="9"/>
      <c r="ABM22" s="9"/>
      <c r="ABN22" s="9"/>
      <c r="ABO22" s="9"/>
      <c r="ABP22" s="9"/>
      <c r="ABQ22" s="9"/>
      <c r="ABR22" s="9"/>
      <c r="ABS22" s="9"/>
      <c r="ABT22" s="9"/>
      <c r="ABU22" s="9"/>
      <c r="ABV22" s="9"/>
      <c r="ABW22" s="9"/>
      <c r="ABX22" s="9"/>
      <c r="ABY22" s="9"/>
      <c r="ABZ22" s="9"/>
      <c r="ACA22" s="9"/>
      <c r="ACB22" s="9"/>
      <c r="ACC22" s="9"/>
      <c r="ACD22" s="9"/>
      <c r="ACE22" s="9"/>
      <c r="ACF22" s="9"/>
      <c r="ACG22" s="9"/>
      <c r="ACH22" s="9"/>
      <c r="ACI22" s="9"/>
      <c r="ACJ22" s="9"/>
      <c r="ACK22" s="9"/>
      <c r="ACL22" s="9"/>
      <c r="ACM22" s="9"/>
      <c r="ACN22" s="9"/>
      <c r="ACO22" s="9"/>
      <c r="ACP22" s="9"/>
      <c r="ACQ22" s="9"/>
      <c r="ACR22" s="9"/>
      <c r="ACS22" s="9"/>
      <c r="ACT22" s="9"/>
      <c r="ACU22" s="9"/>
      <c r="ACV22" s="9"/>
      <c r="ACW22" s="9"/>
      <c r="ACX22" s="9"/>
      <c r="ACY22" s="9"/>
      <c r="ACZ22" s="9"/>
      <c r="ADA22" s="9"/>
      <c r="ADB22" s="9"/>
      <c r="ADC22" s="9"/>
      <c r="ADD22" s="9"/>
      <c r="ADE22" s="9"/>
      <c r="ADF22" s="9"/>
      <c r="ADG22" s="9"/>
      <c r="ADH22" s="9"/>
      <c r="ADI22" s="9"/>
      <c r="ADJ22" s="9"/>
      <c r="ADK22" s="9"/>
      <c r="ADL22" s="9"/>
      <c r="ADM22" s="9"/>
      <c r="ADN22" s="9"/>
      <c r="ADO22" s="9"/>
      <c r="ADP22" s="9"/>
      <c r="ADQ22" s="9"/>
      <c r="ADR22" s="9"/>
      <c r="ADS22" s="9"/>
      <c r="ADT22" s="9"/>
      <c r="ADU22" s="9"/>
      <c r="ADV22" s="9"/>
      <c r="ADW22" s="9"/>
      <c r="ADX22" s="9"/>
      <c r="ADY22" s="9"/>
      <c r="ADZ22" s="9"/>
      <c r="AEA22" s="9"/>
      <c r="AEB22" s="9"/>
      <c r="AEC22" s="9"/>
      <c r="AED22" s="9"/>
      <c r="AEE22" s="9"/>
      <c r="AEF22" s="9"/>
      <c r="AEG22" s="9"/>
      <c r="AEH22" s="9"/>
      <c r="AEI22" s="9"/>
      <c r="AEJ22" s="9"/>
      <c r="AEK22" s="9"/>
      <c r="AEL22" s="9"/>
      <c r="AEM22" s="9"/>
      <c r="AEN22" s="9"/>
      <c r="AEO22" s="9"/>
      <c r="AEP22" s="9"/>
      <c r="AEQ22" s="9"/>
      <c r="AER22" s="9"/>
      <c r="AES22" s="9"/>
      <c r="AET22" s="9"/>
      <c r="AEU22" s="9"/>
      <c r="AEV22" s="9"/>
      <c r="AEW22" s="9"/>
      <c r="AEX22" s="9"/>
      <c r="AEY22" s="9"/>
      <c r="AEZ22" s="9"/>
      <c r="AFA22" s="9"/>
      <c r="AFB22" s="9"/>
      <c r="AFC22" s="9"/>
      <c r="AFD22" s="9"/>
      <c r="AFE22" s="9"/>
      <c r="AFF22" s="9"/>
      <c r="AFG22" s="9"/>
      <c r="AFH22" s="9"/>
      <c r="AFI22" s="9"/>
      <c r="AFJ22" s="9"/>
      <c r="AFK22" s="9"/>
      <c r="AFL22" s="9"/>
      <c r="AFM22" s="9"/>
      <c r="AFN22" s="9"/>
      <c r="AFO22" s="9"/>
      <c r="AFP22" s="9"/>
      <c r="AFQ22" s="9"/>
      <c r="AFR22" s="9"/>
      <c r="AFS22" s="9"/>
      <c r="AFT22" s="9"/>
      <c r="AFU22" s="9"/>
      <c r="AFV22" s="9"/>
      <c r="AFW22" s="9"/>
      <c r="AFX22" s="9"/>
      <c r="AFY22" s="9"/>
      <c r="AFZ22" s="9"/>
      <c r="AGA22" s="9"/>
      <c r="AGB22" s="9"/>
      <c r="AGC22" s="9"/>
      <c r="AGD22" s="9"/>
      <c r="AGE22" s="9"/>
      <c r="AGF22" s="9"/>
      <c r="AGG22" s="9"/>
      <c r="AGH22" s="9"/>
      <c r="AGI22" s="9"/>
      <c r="AGJ22" s="9"/>
      <c r="AGK22" s="9"/>
      <c r="AGL22" s="9"/>
      <c r="AGM22" s="9"/>
      <c r="AGN22" s="9"/>
      <c r="AGO22" s="9"/>
      <c r="AGP22" s="9"/>
      <c r="AGQ22" s="9"/>
      <c r="AGR22" s="9"/>
      <c r="AGS22" s="9"/>
      <c r="AGT22" s="9"/>
      <c r="AGU22" s="9"/>
      <c r="AGV22" s="9"/>
      <c r="AGW22" s="9"/>
      <c r="AGX22" s="9"/>
      <c r="AGY22" s="9"/>
      <c r="AGZ22" s="9"/>
      <c r="AHA22" s="9"/>
      <c r="AHB22" s="9"/>
      <c r="AHC22" s="9"/>
      <c r="AHD22" s="9"/>
      <c r="AHE22" s="9"/>
      <c r="AHF22" s="9"/>
      <c r="AHG22" s="9"/>
      <c r="AHH22" s="9"/>
      <c r="AHI22" s="9"/>
      <c r="AHJ22" s="9"/>
      <c r="AHK22" s="9"/>
      <c r="AHL22" s="9"/>
      <c r="AHM22" s="9"/>
      <c r="AHN22" s="9"/>
      <c r="AHO22" s="9"/>
      <c r="AHP22" s="9"/>
      <c r="AHQ22" s="9"/>
      <c r="AHR22" s="9"/>
      <c r="AHS22" s="9"/>
      <c r="AHT22" s="9"/>
      <c r="AHU22" s="9"/>
      <c r="AHV22" s="9"/>
      <c r="AHW22" s="9"/>
      <c r="AHX22" s="9"/>
      <c r="AHY22" s="9"/>
      <c r="AHZ22" s="9"/>
      <c r="AIA22" s="9"/>
      <c r="AIB22" s="9"/>
      <c r="AIC22" s="9"/>
      <c r="AID22" s="9"/>
      <c r="AIE22" s="9"/>
      <c r="AIF22" s="9"/>
      <c r="AIG22" s="9"/>
      <c r="AIH22" s="9"/>
      <c r="AII22" s="9"/>
      <c r="AIJ22" s="9"/>
      <c r="AIK22" s="9"/>
      <c r="AIL22" s="9"/>
      <c r="AIM22" s="9"/>
      <c r="AIN22" s="9"/>
      <c r="AIO22" s="9"/>
      <c r="AIP22" s="9"/>
      <c r="AIQ22" s="9"/>
      <c r="AIR22" s="9"/>
      <c r="AIS22" s="9"/>
      <c r="AIT22" s="9"/>
      <c r="AIU22" s="9"/>
      <c r="AIV22" s="9"/>
      <c r="AIW22" s="9"/>
      <c r="AIX22" s="9"/>
      <c r="AIY22" s="9"/>
      <c r="AIZ22" s="9"/>
      <c r="AJA22" s="9"/>
      <c r="AJB22" s="9"/>
      <c r="AJC22" s="9"/>
      <c r="AJD22" s="9"/>
      <c r="AJE22" s="9"/>
      <c r="AJF22" s="9"/>
      <c r="AJG22" s="9"/>
      <c r="AJH22" s="9"/>
      <c r="AJI22" s="9"/>
      <c r="AJJ22" s="9"/>
      <c r="AJK22" s="9"/>
      <c r="AJL22" s="9"/>
      <c r="AJM22" s="9"/>
      <c r="AJN22" s="9"/>
      <c r="AJO22" s="9"/>
      <c r="AJP22" s="9"/>
      <c r="AJQ22" s="9"/>
      <c r="AJR22" s="9"/>
      <c r="AJS22" s="9"/>
      <c r="AJT22" s="9"/>
      <c r="AJU22" s="9"/>
      <c r="AJV22" s="9"/>
      <c r="AJW22" s="9"/>
      <c r="AJX22" s="9"/>
      <c r="AJY22" s="9"/>
      <c r="AJZ22" s="9"/>
      <c r="AKA22" s="9"/>
      <c r="AKB22" s="9"/>
      <c r="AKC22" s="9"/>
      <c r="AKD22" s="9"/>
      <c r="AKE22" s="9"/>
      <c r="AKF22" s="9"/>
      <c r="AKG22" s="9"/>
      <c r="AKH22" s="9"/>
      <c r="AKI22" s="9"/>
      <c r="AKJ22" s="9"/>
      <c r="AKK22" s="9"/>
      <c r="AKL22" s="9"/>
      <c r="AKM22" s="9"/>
      <c r="AKN22" s="9"/>
      <c r="AKO22" s="9"/>
      <c r="AKP22" s="9"/>
      <c r="AKQ22" s="9"/>
      <c r="AKR22" s="9"/>
      <c r="AKS22" s="9"/>
      <c r="AKT22" s="9"/>
      <c r="AKU22" s="9"/>
      <c r="AKV22" s="9"/>
      <c r="AKW22" s="9"/>
      <c r="AKX22" s="9"/>
      <c r="AKY22" s="9"/>
      <c r="AKZ22" s="9"/>
      <c r="ALA22" s="9"/>
      <c r="ALB22" s="9"/>
      <c r="ALC22" s="9"/>
      <c r="ALD22" s="9"/>
      <c r="ALE22" s="9"/>
      <c r="ALF22" s="9"/>
      <c r="ALG22" s="9"/>
      <c r="ALH22" s="9"/>
      <c r="ALI22" s="9"/>
      <c r="ALJ22" s="9"/>
      <c r="ALK22" s="9"/>
      <c r="ALL22" s="9"/>
      <c r="ALM22" s="9"/>
      <c r="ALN22" s="9"/>
      <c r="ALO22" s="9"/>
      <c r="ALP22" s="9"/>
      <c r="ALQ22" s="9"/>
      <c r="ALR22" s="9"/>
      <c r="ALS22" s="9"/>
      <c r="ALT22" s="9"/>
      <c r="ALU22" s="9"/>
      <c r="ALV22" s="9"/>
      <c r="ALW22" s="9"/>
      <c r="ALX22" s="9"/>
      <c r="ALY22" s="9"/>
      <c r="ALZ22" s="9"/>
      <c r="AMA22" s="9"/>
      <c r="AMB22" s="9"/>
      <c r="AMC22" s="9"/>
      <c r="AMD22" s="9"/>
      <c r="AME22" s="9"/>
      <c r="AMF22" s="9"/>
      <c r="AMG22" s="9"/>
      <c r="AMH22" s="9"/>
      <c r="AMI22" s="9"/>
      <c r="AMJ22" s="9"/>
      <c r="AMK22" s="9"/>
    </row>
    <row r="23" spans="1:1025" s="11" customFormat="1" x14ac:dyDescent="0.35">
      <c r="A23" s="42"/>
      <c r="B23" s="41">
        <f>B15*B46</f>
        <v>17.511428571428571</v>
      </c>
      <c r="C23" s="41">
        <f t="shared" ref="C23:P23" si="68">C15*C46</f>
        <v>8.5641379310344838</v>
      </c>
      <c r="D23" s="41">
        <f t="shared" si="68"/>
        <v>0</v>
      </c>
      <c r="E23" s="41">
        <f t="shared" si="68"/>
        <v>32.661818181818177</v>
      </c>
      <c r="F23" s="41">
        <f t="shared" si="68"/>
        <v>37.70470588235294</v>
      </c>
      <c r="G23" s="41">
        <f t="shared" si="68"/>
        <v>20.222307692307691</v>
      </c>
      <c r="H23" s="41">
        <f t="shared" si="68"/>
        <v>35.4873417721519</v>
      </c>
      <c r="I23" s="41">
        <f t="shared" si="68"/>
        <v>76.444444444444443</v>
      </c>
      <c r="J23" s="41">
        <f t="shared" si="68"/>
        <v>55.355625000000003</v>
      </c>
      <c r="K23" s="41">
        <f t="shared" si="68"/>
        <v>40.678571428571423</v>
      </c>
      <c r="L23" s="41">
        <f t="shared" si="68"/>
        <v>22.704433497536947</v>
      </c>
      <c r="M23" s="41">
        <f t="shared" si="68"/>
        <v>19.667475728155342</v>
      </c>
      <c r="N23" s="41">
        <f t="shared" si="68"/>
        <v>9.7413220338983049</v>
      </c>
      <c r="O23" s="41">
        <f t="shared" si="68"/>
        <v>67.773089244851263</v>
      </c>
      <c r="P23" s="41">
        <f t="shared" si="68"/>
        <v>47.996836363636362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9"/>
      <c r="SP23" s="9"/>
      <c r="SQ23" s="9"/>
      <c r="SR23" s="9"/>
      <c r="SS23" s="9"/>
      <c r="ST23" s="9"/>
      <c r="SU23" s="9"/>
      <c r="SV23" s="9"/>
      <c r="SW23" s="9"/>
      <c r="SX23" s="9"/>
      <c r="SY23" s="9"/>
      <c r="SZ23" s="9"/>
      <c r="TA23" s="9"/>
      <c r="TB23" s="9"/>
      <c r="TC23" s="9"/>
      <c r="TD23" s="9"/>
      <c r="TE23" s="9"/>
      <c r="TF23" s="9"/>
      <c r="TG23" s="9"/>
      <c r="TH23" s="9"/>
      <c r="TI23" s="9"/>
      <c r="TJ23" s="9"/>
      <c r="TK23" s="9"/>
      <c r="TL23" s="9"/>
      <c r="TM23" s="9"/>
      <c r="TN23" s="9"/>
      <c r="TO23" s="9"/>
      <c r="TP23" s="9"/>
      <c r="TQ23" s="9"/>
      <c r="TR23" s="9"/>
      <c r="TS23" s="9"/>
      <c r="TT23" s="9"/>
      <c r="TU23" s="9"/>
      <c r="TV23" s="9"/>
      <c r="TW23" s="9"/>
      <c r="TX23" s="9"/>
      <c r="TY23" s="9"/>
      <c r="TZ23" s="9"/>
      <c r="UA23" s="9"/>
      <c r="UB23" s="9"/>
      <c r="UC23" s="9"/>
      <c r="UD23" s="9"/>
      <c r="UE23" s="9"/>
      <c r="UF23" s="9"/>
      <c r="UG23" s="9"/>
      <c r="UH23" s="9"/>
      <c r="UI23" s="9"/>
      <c r="UJ23" s="9"/>
      <c r="UK23" s="9"/>
      <c r="UL23" s="9"/>
      <c r="UM23" s="9"/>
      <c r="UN23" s="9"/>
      <c r="UO23" s="9"/>
      <c r="UP23" s="9"/>
      <c r="UQ23" s="9"/>
      <c r="UR23" s="9"/>
      <c r="US23" s="9"/>
      <c r="UT23" s="9"/>
      <c r="UU23" s="9"/>
      <c r="UV23" s="9"/>
      <c r="UW23" s="9"/>
      <c r="UX23" s="9"/>
      <c r="UY23" s="9"/>
      <c r="UZ23" s="9"/>
      <c r="VA23" s="9"/>
      <c r="VB23" s="9"/>
      <c r="VC23" s="9"/>
      <c r="VD23" s="9"/>
      <c r="VE23" s="9"/>
      <c r="VF23" s="9"/>
      <c r="VG23" s="9"/>
      <c r="VH23" s="9"/>
      <c r="VI23" s="9"/>
      <c r="VJ23" s="9"/>
      <c r="VK23" s="9"/>
      <c r="VL23" s="9"/>
      <c r="VM23" s="9"/>
      <c r="VN23" s="9"/>
      <c r="VO23" s="9"/>
      <c r="VP23" s="9"/>
      <c r="VQ23" s="9"/>
      <c r="VR23" s="9"/>
      <c r="VS23" s="9"/>
      <c r="VT23" s="9"/>
      <c r="VU23" s="9"/>
      <c r="VV23" s="9"/>
      <c r="VW23" s="9"/>
      <c r="VX23" s="9"/>
      <c r="VY23" s="9"/>
      <c r="VZ23" s="9"/>
      <c r="WA23" s="9"/>
      <c r="WB23" s="9"/>
      <c r="WC23" s="9"/>
      <c r="WD23" s="9"/>
      <c r="WE23" s="9"/>
      <c r="WF23" s="9"/>
      <c r="WG23" s="9"/>
      <c r="WH23" s="9"/>
      <c r="WI23" s="9"/>
      <c r="WJ23" s="9"/>
      <c r="WK23" s="9"/>
      <c r="WL23" s="9"/>
      <c r="WM23" s="9"/>
      <c r="WN23" s="9"/>
      <c r="WO23" s="9"/>
      <c r="WP23" s="9"/>
      <c r="WQ23" s="9"/>
      <c r="WR23" s="9"/>
      <c r="WS23" s="9"/>
      <c r="WT23" s="9"/>
      <c r="WU23" s="9"/>
      <c r="WV23" s="9"/>
      <c r="WW23" s="9"/>
      <c r="WX23" s="9"/>
      <c r="WY23" s="9"/>
      <c r="WZ23" s="9"/>
      <c r="XA23" s="9"/>
      <c r="XB23" s="9"/>
      <c r="XC23" s="9"/>
      <c r="XD23" s="9"/>
      <c r="XE23" s="9"/>
      <c r="XF23" s="9"/>
      <c r="XG23" s="9"/>
      <c r="XH23" s="9"/>
      <c r="XI23" s="9"/>
      <c r="XJ23" s="9"/>
      <c r="XK23" s="9"/>
      <c r="XL23" s="9"/>
      <c r="XM23" s="9"/>
      <c r="XN23" s="9"/>
      <c r="XO23" s="9"/>
      <c r="XP23" s="9"/>
      <c r="XQ23" s="9"/>
      <c r="XR23" s="9"/>
      <c r="XS23" s="9"/>
      <c r="XT23" s="9"/>
      <c r="XU23" s="9"/>
      <c r="XV23" s="9"/>
      <c r="XW23" s="9"/>
      <c r="XX23" s="9"/>
      <c r="XY23" s="9"/>
      <c r="XZ23" s="9"/>
      <c r="YA23" s="9"/>
      <c r="YB23" s="9"/>
      <c r="YC23" s="9"/>
      <c r="YD23" s="9"/>
      <c r="YE23" s="9"/>
      <c r="YF23" s="9"/>
      <c r="YG23" s="9"/>
      <c r="YH23" s="9"/>
      <c r="YI23" s="9"/>
      <c r="YJ23" s="9"/>
      <c r="YK23" s="9"/>
      <c r="YL23" s="9"/>
      <c r="YM23" s="9"/>
      <c r="YN23" s="9"/>
      <c r="YO23" s="9"/>
      <c r="YP23" s="9"/>
      <c r="YQ23" s="9"/>
      <c r="YR23" s="9"/>
      <c r="YS23" s="9"/>
      <c r="YT23" s="9"/>
      <c r="YU23" s="9"/>
      <c r="YV23" s="9"/>
      <c r="YW23" s="9"/>
      <c r="YX23" s="9"/>
      <c r="YY23" s="9"/>
      <c r="YZ23" s="9"/>
      <c r="ZA23" s="9"/>
      <c r="ZB23" s="9"/>
      <c r="ZC23" s="9"/>
      <c r="ZD23" s="9"/>
      <c r="ZE23" s="9"/>
      <c r="ZF23" s="9"/>
      <c r="ZG23" s="9"/>
      <c r="ZH23" s="9"/>
      <c r="ZI23" s="9"/>
      <c r="ZJ23" s="9"/>
      <c r="ZK23" s="9"/>
      <c r="ZL23" s="9"/>
      <c r="ZM23" s="9"/>
      <c r="ZN23" s="9"/>
      <c r="ZO23" s="9"/>
      <c r="ZP23" s="9"/>
      <c r="ZQ23" s="9"/>
      <c r="ZR23" s="9"/>
      <c r="ZS23" s="9"/>
      <c r="ZT23" s="9"/>
      <c r="ZU23" s="9"/>
      <c r="ZV23" s="9"/>
      <c r="ZW23" s="9"/>
      <c r="ZX23" s="9"/>
      <c r="ZY23" s="9"/>
      <c r="ZZ23" s="9"/>
      <c r="AAA23" s="9"/>
      <c r="AAB23" s="9"/>
      <c r="AAC23" s="9"/>
      <c r="AAD23" s="9"/>
      <c r="AAE23" s="9"/>
      <c r="AAF23" s="9"/>
      <c r="AAG23" s="9"/>
      <c r="AAH23" s="9"/>
      <c r="AAI23" s="9"/>
      <c r="AAJ23" s="9"/>
      <c r="AAK23" s="9"/>
      <c r="AAL23" s="9"/>
      <c r="AAM23" s="9"/>
      <c r="AAN23" s="9"/>
      <c r="AAO23" s="9"/>
      <c r="AAP23" s="9"/>
      <c r="AAQ23" s="9"/>
      <c r="AAR23" s="9"/>
      <c r="AAS23" s="9"/>
      <c r="AAT23" s="9"/>
      <c r="AAU23" s="9"/>
      <c r="AAV23" s="9"/>
      <c r="AAW23" s="9"/>
      <c r="AAX23" s="9"/>
      <c r="AAY23" s="9"/>
      <c r="AAZ23" s="9"/>
      <c r="ABA23" s="9"/>
      <c r="ABB23" s="9"/>
      <c r="ABC23" s="9"/>
      <c r="ABD23" s="9"/>
      <c r="ABE23" s="9"/>
      <c r="ABF23" s="9"/>
      <c r="ABG23" s="9"/>
      <c r="ABH23" s="9"/>
      <c r="ABI23" s="9"/>
      <c r="ABJ23" s="9"/>
      <c r="ABK23" s="9"/>
      <c r="ABL23" s="9"/>
      <c r="ABM23" s="9"/>
      <c r="ABN23" s="9"/>
      <c r="ABO23" s="9"/>
      <c r="ABP23" s="9"/>
      <c r="ABQ23" s="9"/>
      <c r="ABR23" s="9"/>
      <c r="ABS23" s="9"/>
      <c r="ABT23" s="9"/>
      <c r="ABU23" s="9"/>
      <c r="ABV23" s="9"/>
      <c r="ABW23" s="9"/>
      <c r="ABX23" s="9"/>
      <c r="ABY23" s="9"/>
      <c r="ABZ23" s="9"/>
      <c r="ACA23" s="9"/>
      <c r="ACB23" s="9"/>
      <c r="ACC23" s="9"/>
      <c r="ACD23" s="9"/>
      <c r="ACE23" s="9"/>
      <c r="ACF23" s="9"/>
      <c r="ACG23" s="9"/>
      <c r="ACH23" s="9"/>
      <c r="ACI23" s="9"/>
      <c r="ACJ23" s="9"/>
      <c r="ACK23" s="9"/>
      <c r="ACL23" s="9"/>
      <c r="ACM23" s="9"/>
      <c r="ACN23" s="9"/>
      <c r="ACO23" s="9"/>
      <c r="ACP23" s="9"/>
      <c r="ACQ23" s="9"/>
      <c r="ACR23" s="9"/>
      <c r="ACS23" s="9"/>
      <c r="ACT23" s="9"/>
      <c r="ACU23" s="9"/>
      <c r="ACV23" s="9"/>
      <c r="ACW23" s="9"/>
      <c r="ACX23" s="9"/>
      <c r="ACY23" s="9"/>
      <c r="ACZ23" s="9"/>
      <c r="ADA23" s="9"/>
      <c r="ADB23" s="9"/>
      <c r="ADC23" s="9"/>
      <c r="ADD23" s="9"/>
      <c r="ADE23" s="9"/>
      <c r="ADF23" s="9"/>
      <c r="ADG23" s="9"/>
      <c r="ADH23" s="9"/>
      <c r="ADI23" s="9"/>
      <c r="ADJ23" s="9"/>
      <c r="ADK23" s="9"/>
      <c r="ADL23" s="9"/>
      <c r="ADM23" s="9"/>
      <c r="ADN23" s="9"/>
      <c r="ADO23" s="9"/>
      <c r="ADP23" s="9"/>
      <c r="ADQ23" s="9"/>
      <c r="ADR23" s="9"/>
      <c r="ADS23" s="9"/>
      <c r="ADT23" s="9"/>
      <c r="ADU23" s="9"/>
      <c r="ADV23" s="9"/>
      <c r="ADW23" s="9"/>
      <c r="ADX23" s="9"/>
      <c r="ADY23" s="9"/>
      <c r="ADZ23" s="9"/>
      <c r="AEA23" s="9"/>
      <c r="AEB23" s="9"/>
      <c r="AEC23" s="9"/>
      <c r="AED23" s="9"/>
      <c r="AEE23" s="9"/>
      <c r="AEF23" s="9"/>
      <c r="AEG23" s="9"/>
      <c r="AEH23" s="9"/>
      <c r="AEI23" s="9"/>
      <c r="AEJ23" s="9"/>
      <c r="AEK23" s="9"/>
      <c r="AEL23" s="9"/>
      <c r="AEM23" s="9"/>
      <c r="AEN23" s="9"/>
      <c r="AEO23" s="9"/>
      <c r="AEP23" s="9"/>
      <c r="AEQ23" s="9"/>
      <c r="AER23" s="9"/>
      <c r="AES23" s="9"/>
      <c r="AET23" s="9"/>
      <c r="AEU23" s="9"/>
      <c r="AEV23" s="9"/>
      <c r="AEW23" s="9"/>
      <c r="AEX23" s="9"/>
      <c r="AEY23" s="9"/>
      <c r="AEZ23" s="9"/>
      <c r="AFA23" s="9"/>
      <c r="AFB23" s="9"/>
      <c r="AFC23" s="9"/>
      <c r="AFD23" s="9"/>
      <c r="AFE23" s="9"/>
      <c r="AFF23" s="9"/>
      <c r="AFG23" s="9"/>
      <c r="AFH23" s="9"/>
      <c r="AFI23" s="9"/>
      <c r="AFJ23" s="9"/>
      <c r="AFK23" s="9"/>
      <c r="AFL23" s="9"/>
      <c r="AFM23" s="9"/>
      <c r="AFN23" s="9"/>
      <c r="AFO23" s="9"/>
      <c r="AFP23" s="9"/>
      <c r="AFQ23" s="9"/>
      <c r="AFR23" s="9"/>
      <c r="AFS23" s="9"/>
      <c r="AFT23" s="9"/>
      <c r="AFU23" s="9"/>
      <c r="AFV23" s="9"/>
      <c r="AFW23" s="9"/>
      <c r="AFX23" s="9"/>
      <c r="AFY23" s="9"/>
      <c r="AFZ23" s="9"/>
      <c r="AGA23" s="9"/>
      <c r="AGB23" s="9"/>
      <c r="AGC23" s="9"/>
      <c r="AGD23" s="9"/>
      <c r="AGE23" s="9"/>
      <c r="AGF23" s="9"/>
      <c r="AGG23" s="9"/>
      <c r="AGH23" s="9"/>
      <c r="AGI23" s="9"/>
      <c r="AGJ23" s="9"/>
      <c r="AGK23" s="9"/>
      <c r="AGL23" s="9"/>
      <c r="AGM23" s="9"/>
      <c r="AGN23" s="9"/>
      <c r="AGO23" s="9"/>
      <c r="AGP23" s="9"/>
      <c r="AGQ23" s="9"/>
      <c r="AGR23" s="9"/>
      <c r="AGS23" s="9"/>
      <c r="AGT23" s="9"/>
      <c r="AGU23" s="9"/>
      <c r="AGV23" s="9"/>
      <c r="AGW23" s="9"/>
      <c r="AGX23" s="9"/>
      <c r="AGY23" s="9"/>
      <c r="AGZ23" s="9"/>
      <c r="AHA23" s="9"/>
      <c r="AHB23" s="9"/>
      <c r="AHC23" s="9"/>
      <c r="AHD23" s="9"/>
      <c r="AHE23" s="9"/>
      <c r="AHF23" s="9"/>
      <c r="AHG23" s="9"/>
      <c r="AHH23" s="9"/>
      <c r="AHI23" s="9"/>
      <c r="AHJ23" s="9"/>
      <c r="AHK23" s="9"/>
      <c r="AHL23" s="9"/>
      <c r="AHM23" s="9"/>
      <c r="AHN23" s="9"/>
      <c r="AHO23" s="9"/>
      <c r="AHP23" s="9"/>
      <c r="AHQ23" s="9"/>
      <c r="AHR23" s="9"/>
      <c r="AHS23" s="9"/>
      <c r="AHT23" s="9"/>
      <c r="AHU23" s="9"/>
      <c r="AHV23" s="9"/>
      <c r="AHW23" s="9"/>
      <c r="AHX23" s="9"/>
      <c r="AHY23" s="9"/>
      <c r="AHZ23" s="9"/>
      <c r="AIA23" s="9"/>
      <c r="AIB23" s="9"/>
      <c r="AIC23" s="9"/>
      <c r="AID23" s="9"/>
      <c r="AIE23" s="9"/>
      <c r="AIF23" s="9"/>
      <c r="AIG23" s="9"/>
      <c r="AIH23" s="9"/>
      <c r="AII23" s="9"/>
      <c r="AIJ23" s="9"/>
      <c r="AIK23" s="9"/>
      <c r="AIL23" s="9"/>
      <c r="AIM23" s="9"/>
      <c r="AIN23" s="9"/>
      <c r="AIO23" s="9"/>
      <c r="AIP23" s="9"/>
      <c r="AIQ23" s="9"/>
      <c r="AIR23" s="9"/>
      <c r="AIS23" s="9"/>
      <c r="AIT23" s="9"/>
      <c r="AIU23" s="9"/>
      <c r="AIV23" s="9"/>
      <c r="AIW23" s="9"/>
      <c r="AIX23" s="9"/>
      <c r="AIY23" s="9"/>
      <c r="AIZ23" s="9"/>
      <c r="AJA23" s="9"/>
      <c r="AJB23" s="9"/>
      <c r="AJC23" s="9"/>
      <c r="AJD23" s="9"/>
      <c r="AJE23" s="9"/>
      <c r="AJF23" s="9"/>
      <c r="AJG23" s="9"/>
      <c r="AJH23" s="9"/>
      <c r="AJI23" s="9"/>
      <c r="AJJ23" s="9"/>
      <c r="AJK23" s="9"/>
      <c r="AJL23" s="9"/>
      <c r="AJM23" s="9"/>
      <c r="AJN23" s="9"/>
      <c r="AJO23" s="9"/>
      <c r="AJP23" s="9"/>
      <c r="AJQ23" s="9"/>
      <c r="AJR23" s="9"/>
      <c r="AJS23" s="9"/>
      <c r="AJT23" s="9"/>
      <c r="AJU23" s="9"/>
      <c r="AJV23" s="9"/>
      <c r="AJW23" s="9"/>
      <c r="AJX23" s="9"/>
      <c r="AJY23" s="9"/>
      <c r="AJZ23" s="9"/>
      <c r="AKA23" s="9"/>
      <c r="AKB23" s="9"/>
      <c r="AKC23" s="9"/>
      <c r="AKD23" s="9"/>
      <c r="AKE23" s="9"/>
      <c r="AKF23" s="9"/>
      <c r="AKG23" s="9"/>
      <c r="AKH23" s="9"/>
      <c r="AKI23" s="9"/>
      <c r="AKJ23" s="9"/>
      <c r="AKK23" s="9"/>
      <c r="AKL23" s="9"/>
      <c r="AKM23" s="9"/>
      <c r="AKN23" s="9"/>
      <c r="AKO23" s="9"/>
      <c r="AKP23" s="9"/>
      <c r="AKQ23" s="9"/>
      <c r="AKR23" s="9"/>
      <c r="AKS23" s="9"/>
      <c r="AKT23" s="9"/>
      <c r="AKU23" s="9"/>
      <c r="AKV23" s="9"/>
      <c r="AKW23" s="9"/>
      <c r="AKX23" s="9"/>
      <c r="AKY23" s="9"/>
      <c r="AKZ23" s="9"/>
      <c r="ALA23" s="9"/>
      <c r="ALB23" s="9"/>
      <c r="ALC23" s="9"/>
      <c r="ALD23" s="9"/>
      <c r="ALE23" s="9"/>
      <c r="ALF23" s="9"/>
      <c r="ALG23" s="9"/>
      <c r="ALH23" s="9"/>
      <c r="ALI23" s="9"/>
      <c r="ALJ23" s="9"/>
      <c r="ALK23" s="9"/>
      <c r="ALL23" s="9"/>
      <c r="ALM23" s="9"/>
      <c r="ALN23" s="9"/>
      <c r="ALO23" s="9"/>
      <c r="ALP23" s="9"/>
      <c r="ALQ23" s="9"/>
      <c r="ALR23" s="9"/>
      <c r="ALS23" s="9"/>
      <c r="ALT23" s="9"/>
      <c r="ALU23" s="9"/>
      <c r="ALV23" s="9"/>
      <c r="ALW23" s="9"/>
      <c r="ALX23" s="9"/>
      <c r="ALY23" s="9"/>
      <c r="ALZ23" s="9"/>
      <c r="AMA23" s="9"/>
      <c r="AMB23" s="9"/>
      <c r="AMC23" s="9"/>
      <c r="AMD23" s="9"/>
      <c r="AME23" s="9"/>
      <c r="AMF23" s="9"/>
      <c r="AMG23" s="9"/>
      <c r="AMH23" s="9"/>
      <c r="AMI23" s="9"/>
      <c r="AMJ23" s="9"/>
      <c r="AMK23" s="9"/>
    </row>
    <row r="24" spans="1:1025" s="11" customFormat="1" x14ac:dyDescent="0.35">
      <c r="A24" s="42"/>
      <c r="B24" s="39">
        <f>B23/B22</f>
        <v>0.28799999999999998</v>
      </c>
      <c r="C24" s="39">
        <f t="shared" ref="C24" si="69">C23/C22</f>
        <v>7.809330628803246E-2</v>
      </c>
      <c r="D24" s="39">
        <f t="shared" ref="D24" si="70">D23/D22</f>
        <v>0</v>
      </c>
      <c r="E24" s="39">
        <f t="shared" ref="E24" si="71">E23/E22</f>
        <v>0.22441558441558435</v>
      </c>
      <c r="F24" s="39">
        <f t="shared" ref="F24" si="72">F23/F22</f>
        <v>0.16199999999999998</v>
      </c>
      <c r="G24" s="39">
        <f t="shared" ref="G24" si="73">G23/G22</f>
        <v>0.10489010989010988</v>
      </c>
      <c r="H24" s="39">
        <f t="shared" ref="H24" si="74">H23/H22</f>
        <v>0.1934089917066783</v>
      </c>
      <c r="I24" s="39">
        <f t="shared" ref="I24" si="75">I23/I22</f>
        <v>0.47695238095238102</v>
      </c>
      <c r="J24" s="39">
        <f t="shared" ref="J24" si="76">J23/J22</f>
        <v>0.33696428571428572</v>
      </c>
      <c r="K24" s="39">
        <f t="shared" ref="K24" si="77">K23/K22</f>
        <v>0.39145987033310969</v>
      </c>
      <c r="L24" s="39">
        <f t="shared" ref="L24" si="78">L23/L22</f>
        <v>0.35100721323011963</v>
      </c>
      <c r="M24" s="39">
        <f t="shared" ref="M24" si="79">M23/M22</f>
        <v>0.32575953338993691</v>
      </c>
      <c r="N24" s="39">
        <f t="shared" ref="N24" si="80">N23/N22</f>
        <v>0.37657932413938311</v>
      </c>
      <c r="O24" s="39">
        <f t="shared" ref="O24" si="81">O23/O22</f>
        <v>0.47515964673913041</v>
      </c>
      <c r="P24" s="39">
        <f t="shared" ref="P24" si="82">P23/P22</f>
        <v>0.36636471929324588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  <c r="SR24" s="9"/>
      <c r="SS24" s="9"/>
      <c r="ST24" s="9"/>
      <c r="SU24" s="9"/>
      <c r="SV24" s="9"/>
      <c r="SW24" s="9"/>
      <c r="SX24" s="9"/>
      <c r="SY24" s="9"/>
      <c r="SZ24" s="9"/>
      <c r="TA24" s="9"/>
      <c r="TB24" s="9"/>
      <c r="TC24" s="9"/>
      <c r="TD24" s="9"/>
      <c r="TE24" s="9"/>
      <c r="TF24" s="9"/>
      <c r="TG24" s="9"/>
      <c r="TH24" s="9"/>
      <c r="TI24" s="9"/>
      <c r="TJ24" s="9"/>
      <c r="TK24" s="9"/>
      <c r="TL24" s="9"/>
      <c r="TM24" s="9"/>
      <c r="TN24" s="9"/>
      <c r="TO24" s="9"/>
      <c r="TP24" s="9"/>
      <c r="TQ24" s="9"/>
      <c r="TR24" s="9"/>
      <c r="TS24" s="9"/>
      <c r="TT24" s="9"/>
      <c r="TU24" s="9"/>
      <c r="TV24" s="9"/>
      <c r="TW24" s="9"/>
      <c r="TX24" s="9"/>
      <c r="TY24" s="9"/>
      <c r="TZ24" s="9"/>
      <c r="UA24" s="9"/>
      <c r="UB24" s="9"/>
      <c r="UC24" s="9"/>
      <c r="UD24" s="9"/>
      <c r="UE24" s="9"/>
      <c r="UF24" s="9"/>
      <c r="UG24" s="9"/>
      <c r="UH24" s="9"/>
      <c r="UI24" s="9"/>
      <c r="UJ24" s="9"/>
      <c r="UK24" s="9"/>
      <c r="UL24" s="9"/>
      <c r="UM24" s="9"/>
      <c r="UN24" s="9"/>
      <c r="UO24" s="9"/>
      <c r="UP24" s="9"/>
      <c r="UQ24" s="9"/>
      <c r="UR24" s="9"/>
      <c r="US24" s="9"/>
      <c r="UT24" s="9"/>
      <c r="UU24" s="9"/>
      <c r="UV24" s="9"/>
      <c r="UW24" s="9"/>
      <c r="UX24" s="9"/>
      <c r="UY24" s="9"/>
      <c r="UZ24" s="9"/>
      <c r="VA24" s="9"/>
      <c r="VB24" s="9"/>
      <c r="VC24" s="9"/>
      <c r="VD24" s="9"/>
      <c r="VE24" s="9"/>
      <c r="VF24" s="9"/>
      <c r="VG24" s="9"/>
      <c r="VH24" s="9"/>
      <c r="VI24" s="9"/>
      <c r="VJ24" s="9"/>
      <c r="VK24" s="9"/>
      <c r="VL24" s="9"/>
      <c r="VM24" s="9"/>
      <c r="VN24" s="9"/>
      <c r="VO24" s="9"/>
      <c r="VP24" s="9"/>
      <c r="VQ24" s="9"/>
      <c r="VR24" s="9"/>
      <c r="VS24" s="9"/>
      <c r="VT24" s="9"/>
      <c r="VU24" s="9"/>
      <c r="VV24" s="9"/>
      <c r="VW24" s="9"/>
      <c r="VX24" s="9"/>
      <c r="VY24" s="9"/>
      <c r="VZ24" s="9"/>
      <c r="WA24" s="9"/>
      <c r="WB24" s="9"/>
      <c r="WC24" s="9"/>
      <c r="WD24" s="9"/>
      <c r="WE24" s="9"/>
      <c r="WF24" s="9"/>
      <c r="WG24" s="9"/>
      <c r="WH24" s="9"/>
      <c r="WI24" s="9"/>
      <c r="WJ24" s="9"/>
      <c r="WK24" s="9"/>
      <c r="WL24" s="9"/>
      <c r="WM24" s="9"/>
      <c r="WN24" s="9"/>
      <c r="WO24" s="9"/>
      <c r="WP24" s="9"/>
      <c r="WQ24" s="9"/>
      <c r="WR24" s="9"/>
      <c r="WS24" s="9"/>
      <c r="WT24" s="9"/>
      <c r="WU24" s="9"/>
      <c r="WV24" s="9"/>
      <c r="WW24" s="9"/>
      <c r="WX24" s="9"/>
      <c r="WY24" s="9"/>
      <c r="WZ24" s="9"/>
      <c r="XA24" s="9"/>
      <c r="XB24" s="9"/>
      <c r="XC24" s="9"/>
      <c r="XD24" s="9"/>
      <c r="XE24" s="9"/>
      <c r="XF24" s="9"/>
      <c r="XG24" s="9"/>
      <c r="XH24" s="9"/>
      <c r="XI24" s="9"/>
      <c r="XJ24" s="9"/>
      <c r="XK24" s="9"/>
      <c r="XL24" s="9"/>
      <c r="XM24" s="9"/>
      <c r="XN24" s="9"/>
      <c r="XO24" s="9"/>
      <c r="XP24" s="9"/>
      <c r="XQ24" s="9"/>
      <c r="XR24" s="9"/>
      <c r="XS24" s="9"/>
      <c r="XT24" s="9"/>
      <c r="XU24" s="9"/>
      <c r="XV24" s="9"/>
      <c r="XW24" s="9"/>
      <c r="XX24" s="9"/>
      <c r="XY24" s="9"/>
      <c r="XZ24" s="9"/>
      <c r="YA24" s="9"/>
      <c r="YB24" s="9"/>
      <c r="YC24" s="9"/>
      <c r="YD24" s="9"/>
      <c r="YE24" s="9"/>
      <c r="YF24" s="9"/>
      <c r="YG24" s="9"/>
      <c r="YH24" s="9"/>
      <c r="YI24" s="9"/>
      <c r="YJ24" s="9"/>
      <c r="YK24" s="9"/>
      <c r="YL24" s="9"/>
      <c r="YM24" s="9"/>
      <c r="YN24" s="9"/>
      <c r="YO24" s="9"/>
      <c r="YP24" s="9"/>
      <c r="YQ24" s="9"/>
      <c r="YR24" s="9"/>
      <c r="YS24" s="9"/>
      <c r="YT24" s="9"/>
      <c r="YU24" s="9"/>
      <c r="YV24" s="9"/>
      <c r="YW24" s="9"/>
      <c r="YX24" s="9"/>
      <c r="YY24" s="9"/>
      <c r="YZ24" s="9"/>
      <c r="ZA24" s="9"/>
      <c r="ZB24" s="9"/>
      <c r="ZC24" s="9"/>
      <c r="ZD24" s="9"/>
      <c r="ZE24" s="9"/>
      <c r="ZF24" s="9"/>
      <c r="ZG24" s="9"/>
      <c r="ZH24" s="9"/>
      <c r="ZI24" s="9"/>
      <c r="ZJ24" s="9"/>
      <c r="ZK24" s="9"/>
      <c r="ZL24" s="9"/>
      <c r="ZM24" s="9"/>
      <c r="ZN24" s="9"/>
      <c r="ZO24" s="9"/>
      <c r="ZP24" s="9"/>
      <c r="ZQ24" s="9"/>
      <c r="ZR24" s="9"/>
      <c r="ZS24" s="9"/>
      <c r="ZT24" s="9"/>
      <c r="ZU24" s="9"/>
      <c r="ZV24" s="9"/>
      <c r="ZW24" s="9"/>
      <c r="ZX24" s="9"/>
      <c r="ZY24" s="9"/>
      <c r="ZZ24" s="9"/>
      <c r="AAA24" s="9"/>
      <c r="AAB24" s="9"/>
      <c r="AAC24" s="9"/>
      <c r="AAD24" s="9"/>
      <c r="AAE24" s="9"/>
      <c r="AAF24" s="9"/>
      <c r="AAG24" s="9"/>
      <c r="AAH24" s="9"/>
      <c r="AAI24" s="9"/>
      <c r="AAJ24" s="9"/>
      <c r="AAK24" s="9"/>
      <c r="AAL24" s="9"/>
      <c r="AAM24" s="9"/>
      <c r="AAN24" s="9"/>
      <c r="AAO24" s="9"/>
      <c r="AAP24" s="9"/>
      <c r="AAQ24" s="9"/>
      <c r="AAR24" s="9"/>
      <c r="AAS24" s="9"/>
      <c r="AAT24" s="9"/>
      <c r="AAU24" s="9"/>
      <c r="AAV24" s="9"/>
      <c r="AAW24" s="9"/>
      <c r="AAX24" s="9"/>
      <c r="AAY24" s="9"/>
      <c r="AAZ24" s="9"/>
      <c r="ABA24" s="9"/>
      <c r="ABB24" s="9"/>
      <c r="ABC24" s="9"/>
      <c r="ABD24" s="9"/>
      <c r="ABE24" s="9"/>
      <c r="ABF24" s="9"/>
      <c r="ABG24" s="9"/>
      <c r="ABH24" s="9"/>
      <c r="ABI24" s="9"/>
      <c r="ABJ24" s="9"/>
      <c r="ABK24" s="9"/>
      <c r="ABL24" s="9"/>
      <c r="ABM24" s="9"/>
      <c r="ABN24" s="9"/>
      <c r="ABO24" s="9"/>
      <c r="ABP24" s="9"/>
      <c r="ABQ24" s="9"/>
      <c r="ABR24" s="9"/>
      <c r="ABS24" s="9"/>
      <c r="ABT24" s="9"/>
      <c r="ABU24" s="9"/>
      <c r="ABV24" s="9"/>
      <c r="ABW24" s="9"/>
      <c r="ABX24" s="9"/>
      <c r="ABY24" s="9"/>
      <c r="ABZ24" s="9"/>
      <c r="ACA24" s="9"/>
      <c r="ACB24" s="9"/>
      <c r="ACC24" s="9"/>
      <c r="ACD24" s="9"/>
      <c r="ACE24" s="9"/>
      <c r="ACF24" s="9"/>
      <c r="ACG24" s="9"/>
      <c r="ACH24" s="9"/>
      <c r="ACI24" s="9"/>
      <c r="ACJ24" s="9"/>
      <c r="ACK24" s="9"/>
      <c r="ACL24" s="9"/>
      <c r="ACM24" s="9"/>
      <c r="ACN24" s="9"/>
      <c r="ACO24" s="9"/>
      <c r="ACP24" s="9"/>
      <c r="ACQ24" s="9"/>
      <c r="ACR24" s="9"/>
      <c r="ACS24" s="9"/>
      <c r="ACT24" s="9"/>
      <c r="ACU24" s="9"/>
      <c r="ACV24" s="9"/>
      <c r="ACW24" s="9"/>
      <c r="ACX24" s="9"/>
      <c r="ACY24" s="9"/>
      <c r="ACZ24" s="9"/>
      <c r="ADA24" s="9"/>
      <c r="ADB24" s="9"/>
      <c r="ADC24" s="9"/>
      <c r="ADD24" s="9"/>
      <c r="ADE24" s="9"/>
      <c r="ADF24" s="9"/>
      <c r="ADG24" s="9"/>
      <c r="ADH24" s="9"/>
      <c r="ADI24" s="9"/>
      <c r="ADJ24" s="9"/>
      <c r="ADK24" s="9"/>
      <c r="ADL24" s="9"/>
      <c r="ADM24" s="9"/>
      <c r="ADN24" s="9"/>
      <c r="ADO24" s="9"/>
      <c r="ADP24" s="9"/>
      <c r="ADQ24" s="9"/>
      <c r="ADR24" s="9"/>
      <c r="ADS24" s="9"/>
      <c r="ADT24" s="9"/>
      <c r="ADU24" s="9"/>
      <c r="ADV24" s="9"/>
      <c r="ADW24" s="9"/>
      <c r="ADX24" s="9"/>
      <c r="ADY24" s="9"/>
      <c r="ADZ24" s="9"/>
      <c r="AEA24" s="9"/>
      <c r="AEB24" s="9"/>
      <c r="AEC24" s="9"/>
      <c r="AED24" s="9"/>
      <c r="AEE24" s="9"/>
      <c r="AEF24" s="9"/>
      <c r="AEG24" s="9"/>
      <c r="AEH24" s="9"/>
      <c r="AEI24" s="9"/>
      <c r="AEJ24" s="9"/>
      <c r="AEK24" s="9"/>
      <c r="AEL24" s="9"/>
      <c r="AEM24" s="9"/>
      <c r="AEN24" s="9"/>
      <c r="AEO24" s="9"/>
      <c r="AEP24" s="9"/>
      <c r="AEQ24" s="9"/>
      <c r="AER24" s="9"/>
      <c r="AES24" s="9"/>
      <c r="AET24" s="9"/>
      <c r="AEU24" s="9"/>
      <c r="AEV24" s="9"/>
      <c r="AEW24" s="9"/>
      <c r="AEX24" s="9"/>
      <c r="AEY24" s="9"/>
      <c r="AEZ24" s="9"/>
      <c r="AFA24" s="9"/>
      <c r="AFB24" s="9"/>
      <c r="AFC24" s="9"/>
      <c r="AFD24" s="9"/>
      <c r="AFE24" s="9"/>
      <c r="AFF24" s="9"/>
      <c r="AFG24" s="9"/>
      <c r="AFH24" s="9"/>
      <c r="AFI24" s="9"/>
      <c r="AFJ24" s="9"/>
      <c r="AFK24" s="9"/>
      <c r="AFL24" s="9"/>
      <c r="AFM24" s="9"/>
      <c r="AFN24" s="9"/>
      <c r="AFO24" s="9"/>
      <c r="AFP24" s="9"/>
      <c r="AFQ24" s="9"/>
      <c r="AFR24" s="9"/>
      <c r="AFS24" s="9"/>
      <c r="AFT24" s="9"/>
      <c r="AFU24" s="9"/>
      <c r="AFV24" s="9"/>
      <c r="AFW24" s="9"/>
      <c r="AFX24" s="9"/>
      <c r="AFY24" s="9"/>
      <c r="AFZ24" s="9"/>
      <c r="AGA24" s="9"/>
      <c r="AGB24" s="9"/>
      <c r="AGC24" s="9"/>
      <c r="AGD24" s="9"/>
      <c r="AGE24" s="9"/>
      <c r="AGF24" s="9"/>
      <c r="AGG24" s="9"/>
      <c r="AGH24" s="9"/>
      <c r="AGI24" s="9"/>
      <c r="AGJ24" s="9"/>
      <c r="AGK24" s="9"/>
      <c r="AGL24" s="9"/>
      <c r="AGM24" s="9"/>
      <c r="AGN24" s="9"/>
      <c r="AGO24" s="9"/>
      <c r="AGP24" s="9"/>
      <c r="AGQ24" s="9"/>
      <c r="AGR24" s="9"/>
      <c r="AGS24" s="9"/>
      <c r="AGT24" s="9"/>
      <c r="AGU24" s="9"/>
      <c r="AGV24" s="9"/>
      <c r="AGW24" s="9"/>
      <c r="AGX24" s="9"/>
      <c r="AGY24" s="9"/>
      <c r="AGZ24" s="9"/>
      <c r="AHA24" s="9"/>
      <c r="AHB24" s="9"/>
      <c r="AHC24" s="9"/>
      <c r="AHD24" s="9"/>
      <c r="AHE24" s="9"/>
      <c r="AHF24" s="9"/>
      <c r="AHG24" s="9"/>
      <c r="AHH24" s="9"/>
      <c r="AHI24" s="9"/>
      <c r="AHJ24" s="9"/>
      <c r="AHK24" s="9"/>
      <c r="AHL24" s="9"/>
      <c r="AHM24" s="9"/>
      <c r="AHN24" s="9"/>
      <c r="AHO24" s="9"/>
      <c r="AHP24" s="9"/>
      <c r="AHQ24" s="9"/>
      <c r="AHR24" s="9"/>
      <c r="AHS24" s="9"/>
      <c r="AHT24" s="9"/>
      <c r="AHU24" s="9"/>
      <c r="AHV24" s="9"/>
      <c r="AHW24" s="9"/>
      <c r="AHX24" s="9"/>
      <c r="AHY24" s="9"/>
      <c r="AHZ24" s="9"/>
      <c r="AIA24" s="9"/>
      <c r="AIB24" s="9"/>
      <c r="AIC24" s="9"/>
      <c r="AID24" s="9"/>
      <c r="AIE24" s="9"/>
      <c r="AIF24" s="9"/>
      <c r="AIG24" s="9"/>
      <c r="AIH24" s="9"/>
      <c r="AII24" s="9"/>
      <c r="AIJ24" s="9"/>
      <c r="AIK24" s="9"/>
      <c r="AIL24" s="9"/>
      <c r="AIM24" s="9"/>
      <c r="AIN24" s="9"/>
      <c r="AIO24" s="9"/>
      <c r="AIP24" s="9"/>
      <c r="AIQ24" s="9"/>
      <c r="AIR24" s="9"/>
      <c r="AIS24" s="9"/>
      <c r="AIT24" s="9"/>
      <c r="AIU24" s="9"/>
      <c r="AIV24" s="9"/>
      <c r="AIW24" s="9"/>
      <c r="AIX24" s="9"/>
      <c r="AIY24" s="9"/>
      <c r="AIZ24" s="9"/>
      <c r="AJA24" s="9"/>
      <c r="AJB24" s="9"/>
      <c r="AJC24" s="9"/>
      <c r="AJD24" s="9"/>
      <c r="AJE24" s="9"/>
      <c r="AJF24" s="9"/>
      <c r="AJG24" s="9"/>
      <c r="AJH24" s="9"/>
      <c r="AJI24" s="9"/>
      <c r="AJJ24" s="9"/>
      <c r="AJK24" s="9"/>
      <c r="AJL24" s="9"/>
      <c r="AJM24" s="9"/>
      <c r="AJN24" s="9"/>
      <c r="AJO24" s="9"/>
      <c r="AJP24" s="9"/>
      <c r="AJQ24" s="9"/>
      <c r="AJR24" s="9"/>
      <c r="AJS24" s="9"/>
      <c r="AJT24" s="9"/>
      <c r="AJU24" s="9"/>
      <c r="AJV24" s="9"/>
      <c r="AJW24" s="9"/>
      <c r="AJX24" s="9"/>
      <c r="AJY24" s="9"/>
      <c r="AJZ24" s="9"/>
      <c r="AKA24" s="9"/>
      <c r="AKB24" s="9"/>
      <c r="AKC24" s="9"/>
      <c r="AKD24" s="9"/>
      <c r="AKE24" s="9"/>
      <c r="AKF24" s="9"/>
      <c r="AKG24" s="9"/>
      <c r="AKH24" s="9"/>
      <c r="AKI24" s="9"/>
      <c r="AKJ24" s="9"/>
      <c r="AKK24" s="9"/>
      <c r="AKL24" s="9"/>
      <c r="AKM24" s="9"/>
      <c r="AKN24" s="9"/>
      <c r="AKO24" s="9"/>
      <c r="AKP24" s="9"/>
      <c r="AKQ24" s="9"/>
      <c r="AKR24" s="9"/>
      <c r="AKS24" s="9"/>
      <c r="AKT24" s="9"/>
      <c r="AKU24" s="9"/>
      <c r="AKV24" s="9"/>
      <c r="AKW24" s="9"/>
      <c r="AKX24" s="9"/>
      <c r="AKY24" s="9"/>
      <c r="AKZ24" s="9"/>
      <c r="ALA24" s="9"/>
      <c r="ALB24" s="9"/>
      <c r="ALC24" s="9"/>
      <c r="ALD24" s="9"/>
      <c r="ALE24" s="9"/>
      <c r="ALF24" s="9"/>
      <c r="ALG24" s="9"/>
      <c r="ALH24" s="9"/>
      <c r="ALI24" s="9"/>
      <c r="ALJ24" s="9"/>
      <c r="ALK24" s="9"/>
      <c r="ALL24" s="9"/>
      <c r="ALM24" s="9"/>
      <c r="ALN24" s="9"/>
      <c r="ALO24" s="9"/>
      <c r="ALP24" s="9"/>
      <c r="ALQ24" s="9"/>
      <c r="ALR24" s="9"/>
      <c r="ALS24" s="9"/>
      <c r="ALT24" s="9"/>
      <c r="ALU24" s="9"/>
      <c r="ALV24" s="9"/>
      <c r="ALW24" s="9"/>
      <c r="ALX24" s="9"/>
      <c r="ALY24" s="9"/>
      <c r="ALZ24" s="9"/>
      <c r="AMA24" s="9"/>
      <c r="AMB24" s="9"/>
      <c r="AMC24" s="9"/>
      <c r="AMD24" s="9"/>
      <c r="AME24" s="9"/>
      <c r="AMF24" s="9"/>
      <c r="AMG24" s="9"/>
      <c r="AMH24" s="9"/>
      <c r="AMI24" s="9"/>
      <c r="AMJ24" s="9"/>
      <c r="AMK24" s="9"/>
    </row>
    <row r="25" spans="1:1025" s="11" customFormat="1" x14ac:dyDescent="0.35">
      <c r="A25" s="42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/>
      <c r="RK25" s="9"/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9"/>
      <c r="SP25" s="9"/>
      <c r="SQ25" s="9"/>
      <c r="SR25" s="9"/>
      <c r="SS25" s="9"/>
      <c r="ST25" s="9"/>
      <c r="SU25" s="9"/>
      <c r="SV25" s="9"/>
      <c r="SW25" s="9"/>
      <c r="SX25" s="9"/>
      <c r="SY25" s="9"/>
      <c r="SZ25" s="9"/>
      <c r="TA25" s="9"/>
      <c r="TB25" s="9"/>
      <c r="TC25" s="9"/>
      <c r="TD25" s="9"/>
      <c r="TE25" s="9"/>
      <c r="TF25" s="9"/>
      <c r="TG25" s="9"/>
      <c r="TH25" s="9"/>
      <c r="TI25" s="9"/>
      <c r="TJ25" s="9"/>
      <c r="TK25" s="9"/>
      <c r="TL25" s="9"/>
      <c r="TM25" s="9"/>
      <c r="TN25" s="9"/>
      <c r="TO25" s="9"/>
      <c r="TP25" s="9"/>
      <c r="TQ25" s="9"/>
      <c r="TR25" s="9"/>
      <c r="TS25" s="9"/>
      <c r="TT25" s="9"/>
      <c r="TU25" s="9"/>
      <c r="TV25" s="9"/>
      <c r="TW25" s="9"/>
      <c r="TX25" s="9"/>
      <c r="TY25" s="9"/>
      <c r="TZ25" s="9"/>
      <c r="UA25" s="9"/>
      <c r="UB25" s="9"/>
      <c r="UC25" s="9"/>
      <c r="UD25" s="9"/>
      <c r="UE25" s="9"/>
      <c r="UF25" s="9"/>
      <c r="UG25" s="9"/>
      <c r="UH25" s="9"/>
      <c r="UI25" s="9"/>
      <c r="UJ25" s="9"/>
      <c r="UK25" s="9"/>
      <c r="UL25" s="9"/>
      <c r="UM25" s="9"/>
      <c r="UN25" s="9"/>
      <c r="UO25" s="9"/>
      <c r="UP25" s="9"/>
      <c r="UQ25" s="9"/>
      <c r="UR25" s="9"/>
      <c r="US25" s="9"/>
      <c r="UT25" s="9"/>
      <c r="UU25" s="9"/>
      <c r="UV25" s="9"/>
      <c r="UW25" s="9"/>
      <c r="UX25" s="9"/>
      <c r="UY25" s="9"/>
      <c r="UZ25" s="9"/>
      <c r="VA25" s="9"/>
      <c r="VB25" s="9"/>
      <c r="VC25" s="9"/>
      <c r="VD25" s="9"/>
      <c r="VE25" s="9"/>
      <c r="VF25" s="9"/>
      <c r="VG25" s="9"/>
      <c r="VH25" s="9"/>
      <c r="VI25" s="9"/>
      <c r="VJ25" s="9"/>
      <c r="VK25" s="9"/>
      <c r="VL25" s="9"/>
      <c r="VM25" s="9"/>
      <c r="VN25" s="9"/>
      <c r="VO25" s="9"/>
      <c r="VP25" s="9"/>
      <c r="VQ25" s="9"/>
      <c r="VR25" s="9"/>
      <c r="VS25" s="9"/>
      <c r="VT25" s="9"/>
      <c r="VU25" s="9"/>
      <c r="VV25" s="9"/>
      <c r="VW25" s="9"/>
      <c r="VX25" s="9"/>
      <c r="VY25" s="9"/>
      <c r="VZ25" s="9"/>
      <c r="WA25" s="9"/>
      <c r="WB25" s="9"/>
      <c r="WC25" s="9"/>
      <c r="WD25" s="9"/>
      <c r="WE25" s="9"/>
      <c r="WF25" s="9"/>
      <c r="WG25" s="9"/>
      <c r="WH25" s="9"/>
      <c r="WI25" s="9"/>
      <c r="WJ25" s="9"/>
      <c r="WK25" s="9"/>
      <c r="WL25" s="9"/>
      <c r="WM25" s="9"/>
      <c r="WN25" s="9"/>
      <c r="WO25" s="9"/>
      <c r="WP25" s="9"/>
      <c r="WQ25" s="9"/>
      <c r="WR25" s="9"/>
      <c r="WS25" s="9"/>
      <c r="WT25" s="9"/>
      <c r="WU25" s="9"/>
      <c r="WV25" s="9"/>
      <c r="WW25" s="9"/>
      <c r="WX25" s="9"/>
      <c r="WY25" s="9"/>
      <c r="WZ25" s="9"/>
      <c r="XA25" s="9"/>
      <c r="XB25" s="9"/>
      <c r="XC25" s="9"/>
      <c r="XD25" s="9"/>
      <c r="XE25" s="9"/>
      <c r="XF25" s="9"/>
      <c r="XG25" s="9"/>
      <c r="XH25" s="9"/>
      <c r="XI25" s="9"/>
      <c r="XJ25" s="9"/>
      <c r="XK25" s="9"/>
      <c r="XL25" s="9"/>
      <c r="XM25" s="9"/>
      <c r="XN25" s="9"/>
      <c r="XO25" s="9"/>
      <c r="XP25" s="9"/>
      <c r="XQ25" s="9"/>
      <c r="XR25" s="9"/>
      <c r="XS25" s="9"/>
      <c r="XT25" s="9"/>
      <c r="XU25" s="9"/>
      <c r="XV25" s="9"/>
      <c r="XW25" s="9"/>
      <c r="XX25" s="9"/>
      <c r="XY25" s="9"/>
      <c r="XZ25" s="9"/>
      <c r="YA25" s="9"/>
      <c r="YB25" s="9"/>
      <c r="YC25" s="9"/>
      <c r="YD25" s="9"/>
      <c r="YE25" s="9"/>
      <c r="YF25" s="9"/>
      <c r="YG25" s="9"/>
      <c r="YH25" s="9"/>
      <c r="YI25" s="9"/>
      <c r="YJ25" s="9"/>
      <c r="YK25" s="9"/>
      <c r="YL25" s="9"/>
      <c r="YM25" s="9"/>
      <c r="YN25" s="9"/>
      <c r="YO25" s="9"/>
      <c r="YP25" s="9"/>
      <c r="YQ25" s="9"/>
      <c r="YR25" s="9"/>
      <c r="YS25" s="9"/>
      <c r="YT25" s="9"/>
      <c r="YU25" s="9"/>
      <c r="YV25" s="9"/>
      <c r="YW25" s="9"/>
      <c r="YX25" s="9"/>
      <c r="YY25" s="9"/>
      <c r="YZ25" s="9"/>
      <c r="ZA25" s="9"/>
      <c r="ZB25" s="9"/>
      <c r="ZC25" s="9"/>
      <c r="ZD25" s="9"/>
      <c r="ZE25" s="9"/>
      <c r="ZF25" s="9"/>
      <c r="ZG25" s="9"/>
      <c r="ZH25" s="9"/>
      <c r="ZI25" s="9"/>
      <c r="ZJ25" s="9"/>
      <c r="ZK25" s="9"/>
      <c r="ZL25" s="9"/>
      <c r="ZM25" s="9"/>
      <c r="ZN25" s="9"/>
      <c r="ZO25" s="9"/>
      <c r="ZP25" s="9"/>
      <c r="ZQ25" s="9"/>
      <c r="ZR25" s="9"/>
      <c r="ZS25" s="9"/>
      <c r="ZT25" s="9"/>
      <c r="ZU25" s="9"/>
      <c r="ZV25" s="9"/>
      <c r="ZW25" s="9"/>
      <c r="ZX25" s="9"/>
      <c r="ZY25" s="9"/>
      <c r="ZZ25" s="9"/>
      <c r="AAA25" s="9"/>
      <c r="AAB25" s="9"/>
      <c r="AAC25" s="9"/>
      <c r="AAD25" s="9"/>
      <c r="AAE25" s="9"/>
      <c r="AAF25" s="9"/>
      <c r="AAG25" s="9"/>
      <c r="AAH25" s="9"/>
      <c r="AAI25" s="9"/>
      <c r="AAJ25" s="9"/>
      <c r="AAK25" s="9"/>
      <c r="AAL25" s="9"/>
      <c r="AAM25" s="9"/>
      <c r="AAN25" s="9"/>
      <c r="AAO25" s="9"/>
      <c r="AAP25" s="9"/>
      <c r="AAQ25" s="9"/>
      <c r="AAR25" s="9"/>
      <c r="AAS25" s="9"/>
      <c r="AAT25" s="9"/>
      <c r="AAU25" s="9"/>
      <c r="AAV25" s="9"/>
      <c r="AAW25" s="9"/>
      <c r="AAX25" s="9"/>
      <c r="AAY25" s="9"/>
      <c r="AAZ25" s="9"/>
      <c r="ABA25" s="9"/>
      <c r="ABB25" s="9"/>
      <c r="ABC25" s="9"/>
      <c r="ABD25" s="9"/>
      <c r="ABE25" s="9"/>
      <c r="ABF25" s="9"/>
      <c r="ABG25" s="9"/>
      <c r="ABH25" s="9"/>
      <c r="ABI25" s="9"/>
      <c r="ABJ25" s="9"/>
      <c r="ABK25" s="9"/>
      <c r="ABL25" s="9"/>
      <c r="ABM25" s="9"/>
      <c r="ABN25" s="9"/>
      <c r="ABO25" s="9"/>
      <c r="ABP25" s="9"/>
      <c r="ABQ25" s="9"/>
      <c r="ABR25" s="9"/>
      <c r="ABS25" s="9"/>
      <c r="ABT25" s="9"/>
      <c r="ABU25" s="9"/>
      <c r="ABV25" s="9"/>
      <c r="ABW25" s="9"/>
      <c r="ABX25" s="9"/>
      <c r="ABY25" s="9"/>
      <c r="ABZ25" s="9"/>
      <c r="ACA25" s="9"/>
      <c r="ACB25" s="9"/>
      <c r="ACC25" s="9"/>
      <c r="ACD25" s="9"/>
      <c r="ACE25" s="9"/>
      <c r="ACF25" s="9"/>
      <c r="ACG25" s="9"/>
      <c r="ACH25" s="9"/>
      <c r="ACI25" s="9"/>
      <c r="ACJ25" s="9"/>
      <c r="ACK25" s="9"/>
      <c r="ACL25" s="9"/>
      <c r="ACM25" s="9"/>
      <c r="ACN25" s="9"/>
      <c r="ACO25" s="9"/>
      <c r="ACP25" s="9"/>
      <c r="ACQ25" s="9"/>
      <c r="ACR25" s="9"/>
      <c r="ACS25" s="9"/>
      <c r="ACT25" s="9"/>
      <c r="ACU25" s="9"/>
      <c r="ACV25" s="9"/>
      <c r="ACW25" s="9"/>
      <c r="ACX25" s="9"/>
      <c r="ACY25" s="9"/>
      <c r="ACZ25" s="9"/>
      <c r="ADA25" s="9"/>
      <c r="ADB25" s="9"/>
      <c r="ADC25" s="9"/>
      <c r="ADD25" s="9"/>
      <c r="ADE25" s="9"/>
      <c r="ADF25" s="9"/>
      <c r="ADG25" s="9"/>
      <c r="ADH25" s="9"/>
      <c r="ADI25" s="9"/>
      <c r="ADJ25" s="9"/>
      <c r="ADK25" s="9"/>
      <c r="ADL25" s="9"/>
      <c r="ADM25" s="9"/>
      <c r="ADN25" s="9"/>
      <c r="ADO25" s="9"/>
      <c r="ADP25" s="9"/>
      <c r="ADQ25" s="9"/>
      <c r="ADR25" s="9"/>
      <c r="ADS25" s="9"/>
      <c r="ADT25" s="9"/>
      <c r="ADU25" s="9"/>
      <c r="ADV25" s="9"/>
      <c r="ADW25" s="9"/>
      <c r="ADX25" s="9"/>
      <c r="ADY25" s="9"/>
      <c r="ADZ25" s="9"/>
      <c r="AEA25" s="9"/>
      <c r="AEB25" s="9"/>
      <c r="AEC25" s="9"/>
      <c r="AED25" s="9"/>
      <c r="AEE25" s="9"/>
      <c r="AEF25" s="9"/>
      <c r="AEG25" s="9"/>
      <c r="AEH25" s="9"/>
      <c r="AEI25" s="9"/>
      <c r="AEJ25" s="9"/>
      <c r="AEK25" s="9"/>
      <c r="AEL25" s="9"/>
      <c r="AEM25" s="9"/>
      <c r="AEN25" s="9"/>
      <c r="AEO25" s="9"/>
      <c r="AEP25" s="9"/>
      <c r="AEQ25" s="9"/>
      <c r="AER25" s="9"/>
      <c r="AES25" s="9"/>
      <c r="AET25" s="9"/>
      <c r="AEU25" s="9"/>
      <c r="AEV25" s="9"/>
      <c r="AEW25" s="9"/>
      <c r="AEX25" s="9"/>
      <c r="AEY25" s="9"/>
      <c r="AEZ25" s="9"/>
      <c r="AFA25" s="9"/>
      <c r="AFB25" s="9"/>
      <c r="AFC25" s="9"/>
      <c r="AFD25" s="9"/>
      <c r="AFE25" s="9"/>
      <c r="AFF25" s="9"/>
      <c r="AFG25" s="9"/>
      <c r="AFH25" s="9"/>
      <c r="AFI25" s="9"/>
      <c r="AFJ25" s="9"/>
      <c r="AFK25" s="9"/>
      <c r="AFL25" s="9"/>
      <c r="AFM25" s="9"/>
      <c r="AFN25" s="9"/>
      <c r="AFO25" s="9"/>
      <c r="AFP25" s="9"/>
      <c r="AFQ25" s="9"/>
      <c r="AFR25" s="9"/>
      <c r="AFS25" s="9"/>
      <c r="AFT25" s="9"/>
      <c r="AFU25" s="9"/>
      <c r="AFV25" s="9"/>
      <c r="AFW25" s="9"/>
      <c r="AFX25" s="9"/>
      <c r="AFY25" s="9"/>
      <c r="AFZ25" s="9"/>
      <c r="AGA25" s="9"/>
      <c r="AGB25" s="9"/>
      <c r="AGC25" s="9"/>
      <c r="AGD25" s="9"/>
      <c r="AGE25" s="9"/>
      <c r="AGF25" s="9"/>
      <c r="AGG25" s="9"/>
      <c r="AGH25" s="9"/>
      <c r="AGI25" s="9"/>
      <c r="AGJ25" s="9"/>
      <c r="AGK25" s="9"/>
      <c r="AGL25" s="9"/>
      <c r="AGM25" s="9"/>
      <c r="AGN25" s="9"/>
      <c r="AGO25" s="9"/>
      <c r="AGP25" s="9"/>
      <c r="AGQ25" s="9"/>
      <c r="AGR25" s="9"/>
      <c r="AGS25" s="9"/>
      <c r="AGT25" s="9"/>
      <c r="AGU25" s="9"/>
      <c r="AGV25" s="9"/>
      <c r="AGW25" s="9"/>
      <c r="AGX25" s="9"/>
      <c r="AGY25" s="9"/>
      <c r="AGZ25" s="9"/>
      <c r="AHA25" s="9"/>
      <c r="AHB25" s="9"/>
      <c r="AHC25" s="9"/>
      <c r="AHD25" s="9"/>
      <c r="AHE25" s="9"/>
      <c r="AHF25" s="9"/>
      <c r="AHG25" s="9"/>
      <c r="AHH25" s="9"/>
      <c r="AHI25" s="9"/>
      <c r="AHJ25" s="9"/>
      <c r="AHK25" s="9"/>
      <c r="AHL25" s="9"/>
      <c r="AHM25" s="9"/>
      <c r="AHN25" s="9"/>
      <c r="AHO25" s="9"/>
      <c r="AHP25" s="9"/>
      <c r="AHQ25" s="9"/>
      <c r="AHR25" s="9"/>
      <c r="AHS25" s="9"/>
      <c r="AHT25" s="9"/>
      <c r="AHU25" s="9"/>
      <c r="AHV25" s="9"/>
      <c r="AHW25" s="9"/>
      <c r="AHX25" s="9"/>
      <c r="AHY25" s="9"/>
      <c r="AHZ25" s="9"/>
      <c r="AIA25" s="9"/>
      <c r="AIB25" s="9"/>
      <c r="AIC25" s="9"/>
      <c r="AID25" s="9"/>
      <c r="AIE25" s="9"/>
      <c r="AIF25" s="9"/>
      <c r="AIG25" s="9"/>
      <c r="AIH25" s="9"/>
      <c r="AII25" s="9"/>
      <c r="AIJ25" s="9"/>
      <c r="AIK25" s="9"/>
      <c r="AIL25" s="9"/>
      <c r="AIM25" s="9"/>
      <c r="AIN25" s="9"/>
      <c r="AIO25" s="9"/>
      <c r="AIP25" s="9"/>
      <c r="AIQ25" s="9"/>
      <c r="AIR25" s="9"/>
      <c r="AIS25" s="9"/>
      <c r="AIT25" s="9"/>
      <c r="AIU25" s="9"/>
      <c r="AIV25" s="9"/>
      <c r="AIW25" s="9"/>
      <c r="AIX25" s="9"/>
      <c r="AIY25" s="9"/>
      <c r="AIZ25" s="9"/>
      <c r="AJA25" s="9"/>
      <c r="AJB25" s="9"/>
      <c r="AJC25" s="9"/>
      <c r="AJD25" s="9"/>
      <c r="AJE25" s="9"/>
      <c r="AJF25" s="9"/>
      <c r="AJG25" s="9"/>
      <c r="AJH25" s="9"/>
      <c r="AJI25" s="9"/>
      <c r="AJJ25" s="9"/>
      <c r="AJK25" s="9"/>
      <c r="AJL25" s="9"/>
      <c r="AJM25" s="9"/>
      <c r="AJN25" s="9"/>
      <c r="AJO25" s="9"/>
      <c r="AJP25" s="9"/>
      <c r="AJQ25" s="9"/>
      <c r="AJR25" s="9"/>
      <c r="AJS25" s="9"/>
      <c r="AJT25" s="9"/>
      <c r="AJU25" s="9"/>
      <c r="AJV25" s="9"/>
      <c r="AJW25" s="9"/>
      <c r="AJX25" s="9"/>
      <c r="AJY25" s="9"/>
      <c r="AJZ25" s="9"/>
      <c r="AKA25" s="9"/>
      <c r="AKB25" s="9"/>
      <c r="AKC25" s="9"/>
      <c r="AKD25" s="9"/>
      <c r="AKE25" s="9"/>
      <c r="AKF25" s="9"/>
      <c r="AKG25" s="9"/>
      <c r="AKH25" s="9"/>
      <c r="AKI25" s="9"/>
      <c r="AKJ25" s="9"/>
      <c r="AKK25" s="9"/>
      <c r="AKL25" s="9"/>
      <c r="AKM25" s="9"/>
      <c r="AKN25" s="9"/>
      <c r="AKO25" s="9"/>
      <c r="AKP25" s="9"/>
      <c r="AKQ25" s="9"/>
      <c r="AKR25" s="9"/>
      <c r="AKS25" s="9"/>
      <c r="AKT25" s="9"/>
      <c r="AKU25" s="9"/>
      <c r="AKV25" s="9"/>
      <c r="AKW25" s="9"/>
      <c r="AKX25" s="9"/>
      <c r="AKY25" s="9"/>
      <c r="AKZ25" s="9"/>
      <c r="ALA25" s="9"/>
      <c r="ALB25" s="9"/>
      <c r="ALC25" s="9"/>
      <c r="ALD25" s="9"/>
      <c r="ALE25" s="9"/>
      <c r="ALF25" s="9"/>
      <c r="ALG25" s="9"/>
      <c r="ALH25" s="9"/>
      <c r="ALI25" s="9"/>
      <c r="ALJ25" s="9"/>
      <c r="ALK25" s="9"/>
      <c r="ALL25" s="9"/>
      <c r="ALM25" s="9"/>
      <c r="ALN25" s="9"/>
      <c r="ALO25" s="9"/>
      <c r="ALP25" s="9"/>
      <c r="ALQ25" s="9"/>
      <c r="ALR25" s="9"/>
      <c r="ALS25" s="9"/>
      <c r="ALT25" s="9"/>
      <c r="ALU25" s="9"/>
      <c r="ALV25" s="9"/>
      <c r="ALW25" s="9"/>
      <c r="ALX25" s="9"/>
      <c r="ALY25" s="9"/>
      <c r="ALZ25" s="9"/>
      <c r="AMA25" s="9"/>
      <c r="AMB25" s="9"/>
      <c r="AMC25" s="9"/>
      <c r="AMD25" s="9"/>
      <c r="AME25" s="9"/>
      <c r="AMF25" s="9"/>
      <c r="AMG25" s="9"/>
      <c r="AMH25" s="9"/>
      <c r="AMI25" s="9"/>
      <c r="AMJ25" s="9"/>
      <c r="AMK25" s="9"/>
    </row>
    <row r="26" spans="1:1025" s="11" customFormat="1" x14ac:dyDescent="0.35">
      <c r="A26" s="42" t="s">
        <v>5</v>
      </c>
      <c r="B26" s="41">
        <v>3230</v>
      </c>
      <c r="C26" s="41">
        <v>3459</v>
      </c>
      <c r="D26" s="41">
        <v>3697</v>
      </c>
      <c r="E26" s="41">
        <v>3733</v>
      </c>
      <c r="F26" s="41">
        <v>4616</v>
      </c>
      <c r="G26" s="41">
        <v>4696</v>
      </c>
      <c r="H26" s="41">
        <v>4158</v>
      </c>
      <c r="I26" s="41">
        <v>3732</v>
      </c>
      <c r="J26" s="41">
        <v>3745</v>
      </c>
      <c r="K26" s="41">
        <v>3286</v>
      </c>
      <c r="L26" s="41">
        <v>3039</v>
      </c>
      <c r="M26" s="41">
        <v>2503</v>
      </c>
      <c r="N26" s="41">
        <v>1173</v>
      </c>
      <c r="O26" s="41">
        <v>6162</v>
      </c>
      <c r="P26" s="41">
        <v>6395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  <c r="VK26" s="9"/>
      <c r="VL26" s="9"/>
      <c r="VM26" s="9"/>
      <c r="VN26" s="9"/>
      <c r="VO26" s="9"/>
      <c r="VP26" s="9"/>
      <c r="VQ26" s="9"/>
      <c r="VR26" s="9"/>
      <c r="VS26" s="9"/>
      <c r="VT26" s="9"/>
      <c r="VU26" s="9"/>
      <c r="VV26" s="9"/>
      <c r="VW26" s="9"/>
      <c r="VX26" s="9"/>
      <c r="VY26" s="9"/>
      <c r="VZ26" s="9"/>
      <c r="WA26" s="9"/>
      <c r="WB26" s="9"/>
      <c r="WC26" s="9"/>
      <c r="WD26" s="9"/>
      <c r="WE26" s="9"/>
      <c r="WF26" s="9"/>
      <c r="WG26" s="9"/>
      <c r="WH26" s="9"/>
      <c r="WI26" s="9"/>
      <c r="WJ26" s="9"/>
      <c r="WK26" s="9"/>
      <c r="WL26" s="9"/>
      <c r="WM26" s="9"/>
      <c r="WN26" s="9"/>
      <c r="WO26" s="9"/>
      <c r="WP26" s="9"/>
      <c r="WQ26" s="9"/>
      <c r="WR26" s="9"/>
      <c r="WS26" s="9"/>
      <c r="WT26" s="9"/>
      <c r="WU26" s="9"/>
      <c r="WV26" s="9"/>
      <c r="WW26" s="9"/>
      <c r="WX26" s="9"/>
      <c r="WY26" s="9"/>
      <c r="WZ26" s="9"/>
      <c r="XA26" s="9"/>
      <c r="XB26" s="9"/>
      <c r="XC26" s="9"/>
      <c r="XD26" s="9"/>
      <c r="XE26" s="9"/>
      <c r="XF26" s="9"/>
      <c r="XG26" s="9"/>
      <c r="XH26" s="9"/>
      <c r="XI26" s="9"/>
      <c r="XJ26" s="9"/>
      <c r="XK26" s="9"/>
      <c r="XL26" s="9"/>
      <c r="XM26" s="9"/>
      <c r="XN26" s="9"/>
      <c r="XO26" s="9"/>
      <c r="XP26" s="9"/>
      <c r="XQ26" s="9"/>
      <c r="XR26" s="9"/>
      <c r="XS26" s="9"/>
      <c r="XT26" s="9"/>
      <c r="XU26" s="9"/>
      <c r="XV26" s="9"/>
      <c r="XW26" s="9"/>
      <c r="XX26" s="9"/>
      <c r="XY26" s="9"/>
      <c r="XZ26" s="9"/>
      <c r="YA26" s="9"/>
      <c r="YB26" s="9"/>
      <c r="YC26" s="9"/>
      <c r="YD26" s="9"/>
      <c r="YE26" s="9"/>
      <c r="YF26" s="9"/>
      <c r="YG26" s="9"/>
      <c r="YH26" s="9"/>
      <c r="YI26" s="9"/>
      <c r="YJ26" s="9"/>
      <c r="YK26" s="9"/>
      <c r="YL26" s="9"/>
      <c r="YM26" s="9"/>
      <c r="YN26" s="9"/>
      <c r="YO26" s="9"/>
      <c r="YP26" s="9"/>
      <c r="YQ26" s="9"/>
      <c r="YR26" s="9"/>
      <c r="YS26" s="9"/>
      <c r="YT26" s="9"/>
      <c r="YU26" s="9"/>
      <c r="YV26" s="9"/>
      <c r="YW26" s="9"/>
      <c r="YX26" s="9"/>
      <c r="YY26" s="9"/>
      <c r="YZ26" s="9"/>
      <c r="ZA26" s="9"/>
      <c r="ZB26" s="9"/>
      <c r="ZC26" s="9"/>
      <c r="ZD26" s="9"/>
      <c r="ZE26" s="9"/>
      <c r="ZF26" s="9"/>
      <c r="ZG26" s="9"/>
      <c r="ZH26" s="9"/>
      <c r="ZI26" s="9"/>
      <c r="ZJ26" s="9"/>
      <c r="ZK26" s="9"/>
      <c r="ZL26" s="9"/>
      <c r="ZM26" s="9"/>
      <c r="ZN26" s="9"/>
      <c r="ZO26" s="9"/>
      <c r="ZP26" s="9"/>
      <c r="ZQ26" s="9"/>
      <c r="ZR26" s="9"/>
      <c r="ZS26" s="9"/>
      <c r="ZT26" s="9"/>
      <c r="ZU26" s="9"/>
      <c r="ZV26" s="9"/>
      <c r="ZW26" s="9"/>
      <c r="ZX26" s="9"/>
      <c r="ZY26" s="9"/>
      <c r="ZZ26" s="9"/>
      <c r="AAA26" s="9"/>
      <c r="AAB26" s="9"/>
      <c r="AAC26" s="9"/>
      <c r="AAD26" s="9"/>
      <c r="AAE26" s="9"/>
      <c r="AAF26" s="9"/>
      <c r="AAG26" s="9"/>
      <c r="AAH26" s="9"/>
      <c r="AAI26" s="9"/>
      <c r="AAJ26" s="9"/>
      <c r="AAK26" s="9"/>
      <c r="AAL26" s="9"/>
      <c r="AAM26" s="9"/>
      <c r="AAN26" s="9"/>
      <c r="AAO26" s="9"/>
      <c r="AAP26" s="9"/>
      <c r="AAQ26" s="9"/>
      <c r="AAR26" s="9"/>
      <c r="AAS26" s="9"/>
      <c r="AAT26" s="9"/>
      <c r="AAU26" s="9"/>
      <c r="AAV26" s="9"/>
      <c r="AAW26" s="9"/>
      <c r="AAX26" s="9"/>
      <c r="AAY26" s="9"/>
      <c r="AAZ26" s="9"/>
      <c r="ABA26" s="9"/>
      <c r="ABB26" s="9"/>
      <c r="ABC26" s="9"/>
      <c r="ABD26" s="9"/>
      <c r="ABE26" s="9"/>
      <c r="ABF26" s="9"/>
      <c r="ABG26" s="9"/>
      <c r="ABH26" s="9"/>
      <c r="ABI26" s="9"/>
      <c r="ABJ26" s="9"/>
      <c r="ABK26" s="9"/>
      <c r="ABL26" s="9"/>
      <c r="ABM26" s="9"/>
      <c r="ABN26" s="9"/>
      <c r="ABO26" s="9"/>
      <c r="ABP26" s="9"/>
      <c r="ABQ26" s="9"/>
      <c r="ABR26" s="9"/>
      <c r="ABS26" s="9"/>
      <c r="ABT26" s="9"/>
      <c r="ABU26" s="9"/>
      <c r="ABV26" s="9"/>
      <c r="ABW26" s="9"/>
      <c r="ABX26" s="9"/>
      <c r="ABY26" s="9"/>
      <c r="ABZ26" s="9"/>
      <c r="ACA26" s="9"/>
      <c r="ACB26" s="9"/>
      <c r="ACC26" s="9"/>
      <c r="ACD26" s="9"/>
      <c r="ACE26" s="9"/>
      <c r="ACF26" s="9"/>
      <c r="ACG26" s="9"/>
      <c r="ACH26" s="9"/>
      <c r="ACI26" s="9"/>
      <c r="ACJ26" s="9"/>
      <c r="ACK26" s="9"/>
      <c r="ACL26" s="9"/>
      <c r="ACM26" s="9"/>
      <c r="ACN26" s="9"/>
      <c r="ACO26" s="9"/>
      <c r="ACP26" s="9"/>
      <c r="ACQ26" s="9"/>
      <c r="ACR26" s="9"/>
      <c r="ACS26" s="9"/>
      <c r="ACT26" s="9"/>
      <c r="ACU26" s="9"/>
      <c r="ACV26" s="9"/>
      <c r="ACW26" s="9"/>
      <c r="ACX26" s="9"/>
      <c r="ACY26" s="9"/>
      <c r="ACZ26" s="9"/>
      <c r="ADA26" s="9"/>
      <c r="ADB26" s="9"/>
      <c r="ADC26" s="9"/>
      <c r="ADD26" s="9"/>
      <c r="ADE26" s="9"/>
      <c r="ADF26" s="9"/>
      <c r="ADG26" s="9"/>
      <c r="ADH26" s="9"/>
      <c r="ADI26" s="9"/>
      <c r="ADJ26" s="9"/>
      <c r="ADK26" s="9"/>
      <c r="ADL26" s="9"/>
      <c r="ADM26" s="9"/>
      <c r="ADN26" s="9"/>
      <c r="ADO26" s="9"/>
      <c r="ADP26" s="9"/>
      <c r="ADQ26" s="9"/>
      <c r="ADR26" s="9"/>
      <c r="ADS26" s="9"/>
      <c r="ADT26" s="9"/>
      <c r="ADU26" s="9"/>
      <c r="ADV26" s="9"/>
      <c r="ADW26" s="9"/>
      <c r="ADX26" s="9"/>
      <c r="ADY26" s="9"/>
      <c r="ADZ26" s="9"/>
      <c r="AEA26" s="9"/>
      <c r="AEB26" s="9"/>
      <c r="AEC26" s="9"/>
      <c r="AED26" s="9"/>
      <c r="AEE26" s="9"/>
      <c r="AEF26" s="9"/>
      <c r="AEG26" s="9"/>
      <c r="AEH26" s="9"/>
      <c r="AEI26" s="9"/>
      <c r="AEJ26" s="9"/>
      <c r="AEK26" s="9"/>
      <c r="AEL26" s="9"/>
      <c r="AEM26" s="9"/>
      <c r="AEN26" s="9"/>
      <c r="AEO26" s="9"/>
      <c r="AEP26" s="9"/>
      <c r="AEQ26" s="9"/>
      <c r="AER26" s="9"/>
      <c r="AES26" s="9"/>
      <c r="AET26" s="9"/>
      <c r="AEU26" s="9"/>
      <c r="AEV26" s="9"/>
      <c r="AEW26" s="9"/>
      <c r="AEX26" s="9"/>
      <c r="AEY26" s="9"/>
      <c r="AEZ26" s="9"/>
      <c r="AFA26" s="9"/>
      <c r="AFB26" s="9"/>
      <c r="AFC26" s="9"/>
      <c r="AFD26" s="9"/>
      <c r="AFE26" s="9"/>
      <c r="AFF26" s="9"/>
      <c r="AFG26" s="9"/>
      <c r="AFH26" s="9"/>
      <c r="AFI26" s="9"/>
      <c r="AFJ26" s="9"/>
      <c r="AFK26" s="9"/>
      <c r="AFL26" s="9"/>
      <c r="AFM26" s="9"/>
      <c r="AFN26" s="9"/>
      <c r="AFO26" s="9"/>
      <c r="AFP26" s="9"/>
      <c r="AFQ26" s="9"/>
      <c r="AFR26" s="9"/>
      <c r="AFS26" s="9"/>
      <c r="AFT26" s="9"/>
      <c r="AFU26" s="9"/>
      <c r="AFV26" s="9"/>
      <c r="AFW26" s="9"/>
      <c r="AFX26" s="9"/>
      <c r="AFY26" s="9"/>
      <c r="AFZ26" s="9"/>
      <c r="AGA26" s="9"/>
      <c r="AGB26" s="9"/>
      <c r="AGC26" s="9"/>
      <c r="AGD26" s="9"/>
      <c r="AGE26" s="9"/>
      <c r="AGF26" s="9"/>
      <c r="AGG26" s="9"/>
      <c r="AGH26" s="9"/>
      <c r="AGI26" s="9"/>
      <c r="AGJ26" s="9"/>
      <c r="AGK26" s="9"/>
      <c r="AGL26" s="9"/>
      <c r="AGM26" s="9"/>
      <c r="AGN26" s="9"/>
      <c r="AGO26" s="9"/>
      <c r="AGP26" s="9"/>
      <c r="AGQ26" s="9"/>
      <c r="AGR26" s="9"/>
      <c r="AGS26" s="9"/>
      <c r="AGT26" s="9"/>
      <c r="AGU26" s="9"/>
      <c r="AGV26" s="9"/>
      <c r="AGW26" s="9"/>
      <c r="AGX26" s="9"/>
      <c r="AGY26" s="9"/>
      <c r="AGZ26" s="9"/>
      <c r="AHA26" s="9"/>
      <c r="AHB26" s="9"/>
      <c r="AHC26" s="9"/>
      <c r="AHD26" s="9"/>
      <c r="AHE26" s="9"/>
      <c r="AHF26" s="9"/>
      <c r="AHG26" s="9"/>
      <c r="AHH26" s="9"/>
      <c r="AHI26" s="9"/>
      <c r="AHJ26" s="9"/>
      <c r="AHK26" s="9"/>
      <c r="AHL26" s="9"/>
      <c r="AHM26" s="9"/>
      <c r="AHN26" s="9"/>
      <c r="AHO26" s="9"/>
      <c r="AHP26" s="9"/>
      <c r="AHQ26" s="9"/>
      <c r="AHR26" s="9"/>
      <c r="AHS26" s="9"/>
      <c r="AHT26" s="9"/>
      <c r="AHU26" s="9"/>
      <c r="AHV26" s="9"/>
      <c r="AHW26" s="9"/>
      <c r="AHX26" s="9"/>
      <c r="AHY26" s="9"/>
      <c r="AHZ26" s="9"/>
      <c r="AIA26" s="9"/>
      <c r="AIB26" s="9"/>
      <c r="AIC26" s="9"/>
      <c r="AID26" s="9"/>
      <c r="AIE26" s="9"/>
      <c r="AIF26" s="9"/>
      <c r="AIG26" s="9"/>
      <c r="AIH26" s="9"/>
      <c r="AII26" s="9"/>
      <c r="AIJ26" s="9"/>
      <c r="AIK26" s="9"/>
      <c r="AIL26" s="9"/>
      <c r="AIM26" s="9"/>
      <c r="AIN26" s="9"/>
      <c r="AIO26" s="9"/>
      <c r="AIP26" s="9"/>
      <c r="AIQ26" s="9"/>
      <c r="AIR26" s="9"/>
      <c r="AIS26" s="9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  <c r="ALP26" s="9"/>
      <c r="ALQ26" s="9"/>
      <c r="ALR26" s="9"/>
      <c r="ALS26" s="9"/>
      <c r="ALT26" s="9"/>
      <c r="ALU26" s="9"/>
      <c r="ALV26" s="9"/>
      <c r="ALW26" s="9"/>
      <c r="ALX26" s="9"/>
      <c r="ALY26" s="9"/>
      <c r="ALZ26" s="9"/>
      <c r="AMA26" s="9"/>
      <c r="AMB26" s="9"/>
      <c r="AMC26" s="9"/>
      <c r="AMD26" s="9"/>
      <c r="AME26" s="9"/>
      <c r="AMF26" s="9"/>
      <c r="AMG26" s="9"/>
      <c r="AMH26" s="9"/>
      <c r="AMI26" s="9"/>
      <c r="AMJ26" s="9"/>
      <c r="AMK26" s="9"/>
    </row>
    <row r="27" spans="1:1025" s="11" customFormat="1" x14ac:dyDescent="0.35">
      <c r="A27" s="42" t="s">
        <v>6</v>
      </c>
      <c r="B27" s="41">
        <v>0</v>
      </c>
      <c r="C27" s="41">
        <v>0</v>
      </c>
      <c r="D27" s="41">
        <v>0</v>
      </c>
      <c r="E27" s="41">
        <v>0</v>
      </c>
      <c r="F27" s="41">
        <v>0</v>
      </c>
      <c r="G27" s="41">
        <v>46.96</v>
      </c>
      <c r="H27" s="41">
        <v>41.58</v>
      </c>
      <c r="I27" s="41">
        <v>74.64</v>
      </c>
      <c r="J27" s="41">
        <v>187.25</v>
      </c>
      <c r="K27" s="41">
        <v>164.3</v>
      </c>
      <c r="L27" s="41">
        <v>151.94999999999999</v>
      </c>
      <c r="M27" s="41">
        <v>175.21</v>
      </c>
      <c r="N27" s="41">
        <v>117.3</v>
      </c>
      <c r="O27" s="41">
        <f>0.1*O26</f>
        <v>616.20000000000005</v>
      </c>
      <c r="P27" s="41">
        <f>0.08*P26</f>
        <v>511.6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  <c r="VK27" s="9"/>
      <c r="VL27" s="9"/>
      <c r="VM27" s="9"/>
      <c r="VN27" s="9"/>
      <c r="VO27" s="9"/>
      <c r="VP27" s="9"/>
      <c r="VQ27" s="9"/>
      <c r="VR27" s="9"/>
      <c r="VS27" s="9"/>
      <c r="VT27" s="9"/>
      <c r="VU27" s="9"/>
      <c r="VV27" s="9"/>
      <c r="VW27" s="9"/>
      <c r="VX27" s="9"/>
      <c r="VY27" s="9"/>
      <c r="VZ27" s="9"/>
      <c r="WA27" s="9"/>
      <c r="WB27" s="9"/>
      <c r="WC27" s="9"/>
      <c r="WD27" s="9"/>
      <c r="WE27" s="9"/>
      <c r="WF27" s="9"/>
      <c r="WG27" s="9"/>
      <c r="WH27" s="9"/>
      <c r="WI27" s="9"/>
      <c r="WJ27" s="9"/>
      <c r="WK27" s="9"/>
      <c r="WL27" s="9"/>
      <c r="WM27" s="9"/>
      <c r="WN27" s="9"/>
      <c r="WO27" s="9"/>
      <c r="WP27" s="9"/>
      <c r="WQ27" s="9"/>
      <c r="WR27" s="9"/>
      <c r="WS27" s="9"/>
      <c r="WT27" s="9"/>
      <c r="WU27" s="9"/>
      <c r="WV27" s="9"/>
      <c r="WW27" s="9"/>
      <c r="WX27" s="9"/>
      <c r="WY27" s="9"/>
      <c r="WZ27" s="9"/>
      <c r="XA27" s="9"/>
      <c r="XB27" s="9"/>
      <c r="XC27" s="9"/>
      <c r="XD27" s="9"/>
      <c r="XE27" s="9"/>
      <c r="XF27" s="9"/>
      <c r="XG27" s="9"/>
      <c r="XH27" s="9"/>
      <c r="XI27" s="9"/>
      <c r="XJ27" s="9"/>
      <c r="XK27" s="9"/>
      <c r="XL27" s="9"/>
      <c r="XM27" s="9"/>
      <c r="XN27" s="9"/>
      <c r="XO27" s="9"/>
      <c r="XP27" s="9"/>
      <c r="XQ27" s="9"/>
      <c r="XR27" s="9"/>
      <c r="XS27" s="9"/>
      <c r="XT27" s="9"/>
      <c r="XU27" s="9"/>
      <c r="XV27" s="9"/>
      <c r="XW27" s="9"/>
      <c r="XX27" s="9"/>
      <c r="XY27" s="9"/>
      <c r="XZ27" s="9"/>
      <c r="YA27" s="9"/>
      <c r="YB27" s="9"/>
      <c r="YC27" s="9"/>
      <c r="YD27" s="9"/>
      <c r="YE27" s="9"/>
      <c r="YF27" s="9"/>
      <c r="YG27" s="9"/>
      <c r="YH27" s="9"/>
      <c r="YI27" s="9"/>
      <c r="YJ27" s="9"/>
      <c r="YK27" s="9"/>
      <c r="YL27" s="9"/>
      <c r="YM27" s="9"/>
      <c r="YN27" s="9"/>
      <c r="YO27" s="9"/>
      <c r="YP27" s="9"/>
      <c r="YQ27" s="9"/>
      <c r="YR27" s="9"/>
      <c r="YS27" s="9"/>
      <c r="YT27" s="9"/>
      <c r="YU27" s="9"/>
      <c r="YV27" s="9"/>
      <c r="YW27" s="9"/>
      <c r="YX27" s="9"/>
      <c r="YY27" s="9"/>
      <c r="YZ27" s="9"/>
      <c r="ZA27" s="9"/>
      <c r="ZB27" s="9"/>
      <c r="ZC27" s="9"/>
      <c r="ZD27" s="9"/>
      <c r="ZE27" s="9"/>
      <c r="ZF27" s="9"/>
      <c r="ZG27" s="9"/>
      <c r="ZH27" s="9"/>
      <c r="ZI27" s="9"/>
      <c r="ZJ27" s="9"/>
      <c r="ZK27" s="9"/>
      <c r="ZL27" s="9"/>
      <c r="ZM27" s="9"/>
      <c r="ZN27" s="9"/>
      <c r="ZO27" s="9"/>
      <c r="ZP27" s="9"/>
      <c r="ZQ27" s="9"/>
      <c r="ZR27" s="9"/>
      <c r="ZS27" s="9"/>
      <c r="ZT27" s="9"/>
      <c r="ZU27" s="9"/>
      <c r="ZV27" s="9"/>
      <c r="ZW27" s="9"/>
      <c r="ZX27" s="9"/>
      <c r="ZY27" s="9"/>
      <c r="ZZ27" s="9"/>
      <c r="AAA27" s="9"/>
      <c r="AAB27" s="9"/>
      <c r="AAC27" s="9"/>
      <c r="AAD27" s="9"/>
      <c r="AAE27" s="9"/>
      <c r="AAF27" s="9"/>
      <c r="AAG27" s="9"/>
      <c r="AAH27" s="9"/>
      <c r="AAI27" s="9"/>
      <c r="AAJ27" s="9"/>
      <c r="AAK27" s="9"/>
      <c r="AAL27" s="9"/>
      <c r="AAM27" s="9"/>
      <c r="AAN27" s="9"/>
      <c r="AAO27" s="9"/>
      <c r="AAP27" s="9"/>
      <c r="AAQ27" s="9"/>
      <c r="AAR27" s="9"/>
      <c r="AAS27" s="9"/>
      <c r="AAT27" s="9"/>
      <c r="AAU27" s="9"/>
      <c r="AAV27" s="9"/>
      <c r="AAW27" s="9"/>
      <c r="AAX27" s="9"/>
      <c r="AAY27" s="9"/>
      <c r="AAZ27" s="9"/>
      <c r="ABA27" s="9"/>
      <c r="ABB27" s="9"/>
      <c r="ABC27" s="9"/>
      <c r="ABD27" s="9"/>
      <c r="ABE27" s="9"/>
      <c r="ABF27" s="9"/>
      <c r="ABG27" s="9"/>
      <c r="ABH27" s="9"/>
      <c r="ABI27" s="9"/>
      <c r="ABJ27" s="9"/>
      <c r="ABK27" s="9"/>
      <c r="ABL27" s="9"/>
      <c r="ABM27" s="9"/>
      <c r="ABN27" s="9"/>
      <c r="ABO27" s="9"/>
      <c r="ABP27" s="9"/>
      <c r="ABQ27" s="9"/>
      <c r="ABR27" s="9"/>
      <c r="ABS27" s="9"/>
      <c r="ABT27" s="9"/>
      <c r="ABU27" s="9"/>
      <c r="ABV27" s="9"/>
      <c r="ABW27" s="9"/>
      <c r="ABX27" s="9"/>
      <c r="ABY27" s="9"/>
      <c r="ABZ27" s="9"/>
      <c r="ACA27" s="9"/>
      <c r="ACB27" s="9"/>
      <c r="ACC27" s="9"/>
      <c r="ACD27" s="9"/>
      <c r="ACE27" s="9"/>
      <c r="ACF27" s="9"/>
      <c r="ACG27" s="9"/>
      <c r="ACH27" s="9"/>
      <c r="ACI27" s="9"/>
      <c r="ACJ27" s="9"/>
      <c r="ACK27" s="9"/>
      <c r="ACL27" s="9"/>
      <c r="ACM27" s="9"/>
      <c r="ACN27" s="9"/>
      <c r="ACO27" s="9"/>
      <c r="ACP27" s="9"/>
      <c r="ACQ27" s="9"/>
      <c r="ACR27" s="9"/>
      <c r="ACS27" s="9"/>
      <c r="ACT27" s="9"/>
      <c r="ACU27" s="9"/>
      <c r="ACV27" s="9"/>
      <c r="ACW27" s="9"/>
      <c r="ACX27" s="9"/>
      <c r="ACY27" s="9"/>
      <c r="ACZ27" s="9"/>
      <c r="ADA27" s="9"/>
      <c r="ADB27" s="9"/>
      <c r="ADC27" s="9"/>
      <c r="ADD27" s="9"/>
      <c r="ADE27" s="9"/>
      <c r="ADF27" s="9"/>
      <c r="ADG27" s="9"/>
      <c r="ADH27" s="9"/>
      <c r="ADI27" s="9"/>
      <c r="ADJ27" s="9"/>
      <c r="ADK27" s="9"/>
      <c r="ADL27" s="9"/>
      <c r="ADM27" s="9"/>
      <c r="ADN27" s="9"/>
      <c r="ADO27" s="9"/>
      <c r="ADP27" s="9"/>
      <c r="ADQ27" s="9"/>
      <c r="ADR27" s="9"/>
      <c r="ADS27" s="9"/>
      <c r="ADT27" s="9"/>
      <c r="ADU27" s="9"/>
      <c r="ADV27" s="9"/>
      <c r="ADW27" s="9"/>
      <c r="ADX27" s="9"/>
      <c r="ADY27" s="9"/>
      <c r="ADZ27" s="9"/>
      <c r="AEA27" s="9"/>
      <c r="AEB27" s="9"/>
      <c r="AEC27" s="9"/>
      <c r="AED27" s="9"/>
      <c r="AEE27" s="9"/>
      <c r="AEF27" s="9"/>
      <c r="AEG27" s="9"/>
      <c r="AEH27" s="9"/>
      <c r="AEI27" s="9"/>
      <c r="AEJ27" s="9"/>
      <c r="AEK27" s="9"/>
      <c r="AEL27" s="9"/>
      <c r="AEM27" s="9"/>
      <c r="AEN27" s="9"/>
      <c r="AEO27" s="9"/>
      <c r="AEP27" s="9"/>
      <c r="AEQ27" s="9"/>
      <c r="AER27" s="9"/>
      <c r="AES27" s="9"/>
      <c r="AET27" s="9"/>
      <c r="AEU27" s="9"/>
      <c r="AEV27" s="9"/>
      <c r="AEW27" s="9"/>
      <c r="AEX27" s="9"/>
      <c r="AEY27" s="9"/>
      <c r="AEZ27" s="9"/>
      <c r="AFA27" s="9"/>
      <c r="AFB27" s="9"/>
      <c r="AFC27" s="9"/>
      <c r="AFD27" s="9"/>
      <c r="AFE27" s="9"/>
      <c r="AFF27" s="9"/>
      <c r="AFG27" s="9"/>
      <c r="AFH27" s="9"/>
      <c r="AFI27" s="9"/>
      <c r="AFJ27" s="9"/>
      <c r="AFK27" s="9"/>
      <c r="AFL27" s="9"/>
      <c r="AFM27" s="9"/>
      <c r="AFN27" s="9"/>
      <c r="AFO27" s="9"/>
      <c r="AFP27" s="9"/>
      <c r="AFQ27" s="9"/>
      <c r="AFR27" s="9"/>
      <c r="AFS27" s="9"/>
      <c r="AFT27" s="9"/>
      <c r="AFU27" s="9"/>
      <c r="AFV27" s="9"/>
      <c r="AFW27" s="9"/>
      <c r="AFX27" s="9"/>
      <c r="AFY27" s="9"/>
      <c r="AFZ27" s="9"/>
      <c r="AGA27" s="9"/>
      <c r="AGB27" s="9"/>
      <c r="AGC27" s="9"/>
      <c r="AGD27" s="9"/>
      <c r="AGE27" s="9"/>
      <c r="AGF27" s="9"/>
      <c r="AGG27" s="9"/>
      <c r="AGH27" s="9"/>
      <c r="AGI27" s="9"/>
      <c r="AGJ27" s="9"/>
      <c r="AGK27" s="9"/>
      <c r="AGL27" s="9"/>
      <c r="AGM27" s="9"/>
      <c r="AGN27" s="9"/>
      <c r="AGO27" s="9"/>
      <c r="AGP27" s="9"/>
      <c r="AGQ27" s="9"/>
      <c r="AGR27" s="9"/>
      <c r="AGS27" s="9"/>
      <c r="AGT27" s="9"/>
      <c r="AGU27" s="9"/>
      <c r="AGV27" s="9"/>
      <c r="AGW27" s="9"/>
      <c r="AGX27" s="9"/>
      <c r="AGY27" s="9"/>
      <c r="AGZ27" s="9"/>
      <c r="AHA27" s="9"/>
      <c r="AHB27" s="9"/>
      <c r="AHC27" s="9"/>
      <c r="AHD27" s="9"/>
      <c r="AHE27" s="9"/>
      <c r="AHF27" s="9"/>
      <c r="AHG27" s="9"/>
      <c r="AHH27" s="9"/>
      <c r="AHI27" s="9"/>
      <c r="AHJ27" s="9"/>
      <c r="AHK27" s="9"/>
      <c r="AHL27" s="9"/>
      <c r="AHM27" s="9"/>
      <c r="AHN27" s="9"/>
      <c r="AHO27" s="9"/>
      <c r="AHP27" s="9"/>
      <c r="AHQ27" s="9"/>
      <c r="AHR27" s="9"/>
      <c r="AHS27" s="9"/>
      <c r="AHT27" s="9"/>
      <c r="AHU27" s="9"/>
      <c r="AHV27" s="9"/>
      <c r="AHW27" s="9"/>
      <c r="AHX27" s="9"/>
      <c r="AHY27" s="9"/>
      <c r="AHZ27" s="9"/>
      <c r="AIA27" s="9"/>
      <c r="AIB27" s="9"/>
      <c r="AIC27" s="9"/>
      <c r="AID27" s="9"/>
      <c r="AIE27" s="9"/>
      <c r="AIF27" s="9"/>
      <c r="AIG27" s="9"/>
      <c r="AIH27" s="9"/>
      <c r="AII27" s="9"/>
      <c r="AIJ27" s="9"/>
      <c r="AIK27" s="9"/>
      <c r="AIL27" s="9"/>
      <c r="AIM27" s="9"/>
      <c r="AIN27" s="9"/>
      <c r="AIO27" s="9"/>
      <c r="AIP27" s="9"/>
      <c r="AIQ27" s="9"/>
      <c r="AIR27" s="9"/>
      <c r="AIS27" s="9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  <c r="ALP27" s="9"/>
      <c r="ALQ27" s="9"/>
      <c r="ALR27" s="9"/>
      <c r="ALS27" s="9"/>
      <c r="ALT27" s="9"/>
      <c r="ALU27" s="9"/>
      <c r="ALV27" s="9"/>
      <c r="ALW27" s="9"/>
      <c r="ALX27" s="9"/>
      <c r="ALY27" s="9"/>
      <c r="ALZ27" s="9"/>
      <c r="AMA27" s="9"/>
      <c r="AMB27" s="9"/>
      <c r="AMC27" s="9"/>
      <c r="AMD27" s="9"/>
      <c r="AME27" s="9"/>
      <c r="AMF27" s="9"/>
      <c r="AMG27" s="9"/>
      <c r="AMH27" s="9"/>
      <c r="AMI27" s="9"/>
      <c r="AMJ27" s="9"/>
      <c r="AMK27" s="9"/>
    </row>
    <row r="28" spans="1:1025" s="11" customFormat="1" x14ac:dyDescent="0.35">
      <c r="A28" s="42" t="s">
        <v>38</v>
      </c>
      <c r="B28" s="41">
        <f>B26*B55</f>
        <v>933.11111111111097</v>
      </c>
      <c r="C28" s="41">
        <f t="shared" ref="C28:P28" si="83">C26*C55</f>
        <v>1168.2715231788079</v>
      </c>
      <c r="D28" s="41">
        <f t="shared" si="83"/>
        <v>1270.251282051282</v>
      </c>
      <c r="E28" s="41">
        <f t="shared" si="83"/>
        <v>1066.5714285714284</v>
      </c>
      <c r="F28" s="41">
        <f t="shared" si="83"/>
        <v>1775.3846153846155</v>
      </c>
      <c r="G28" s="41">
        <f t="shared" si="83"/>
        <v>1983.9689922480618</v>
      </c>
      <c r="H28" s="41">
        <f t="shared" si="83"/>
        <v>1654.6268041237113</v>
      </c>
      <c r="I28" s="41">
        <f t="shared" si="83"/>
        <v>1256.3168316831684</v>
      </c>
      <c r="J28" s="41">
        <f t="shared" si="83"/>
        <v>1312.0067114093961</v>
      </c>
      <c r="K28" s="41">
        <f t="shared" si="83"/>
        <v>1201.5970149253731</v>
      </c>
      <c r="L28" s="41">
        <f t="shared" si="83"/>
        <v>1095.6482910694597</v>
      </c>
      <c r="M28" s="41">
        <f t="shared" si="83"/>
        <v>975.03451676528596</v>
      </c>
      <c r="N28" s="41">
        <f t="shared" si="83"/>
        <v>485.64234104046244</v>
      </c>
      <c r="O28" s="41">
        <f t="shared" si="83"/>
        <v>2384.932493249325</v>
      </c>
      <c r="P28" s="41">
        <f t="shared" si="83"/>
        <v>2510.2972673559821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  <c r="SR28" s="9"/>
      <c r="SS28" s="9"/>
      <c r="ST28" s="9"/>
      <c r="SU28" s="9"/>
      <c r="SV28" s="9"/>
      <c r="SW28" s="9"/>
      <c r="SX28" s="9"/>
      <c r="SY28" s="9"/>
      <c r="SZ28" s="9"/>
      <c r="TA28" s="9"/>
      <c r="TB28" s="9"/>
      <c r="TC28" s="9"/>
      <c r="TD28" s="9"/>
      <c r="TE28" s="9"/>
      <c r="TF28" s="9"/>
      <c r="TG28" s="9"/>
      <c r="TH28" s="9"/>
      <c r="TI28" s="9"/>
      <c r="TJ28" s="9"/>
      <c r="TK28" s="9"/>
      <c r="TL28" s="9"/>
      <c r="TM28" s="9"/>
      <c r="TN28" s="9"/>
      <c r="TO28" s="9"/>
      <c r="TP28" s="9"/>
      <c r="TQ28" s="9"/>
      <c r="TR28" s="9"/>
      <c r="TS28" s="9"/>
      <c r="TT28" s="9"/>
      <c r="TU28" s="9"/>
      <c r="TV28" s="9"/>
      <c r="TW28" s="9"/>
      <c r="TX28" s="9"/>
      <c r="TY28" s="9"/>
      <c r="TZ28" s="9"/>
      <c r="UA28" s="9"/>
      <c r="UB28" s="9"/>
      <c r="UC28" s="9"/>
      <c r="UD28" s="9"/>
      <c r="UE28" s="9"/>
      <c r="UF28" s="9"/>
      <c r="UG28" s="9"/>
      <c r="UH28" s="9"/>
      <c r="UI28" s="9"/>
      <c r="UJ28" s="9"/>
      <c r="UK28" s="9"/>
      <c r="UL28" s="9"/>
      <c r="UM28" s="9"/>
      <c r="UN28" s="9"/>
      <c r="UO28" s="9"/>
      <c r="UP28" s="9"/>
      <c r="UQ28" s="9"/>
      <c r="UR28" s="9"/>
      <c r="US28" s="9"/>
      <c r="UT28" s="9"/>
      <c r="UU28" s="9"/>
      <c r="UV28" s="9"/>
      <c r="UW28" s="9"/>
      <c r="UX28" s="9"/>
      <c r="UY28" s="9"/>
      <c r="UZ28" s="9"/>
      <c r="VA28" s="9"/>
      <c r="VB28" s="9"/>
      <c r="VC28" s="9"/>
      <c r="VD28" s="9"/>
      <c r="VE28" s="9"/>
      <c r="VF28" s="9"/>
      <c r="VG28" s="9"/>
      <c r="VH28" s="9"/>
      <c r="VI28" s="9"/>
      <c r="VJ28" s="9"/>
      <c r="VK28" s="9"/>
      <c r="VL28" s="9"/>
      <c r="VM28" s="9"/>
      <c r="VN28" s="9"/>
      <c r="VO28" s="9"/>
      <c r="VP28" s="9"/>
      <c r="VQ28" s="9"/>
      <c r="VR28" s="9"/>
      <c r="VS28" s="9"/>
      <c r="VT28" s="9"/>
      <c r="VU28" s="9"/>
      <c r="VV28" s="9"/>
      <c r="VW28" s="9"/>
      <c r="VX28" s="9"/>
      <c r="VY28" s="9"/>
      <c r="VZ28" s="9"/>
      <c r="WA28" s="9"/>
      <c r="WB28" s="9"/>
      <c r="WC28" s="9"/>
      <c r="WD28" s="9"/>
      <c r="WE28" s="9"/>
      <c r="WF28" s="9"/>
      <c r="WG28" s="9"/>
      <c r="WH28" s="9"/>
      <c r="WI28" s="9"/>
      <c r="WJ28" s="9"/>
      <c r="WK28" s="9"/>
      <c r="WL28" s="9"/>
      <c r="WM28" s="9"/>
      <c r="WN28" s="9"/>
      <c r="WO28" s="9"/>
      <c r="WP28" s="9"/>
      <c r="WQ28" s="9"/>
      <c r="WR28" s="9"/>
      <c r="WS28" s="9"/>
      <c r="WT28" s="9"/>
      <c r="WU28" s="9"/>
      <c r="WV28" s="9"/>
      <c r="WW28" s="9"/>
      <c r="WX28" s="9"/>
      <c r="WY28" s="9"/>
      <c r="WZ28" s="9"/>
      <c r="XA28" s="9"/>
      <c r="XB28" s="9"/>
      <c r="XC28" s="9"/>
      <c r="XD28" s="9"/>
      <c r="XE28" s="9"/>
      <c r="XF28" s="9"/>
      <c r="XG28" s="9"/>
      <c r="XH28" s="9"/>
      <c r="XI28" s="9"/>
      <c r="XJ28" s="9"/>
      <c r="XK28" s="9"/>
      <c r="XL28" s="9"/>
      <c r="XM28" s="9"/>
      <c r="XN28" s="9"/>
      <c r="XO28" s="9"/>
      <c r="XP28" s="9"/>
      <c r="XQ28" s="9"/>
      <c r="XR28" s="9"/>
      <c r="XS28" s="9"/>
      <c r="XT28" s="9"/>
      <c r="XU28" s="9"/>
      <c r="XV28" s="9"/>
      <c r="XW28" s="9"/>
      <c r="XX28" s="9"/>
      <c r="XY28" s="9"/>
      <c r="XZ28" s="9"/>
      <c r="YA28" s="9"/>
      <c r="YB28" s="9"/>
      <c r="YC28" s="9"/>
      <c r="YD28" s="9"/>
      <c r="YE28" s="9"/>
      <c r="YF28" s="9"/>
      <c r="YG28" s="9"/>
      <c r="YH28" s="9"/>
      <c r="YI28" s="9"/>
      <c r="YJ28" s="9"/>
      <c r="YK28" s="9"/>
      <c r="YL28" s="9"/>
      <c r="YM28" s="9"/>
      <c r="YN28" s="9"/>
      <c r="YO28" s="9"/>
      <c r="YP28" s="9"/>
      <c r="YQ28" s="9"/>
      <c r="YR28" s="9"/>
      <c r="YS28" s="9"/>
      <c r="YT28" s="9"/>
      <c r="YU28" s="9"/>
      <c r="YV28" s="9"/>
      <c r="YW28" s="9"/>
      <c r="YX28" s="9"/>
      <c r="YY28" s="9"/>
      <c r="YZ28" s="9"/>
      <c r="ZA28" s="9"/>
      <c r="ZB28" s="9"/>
      <c r="ZC28" s="9"/>
      <c r="ZD28" s="9"/>
      <c r="ZE28" s="9"/>
      <c r="ZF28" s="9"/>
      <c r="ZG28" s="9"/>
      <c r="ZH28" s="9"/>
      <c r="ZI28" s="9"/>
      <c r="ZJ28" s="9"/>
      <c r="ZK28" s="9"/>
      <c r="ZL28" s="9"/>
      <c r="ZM28" s="9"/>
      <c r="ZN28" s="9"/>
      <c r="ZO28" s="9"/>
      <c r="ZP28" s="9"/>
      <c r="ZQ28" s="9"/>
      <c r="ZR28" s="9"/>
      <c r="ZS28" s="9"/>
      <c r="ZT28" s="9"/>
      <c r="ZU28" s="9"/>
      <c r="ZV28" s="9"/>
      <c r="ZW28" s="9"/>
      <c r="ZX28" s="9"/>
      <c r="ZY28" s="9"/>
      <c r="ZZ28" s="9"/>
      <c r="AAA28" s="9"/>
      <c r="AAB28" s="9"/>
      <c r="AAC28" s="9"/>
      <c r="AAD28" s="9"/>
      <c r="AAE28" s="9"/>
      <c r="AAF28" s="9"/>
      <c r="AAG28" s="9"/>
      <c r="AAH28" s="9"/>
      <c r="AAI28" s="9"/>
      <c r="AAJ28" s="9"/>
      <c r="AAK28" s="9"/>
      <c r="AAL28" s="9"/>
      <c r="AAM28" s="9"/>
      <c r="AAN28" s="9"/>
      <c r="AAO28" s="9"/>
      <c r="AAP28" s="9"/>
      <c r="AAQ28" s="9"/>
      <c r="AAR28" s="9"/>
      <c r="AAS28" s="9"/>
      <c r="AAT28" s="9"/>
      <c r="AAU28" s="9"/>
      <c r="AAV28" s="9"/>
      <c r="AAW28" s="9"/>
      <c r="AAX28" s="9"/>
      <c r="AAY28" s="9"/>
      <c r="AAZ28" s="9"/>
      <c r="ABA28" s="9"/>
      <c r="ABB28" s="9"/>
      <c r="ABC28" s="9"/>
      <c r="ABD28" s="9"/>
      <c r="ABE28" s="9"/>
      <c r="ABF28" s="9"/>
      <c r="ABG28" s="9"/>
      <c r="ABH28" s="9"/>
      <c r="ABI28" s="9"/>
      <c r="ABJ28" s="9"/>
      <c r="ABK28" s="9"/>
      <c r="ABL28" s="9"/>
      <c r="ABM28" s="9"/>
      <c r="ABN28" s="9"/>
      <c r="ABO28" s="9"/>
      <c r="ABP28" s="9"/>
      <c r="ABQ28" s="9"/>
      <c r="ABR28" s="9"/>
      <c r="ABS28" s="9"/>
      <c r="ABT28" s="9"/>
      <c r="ABU28" s="9"/>
      <c r="ABV28" s="9"/>
      <c r="ABW28" s="9"/>
      <c r="ABX28" s="9"/>
      <c r="ABY28" s="9"/>
      <c r="ABZ28" s="9"/>
      <c r="ACA28" s="9"/>
      <c r="ACB28" s="9"/>
      <c r="ACC28" s="9"/>
      <c r="ACD28" s="9"/>
      <c r="ACE28" s="9"/>
      <c r="ACF28" s="9"/>
      <c r="ACG28" s="9"/>
      <c r="ACH28" s="9"/>
      <c r="ACI28" s="9"/>
      <c r="ACJ28" s="9"/>
      <c r="ACK28" s="9"/>
      <c r="ACL28" s="9"/>
      <c r="ACM28" s="9"/>
      <c r="ACN28" s="9"/>
      <c r="ACO28" s="9"/>
      <c r="ACP28" s="9"/>
      <c r="ACQ28" s="9"/>
      <c r="ACR28" s="9"/>
      <c r="ACS28" s="9"/>
      <c r="ACT28" s="9"/>
      <c r="ACU28" s="9"/>
      <c r="ACV28" s="9"/>
      <c r="ACW28" s="9"/>
      <c r="ACX28" s="9"/>
      <c r="ACY28" s="9"/>
      <c r="ACZ28" s="9"/>
      <c r="ADA28" s="9"/>
      <c r="ADB28" s="9"/>
      <c r="ADC28" s="9"/>
      <c r="ADD28" s="9"/>
      <c r="ADE28" s="9"/>
      <c r="ADF28" s="9"/>
      <c r="ADG28" s="9"/>
      <c r="ADH28" s="9"/>
      <c r="ADI28" s="9"/>
      <c r="ADJ28" s="9"/>
      <c r="ADK28" s="9"/>
      <c r="ADL28" s="9"/>
      <c r="ADM28" s="9"/>
      <c r="ADN28" s="9"/>
      <c r="ADO28" s="9"/>
      <c r="ADP28" s="9"/>
      <c r="ADQ28" s="9"/>
      <c r="ADR28" s="9"/>
      <c r="ADS28" s="9"/>
      <c r="ADT28" s="9"/>
      <c r="ADU28" s="9"/>
      <c r="ADV28" s="9"/>
      <c r="ADW28" s="9"/>
      <c r="ADX28" s="9"/>
      <c r="ADY28" s="9"/>
      <c r="ADZ28" s="9"/>
      <c r="AEA28" s="9"/>
      <c r="AEB28" s="9"/>
      <c r="AEC28" s="9"/>
      <c r="AED28" s="9"/>
      <c r="AEE28" s="9"/>
      <c r="AEF28" s="9"/>
      <c r="AEG28" s="9"/>
      <c r="AEH28" s="9"/>
      <c r="AEI28" s="9"/>
      <c r="AEJ28" s="9"/>
      <c r="AEK28" s="9"/>
      <c r="AEL28" s="9"/>
      <c r="AEM28" s="9"/>
      <c r="AEN28" s="9"/>
      <c r="AEO28" s="9"/>
      <c r="AEP28" s="9"/>
      <c r="AEQ28" s="9"/>
      <c r="AER28" s="9"/>
      <c r="AES28" s="9"/>
      <c r="AET28" s="9"/>
      <c r="AEU28" s="9"/>
      <c r="AEV28" s="9"/>
      <c r="AEW28" s="9"/>
      <c r="AEX28" s="9"/>
      <c r="AEY28" s="9"/>
      <c r="AEZ28" s="9"/>
      <c r="AFA28" s="9"/>
      <c r="AFB28" s="9"/>
      <c r="AFC28" s="9"/>
      <c r="AFD28" s="9"/>
      <c r="AFE28" s="9"/>
      <c r="AFF28" s="9"/>
      <c r="AFG28" s="9"/>
      <c r="AFH28" s="9"/>
      <c r="AFI28" s="9"/>
      <c r="AFJ28" s="9"/>
      <c r="AFK28" s="9"/>
      <c r="AFL28" s="9"/>
      <c r="AFM28" s="9"/>
      <c r="AFN28" s="9"/>
      <c r="AFO28" s="9"/>
      <c r="AFP28" s="9"/>
      <c r="AFQ28" s="9"/>
      <c r="AFR28" s="9"/>
      <c r="AFS28" s="9"/>
      <c r="AFT28" s="9"/>
      <c r="AFU28" s="9"/>
      <c r="AFV28" s="9"/>
      <c r="AFW28" s="9"/>
      <c r="AFX28" s="9"/>
      <c r="AFY28" s="9"/>
      <c r="AFZ28" s="9"/>
      <c r="AGA28" s="9"/>
      <c r="AGB28" s="9"/>
      <c r="AGC28" s="9"/>
      <c r="AGD28" s="9"/>
      <c r="AGE28" s="9"/>
      <c r="AGF28" s="9"/>
      <c r="AGG28" s="9"/>
      <c r="AGH28" s="9"/>
      <c r="AGI28" s="9"/>
      <c r="AGJ28" s="9"/>
      <c r="AGK28" s="9"/>
      <c r="AGL28" s="9"/>
      <c r="AGM28" s="9"/>
      <c r="AGN28" s="9"/>
      <c r="AGO28" s="9"/>
      <c r="AGP28" s="9"/>
      <c r="AGQ28" s="9"/>
      <c r="AGR28" s="9"/>
      <c r="AGS28" s="9"/>
      <c r="AGT28" s="9"/>
      <c r="AGU28" s="9"/>
      <c r="AGV28" s="9"/>
      <c r="AGW28" s="9"/>
      <c r="AGX28" s="9"/>
      <c r="AGY28" s="9"/>
      <c r="AGZ28" s="9"/>
      <c r="AHA28" s="9"/>
      <c r="AHB28" s="9"/>
      <c r="AHC28" s="9"/>
      <c r="AHD28" s="9"/>
      <c r="AHE28" s="9"/>
      <c r="AHF28" s="9"/>
      <c r="AHG28" s="9"/>
      <c r="AHH28" s="9"/>
      <c r="AHI28" s="9"/>
      <c r="AHJ28" s="9"/>
      <c r="AHK28" s="9"/>
      <c r="AHL28" s="9"/>
      <c r="AHM28" s="9"/>
      <c r="AHN28" s="9"/>
      <c r="AHO28" s="9"/>
      <c r="AHP28" s="9"/>
      <c r="AHQ28" s="9"/>
      <c r="AHR28" s="9"/>
      <c r="AHS28" s="9"/>
      <c r="AHT28" s="9"/>
      <c r="AHU28" s="9"/>
      <c r="AHV28" s="9"/>
      <c r="AHW28" s="9"/>
      <c r="AHX28" s="9"/>
      <c r="AHY28" s="9"/>
      <c r="AHZ28" s="9"/>
      <c r="AIA28" s="9"/>
      <c r="AIB28" s="9"/>
      <c r="AIC28" s="9"/>
      <c r="AID28" s="9"/>
      <c r="AIE28" s="9"/>
      <c r="AIF28" s="9"/>
      <c r="AIG28" s="9"/>
      <c r="AIH28" s="9"/>
      <c r="AII28" s="9"/>
      <c r="AIJ28" s="9"/>
      <c r="AIK28" s="9"/>
      <c r="AIL28" s="9"/>
      <c r="AIM28" s="9"/>
      <c r="AIN28" s="9"/>
      <c r="AIO28" s="9"/>
      <c r="AIP28" s="9"/>
      <c r="AIQ28" s="9"/>
      <c r="AIR28" s="9"/>
      <c r="AIS28" s="9"/>
      <c r="AIT28" s="9"/>
      <c r="AIU28" s="9"/>
      <c r="AIV28" s="9"/>
      <c r="AIW28" s="9"/>
      <c r="AIX28" s="9"/>
      <c r="AIY28" s="9"/>
      <c r="AIZ28" s="9"/>
      <c r="AJA28" s="9"/>
      <c r="AJB28" s="9"/>
      <c r="AJC28" s="9"/>
      <c r="AJD28" s="9"/>
      <c r="AJE28" s="9"/>
      <c r="AJF28" s="9"/>
      <c r="AJG28" s="9"/>
      <c r="AJH28" s="9"/>
      <c r="AJI28" s="9"/>
      <c r="AJJ28" s="9"/>
      <c r="AJK28" s="9"/>
      <c r="AJL28" s="9"/>
      <c r="AJM28" s="9"/>
      <c r="AJN28" s="9"/>
      <c r="AJO28" s="9"/>
      <c r="AJP28" s="9"/>
      <c r="AJQ28" s="9"/>
      <c r="AJR28" s="9"/>
      <c r="AJS28" s="9"/>
      <c r="AJT28" s="9"/>
      <c r="AJU28" s="9"/>
      <c r="AJV28" s="9"/>
      <c r="AJW28" s="9"/>
      <c r="AJX28" s="9"/>
      <c r="AJY28" s="9"/>
      <c r="AJZ28" s="9"/>
      <c r="AKA28" s="9"/>
      <c r="AKB28" s="9"/>
      <c r="AKC28" s="9"/>
      <c r="AKD28" s="9"/>
      <c r="AKE28" s="9"/>
      <c r="AKF28" s="9"/>
      <c r="AKG28" s="9"/>
      <c r="AKH28" s="9"/>
      <c r="AKI28" s="9"/>
      <c r="AKJ28" s="9"/>
      <c r="AKK28" s="9"/>
      <c r="AKL28" s="9"/>
      <c r="AKM28" s="9"/>
      <c r="AKN28" s="9"/>
      <c r="AKO28" s="9"/>
      <c r="AKP28" s="9"/>
      <c r="AKQ28" s="9"/>
      <c r="AKR28" s="9"/>
      <c r="AKS28" s="9"/>
      <c r="AKT28" s="9"/>
      <c r="AKU28" s="9"/>
      <c r="AKV28" s="9"/>
      <c r="AKW28" s="9"/>
      <c r="AKX28" s="9"/>
      <c r="AKY28" s="9"/>
      <c r="AKZ28" s="9"/>
      <c r="ALA28" s="9"/>
      <c r="ALB28" s="9"/>
      <c r="ALC28" s="9"/>
      <c r="ALD28" s="9"/>
      <c r="ALE28" s="9"/>
      <c r="ALF28" s="9"/>
      <c r="ALG28" s="9"/>
      <c r="ALH28" s="9"/>
      <c r="ALI28" s="9"/>
      <c r="ALJ28" s="9"/>
      <c r="ALK28" s="9"/>
      <c r="ALL28" s="9"/>
      <c r="ALM28" s="9"/>
      <c r="ALN28" s="9"/>
      <c r="ALO28" s="9"/>
      <c r="ALP28" s="9"/>
      <c r="ALQ28" s="9"/>
      <c r="ALR28" s="9"/>
      <c r="ALS28" s="9"/>
      <c r="ALT28" s="9"/>
      <c r="ALU28" s="9"/>
      <c r="ALV28" s="9"/>
      <c r="ALW28" s="9"/>
      <c r="ALX28" s="9"/>
      <c r="ALY28" s="9"/>
      <c r="ALZ28" s="9"/>
      <c r="AMA28" s="9"/>
      <c r="AMB28" s="9"/>
      <c r="AMC28" s="9"/>
      <c r="AMD28" s="9"/>
      <c r="AME28" s="9"/>
      <c r="AMF28" s="9"/>
      <c r="AMG28" s="9"/>
      <c r="AMH28" s="9"/>
      <c r="AMI28" s="9"/>
      <c r="AMJ28" s="9"/>
      <c r="AMK28" s="9"/>
    </row>
    <row r="29" spans="1:1025" s="11" customFormat="1" x14ac:dyDescent="0.35">
      <c r="A29" s="42"/>
      <c r="B29" s="41">
        <f>B27*B56</f>
        <v>0</v>
      </c>
      <c r="C29" s="41">
        <f t="shared" ref="C29:P29" si="84">C27*C56</f>
        <v>0</v>
      </c>
      <c r="D29" s="41">
        <f t="shared" si="84"/>
        <v>0</v>
      </c>
      <c r="E29" s="41">
        <f t="shared" si="84"/>
        <v>0</v>
      </c>
      <c r="F29" s="41">
        <f t="shared" si="84"/>
        <v>0</v>
      </c>
      <c r="G29" s="41">
        <f t="shared" si="84"/>
        <v>31.306666666666665</v>
      </c>
      <c r="H29" s="41">
        <f t="shared" si="84"/>
        <v>41.58</v>
      </c>
      <c r="I29" s="41">
        <f t="shared" si="84"/>
        <v>29.856000000000002</v>
      </c>
      <c r="J29" s="41">
        <f t="shared" si="84"/>
        <v>112.35</v>
      </c>
      <c r="K29" s="41">
        <f t="shared" si="84"/>
        <v>109.53333333333333</v>
      </c>
      <c r="L29" s="41">
        <f t="shared" si="84"/>
        <v>75.974999999999994</v>
      </c>
      <c r="M29" s="41">
        <f t="shared" si="84"/>
        <v>112.13440000000001</v>
      </c>
      <c r="N29" s="41">
        <f t="shared" si="84"/>
        <v>68.663414634146335</v>
      </c>
      <c r="O29" s="41">
        <f t="shared" si="84"/>
        <v>248.85000000000002</v>
      </c>
      <c r="P29" s="41">
        <f t="shared" si="84"/>
        <v>220.6901960784314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  <c r="UE29" s="9"/>
      <c r="UF29" s="9"/>
      <c r="UG29" s="9"/>
      <c r="UH29" s="9"/>
      <c r="UI29" s="9"/>
      <c r="UJ29" s="9"/>
      <c r="UK29" s="9"/>
      <c r="UL29" s="9"/>
      <c r="UM29" s="9"/>
      <c r="UN29" s="9"/>
      <c r="UO29" s="9"/>
      <c r="UP29" s="9"/>
      <c r="UQ29" s="9"/>
      <c r="UR29" s="9"/>
      <c r="US29" s="9"/>
      <c r="UT29" s="9"/>
      <c r="UU29" s="9"/>
      <c r="UV29" s="9"/>
      <c r="UW29" s="9"/>
      <c r="UX29" s="9"/>
      <c r="UY29" s="9"/>
      <c r="UZ29" s="9"/>
      <c r="VA29" s="9"/>
      <c r="VB29" s="9"/>
      <c r="VC29" s="9"/>
      <c r="VD29" s="9"/>
      <c r="VE29" s="9"/>
      <c r="VF29" s="9"/>
      <c r="VG29" s="9"/>
      <c r="VH29" s="9"/>
      <c r="VI29" s="9"/>
      <c r="VJ29" s="9"/>
      <c r="VK29" s="9"/>
      <c r="VL29" s="9"/>
      <c r="VM29" s="9"/>
      <c r="VN29" s="9"/>
      <c r="VO29" s="9"/>
      <c r="VP29" s="9"/>
      <c r="VQ29" s="9"/>
      <c r="VR29" s="9"/>
      <c r="VS29" s="9"/>
      <c r="VT29" s="9"/>
      <c r="VU29" s="9"/>
      <c r="VV29" s="9"/>
      <c r="VW29" s="9"/>
      <c r="VX29" s="9"/>
      <c r="VY29" s="9"/>
      <c r="VZ29" s="9"/>
      <c r="WA29" s="9"/>
      <c r="WB29" s="9"/>
      <c r="WC29" s="9"/>
      <c r="WD29" s="9"/>
      <c r="WE29" s="9"/>
      <c r="WF29" s="9"/>
      <c r="WG29" s="9"/>
      <c r="WH29" s="9"/>
      <c r="WI29" s="9"/>
      <c r="WJ29" s="9"/>
      <c r="WK29" s="9"/>
      <c r="WL29" s="9"/>
      <c r="WM29" s="9"/>
      <c r="WN29" s="9"/>
      <c r="WO29" s="9"/>
      <c r="WP29" s="9"/>
      <c r="WQ29" s="9"/>
      <c r="WR29" s="9"/>
      <c r="WS29" s="9"/>
      <c r="WT29" s="9"/>
      <c r="WU29" s="9"/>
      <c r="WV29" s="9"/>
      <c r="WW29" s="9"/>
      <c r="WX29" s="9"/>
      <c r="WY29" s="9"/>
      <c r="WZ29" s="9"/>
      <c r="XA29" s="9"/>
      <c r="XB29" s="9"/>
      <c r="XC29" s="9"/>
      <c r="XD29" s="9"/>
      <c r="XE29" s="9"/>
      <c r="XF29" s="9"/>
      <c r="XG29" s="9"/>
      <c r="XH29" s="9"/>
      <c r="XI29" s="9"/>
      <c r="XJ29" s="9"/>
      <c r="XK29" s="9"/>
      <c r="XL29" s="9"/>
      <c r="XM29" s="9"/>
      <c r="XN29" s="9"/>
      <c r="XO29" s="9"/>
      <c r="XP29" s="9"/>
      <c r="XQ29" s="9"/>
      <c r="XR29" s="9"/>
      <c r="XS29" s="9"/>
      <c r="XT29" s="9"/>
      <c r="XU29" s="9"/>
      <c r="XV29" s="9"/>
      <c r="XW29" s="9"/>
      <c r="XX29" s="9"/>
      <c r="XY29" s="9"/>
      <c r="XZ29" s="9"/>
      <c r="YA29" s="9"/>
      <c r="YB29" s="9"/>
      <c r="YC29" s="9"/>
      <c r="YD29" s="9"/>
      <c r="YE29" s="9"/>
      <c r="YF29" s="9"/>
      <c r="YG29" s="9"/>
      <c r="YH29" s="9"/>
      <c r="YI29" s="9"/>
      <c r="YJ29" s="9"/>
      <c r="YK29" s="9"/>
      <c r="YL29" s="9"/>
      <c r="YM29" s="9"/>
      <c r="YN29" s="9"/>
      <c r="YO29" s="9"/>
      <c r="YP29" s="9"/>
      <c r="YQ29" s="9"/>
      <c r="YR29" s="9"/>
      <c r="YS29" s="9"/>
      <c r="YT29" s="9"/>
      <c r="YU29" s="9"/>
      <c r="YV29" s="9"/>
      <c r="YW29" s="9"/>
      <c r="YX29" s="9"/>
      <c r="YY29" s="9"/>
      <c r="YZ29" s="9"/>
      <c r="ZA29" s="9"/>
      <c r="ZB29" s="9"/>
      <c r="ZC29" s="9"/>
      <c r="ZD29" s="9"/>
      <c r="ZE29" s="9"/>
      <c r="ZF29" s="9"/>
      <c r="ZG29" s="9"/>
      <c r="ZH29" s="9"/>
      <c r="ZI29" s="9"/>
      <c r="ZJ29" s="9"/>
      <c r="ZK29" s="9"/>
      <c r="ZL29" s="9"/>
      <c r="ZM29" s="9"/>
      <c r="ZN29" s="9"/>
      <c r="ZO29" s="9"/>
      <c r="ZP29" s="9"/>
      <c r="ZQ29" s="9"/>
      <c r="ZR29" s="9"/>
      <c r="ZS29" s="9"/>
      <c r="ZT29" s="9"/>
      <c r="ZU29" s="9"/>
      <c r="ZV29" s="9"/>
      <c r="ZW29" s="9"/>
      <c r="ZX29" s="9"/>
      <c r="ZY29" s="9"/>
      <c r="ZZ29" s="9"/>
      <c r="AAA29" s="9"/>
      <c r="AAB29" s="9"/>
      <c r="AAC29" s="9"/>
      <c r="AAD29" s="9"/>
      <c r="AAE29" s="9"/>
      <c r="AAF29" s="9"/>
      <c r="AAG29" s="9"/>
      <c r="AAH29" s="9"/>
      <c r="AAI29" s="9"/>
      <c r="AAJ29" s="9"/>
      <c r="AAK29" s="9"/>
      <c r="AAL29" s="9"/>
      <c r="AAM29" s="9"/>
      <c r="AAN29" s="9"/>
      <c r="AAO29" s="9"/>
      <c r="AAP29" s="9"/>
      <c r="AAQ29" s="9"/>
      <c r="AAR29" s="9"/>
      <c r="AAS29" s="9"/>
      <c r="AAT29" s="9"/>
      <c r="AAU29" s="9"/>
      <c r="AAV29" s="9"/>
      <c r="AAW29" s="9"/>
      <c r="AAX29" s="9"/>
      <c r="AAY29" s="9"/>
      <c r="AAZ29" s="9"/>
      <c r="ABA29" s="9"/>
      <c r="ABB29" s="9"/>
      <c r="ABC29" s="9"/>
      <c r="ABD29" s="9"/>
      <c r="ABE29" s="9"/>
      <c r="ABF29" s="9"/>
      <c r="ABG29" s="9"/>
      <c r="ABH29" s="9"/>
      <c r="ABI29" s="9"/>
      <c r="ABJ29" s="9"/>
      <c r="ABK29" s="9"/>
      <c r="ABL29" s="9"/>
      <c r="ABM29" s="9"/>
      <c r="ABN29" s="9"/>
      <c r="ABO29" s="9"/>
      <c r="ABP29" s="9"/>
      <c r="ABQ29" s="9"/>
      <c r="ABR29" s="9"/>
      <c r="ABS29" s="9"/>
      <c r="ABT29" s="9"/>
      <c r="ABU29" s="9"/>
      <c r="ABV29" s="9"/>
      <c r="ABW29" s="9"/>
      <c r="ABX29" s="9"/>
      <c r="ABY29" s="9"/>
      <c r="ABZ29" s="9"/>
      <c r="ACA29" s="9"/>
      <c r="ACB29" s="9"/>
      <c r="ACC29" s="9"/>
      <c r="ACD29" s="9"/>
      <c r="ACE29" s="9"/>
      <c r="ACF29" s="9"/>
      <c r="ACG29" s="9"/>
      <c r="ACH29" s="9"/>
      <c r="ACI29" s="9"/>
      <c r="ACJ29" s="9"/>
      <c r="ACK29" s="9"/>
      <c r="ACL29" s="9"/>
      <c r="ACM29" s="9"/>
      <c r="ACN29" s="9"/>
      <c r="ACO29" s="9"/>
      <c r="ACP29" s="9"/>
      <c r="ACQ29" s="9"/>
      <c r="ACR29" s="9"/>
      <c r="ACS29" s="9"/>
      <c r="ACT29" s="9"/>
      <c r="ACU29" s="9"/>
      <c r="ACV29" s="9"/>
      <c r="ACW29" s="9"/>
      <c r="ACX29" s="9"/>
      <c r="ACY29" s="9"/>
      <c r="ACZ29" s="9"/>
      <c r="ADA29" s="9"/>
      <c r="ADB29" s="9"/>
      <c r="ADC29" s="9"/>
      <c r="ADD29" s="9"/>
      <c r="ADE29" s="9"/>
      <c r="ADF29" s="9"/>
      <c r="ADG29" s="9"/>
      <c r="ADH29" s="9"/>
      <c r="ADI29" s="9"/>
      <c r="ADJ29" s="9"/>
      <c r="ADK29" s="9"/>
      <c r="ADL29" s="9"/>
      <c r="ADM29" s="9"/>
      <c r="ADN29" s="9"/>
      <c r="ADO29" s="9"/>
      <c r="ADP29" s="9"/>
      <c r="ADQ29" s="9"/>
      <c r="ADR29" s="9"/>
      <c r="ADS29" s="9"/>
      <c r="ADT29" s="9"/>
      <c r="ADU29" s="9"/>
      <c r="ADV29" s="9"/>
      <c r="ADW29" s="9"/>
      <c r="ADX29" s="9"/>
      <c r="ADY29" s="9"/>
      <c r="ADZ29" s="9"/>
      <c r="AEA29" s="9"/>
      <c r="AEB29" s="9"/>
      <c r="AEC29" s="9"/>
      <c r="AED29" s="9"/>
      <c r="AEE29" s="9"/>
      <c r="AEF29" s="9"/>
      <c r="AEG29" s="9"/>
      <c r="AEH29" s="9"/>
      <c r="AEI29" s="9"/>
      <c r="AEJ29" s="9"/>
      <c r="AEK29" s="9"/>
      <c r="AEL29" s="9"/>
      <c r="AEM29" s="9"/>
      <c r="AEN29" s="9"/>
      <c r="AEO29" s="9"/>
      <c r="AEP29" s="9"/>
      <c r="AEQ29" s="9"/>
      <c r="AER29" s="9"/>
      <c r="AES29" s="9"/>
      <c r="AET29" s="9"/>
      <c r="AEU29" s="9"/>
      <c r="AEV29" s="9"/>
      <c r="AEW29" s="9"/>
      <c r="AEX29" s="9"/>
      <c r="AEY29" s="9"/>
      <c r="AEZ29" s="9"/>
      <c r="AFA29" s="9"/>
      <c r="AFB29" s="9"/>
      <c r="AFC29" s="9"/>
      <c r="AFD29" s="9"/>
      <c r="AFE29" s="9"/>
      <c r="AFF29" s="9"/>
      <c r="AFG29" s="9"/>
      <c r="AFH29" s="9"/>
      <c r="AFI29" s="9"/>
      <c r="AFJ29" s="9"/>
      <c r="AFK29" s="9"/>
      <c r="AFL29" s="9"/>
      <c r="AFM29" s="9"/>
      <c r="AFN29" s="9"/>
      <c r="AFO29" s="9"/>
      <c r="AFP29" s="9"/>
      <c r="AFQ29" s="9"/>
      <c r="AFR29" s="9"/>
      <c r="AFS29" s="9"/>
      <c r="AFT29" s="9"/>
      <c r="AFU29" s="9"/>
      <c r="AFV29" s="9"/>
      <c r="AFW29" s="9"/>
      <c r="AFX29" s="9"/>
      <c r="AFY29" s="9"/>
      <c r="AFZ29" s="9"/>
      <c r="AGA29" s="9"/>
      <c r="AGB29" s="9"/>
      <c r="AGC29" s="9"/>
      <c r="AGD29" s="9"/>
      <c r="AGE29" s="9"/>
      <c r="AGF29" s="9"/>
      <c r="AGG29" s="9"/>
      <c r="AGH29" s="9"/>
      <c r="AGI29" s="9"/>
      <c r="AGJ29" s="9"/>
      <c r="AGK29" s="9"/>
      <c r="AGL29" s="9"/>
      <c r="AGM29" s="9"/>
      <c r="AGN29" s="9"/>
      <c r="AGO29" s="9"/>
      <c r="AGP29" s="9"/>
      <c r="AGQ29" s="9"/>
      <c r="AGR29" s="9"/>
      <c r="AGS29" s="9"/>
      <c r="AGT29" s="9"/>
      <c r="AGU29" s="9"/>
      <c r="AGV29" s="9"/>
      <c r="AGW29" s="9"/>
      <c r="AGX29" s="9"/>
      <c r="AGY29" s="9"/>
      <c r="AGZ29" s="9"/>
      <c r="AHA29" s="9"/>
      <c r="AHB29" s="9"/>
      <c r="AHC29" s="9"/>
      <c r="AHD29" s="9"/>
      <c r="AHE29" s="9"/>
      <c r="AHF29" s="9"/>
      <c r="AHG29" s="9"/>
      <c r="AHH29" s="9"/>
      <c r="AHI29" s="9"/>
      <c r="AHJ29" s="9"/>
      <c r="AHK29" s="9"/>
      <c r="AHL29" s="9"/>
      <c r="AHM29" s="9"/>
      <c r="AHN29" s="9"/>
      <c r="AHO29" s="9"/>
      <c r="AHP29" s="9"/>
      <c r="AHQ29" s="9"/>
      <c r="AHR29" s="9"/>
      <c r="AHS29" s="9"/>
      <c r="AHT29" s="9"/>
      <c r="AHU29" s="9"/>
      <c r="AHV29" s="9"/>
      <c r="AHW29" s="9"/>
      <c r="AHX29" s="9"/>
      <c r="AHY29" s="9"/>
      <c r="AHZ29" s="9"/>
      <c r="AIA29" s="9"/>
      <c r="AIB29" s="9"/>
      <c r="AIC29" s="9"/>
      <c r="AID29" s="9"/>
      <c r="AIE29" s="9"/>
      <c r="AIF29" s="9"/>
      <c r="AIG29" s="9"/>
      <c r="AIH29" s="9"/>
      <c r="AII29" s="9"/>
      <c r="AIJ29" s="9"/>
      <c r="AIK29" s="9"/>
      <c r="AIL29" s="9"/>
      <c r="AIM29" s="9"/>
      <c r="AIN29" s="9"/>
      <c r="AIO29" s="9"/>
      <c r="AIP29" s="9"/>
      <c r="AIQ29" s="9"/>
      <c r="AIR29" s="9"/>
      <c r="AIS29" s="9"/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  <c r="ALP29" s="9"/>
      <c r="ALQ29" s="9"/>
      <c r="ALR29" s="9"/>
      <c r="ALS29" s="9"/>
      <c r="ALT29" s="9"/>
      <c r="ALU29" s="9"/>
      <c r="ALV29" s="9"/>
      <c r="ALW29" s="9"/>
      <c r="ALX29" s="9"/>
      <c r="ALY29" s="9"/>
      <c r="ALZ29" s="9"/>
      <c r="AMA29" s="9"/>
      <c r="AMB29" s="9"/>
      <c r="AMC29" s="9"/>
      <c r="AMD29" s="9"/>
      <c r="AME29" s="9"/>
      <c r="AMF29" s="9"/>
      <c r="AMG29" s="9"/>
      <c r="AMH29" s="9"/>
      <c r="AMI29" s="9"/>
      <c r="AMJ29" s="9"/>
      <c r="AMK29" s="9"/>
    </row>
    <row r="30" spans="1:1025" s="11" customFormat="1" x14ac:dyDescent="0.35">
      <c r="A30" s="42"/>
      <c r="B30" s="39">
        <f>B29/B28</f>
        <v>0</v>
      </c>
      <c r="C30" s="39">
        <f t="shared" ref="C30" si="85">C29/C28</f>
        <v>0</v>
      </c>
      <c r="D30" s="39">
        <f t="shared" ref="D30" si="86">D29/D28</f>
        <v>0</v>
      </c>
      <c r="E30" s="39">
        <f t="shared" ref="E30" si="87">E29/E28</f>
        <v>0</v>
      </c>
      <c r="F30" s="39">
        <f t="shared" ref="F30" si="88">F29/F28</f>
        <v>0</v>
      </c>
      <c r="G30" s="39">
        <f t="shared" ref="G30" si="89">G29/G28</f>
        <v>1.5779816513761469E-2</v>
      </c>
      <c r="H30" s="39">
        <f t="shared" ref="H30" si="90">H29/H28</f>
        <v>2.5129533678756477E-2</v>
      </c>
      <c r="I30" s="39">
        <f t="shared" ref="I30" si="91">I29/I28</f>
        <v>2.3764705882352941E-2</v>
      </c>
      <c r="J30" s="39">
        <f t="shared" ref="J30" si="92">J29/J28</f>
        <v>8.5632183908045972E-2</v>
      </c>
      <c r="K30" s="39">
        <f t="shared" ref="K30" si="93">K29/K28</f>
        <v>9.1156462585034015E-2</v>
      </c>
      <c r="L30" s="39">
        <f t="shared" ref="L30" si="94">L29/L28</f>
        <v>6.934250764525994E-2</v>
      </c>
      <c r="M30" s="39">
        <f t="shared" ref="M30" si="95">M29/M28</f>
        <v>0.11500556962025318</v>
      </c>
      <c r="N30" s="39">
        <f t="shared" ref="N30" si="96">N29/N28</f>
        <v>0.14138679606691354</v>
      </c>
      <c r="O30" s="39">
        <f t="shared" ref="O30" si="97">O29/O28</f>
        <v>0.10434257602862254</v>
      </c>
      <c r="P30" s="39">
        <f t="shared" ref="P30" si="98">P29/P28</f>
        <v>8.7913968974231288E-2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  <c r="SR30" s="9"/>
      <c r="SS30" s="9"/>
      <c r="ST30" s="9"/>
      <c r="SU30" s="9"/>
      <c r="SV30" s="9"/>
      <c r="SW30" s="9"/>
      <c r="SX30" s="9"/>
      <c r="SY30" s="9"/>
      <c r="SZ30" s="9"/>
      <c r="TA30" s="9"/>
      <c r="TB30" s="9"/>
      <c r="TC30" s="9"/>
      <c r="TD30" s="9"/>
      <c r="TE30" s="9"/>
      <c r="TF30" s="9"/>
      <c r="TG30" s="9"/>
      <c r="TH30" s="9"/>
      <c r="TI30" s="9"/>
      <c r="TJ30" s="9"/>
      <c r="TK30" s="9"/>
      <c r="TL30" s="9"/>
      <c r="TM30" s="9"/>
      <c r="TN30" s="9"/>
      <c r="TO30" s="9"/>
      <c r="TP30" s="9"/>
      <c r="TQ30" s="9"/>
      <c r="TR30" s="9"/>
      <c r="TS30" s="9"/>
      <c r="TT30" s="9"/>
      <c r="TU30" s="9"/>
      <c r="TV30" s="9"/>
      <c r="TW30" s="9"/>
      <c r="TX30" s="9"/>
      <c r="TY30" s="9"/>
      <c r="TZ30" s="9"/>
      <c r="UA30" s="9"/>
      <c r="UB30" s="9"/>
      <c r="UC30" s="9"/>
      <c r="UD30" s="9"/>
      <c r="UE30" s="9"/>
      <c r="UF30" s="9"/>
      <c r="UG30" s="9"/>
      <c r="UH30" s="9"/>
      <c r="UI30" s="9"/>
      <c r="UJ30" s="9"/>
      <c r="UK30" s="9"/>
      <c r="UL30" s="9"/>
      <c r="UM30" s="9"/>
      <c r="UN30" s="9"/>
      <c r="UO30" s="9"/>
      <c r="UP30" s="9"/>
      <c r="UQ30" s="9"/>
      <c r="UR30" s="9"/>
      <c r="US30" s="9"/>
      <c r="UT30" s="9"/>
      <c r="UU30" s="9"/>
      <c r="UV30" s="9"/>
      <c r="UW30" s="9"/>
      <c r="UX30" s="9"/>
      <c r="UY30" s="9"/>
      <c r="UZ30" s="9"/>
      <c r="VA30" s="9"/>
      <c r="VB30" s="9"/>
      <c r="VC30" s="9"/>
      <c r="VD30" s="9"/>
      <c r="VE30" s="9"/>
      <c r="VF30" s="9"/>
      <c r="VG30" s="9"/>
      <c r="VH30" s="9"/>
      <c r="VI30" s="9"/>
      <c r="VJ30" s="9"/>
      <c r="VK30" s="9"/>
      <c r="VL30" s="9"/>
      <c r="VM30" s="9"/>
      <c r="VN30" s="9"/>
      <c r="VO30" s="9"/>
      <c r="VP30" s="9"/>
      <c r="VQ30" s="9"/>
      <c r="VR30" s="9"/>
      <c r="VS30" s="9"/>
      <c r="VT30" s="9"/>
      <c r="VU30" s="9"/>
      <c r="VV30" s="9"/>
      <c r="VW30" s="9"/>
      <c r="VX30" s="9"/>
      <c r="VY30" s="9"/>
      <c r="VZ30" s="9"/>
      <c r="WA30" s="9"/>
      <c r="WB30" s="9"/>
      <c r="WC30" s="9"/>
      <c r="WD30" s="9"/>
      <c r="WE30" s="9"/>
      <c r="WF30" s="9"/>
      <c r="WG30" s="9"/>
      <c r="WH30" s="9"/>
      <c r="WI30" s="9"/>
      <c r="WJ30" s="9"/>
      <c r="WK30" s="9"/>
      <c r="WL30" s="9"/>
      <c r="WM30" s="9"/>
      <c r="WN30" s="9"/>
      <c r="WO30" s="9"/>
      <c r="WP30" s="9"/>
      <c r="WQ30" s="9"/>
      <c r="WR30" s="9"/>
      <c r="WS30" s="9"/>
      <c r="WT30" s="9"/>
      <c r="WU30" s="9"/>
      <c r="WV30" s="9"/>
      <c r="WW30" s="9"/>
      <c r="WX30" s="9"/>
      <c r="WY30" s="9"/>
      <c r="WZ30" s="9"/>
      <c r="XA30" s="9"/>
      <c r="XB30" s="9"/>
      <c r="XC30" s="9"/>
      <c r="XD30" s="9"/>
      <c r="XE30" s="9"/>
      <c r="XF30" s="9"/>
      <c r="XG30" s="9"/>
      <c r="XH30" s="9"/>
      <c r="XI30" s="9"/>
      <c r="XJ30" s="9"/>
      <c r="XK30" s="9"/>
      <c r="XL30" s="9"/>
      <c r="XM30" s="9"/>
      <c r="XN30" s="9"/>
      <c r="XO30" s="9"/>
      <c r="XP30" s="9"/>
      <c r="XQ30" s="9"/>
      <c r="XR30" s="9"/>
      <c r="XS30" s="9"/>
      <c r="XT30" s="9"/>
      <c r="XU30" s="9"/>
      <c r="XV30" s="9"/>
      <c r="XW30" s="9"/>
      <c r="XX30" s="9"/>
      <c r="XY30" s="9"/>
      <c r="XZ30" s="9"/>
      <c r="YA30" s="9"/>
      <c r="YB30" s="9"/>
      <c r="YC30" s="9"/>
      <c r="YD30" s="9"/>
      <c r="YE30" s="9"/>
      <c r="YF30" s="9"/>
      <c r="YG30" s="9"/>
      <c r="YH30" s="9"/>
      <c r="YI30" s="9"/>
      <c r="YJ30" s="9"/>
      <c r="YK30" s="9"/>
      <c r="YL30" s="9"/>
      <c r="YM30" s="9"/>
      <c r="YN30" s="9"/>
      <c r="YO30" s="9"/>
      <c r="YP30" s="9"/>
      <c r="YQ30" s="9"/>
      <c r="YR30" s="9"/>
      <c r="YS30" s="9"/>
      <c r="YT30" s="9"/>
      <c r="YU30" s="9"/>
      <c r="YV30" s="9"/>
      <c r="YW30" s="9"/>
      <c r="YX30" s="9"/>
      <c r="YY30" s="9"/>
      <c r="YZ30" s="9"/>
      <c r="ZA30" s="9"/>
      <c r="ZB30" s="9"/>
      <c r="ZC30" s="9"/>
      <c r="ZD30" s="9"/>
      <c r="ZE30" s="9"/>
      <c r="ZF30" s="9"/>
      <c r="ZG30" s="9"/>
      <c r="ZH30" s="9"/>
      <c r="ZI30" s="9"/>
      <c r="ZJ30" s="9"/>
      <c r="ZK30" s="9"/>
      <c r="ZL30" s="9"/>
      <c r="ZM30" s="9"/>
      <c r="ZN30" s="9"/>
      <c r="ZO30" s="9"/>
      <c r="ZP30" s="9"/>
      <c r="ZQ30" s="9"/>
      <c r="ZR30" s="9"/>
      <c r="ZS30" s="9"/>
      <c r="ZT30" s="9"/>
      <c r="ZU30" s="9"/>
      <c r="ZV30" s="9"/>
      <c r="ZW30" s="9"/>
      <c r="ZX30" s="9"/>
      <c r="ZY30" s="9"/>
      <c r="ZZ30" s="9"/>
      <c r="AAA30" s="9"/>
      <c r="AAB30" s="9"/>
      <c r="AAC30" s="9"/>
      <c r="AAD30" s="9"/>
      <c r="AAE30" s="9"/>
      <c r="AAF30" s="9"/>
      <c r="AAG30" s="9"/>
      <c r="AAH30" s="9"/>
      <c r="AAI30" s="9"/>
      <c r="AAJ30" s="9"/>
      <c r="AAK30" s="9"/>
      <c r="AAL30" s="9"/>
      <c r="AAM30" s="9"/>
      <c r="AAN30" s="9"/>
      <c r="AAO30" s="9"/>
      <c r="AAP30" s="9"/>
      <c r="AAQ30" s="9"/>
      <c r="AAR30" s="9"/>
      <c r="AAS30" s="9"/>
      <c r="AAT30" s="9"/>
      <c r="AAU30" s="9"/>
      <c r="AAV30" s="9"/>
      <c r="AAW30" s="9"/>
      <c r="AAX30" s="9"/>
      <c r="AAY30" s="9"/>
      <c r="AAZ30" s="9"/>
      <c r="ABA30" s="9"/>
      <c r="ABB30" s="9"/>
      <c r="ABC30" s="9"/>
      <c r="ABD30" s="9"/>
      <c r="ABE30" s="9"/>
      <c r="ABF30" s="9"/>
      <c r="ABG30" s="9"/>
      <c r="ABH30" s="9"/>
      <c r="ABI30" s="9"/>
      <c r="ABJ30" s="9"/>
      <c r="ABK30" s="9"/>
      <c r="ABL30" s="9"/>
      <c r="ABM30" s="9"/>
      <c r="ABN30" s="9"/>
      <c r="ABO30" s="9"/>
      <c r="ABP30" s="9"/>
      <c r="ABQ30" s="9"/>
      <c r="ABR30" s="9"/>
      <c r="ABS30" s="9"/>
      <c r="ABT30" s="9"/>
      <c r="ABU30" s="9"/>
      <c r="ABV30" s="9"/>
      <c r="ABW30" s="9"/>
      <c r="ABX30" s="9"/>
      <c r="ABY30" s="9"/>
      <c r="ABZ30" s="9"/>
      <c r="ACA30" s="9"/>
      <c r="ACB30" s="9"/>
      <c r="ACC30" s="9"/>
      <c r="ACD30" s="9"/>
      <c r="ACE30" s="9"/>
      <c r="ACF30" s="9"/>
      <c r="ACG30" s="9"/>
      <c r="ACH30" s="9"/>
      <c r="ACI30" s="9"/>
      <c r="ACJ30" s="9"/>
      <c r="ACK30" s="9"/>
      <c r="ACL30" s="9"/>
      <c r="ACM30" s="9"/>
      <c r="ACN30" s="9"/>
      <c r="ACO30" s="9"/>
      <c r="ACP30" s="9"/>
      <c r="ACQ30" s="9"/>
      <c r="ACR30" s="9"/>
      <c r="ACS30" s="9"/>
      <c r="ACT30" s="9"/>
      <c r="ACU30" s="9"/>
      <c r="ACV30" s="9"/>
      <c r="ACW30" s="9"/>
      <c r="ACX30" s="9"/>
      <c r="ACY30" s="9"/>
      <c r="ACZ30" s="9"/>
      <c r="ADA30" s="9"/>
      <c r="ADB30" s="9"/>
      <c r="ADC30" s="9"/>
      <c r="ADD30" s="9"/>
      <c r="ADE30" s="9"/>
      <c r="ADF30" s="9"/>
      <c r="ADG30" s="9"/>
      <c r="ADH30" s="9"/>
      <c r="ADI30" s="9"/>
      <c r="ADJ30" s="9"/>
      <c r="ADK30" s="9"/>
      <c r="ADL30" s="9"/>
      <c r="ADM30" s="9"/>
      <c r="ADN30" s="9"/>
      <c r="ADO30" s="9"/>
      <c r="ADP30" s="9"/>
      <c r="ADQ30" s="9"/>
      <c r="ADR30" s="9"/>
      <c r="ADS30" s="9"/>
      <c r="ADT30" s="9"/>
      <c r="ADU30" s="9"/>
      <c r="ADV30" s="9"/>
      <c r="ADW30" s="9"/>
      <c r="ADX30" s="9"/>
      <c r="ADY30" s="9"/>
      <c r="ADZ30" s="9"/>
      <c r="AEA30" s="9"/>
      <c r="AEB30" s="9"/>
      <c r="AEC30" s="9"/>
      <c r="AED30" s="9"/>
      <c r="AEE30" s="9"/>
      <c r="AEF30" s="9"/>
      <c r="AEG30" s="9"/>
      <c r="AEH30" s="9"/>
      <c r="AEI30" s="9"/>
      <c r="AEJ30" s="9"/>
      <c r="AEK30" s="9"/>
      <c r="AEL30" s="9"/>
      <c r="AEM30" s="9"/>
      <c r="AEN30" s="9"/>
      <c r="AEO30" s="9"/>
      <c r="AEP30" s="9"/>
      <c r="AEQ30" s="9"/>
      <c r="AER30" s="9"/>
      <c r="AES30" s="9"/>
      <c r="AET30" s="9"/>
      <c r="AEU30" s="9"/>
      <c r="AEV30" s="9"/>
      <c r="AEW30" s="9"/>
      <c r="AEX30" s="9"/>
      <c r="AEY30" s="9"/>
      <c r="AEZ30" s="9"/>
      <c r="AFA30" s="9"/>
      <c r="AFB30" s="9"/>
      <c r="AFC30" s="9"/>
      <c r="AFD30" s="9"/>
      <c r="AFE30" s="9"/>
      <c r="AFF30" s="9"/>
      <c r="AFG30" s="9"/>
      <c r="AFH30" s="9"/>
      <c r="AFI30" s="9"/>
      <c r="AFJ30" s="9"/>
      <c r="AFK30" s="9"/>
      <c r="AFL30" s="9"/>
      <c r="AFM30" s="9"/>
      <c r="AFN30" s="9"/>
      <c r="AFO30" s="9"/>
      <c r="AFP30" s="9"/>
      <c r="AFQ30" s="9"/>
      <c r="AFR30" s="9"/>
      <c r="AFS30" s="9"/>
      <c r="AFT30" s="9"/>
      <c r="AFU30" s="9"/>
      <c r="AFV30" s="9"/>
      <c r="AFW30" s="9"/>
      <c r="AFX30" s="9"/>
      <c r="AFY30" s="9"/>
      <c r="AFZ30" s="9"/>
      <c r="AGA30" s="9"/>
      <c r="AGB30" s="9"/>
      <c r="AGC30" s="9"/>
      <c r="AGD30" s="9"/>
      <c r="AGE30" s="9"/>
      <c r="AGF30" s="9"/>
      <c r="AGG30" s="9"/>
      <c r="AGH30" s="9"/>
      <c r="AGI30" s="9"/>
      <c r="AGJ30" s="9"/>
      <c r="AGK30" s="9"/>
      <c r="AGL30" s="9"/>
      <c r="AGM30" s="9"/>
      <c r="AGN30" s="9"/>
      <c r="AGO30" s="9"/>
      <c r="AGP30" s="9"/>
      <c r="AGQ30" s="9"/>
      <c r="AGR30" s="9"/>
      <c r="AGS30" s="9"/>
      <c r="AGT30" s="9"/>
      <c r="AGU30" s="9"/>
      <c r="AGV30" s="9"/>
      <c r="AGW30" s="9"/>
      <c r="AGX30" s="9"/>
      <c r="AGY30" s="9"/>
      <c r="AGZ30" s="9"/>
      <c r="AHA30" s="9"/>
      <c r="AHB30" s="9"/>
      <c r="AHC30" s="9"/>
      <c r="AHD30" s="9"/>
      <c r="AHE30" s="9"/>
      <c r="AHF30" s="9"/>
      <c r="AHG30" s="9"/>
      <c r="AHH30" s="9"/>
      <c r="AHI30" s="9"/>
      <c r="AHJ30" s="9"/>
      <c r="AHK30" s="9"/>
      <c r="AHL30" s="9"/>
      <c r="AHM30" s="9"/>
      <c r="AHN30" s="9"/>
      <c r="AHO30" s="9"/>
      <c r="AHP30" s="9"/>
      <c r="AHQ30" s="9"/>
      <c r="AHR30" s="9"/>
      <c r="AHS30" s="9"/>
      <c r="AHT30" s="9"/>
      <c r="AHU30" s="9"/>
      <c r="AHV30" s="9"/>
      <c r="AHW30" s="9"/>
      <c r="AHX30" s="9"/>
      <c r="AHY30" s="9"/>
      <c r="AHZ30" s="9"/>
      <c r="AIA30" s="9"/>
      <c r="AIB30" s="9"/>
      <c r="AIC30" s="9"/>
      <c r="AID30" s="9"/>
      <c r="AIE30" s="9"/>
      <c r="AIF30" s="9"/>
      <c r="AIG30" s="9"/>
      <c r="AIH30" s="9"/>
      <c r="AII30" s="9"/>
      <c r="AIJ30" s="9"/>
      <c r="AIK30" s="9"/>
      <c r="AIL30" s="9"/>
      <c r="AIM30" s="9"/>
      <c r="AIN30" s="9"/>
      <c r="AIO30" s="9"/>
      <c r="AIP30" s="9"/>
      <c r="AIQ30" s="9"/>
      <c r="AIR30" s="9"/>
      <c r="AIS30" s="9"/>
      <c r="AIT30" s="9"/>
      <c r="AIU30" s="9"/>
      <c r="AIV30" s="9"/>
      <c r="AIW30" s="9"/>
      <c r="AIX30" s="9"/>
      <c r="AIY30" s="9"/>
      <c r="AIZ30" s="9"/>
      <c r="AJA30" s="9"/>
      <c r="AJB30" s="9"/>
      <c r="AJC30" s="9"/>
      <c r="AJD30" s="9"/>
      <c r="AJE30" s="9"/>
      <c r="AJF30" s="9"/>
      <c r="AJG30" s="9"/>
      <c r="AJH30" s="9"/>
      <c r="AJI30" s="9"/>
      <c r="AJJ30" s="9"/>
      <c r="AJK30" s="9"/>
      <c r="AJL30" s="9"/>
      <c r="AJM30" s="9"/>
      <c r="AJN30" s="9"/>
      <c r="AJO30" s="9"/>
      <c r="AJP30" s="9"/>
      <c r="AJQ30" s="9"/>
      <c r="AJR30" s="9"/>
      <c r="AJS30" s="9"/>
      <c r="AJT30" s="9"/>
      <c r="AJU30" s="9"/>
      <c r="AJV30" s="9"/>
      <c r="AJW30" s="9"/>
      <c r="AJX30" s="9"/>
      <c r="AJY30" s="9"/>
      <c r="AJZ30" s="9"/>
      <c r="AKA30" s="9"/>
      <c r="AKB30" s="9"/>
      <c r="AKC30" s="9"/>
      <c r="AKD30" s="9"/>
      <c r="AKE30" s="9"/>
      <c r="AKF30" s="9"/>
      <c r="AKG30" s="9"/>
      <c r="AKH30" s="9"/>
      <c r="AKI30" s="9"/>
      <c r="AKJ30" s="9"/>
      <c r="AKK30" s="9"/>
      <c r="AKL30" s="9"/>
      <c r="AKM30" s="9"/>
      <c r="AKN30" s="9"/>
      <c r="AKO30" s="9"/>
      <c r="AKP30" s="9"/>
      <c r="AKQ30" s="9"/>
      <c r="AKR30" s="9"/>
      <c r="AKS30" s="9"/>
      <c r="AKT30" s="9"/>
      <c r="AKU30" s="9"/>
      <c r="AKV30" s="9"/>
      <c r="AKW30" s="9"/>
      <c r="AKX30" s="9"/>
      <c r="AKY30" s="9"/>
      <c r="AKZ30" s="9"/>
      <c r="ALA30" s="9"/>
      <c r="ALB30" s="9"/>
      <c r="ALC30" s="9"/>
      <c r="ALD30" s="9"/>
      <c r="ALE30" s="9"/>
      <c r="ALF30" s="9"/>
      <c r="ALG30" s="9"/>
      <c r="ALH30" s="9"/>
      <c r="ALI30" s="9"/>
      <c r="ALJ30" s="9"/>
      <c r="ALK30" s="9"/>
      <c r="ALL30" s="9"/>
      <c r="ALM30" s="9"/>
      <c r="ALN30" s="9"/>
      <c r="ALO30" s="9"/>
      <c r="ALP30" s="9"/>
      <c r="ALQ30" s="9"/>
      <c r="ALR30" s="9"/>
      <c r="ALS30" s="9"/>
      <c r="ALT30" s="9"/>
      <c r="ALU30" s="9"/>
      <c r="ALV30" s="9"/>
      <c r="ALW30" s="9"/>
      <c r="ALX30" s="9"/>
      <c r="ALY30" s="9"/>
      <c r="ALZ30" s="9"/>
      <c r="AMA30" s="9"/>
      <c r="AMB30" s="9"/>
      <c r="AMC30" s="9"/>
      <c r="AMD30" s="9"/>
      <c r="AME30" s="9"/>
      <c r="AMF30" s="9"/>
      <c r="AMG30" s="9"/>
      <c r="AMH30" s="9"/>
      <c r="AMI30" s="9"/>
      <c r="AMJ30" s="9"/>
      <c r="AMK30" s="9"/>
    </row>
    <row r="31" spans="1:1025" s="11" customFormat="1" x14ac:dyDescent="0.35">
      <c r="A31" s="42" t="s">
        <v>39</v>
      </c>
      <c r="B31" s="41">
        <f>B26*B57</f>
        <v>1435.5555555555554</v>
      </c>
      <c r="C31" s="41">
        <f t="shared" ref="C31:P31" si="99">C26*C57</f>
        <v>1076.6423841059602</v>
      </c>
      <c r="D31" s="41">
        <f t="shared" si="99"/>
        <v>853.15384615384619</v>
      </c>
      <c r="E31" s="41">
        <f t="shared" si="99"/>
        <v>959.9142857142856</v>
      </c>
      <c r="F31" s="41">
        <f t="shared" si="99"/>
        <v>1420.3076923076924</v>
      </c>
      <c r="G31" s="41">
        <f t="shared" si="99"/>
        <v>1092.0930232558139</v>
      </c>
      <c r="H31" s="41">
        <f t="shared" si="99"/>
        <v>943.05154639175259</v>
      </c>
      <c r="I31" s="41">
        <f t="shared" si="99"/>
        <v>948.3960396039605</v>
      </c>
      <c r="J31" s="41">
        <f t="shared" si="99"/>
        <v>924.93959731543623</v>
      </c>
      <c r="K31" s="41">
        <f t="shared" si="99"/>
        <v>968.63432835820902</v>
      </c>
      <c r="L31" s="41">
        <f t="shared" si="99"/>
        <v>871.15766262403531</v>
      </c>
      <c r="M31" s="41">
        <f t="shared" si="99"/>
        <v>782.49605522682441</v>
      </c>
      <c r="N31" s="41">
        <f t="shared" si="99"/>
        <v>345.7976878612717</v>
      </c>
      <c r="O31" s="41">
        <f t="shared" si="99"/>
        <v>1783.1530153015301</v>
      </c>
      <c r="P31" s="41">
        <f t="shared" si="99"/>
        <v>1901.0247415066467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  <c r="SR31" s="9"/>
      <c r="SS31" s="9"/>
      <c r="ST31" s="9"/>
      <c r="SU31" s="9"/>
      <c r="SV31" s="9"/>
      <c r="SW31" s="9"/>
      <c r="SX31" s="9"/>
      <c r="SY31" s="9"/>
      <c r="SZ31" s="9"/>
      <c r="TA31" s="9"/>
      <c r="TB31" s="9"/>
      <c r="TC31" s="9"/>
      <c r="TD31" s="9"/>
      <c r="TE31" s="9"/>
      <c r="TF31" s="9"/>
      <c r="TG31" s="9"/>
      <c r="TH31" s="9"/>
      <c r="TI31" s="9"/>
      <c r="TJ31" s="9"/>
      <c r="TK31" s="9"/>
      <c r="TL31" s="9"/>
      <c r="TM31" s="9"/>
      <c r="TN31" s="9"/>
      <c r="TO31" s="9"/>
      <c r="TP31" s="9"/>
      <c r="TQ31" s="9"/>
      <c r="TR31" s="9"/>
      <c r="TS31" s="9"/>
      <c r="TT31" s="9"/>
      <c r="TU31" s="9"/>
      <c r="TV31" s="9"/>
      <c r="TW31" s="9"/>
      <c r="TX31" s="9"/>
      <c r="TY31" s="9"/>
      <c r="TZ31" s="9"/>
      <c r="UA31" s="9"/>
      <c r="UB31" s="9"/>
      <c r="UC31" s="9"/>
      <c r="UD31" s="9"/>
      <c r="UE31" s="9"/>
      <c r="UF31" s="9"/>
      <c r="UG31" s="9"/>
      <c r="UH31" s="9"/>
      <c r="UI31" s="9"/>
      <c r="UJ31" s="9"/>
      <c r="UK31" s="9"/>
      <c r="UL31" s="9"/>
      <c r="UM31" s="9"/>
      <c r="UN31" s="9"/>
      <c r="UO31" s="9"/>
      <c r="UP31" s="9"/>
      <c r="UQ31" s="9"/>
      <c r="UR31" s="9"/>
      <c r="US31" s="9"/>
      <c r="UT31" s="9"/>
      <c r="UU31" s="9"/>
      <c r="UV31" s="9"/>
      <c r="UW31" s="9"/>
      <c r="UX31" s="9"/>
      <c r="UY31" s="9"/>
      <c r="UZ31" s="9"/>
      <c r="VA31" s="9"/>
      <c r="VB31" s="9"/>
      <c r="VC31" s="9"/>
      <c r="VD31" s="9"/>
      <c r="VE31" s="9"/>
      <c r="VF31" s="9"/>
      <c r="VG31" s="9"/>
      <c r="VH31" s="9"/>
      <c r="VI31" s="9"/>
      <c r="VJ31" s="9"/>
      <c r="VK31" s="9"/>
      <c r="VL31" s="9"/>
      <c r="VM31" s="9"/>
      <c r="VN31" s="9"/>
      <c r="VO31" s="9"/>
      <c r="VP31" s="9"/>
      <c r="VQ31" s="9"/>
      <c r="VR31" s="9"/>
      <c r="VS31" s="9"/>
      <c r="VT31" s="9"/>
      <c r="VU31" s="9"/>
      <c r="VV31" s="9"/>
      <c r="VW31" s="9"/>
      <c r="VX31" s="9"/>
      <c r="VY31" s="9"/>
      <c r="VZ31" s="9"/>
      <c r="WA31" s="9"/>
      <c r="WB31" s="9"/>
      <c r="WC31" s="9"/>
      <c r="WD31" s="9"/>
      <c r="WE31" s="9"/>
      <c r="WF31" s="9"/>
      <c r="WG31" s="9"/>
      <c r="WH31" s="9"/>
      <c r="WI31" s="9"/>
      <c r="WJ31" s="9"/>
      <c r="WK31" s="9"/>
      <c r="WL31" s="9"/>
      <c r="WM31" s="9"/>
      <c r="WN31" s="9"/>
      <c r="WO31" s="9"/>
      <c r="WP31" s="9"/>
      <c r="WQ31" s="9"/>
      <c r="WR31" s="9"/>
      <c r="WS31" s="9"/>
      <c r="WT31" s="9"/>
      <c r="WU31" s="9"/>
      <c r="WV31" s="9"/>
      <c r="WW31" s="9"/>
      <c r="WX31" s="9"/>
      <c r="WY31" s="9"/>
      <c r="WZ31" s="9"/>
      <c r="XA31" s="9"/>
      <c r="XB31" s="9"/>
      <c r="XC31" s="9"/>
      <c r="XD31" s="9"/>
      <c r="XE31" s="9"/>
      <c r="XF31" s="9"/>
      <c r="XG31" s="9"/>
      <c r="XH31" s="9"/>
      <c r="XI31" s="9"/>
      <c r="XJ31" s="9"/>
      <c r="XK31" s="9"/>
      <c r="XL31" s="9"/>
      <c r="XM31" s="9"/>
      <c r="XN31" s="9"/>
      <c r="XO31" s="9"/>
      <c r="XP31" s="9"/>
      <c r="XQ31" s="9"/>
      <c r="XR31" s="9"/>
      <c r="XS31" s="9"/>
      <c r="XT31" s="9"/>
      <c r="XU31" s="9"/>
      <c r="XV31" s="9"/>
      <c r="XW31" s="9"/>
      <c r="XX31" s="9"/>
      <c r="XY31" s="9"/>
      <c r="XZ31" s="9"/>
      <c r="YA31" s="9"/>
      <c r="YB31" s="9"/>
      <c r="YC31" s="9"/>
      <c r="YD31" s="9"/>
      <c r="YE31" s="9"/>
      <c r="YF31" s="9"/>
      <c r="YG31" s="9"/>
      <c r="YH31" s="9"/>
      <c r="YI31" s="9"/>
      <c r="YJ31" s="9"/>
      <c r="YK31" s="9"/>
      <c r="YL31" s="9"/>
      <c r="YM31" s="9"/>
      <c r="YN31" s="9"/>
      <c r="YO31" s="9"/>
      <c r="YP31" s="9"/>
      <c r="YQ31" s="9"/>
      <c r="YR31" s="9"/>
      <c r="YS31" s="9"/>
      <c r="YT31" s="9"/>
      <c r="YU31" s="9"/>
      <c r="YV31" s="9"/>
      <c r="YW31" s="9"/>
      <c r="YX31" s="9"/>
      <c r="YY31" s="9"/>
      <c r="YZ31" s="9"/>
      <c r="ZA31" s="9"/>
      <c r="ZB31" s="9"/>
      <c r="ZC31" s="9"/>
      <c r="ZD31" s="9"/>
      <c r="ZE31" s="9"/>
      <c r="ZF31" s="9"/>
      <c r="ZG31" s="9"/>
      <c r="ZH31" s="9"/>
      <c r="ZI31" s="9"/>
      <c r="ZJ31" s="9"/>
      <c r="ZK31" s="9"/>
      <c r="ZL31" s="9"/>
      <c r="ZM31" s="9"/>
      <c r="ZN31" s="9"/>
      <c r="ZO31" s="9"/>
      <c r="ZP31" s="9"/>
      <c r="ZQ31" s="9"/>
      <c r="ZR31" s="9"/>
      <c r="ZS31" s="9"/>
      <c r="ZT31" s="9"/>
      <c r="ZU31" s="9"/>
      <c r="ZV31" s="9"/>
      <c r="ZW31" s="9"/>
      <c r="ZX31" s="9"/>
      <c r="ZY31" s="9"/>
      <c r="ZZ31" s="9"/>
      <c r="AAA31" s="9"/>
      <c r="AAB31" s="9"/>
      <c r="AAC31" s="9"/>
      <c r="AAD31" s="9"/>
      <c r="AAE31" s="9"/>
      <c r="AAF31" s="9"/>
      <c r="AAG31" s="9"/>
      <c r="AAH31" s="9"/>
      <c r="AAI31" s="9"/>
      <c r="AAJ31" s="9"/>
      <c r="AAK31" s="9"/>
      <c r="AAL31" s="9"/>
      <c r="AAM31" s="9"/>
      <c r="AAN31" s="9"/>
      <c r="AAO31" s="9"/>
      <c r="AAP31" s="9"/>
      <c r="AAQ31" s="9"/>
      <c r="AAR31" s="9"/>
      <c r="AAS31" s="9"/>
      <c r="AAT31" s="9"/>
      <c r="AAU31" s="9"/>
      <c r="AAV31" s="9"/>
      <c r="AAW31" s="9"/>
      <c r="AAX31" s="9"/>
      <c r="AAY31" s="9"/>
      <c r="AAZ31" s="9"/>
      <c r="ABA31" s="9"/>
      <c r="ABB31" s="9"/>
      <c r="ABC31" s="9"/>
      <c r="ABD31" s="9"/>
      <c r="ABE31" s="9"/>
      <c r="ABF31" s="9"/>
      <c r="ABG31" s="9"/>
      <c r="ABH31" s="9"/>
      <c r="ABI31" s="9"/>
      <c r="ABJ31" s="9"/>
      <c r="ABK31" s="9"/>
      <c r="ABL31" s="9"/>
      <c r="ABM31" s="9"/>
      <c r="ABN31" s="9"/>
      <c r="ABO31" s="9"/>
      <c r="ABP31" s="9"/>
      <c r="ABQ31" s="9"/>
      <c r="ABR31" s="9"/>
      <c r="ABS31" s="9"/>
      <c r="ABT31" s="9"/>
      <c r="ABU31" s="9"/>
      <c r="ABV31" s="9"/>
      <c r="ABW31" s="9"/>
      <c r="ABX31" s="9"/>
      <c r="ABY31" s="9"/>
      <c r="ABZ31" s="9"/>
      <c r="ACA31" s="9"/>
      <c r="ACB31" s="9"/>
      <c r="ACC31" s="9"/>
      <c r="ACD31" s="9"/>
      <c r="ACE31" s="9"/>
      <c r="ACF31" s="9"/>
      <c r="ACG31" s="9"/>
      <c r="ACH31" s="9"/>
      <c r="ACI31" s="9"/>
      <c r="ACJ31" s="9"/>
      <c r="ACK31" s="9"/>
      <c r="ACL31" s="9"/>
      <c r="ACM31" s="9"/>
      <c r="ACN31" s="9"/>
      <c r="ACO31" s="9"/>
      <c r="ACP31" s="9"/>
      <c r="ACQ31" s="9"/>
      <c r="ACR31" s="9"/>
      <c r="ACS31" s="9"/>
      <c r="ACT31" s="9"/>
      <c r="ACU31" s="9"/>
      <c r="ACV31" s="9"/>
      <c r="ACW31" s="9"/>
      <c r="ACX31" s="9"/>
      <c r="ACY31" s="9"/>
      <c r="ACZ31" s="9"/>
      <c r="ADA31" s="9"/>
      <c r="ADB31" s="9"/>
      <c r="ADC31" s="9"/>
      <c r="ADD31" s="9"/>
      <c r="ADE31" s="9"/>
      <c r="ADF31" s="9"/>
      <c r="ADG31" s="9"/>
      <c r="ADH31" s="9"/>
      <c r="ADI31" s="9"/>
      <c r="ADJ31" s="9"/>
      <c r="ADK31" s="9"/>
      <c r="ADL31" s="9"/>
      <c r="ADM31" s="9"/>
      <c r="ADN31" s="9"/>
      <c r="ADO31" s="9"/>
      <c r="ADP31" s="9"/>
      <c r="ADQ31" s="9"/>
      <c r="ADR31" s="9"/>
      <c r="ADS31" s="9"/>
      <c r="ADT31" s="9"/>
      <c r="ADU31" s="9"/>
      <c r="ADV31" s="9"/>
      <c r="ADW31" s="9"/>
      <c r="ADX31" s="9"/>
      <c r="ADY31" s="9"/>
      <c r="ADZ31" s="9"/>
      <c r="AEA31" s="9"/>
      <c r="AEB31" s="9"/>
      <c r="AEC31" s="9"/>
      <c r="AED31" s="9"/>
      <c r="AEE31" s="9"/>
      <c r="AEF31" s="9"/>
      <c r="AEG31" s="9"/>
      <c r="AEH31" s="9"/>
      <c r="AEI31" s="9"/>
      <c r="AEJ31" s="9"/>
      <c r="AEK31" s="9"/>
      <c r="AEL31" s="9"/>
      <c r="AEM31" s="9"/>
      <c r="AEN31" s="9"/>
      <c r="AEO31" s="9"/>
      <c r="AEP31" s="9"/>
      <c r="AEQ31" s="9"/>
      <c r="AER31" s="9"/>
      <c r="AES31" s="9"/>
      <c r="AET31" s="9"/>
      <c r="AEU31" s="9"/>
      <c r="AEV31" s="9"/>
      <c r="AEW31" s="9"/>
      <c r="AEX31" s="9"/>
      <c r="AEY31" s="9"/>
      <c r="AEZ31" s="9"/>
      <c r="AFA31" s="9"/>
      <c r="AFB31" s="9"/>
      <c r="AFC31" s="9"/>
      <c r="AFD31" s="9"/>
      <c r="AFE31" s="9"/>
      <c r="AFF31" s="9"/>
      <c r="AFG31" s="9"/>
      <c r="AFH31" s="9"/>
      <c r="AFI31" s="9"/>
      <c r="AFJ31" s="9"/>
      <c r="AFK31" s="9"/>
      <c r="AFL31" s="9"/>
      <c r="AFM31" s="9"/>
      <c r="AFN31" s="9"/>
      <c r="AFO31" s="9"/>
      <c r="AFP31" s="9"/>
      <c r="AFQ31" s="9"/>
      <c r="AFR31" s="9"/>
      <c r="AFS31" s="9"/>
      <c r="AFT31" s="9"/>
      <c r="AFU31" s="9"/>
      <c r="AFV31" s="9"/>
      <c r="AFW31" s="9"/>
      <c r="AFX31" s="9"/>
      <c r="AFY31" s="9"/>
      <c r="AFZ31" s="9"/>
      <c r="AGA31" s="9"/>
      <c r="AGB31" s="9"/>
      <c r="AGC31" s="9"/>
      <c r="AGD31" s="9"/>
      <c r="AGE31" s="9"/>
      <c r="AGF31" s="9"/>
      <c r="AGG31" s="9"/>
      <c r="AGH31" s="9"/>
      <c r="AGI31" s="9"/>
      <c r="AGJ31" s="9"/>
      <c r="AGK31" s="9"/>
      <c r="AGL31" s="9"/>
      <c r="AGM31" s="9"/>
      <c r="AGN31" s="9"/>
      <c r="AGO31" s="9"/>
      <c r="AGP31" s="9"/>
      <c r="AGQ31" s="9"/>
      <c r="AGR31" s="9"/>
      <c r="AGS31" s="9"/>
      <c r="AGT31" s="9"/>
      <c r="AGU31" s="9"/>
      <c r="AGV31" s="9"/>
      <c r="AGW31" s="9"/>
      <c r="AGX31" s="9"/>
      <c r="AGY31" s="9"/>
      <c r="AGZ31" s="9"/>
      <c r="AHA31" s="9"/>
      <c r="AHB31" s="9"/>
      <c r="AHC31" s="9"/>
      <c r="AHD31" s="9"/>
      <c r="AHE31" s="9"/>
      <c r="AHF31" s="9"/>
      <c r="AHG31" s="9"/>
      <c r="AHH31" s="9"/>
      <c r="AHI31" s="9"/>
      <c r="AHJ31" s="9"/>
      <c r="AHK31" s="9"/>
      <c r="AHL31" s="9"/>
      <c r="AHM31" s="9"/>
      <c r="AHN31" s="9"/>
      <c r="AHO31" s="9"/>
      <c r="AHP31" s="9"/>
      <c r="AHQ31" s="9"/>
      <c r="AHR31" s="9"/>
      <c r="AHS31" s="9"/>
      <c r="AHT31" s="9"/>
      <c r="AHU31" s="9"/>
      <c r="AHV31" s="9"/>
      <c r="AHW31" s="9"/>
      <c r="AHX31" s="9"/>
      <c r="AHY31" s="9"/>
      <c r="AHZ31" s="9"/>
      <c r="AIA31" s="9"/>
      <c r="AIB31" s="9"/>
      <c r="AIC31" s="9"/>
      <c r="AID31" s="9"/>
      <c r="AIE31" s="9"/>
      <c r="AIF31" s="9"/>
      <c r="AIG31" s="9"/>
      <c r="AIH31" s="9"/>
      <c r="AII31" s="9"/>
      <c r="AIJ31" s="9"/>
      <c r="AIK31" s="9"/>
      <c r="AIL31" s="9"/>
      <c r="AIM31" s="9"/>
      <c r="AIN31" s="9"/>
      <c r="AIO31" s="9"/>
      <c r="AIP31" s="9"/>
      <c r="AIQ31" s="9"/>
      <c r="AIR31" s="9"/>
      <c r="AIS31" s="9"/>
      <c r="AIT31" s="9"/>
      <c r="AIU31" s="9"/>
      <c r="AIV31" s="9"/>
      <c r="AIW31" s="9"/>
      <c r="AIX31" s="9"/>
      <c r="AIY31" s="9"/>
      <c r="AIZ31" s="9"/>
      <c r="AJA31" s="9"/>
      <c r="AJB31" s="9"/>
      <c r="AJC31" s="9"/>
      <c r="AJD31" s="9"/>
      <c r="AJE31" s="9"/>
      <c r="AJF31" s="9"/>
      <c r="AJG31" s="9"/>
      <c r="AJH31" s="9"/>
      <c r="AJI31" s="9"/>
      <c r="AJJ31" s="9"/>
      <c r="AJK31" s="9"/>
      <c r="AJL31" s="9"/>
      <c r="AJM31" s="9"/>
      <c r="AJN31" s="9"/>
      <c r="AJO31" s="9"/>
      <c r="AJP31" s="9"/>
      <c r="AJQ31" s="9"/>
      <c r="AJR31" s="9"/>
      <c r="AJS31" s="9"/>
      <c r="AJT31" s="9"/>
      <c r="AJU31" s="9"/>
      <c r="AJV31" s="9"/>
      <c r="AJW31" s="9"/>
      <c r="AJX31" s="9"/>
      <c r="AJY31" s="9"/>
      <c r="AJZ31" s="9"/>
      <c r="AKA31" s="9"/>
      <c r="AKB31" s="9"/>
      <c r="AKC31" s="9"/>
      <c r="AKD31" s="9"/>
      <c r="AKE31" s="9"/>
      <c r="AKF31" s="9"/>
      <c r="AKG31" s="9"/>
      <c r="AKH31" s="9"/>
      <c r="AKI31" s="9"/>
      <c r="AKJ31" s="9"/>
      <c r="AKK31" s="9"/>
      <c r="AKL31" s="9"/>
      <c r="AKM31" s="9"/>
      <c r="AKN31" s="9"/>
      <c r="AKO31" s="9"/>
      <c r="AKP31" s="9"/>
      <c r="AKQ31" s="9"/>
      <c r="AKR31" s="9"/>
      <c r="AKS31" s="9"/>
      <c r="AKT31" s="9"/>
      <c r="AKU31" s="9"/>
      <c r="AKV31" s="9"/>
      <c r="AKW31" s="9"/>
      <c r="AKX31" s="9"/>
      <c r="AKY31" s="9"/>
      <c r="AKZ31" s="9"/>
      <c r="ALA31" s="9"/>
      <c r="ALB31" s="9"/>
      <c r="ALC31" s="9"/>
      <c r="ALD31" s="9"/>
      <c r="ALE31" s="9"/>
      <c r="ALF31" s="9"/>
      <c r="ALG31" s="9"/>
      <c r="ALH31" s="9"/>
      <c r="ALI31" s="9"/>
      <c r="ALJ31" s="9"/>
      <c r="ALK31" s="9"/>
      <c r="ALL31" s="9"/>
      <c r="ALM31" s="9"/>
      <c r="ALN31" s="9"/>
      <c r="ALO31" s="9"/>
      <c r="ALP31" s="9"/>
      <c r="ALQ31" s="9"/>
      <c r="ALR31" s="9"/>
      <c r="ALS31" s="9"/>
      <c r="ALT31" s="9"/>
      <c r="ALU31" s="9"/>
      <c r="ALV31" s="9"/>
      <c r="ALW31" s="9"/>
      <c r="ALX31" s="9"/>
      <c r="ALY31" s="9"/>
      <c r="ALZ31" s="9"/>
      <c r="AMA31" s="9"/>
      <c r="AMB31" s="9"/>
      <c r="AMC31" s="9"/>
      <c r="AMD31" s="9"/>
      <c r="AME31" s="9"/>
      <c r="AMF31" s="9"/>
      <c r="AMG31" s="9"/>
      <c r="AMH31" s="9"/>
      <c r="AMI31" s="9"/>
      <c r="AMJ31" s="9"/>
      <c r="AMK31" s="9"/>
    </row>
    <row r="32" spans="1:1025" s="11" customFormat="1" x14ac:dyDescent="0.35">
      <c r="B32" s="41">
        <f>B27*B58</f>
        <v>0</v>
      </c>
      <c r="C32" s="41">
        <f t="shared" ref="C32:P32" si="100">C27*C58</f>
        <v>0</v>
      </c>
      <c r="D32" s="41">
        <f t="shared" si="100"/>
        <v>0</v>
      </c>
      <c r="E32" s="41">
        <f t="shared" si="100"/>
        <v>0</v>
      </c>
      <c r="F32" s="41">
        <f t="shared" si="100"/>
        <v>0</v>
      </c>
      <c r="G32" s="41">
        <f t="shared" si="100"/>
        <v>0</v>
      </c>
      <c r="H32" s="41">
        <f t="shared" si="100"/>
        <v>0</v>
      </c>
      <c r="I32" s="41">
        <f t="shared" si="100"/>
        <v>14.928000000000001</v>
      </c>
      <c r="J32" s="41">
        <f t="shared" si="100"/>
        <v>0</v>
      </c>
      <c r="K32" s="41">
        <f t="shared" si="100"/>
        <v>54.766666666666666</v>
      </c>
      <c r="L32" s="41">
        <f t="shared" si="100"/>
        <v>50.649999999999991</v>
      </c>
      <c r="M32" s="41">
        <f t="shared" si="100"/>
        <v>56.067200000000007</v>
      </c>
      <c r="N32" s="41">
        <f t="shared" si="100"/>
        <v>31.470731707317075</v>
      </c>
      <c r="O32" s="41">
        <f t="shared" si="100"/>
        <v>225.15</v>
      </c>
      <c r="P32" s="41">
        <f t="shared" si="100"/>
        <v>160.50196078431372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  <c r="SR32" s="9"/>
      <c r="SS32" s="9"/>
      <c r="ST32" s="9"/>
      <c r="SU32" s="9"/>
      <c r="SV32" s="9"/>
      <c r="SW32" s="9"/>
      <c r="SX32" s="9"/>
      <c r="SY32" s="9"/>
      <c r="SZ32" s="9"/>
      <c r="TA32" s="9"/>
      <c r="TB32" s="9"/>
      <c r="TC32" s="9"/>
      <c r="TD32" s="9"/>
      <c r="TE32" s="9"/>
      <c r="TF32" s="9"/>
      <c r="TG32" s="9"/>
      <c r="TH32" s="9"/>
      <c r="TI32" s="9"/>
      <c r="TJ32" s="9"/>
      <c r="TK32" s="9"/>
      <c r="TL32" s="9"/>
      <c r="TM32" s="9"/>
      <c r="TN32" s="9"/>
      <c r="TO32" s="9"/>
      <c r="TP32" s="9"/>
      <c r="TQ32" s="9"/>
      <c r="TR32" s="9"/>
      <c r="TS32" s="9"/>
      <c r="TT32" s="9"/>
      <c r="TU32" s="9"/>
      <c r="TV32" s="9"/>
      <c r="TW32" s="9"/>
      <c r="TX32" s="9"/>
      <c r="TY32" s="9"/>
      <c r="TZ32" s="9"/>
      <c r="UA32" s="9"/>
      <c r="UB32" s="9"/>
      <c r="UC32" s="9"/>
      <c r="UD32" s="9"/>
      <c r="UE32" s="9"/>
      <c r="UF32" s="9"/>
      <c r="UG32" s="9"/>
      <c r="UH32" s="9"/>
      <c r="UI32" s="9"/>
      <c r="UJ32" s="9"/>
      <c r="UK32" s="9"/>
      <c r="UL32" s="9"/>
      <c r="UM32" s="9"/>
      <c r="UN32" s="9"/>
      <c r="UO32" s="9"/>
      <c r="UP32" s="9"/>
      <c r="UQ32" s="9"/>
      <c r="UR32" s="9"/>
      <c r="US32" s="9"/>
      <c r="UT32" s="9"/>
      <c r="UU32" s="9"/>
      <c r="UV32" s="9"/>
      <c r="UW32" s="9"/>
      <c r="UX32" s="9"/>
      <c r="UY32" s="9"/>
      <c r="UZ32" s="9"/>
      <c r="VA32" s="9"/>
      <c r="VB32" s="9"/>
      <c r="VC32" s="9"/>
      <c r="VD32" s="9"/>
      <c r="VE32" s="9"/>
      <c r="VF32" s="9"/>
      <c r="VG32" s="9"/>
      <c r="VH32" s="9"/>
      <c r="VI32" s="9"/>
      <c r="VJ32" s="9"/>
      <c r="VK32" s="9"/>
      <c r="VL32" s="9"/>
      <c r="VM32" s="9"/>
      <c r="VN32" s="9"/>
      <c r="VO32" s="9"/>
      <c r="VP32" s="9"/>
      <c r="VQ32" s="9"/>
      <c r="VR32" s="9"/>
      <c r="VS32" s="9"/>
      <c r="VT32" s="9"/>
      <c r="VU32" s="9"/>
      <c r="VV32" s="9"/>
      <c r="VW32" s="9"/>
      <c r="VX32" s="9"/>
      <c r="VY32" s="9"/>
      <c r="VZ32" s="9"/>
      <c r="WA32" s="9"/>
      <c r="WB32" s="9"/>
      <c r="WC32" s="9"/>
      <c r="WD32" s="9"/>
      <c r="WE32" s="9"/>
      <c r="WF32" s="9"/>
      <c r="WG32" s="9"/>
      <c r="WH32" s="9"/>
      <c r="WI32" s="9"/>
      <c r="WJ32" s="9"/>
      <c r="WK32" s="9"/>
      <c r="WL32" s="9"/>
      <c r="WM32" s="9"/>
      <c r="WN32" s="9"/>
      <c r="WO32" s="9"/>
      <c r="WP32" s="9"/>
      <c r="WQ32" s="9"/>
      <c r="WR32" s="9"/>
      <c r="WS32" s="9"/>
      <c r="WT32" s="9"/>
      <c r="WU32" s="9"/>
      <c r="WV32" s="9"/>
      <c r="WW32" s="9"/>
      <c r="WX32" s="9"/>
      <c r="WY32" s="9"/>
      <c r="WZ32" s="9"/>
      <c r="XA32" s="9"/>
      <c r="XB32" s="9"/>
      <c r="XC32" s="9"/>
      <c r="XD32" s="9"/>
      <c r="XE32" s="9"/>
      <c r="XF32" s="9"/>
      <c r="XG32" s="9"/>
      <c r="XH32" s="9"/>
      <c r="XI32" s="9"/>
      <c r="XJ32" s="9"/>
      <c r="XK32" s="9"/>
      <c r="XL32" s="9"/>
      <c r="XM32" s="9"/>
      <c r="XN32" s="9"/>
      <c r="XO32" s="9"/>
      <c r="XP32" s="9"/>
      <c r="XQ32" s="9"/>
      <c r="XR32" s="9"/>
      <c r="XS32" s="9"/>
      <c r="XT32" s="9"/>
      <c r="XU32" s="9"/>
      <c r="XV32" s="9"/>
      <c r="XW32" s="9"/>
      <c r="XX32" s="9"/>
      <c r="XY32" s="9"/>
      <c r="XZ32" s="9"/>
      <c r="YA32" s="9"/>
      <c r="YB32" s="9"/>
      <c r="YC32" s="9"/>
      <c r="YD32" s="9"/>
      <c r="YE32" s="9"/>
      <c r="YF32" s="9"/>
      <c r="YG32" s="9"/>
      <c r="YH32" s="9"/>
      <c r="YI32" s="9"/>
      <c r="YJ32" s="9"/>
      <c r="YK32" s="9"/>
      <c r="YL32" s="9"/>
      <c r="YM32" s="9"/>
      <c r="YN32" s="9"/>
      <c r="YO32" s="9"/>
      <c r="YP32" s="9"/>
      <c r="YQ32" s="9"/>
      <c r="YR32" s="9"/>
      <c r="YS32" s="9"/>
      <c r="YT32" s="9"/>
      <c r="YU32" s="9"/>
      <c r="YV32" s="9"/>
      <c r="YW32" s="9"/>
      <c r="YX32" s="9"/>
      <c r="YY32" s="9"/>
      <c r="YZ32" s="9"/>
      <c r="ZA32" s="9"/>
      <c r="ZB32" s="9"/>
      <c r="ZC32" s="9"/>
      <c r="ZD32" s="9"/>
      <c r="ZE32" s="9"/>
      <c r="ZF32" s="9"/>
      <c r="ZG32" s="9"/>
      <c r="ZH32" s="9"/>
      <c r="ZI32" s="9"/>
      <c r="ZJ32" s="9"/>
      <c r="ZK32" s="9"/>
      <c r="ZL32" s="9"/>
      <c r="ZM32" s="9"/>
      <c r="ZN32" s="9"/>
      <c r="ZO32" s="9"/>
      <c r="ZP32" s="9"/>
      <c r="ZQ32" s="9"/>
      <c r="ZR32" s="9"/>
      <c r="ZS32" s="9"/>
      <c r="ZT32" s="9"/>
      <c r="ZU32" s="9"/>
      <c r="ZV32" s="9"/>
      <c r="ZW32" s="9"/>
      <c r="ZX32" s="9"/>
      <c r="ZY32" s="9"/>
      <c r="ZZ32" s="9"/>
      <c r="AAA32" s="9"/>
      <c r="AAB32" s="9"/>
      <c r="AAC32" s="9"/>
      <c r="AAD32" s="9"/>
      <c r="AAE32" s="9"/>
      <c r="AAF32" s="9"/>
      <c r="AAG32" s="9"/>
      <c r="AAH32" s="9"/>
      <c r="AAI32" s="9"/>
      <c r="AAJ32" s="9"/>
      <c r="AAK32" s="9"/>
      <c r="AAL32" s="9"/>
      <c r="AAM32" s="9"/>
      <c r="AAN32" s="9"/>
      <c r="AAO32" s="9"/>
      <c r="AAP32" s="9"/>
      <c r="AAQ32" s="9"/>
      <c r="AAR32" s="9"/>
      <c r="AAS32" s="9"/>
      <c r="AAT32" s="9"/>
      <c r="AAU32" s="9"/>
      <c r="AAV32" s="9"/>
      <c r="AAW32" s="9"/>
      <c r="AAX32" s="9"/>
      <c r="AAY32" s="9"/>
      <c r="AAZ32" s="9"/>
      <c r="ABA32" s="9"/>
      <c r="ABB32" s="9"/>
      <c r="ABC32" s="9"/>
      <c r="ABD32" s="9"/>
      <c r="ABE32" s="9"/>
      <c r="ABF32" s="9"/>
      <c r="ABG32" s="9"/>
      <c r="ABH32" s="9"/>
      <c r="ABI32" s="9"/>
      <c r="ABJ32" s="9"/>
      <c r="ABK32" s="9"/>
      <c r="ABL32" s="9"/>
      <c r="ABM32" s="9"/>
      <c r="ABN32" s="9"/>
      <c r="ABO32" s="9"/>
      <c r="ABP32" s="9"/>
      <c r="ABQ32" s="9"/>
      <c r="ABR32" s="9"/>
      <c r="ABS32" s="9"/>
      <c r="ABT32" s="9"/>
      <c r="ABU32" s="9"/>
      <c r="ABV32" s="9"/>
      <c r="ABW32" s="9"/>
      <c r="ABX32" s="9"/>
      <c r="ABY32" s="9"/>
      <c r="ABZ32" s="9"/>
      <c r="ACA32" s="9"/>
      <c r="ACB32" s="9"/>
      <c r="ACC32" s="9"/>
      <c r="ACD32" s="9"/>
      <c r="ACE32" s="9"/>
      <c r="ACF32" s="9"/>
      <c r="ACG32" s="9"/>
      <c r="ACH32" s="9"/>
      <c r="ACI32" s="9"/>
      <c r="ACJ32" s="9"/>
      <c r="ACK32" s="9"/>
      <c r="ACL32" s="9"/>
      <c r="ACM32" s="9"/>
      <c r="ACN32" s="9"/>
      <c r="ACO32" s="9"/>
      <c r="ACP32" s="9"/>
      <c r="ACQ32" s="9"/>
      <c r="ACR32" s="9"/>
      <c r="ACS32" s="9"/>
      <c r="ACT32" s="9"/>
      <c r="ACU32" s="9"/>
      <c r="ACV32" s="9"/>
      <c r="ACW32" s="9"/>
      <c r="ACX32" s="9"/>
      <c r="ACY32" s="9"/>
      <c r="ACZ32" s="9"/>
      <c r="ADA32" s="9"/>
      <c r="ADB32" s="9"/>
      <c r="ADC32" s="9"/>
      <c r="ADD32" s="9"/>
      <c r="ADE32" s="9"/>
      <c r="ADF32" s="9"/>
      <c r="ADG32" s="9"/>
      <c r="ADH32" s="9"/>
      <c r="ADI32" s="9"/>
      <c r="ADJ32" s="9"/>
      <c r="ADK32" s="9"/>
      <c r="ADL32" s="9"/>
      <c r="ADM32" s="9"/>
      <c r="ADN32" s="9"/>
      <c r="ADO32" s="9"/>
      <c r="ADP32" s="9"/>
      <c r="ADQ32" s="9"/>
      <c r="ADR32" s="9"/>
      <c r="ADS32" s="9"/>
      <c r="ADT32" s="9"/>
      <c r="ADU32" s="9"/>
      <c r="ADV32" s="9"/>
      <c r="ADW32" s="9"/>
      <c r="ADX32" s="9"/>
      <c r="ADY32" s="9"/>
      <c r="ADZ32" s="9"/>
      <c r="AEA32" s="9"/>
      <c r="AEB32" s="9"/>
      <c r="AEC32" s="9"/>
      <c r="AED32" s="9"/>
      <c r="AEE32" s="9"/>
      <c r="AEF32" s="9"/>
      <c r="AEG32" s="9"/>
      <c r="AEH32" s="9"/>
      <c r="AEI32" s="9"/>
      <c r="AEJ32" s="9"/>
      <c r="AEK32" s="9"/>
      <c r="AEL32" s="9"/>
      <c r="AEM32" s="9"/>
      <c r="AEN32" s="9"/>
      <c r="AEO32" s="9"/>
      <c r="AEP32" s="9"/>
      <c r="AEQ32" s="9"/>
      <c r="AER32" s="9"/>
      <c r="AES32" s="9"/>
      <c r="AET32" s="9"/>
      <c r="AEU32" s="9"/>
      <c r="AEV32" s="9"/>
      <c r="AEW32" s="9"/>
      <c r="AEX32" s="9"/>
      <c r="AEY32" s="9"/>
      <c r="AEZ32" s="9"/>
      <c r="AFA32" s="9"/>
      <c r="AFB32" s="9"/>
      <c r="AFC32" s="9"/>
      <c r="AFD32" s="9"/>
      <c r="AFE32" s="9"/>
      <c r="AFF32" s="9"/>
      <c r="AFG32" s="9"/>
      <c r="AFH32" s="9"/>
      <c r="AFI32" s="9"/>
      <c r="AFJ32" s="9"/>
      <c r="AFK32" s="9"/>
      <c r="AFL32" s="9"/>
      <c r="AFM32" s="9"/>
      <c r="AFN32" s="9"/>
      <c r="AFO32" s="9"/>
      <c r="AFP32" s="9"/>
      <c r="AFQ32" s="9"/>
      <c r="AFR32" s="9"/>
      <c r="AFS32" s="9"/>
      <c r="AFT32" s="9"/>
      <c r="AFU32" s="9"/>
      <c r="AFV32" s="9"/>
      <c r="AFW32" s="9"/>
      <c r="AFX32" s="9"/>
      <c r="AFY32" s="9"/>
      <c r="AFZ32" s="9"/>
      <c r="AGA32" s="9"/>
      <c r="AGB32" s="9"/>
      <c r="AGC32" s="9"/>
      <c r="AGD32" s="9"/>
      <c r="AGE32" s="9"/>
      <c r="AGF32" s="9"/>
      <c r="AGG32" s="9"/>
      <c r="AGH32" s="9"/>
      <c r="AGI32" s="9"/>
      <c r="AGJ32" s="9"/>
      <c r="AGK32" s="9"/>
      <c r="AGL32" s="9"/>
      <c r="AGM32" s="9"/>
      <c r="AGN32" s="9"/>
      <c r="AGO32" s="9"/>
      <c r="AGP32" s="9"/>
      <c r="AGQ32" s="9"/>
      <c r="AGR32" s="9"/>
      <c r="AGS32" s="9"/>
      <c r="AGT32" s="9"/>
      <c r="AGU32" s="9"/>
      <c r="AGV32" s="9"/>
      <c r="AGW32" s="9"/>
      <c r="AGX32" s="9"/>
      <c r="AGY32" s="9"/>
      <c r="AGZ32" s="9"/>
      <c r="AHA32" s="9"/>
      <c r="AHB32" s="9"/>
      <c r="AHC32" s="9"/>
      <c r="AHD32" s="9"/>
      <c r="AHE32" s="9"/>
      <c r="AHF32" s="9"/>
      <c r="AHG32" s="9"/>
      <c r="AHH32" s="9"/>
      <c r="AHI32" s="9"/>
      <c r="AHJ32" s="9"/>
      <c r="AHK32" s="9"/>
      <c r="AHL32" s="9"/>
      <c r="AHM32" s="9"/>
      <c r="AHN32" s="9"/>
      <c r="AHO32" s="9"/>
      <c r="AHP32" s="9"/>
      <c r="AHQ32" s="9"/>
      <c r="AHR32" s="9"/>
      <c r="AHS32" s="9"/>
      <c r="AHT32" s="9"/>
      <c r="AHU32" s="9"/>
      <c r="AHV32" s="9"/>
      <c r="AHW32" s="9"/>
      <c r="AHX32" s="9"/>
      <c r="AHY32" s="9"/>
      <c r="AHZ32" s="9"/>
      <c r="AIA32" s="9"/>
      <c r="AIB32" s="9"/>
      <c r="AIC32" s="9"/>
      <c r="AID32" s="9"/>
      <c r="AIE32" s="9"/>
      <c r="AIF32" s="9"/>
      <c r="AIG32" s="9"/>
      <c r="AIH32" s="9"/>
      <c r="AII32" s="9"/>
      <c r="AIJ32" s="9"/>
      <c r="AIK32" s="9"/>
      <c r="AIL32" s="9"/>
      <c r="AIM32" s="9"/>
      <c r="AIN32" s="9"/>
      <c r="AIO32" s="9"/>
      <c r="AIP32" s="9"/>
      <c r="AIQ32" s="9"/>
      <c r="AIR32" s="9"/>
      <c r="AIS32" s="9"/>
      <c r="AIT32" s="9"/>
      <c r="AIU32" s="9"/>
      <c r="AIV32" s="9"/>
      <c r="AIW32" s="9"/>
      <c r="AIX32" s="9"/>
      <c r="AIY32" s="9"/>
      <c r="AIZ32" s="9"/>
      <c r="AJA32" s="9"/>
      <c r="AJB32" s="9"/>
      <c r="AJC32" s="9"/>
      <c r="AJD32" s="9"/>
      <c r="AJE32" s="9"/>
      <c r="AJF32" s="9"/>
      <c r="AJG32" s="9"/>
      <c r="AJH32" s="9"/>
      <c r="AJI32" s="9"/>
      <c r="AJJ32" s="9"/>
      <c r="AJK32" s="9"/>
      <c r="AJL32" s="9"/>
      <c r="AJM32" s="9"/>
      <c r="AJN32" s="9"/>
      <c r="AJO32" s="9"/>
      <c r="AJP32" s="9"/>
      <c r="AJQ32" s="9"/>
      <c r="AJR32" s="9"/>
      <c r="AJS32" s="9"/>
      <c r="AJT32" s="9"/>
      <c r="AJU32" s="9"/>
      <c r="AJV32" s="9"/>
      <c r="AJW32" s="9"/>
      <c r="AJX32" s="9"/>
      <c r="AJY32" s="9"/>
      <c r="AJZ32" s="9"/>
      <c r="AKA32" s="9"/>
      <c r="AKB32" s="9"/>
      <c r="AKC32" s="9"/>
      <c r="AKD32" s="9"/>
      <c r="AKE32" s="9"/>
      <c r="AKF32" s="9"/>
      <c r="AKG32" s="9"/>
      <c r="AKH32" s="9"/>
      <c r="AKI32" s="9"/>
      <c r="AKJ32" s="9"/>
      <c r="AKK32" s="9"/>
      <c r="AKL32" s="9"/>
      <c r="AKM32" s="9"/>
      <c r="AKN32" s="9"/>
      <c r="AKO32" s="9"/>
      <c r="AKP32" s="9"/>
      <c r="AKQ32" s="9"/>
      <c r="AKR32" s="9"/>
      <c r="AKS32" s="9"/>
      <c r="AKT32" s="9"/>
      <c r="AKU32" s="9"/>
      <c r="AKV32" s="9"/>
      <c r="AKW32" s="9"/>
      <c r="AKX32" s="9"/>
      <c r="AKY32" s="9"/>
      <c r="AKZ32" s="9"/>
      <c r="ALA32" s="9"/>
      <c r="ALB32" s="9"/>
      <c r="ALC32" s="9"/>
      <c r="ALD32" s="9"/>
      <c r="ALE32" s="9"/>
      <c r="ALF32" s="9"/>
      <c r="ALG32" s="9"/>
      <c r="ALH32" s="9"/>
      <c r="ALI32" s="9"/>
      <c r="ALJ32" s="9"/>
      <c r="ALK32" s="9"/>
      <c r="ALL32" s="9"/>
      <c r="ALM32" s="9"/>
      <c r="ALN32" s="9"/>
      <c r="ALO32" s="9"/>
      <c r="ALP32" s="9"/>
      <c r="ALQ32" s="9"/>
      <c r="ALR32" s="9"/>
      <c r="ALS32" s="9"/>
      <c r="ALT32" s="9"/>
      <c r="ALU32" s="9"/>
      <c r="ALV32" s="9"/>
      <c r="ALW32" s="9"/>
      <c r="ALX32" s="9"/>
      <c r="ALY32" s="9"/>
      <c r="ALZ32" s="9"/>
      <c r="AMA32" s="9"/>
      <c r="AMB32" s="9"/>
      <c r="AMC32" s="9"/>
      <c r="AMD32" s="9"/>
      <c r="AME32" s="9"/>
      <c r="AMF32" s="9"/>
      <c r="AMG32" s="9"/>
      <c r="AMH32" s="9"/>
      <c r="AMI32" s="9"/>
      <c r="AMJ32" s="9"/>
      <c r="AMK32" s="9"/>
    </row>
    <row r="33" spans="1:1025" s="11" customFormat="1" x14ac:dyDescent="0.35">
      <c r="A33" s="42"/>
      <c r="B33" s="39">
        <f>B32/B31</f>
        <v>0</v>
      </c>
      <c r="C33" s="39">
        <f t="shared" ref="C33" si="101">C32/C31</f>
        <v>0</v>
      </c>
      <c r="D33" s="39">
        <f t="shared" ref="D33" si="102">D32/D31</f>
        <v>0</v>
      </c>
      <c r="E33" s="39">
        <f t="shared" ref="E33" si="103">E32/E31</f>
        <v>0</v>
      </c>
      <c r="F33" s="39">
        <f t="shared" ref="F33" si="104">F32/F31</f>
        <v>0</v>
      </c>
      <c r="G33" s="39">
        <f t="shared" ref="G33" si="105">G32/G31</f>
        <v>0</v>
      </c>
      <c r="H33" s="39">
        <f t="shared" ref="H33" si="106">H32/H31</f>
        <v>0</v>
      </c>
      <c r="I33" s="39">
        <f t="shared" ref="I33" si="107">I32/I31</f>
        <v>1.5740259740259738E-2</v>
      </c>
      <c r="J33" s="39">
        <f t="shared" ref="J33" si="108">J32/J31</f>
        <v>0</v>
      </c>
      <c r="K33" s="39">
        <f t="shared" ref="K33" si="109">K32/K31</f>
        <v>5.6540084388185648E-2</v>
      </c>
      <c r="L33" s="39">
        <f t="shared" ref="L33" si="110">L32/L31</f>
        <v>5.8141025641025627E-2</v>
      </c>
      <c r="M33" s="39">
        <f t="shared" ref="M33" si="111">M32/M31</f>
        <v>7.1651735015772877E-2</v>
      </c>
      <c r="N33" s="39">
        <f t="shared" ref="N33" si="112">N32/N31</f>
        <v>9.1009086561453845E-2</v>
      </c>
      <c r="O33" s="39">
        <f t="shared" ref="O33" si="113">O32/O31</f>
        <v>0.12626510348127767</v>
      </c>
      <c r="P33" s="39">
        <f t="shared" ref="P33" si="114">P32/P31</f>
        <v>8.4429180367799311E-2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9"/>
      <c r="QA33" s="9"/>
      <c r="QB33" s="9"/>
      <c r="QC33" s="9"/>
      <c r="QD33" s="9"/>
      <c r="QE33" s="9"/>
      <c r="QF33" s="9"/>
      <c r="QG33" s="9"/>
      <c r="QH33" s="9"/>
      <c r="QI33" s="9"/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9"/>
      <c r="RK33" s="9"/>
      <c r="RL33" s="9"/>
      <c r="RM33" s="9"/>
      <c r="RN33" s="9"/>
      <c r="RO33" s="9"/>
      <c r="RP33" s="9"/>
      <c r="RQ33" s="9"/>
      <c r="RR33" s="9"/>
      <c r="RS33" s="9"/>
      <c r="RT33" s="9"/>
      <c r="RU33" s="9"/>
      <c r="RV33" s="9"/>
      <c r="RW33" s="9"/>
      <c r="RX33" s="9"/>
      <c r="RY33" s="9"/>
      <c r="RZ33" s="9"/>
      <c r="SA33" s="9"/>
      <c r="SB33" s="9"/>
      <c r="SC33" s="9"/>
      <c r="SD33" s="9"/>
      <c r="SE33" s="9"/>
      <c r="SF33" s="9"/>
      <c r="SG33" s="9"/>
      <c r="SH33" s="9"/>
      <c r="SI33" s="9"/>
      <c r="SJ33" s="9"/>
      <c r="SK33" s="9"/>
      <c r="SL33" s="9"/>
      <c r="SM33" s="9"/>
      <c r="SN33" s="9"/>
      <c r="SO33" s="9"/>
      <c r="SP33" s="9"/>
      <c r="SQ33" s="9"/>
      <c r="SR33" s="9"/>
      <c r="SS33" s="9"/>
      <c r="ST33" s="9"/>
      <c r="SU33" s="9"/>
      <c r="SV33" s="9"/>
      <c r="SW33" s="9"/>
      <c r="SX33" s="9"/>
      <c r="SY33" s="9"/>
      <c r="SZ33" s="9"/>
      <c r="TA33" s="9"/>
      <c r="TB33" s="9"/>
      <c r="TC33" s="9"/>
      <c r="TD33" s="9"/>
      <c r="TE33" s="9"/>
      <c r="TF33" s="9"/>
      <c r="TG33" s="9"/>
      <c r="TH33" s="9"/>
      <c r="TI33" s="9"/>
      <c r="TJ33" s="9"/>
      <c r="TK33" s="9"/>
      <c r="TL33" s="9"/>
      <c r="TM33" s="9"/>
      <c r="TN33" s="9"/>
      <c r="TO33" s="9"/>
      <c r="TP33" s="9"/>
      <c r="TQ33" s="9"/>
      <c r="TR33" s="9"/>
      <c r="TS33" s="9"/>
      <c r="TT33" s="9"/>
      <c r="TU33" s="9"/>
      <c r="TV33" s="9"/>
      <c r="TW33" s="9"/>
      <c r="TX33" s="9"/>
      <c r="TY33" s="9"/>
      <c r="TZ33" s="9"/>
      <c r="UA33" s="9"/>
      <c r="UB33" s="9"/>
      <c r="UC33" s="9"/>
      <c r="UD33" s="9"/>
      <c r="UE33" s="9"/>
      <c r="UF33" s="9"/>
      <c r="UG33" s="9"/>
      <c r="UH33" s="9"/>
      <c r="UI33" s="9"/>
      <c r="UJ33" s="9"/>
      <c r="UK33" s="9"/>
      <c r="UL33" s="9"/>
      <c r="UM33" s="9"/>
      <c r="UN33" s="9"/>
      <c r="UO33" s="9"/>
      <c r="UP33" s="9"/>
      <c r="UQ33" s="9"/>
      <c r="UR33" s="9"/>
      <c r="US33" s="9"/>
      <c r="UT33" s="9"/>
      <c r="UU33" s="9"/>
      <c r="UV33" s="9"/>
      <c r="UW33" s="9"/>
      <c r="UX33" s="9"/>
      <c r="UY33" s="9"/>
      <c r="UZ33" s="9"/>
      <c r="VA33" s="9"/>
      <c r="VB33" s="9"/>
      <c r="VC33" s="9"/>
      <c r="VD33" s="9"/>
      <c r="VE33" s="9"/>
      <c r="VF33" s="9"/>
      <c r="VG33" s="9"/>
      <c r="VH33" s="9"/>
      <c r="VI33" s="9"/>
      <c r="VJ33" s="9"/>
      <c r="VK33" s="9"/>
      <c r="VL33" s="9"/>
      <c r="VM33" s="9"/>
      <c r="VN33" s="9"/>
      <c r="VO33" s="9"/>
      <c r="VP33" s="9"/>
      <c r="VQ33" s="9"/>
      <c r="VR33" s="9"/>
      <c r="VS33" s="9"/>
      <c r="VT33" s="9"/>
      <c r="VU33" s="9"/>
      <c r="VV33" s="9"/>
      <c r="VW33" s="9"/>
      <c r="VX33" s="9"/>
      <c r="VY33" s="9"/>
      <c r="VZ33" s="9"/>
      <c r="WA33" s="9"/>
      <c r="WB33" s="9"/>
      <c r="WC33" s="9"/>
      <c r="WD33" s="9"/>
      <c r="WE33" s="9"/>
      <c r="WF33" s="9"/>
      <c r="WG33" s="9"/>
      <c r="WH33" s="9"/>
      <c r="WI33" s="9"/>
      <c r="WJ33" s="9"/>
      <c r="WK33" s="9"/>
      <c r="WL33" s="9"/>
      <c r="WM33" s="9"/>
      <c r="WN33" s="9"/>
      <c r="WO33" s="9"/>
      <c r="WP33" s="9"/>
      <c r="WQ33" s="9"/>
      <c r="WR33" s="9"/>
      <c r="WS33" s="9"/>
      <c r="WT33" s="9"/>
      <c r="WU33" s="9"/>
      <c r="WV33" s="9"/>
      <c r="WW33" s="9"/>
      <c r="WX33" s="9"/>
      <c r="WY33" s="9"/>
      <c r="WZ33" s="9"/>
      <c r="XA33" s="9"/>
      <c r="XB33" s="9"/>
      <c r="XC33" s="9"/>
      <c r="XD33" s="9"/>
      <c r="XE33" s="9"/>
      <c r="XF33" s="9"/>
      <c r="XG33" s="9"/>
      <c r="XH33" s="9"/>
      <c r="XI33" s="9"/>
      <c r="XJ33" s="9"/>
      <c r="XK33" s="9"/>
      <c r="XL33" s="9"/>
      <c r="XM33" s="9"/>
      <c r="XN33" s="9"/>
      <c r="XO33" s="9"/>
      <c r="XP33" s="9"/>
      <c r="XQ33" s="9"/>
      <c r="XR33" s="9"/>
      <c r="XS33" s="9"/>
      <c r="XT33" s="9"/>
      <c r="XU33" s="9"/>
      <c r="XV33" s="9"/>
      <c r="XW33" s="9"/>
      <c r="XX33" s="9"/>
      <c r="XY33" s="9"/>
      <c r="XZ33" s="9"/>
      <c r="YA33" s="9"/>
      <c r="YB33" s="9"/>
      <c r="YC33" s="9"/>
      <c r="YD33" s="9"/>
      <c r="YE33" s="9"/>
      <c r="YF33" s="9"/>
      <c r="YG33" s="9"/>
      <c r="YH33" s="9"/>
      <c r="YI33" s="9"/>
      <c r="YJ33" s="9"/>
      <c r="YK33" s="9"/>
      <c r="YL33" s="9"/>
      <c r="YM33" s="9"/>
      <c r="YN33" s="9"/>
      <c r="YO33" s="9"/>
      <c r="YP33" s="9"/>
      <c r="YQ33" s="9"/>
      <c r="YR33" s="9"/>
      <c r="YS33" s="9"/>
      <c r="YT33" s="9"/>
      <c r="YU33" s="9"/>
      <c r="YV33" s="9"/>
      <c r="YW33" s="9"/>
      <c r="YX33" s="9"/>
      <c r="YY33" s="9"/>
      <c r="YZ33" s="9"/>
      <c r="ZA33" s="9"/>
      <c r="ZB33" s="9"/>
      <c r="ZC33" s="9"/>
      <c r="ZD33" s="9"/>
      <c r="ZE33" s="9"/>
      <c r="ZF33" s="9"/>
      <c r="ZG33" s="9"/>
      <c r="ZH33" s="9"/>
      <c r="ZI33" s="9"/>
      <c r="ZJ33" s="9"/>
      <c r="ZK33" s="9"/>
      <c r="ZL33" s="9"/>
      <c r="ZM33" s="9"/>
      <c r="ZN33" s="9"/>
      <c r="ZO33" s="9"/>
      <c r="ZP33" s="9"/>
      <c r="ZQ33" s="9"/>
      <c r="ZR33" s="9"/>
      <c r="ZS33" s="9"/>
      <c r="ZT33" s="9"/>
      <c r="ZU33" s="9"/>
      <c r="ZV33" s="9"/>
      <c r="ZW33" s="9"/>
      <c r="ZX33" s="9"/>
      <c r="ZY33" s="9"/>
      <c r="ZZ33" s="9"/>
      <c r="AAA33" s="9"/>
      <c r="AAB33" s="9"/>
      <c r="AAC33" s="9"/>
      <c r="AAD33" s="9"/>
      <c r="AAE33" s="9"/>
      <c r="AAF33" s="9"/>
      <c r="AAG33" s="9"/>
      <c r="AAH33" s="9"/>
      <c r="AAI33" s="9"/>
      <c r="AAJ33" s="9"/>
      <c r="AAK33" s="9"/>
      <c r="AAL33" s="9"/>
      <c r="AAM33" s="9"/>
      <c r="AAN33" s="9"/>
      <c r="AAO33" s="9"/>
      <c r="AAP33" s="9"/>
      <c r="AAQ33" s="9"/>
      <c r="AAR33" s="9"/>
      <c r="AAS33" s="9"/>
      <c r="AAT33" s="9"/>
      <c r="AAU33" s="9"/>
      <c r="AAV33" s="9"/>
      <c r="AAW33" s="9"/>
      <c r="AAX33" s="9"/>
      <c r="AAY33" s="9"/>
      <c r="AAZ33" s="9"/>
      <c r="ABA33" s="9"/>
      <c r="ABB33" s="9"/>
      <c r="ABC33" s="9"/>
      <c r="ABD33" s="9"/>
      <c r="ABE33" s="9"/>
      <c r="ABF33" s="9"/>
      <c r="ABG33" s="9"/>
      <c r="ABH33" s="9"/>
      <c r="ABI33" s="9"/>
      <c r="ABJ33" s="9"/>
      <c r="ABK33" s="9"/>
      <c r="ABL33" s="9"/>
      <c r="ABM33" s="9"/>
      <c r="ABN33" s="9"/>
      <c r="ABO33" s="9"/>
      <c r="ABP33" s="9"/>
      <c r="ABQ33" s="9"/>
      <c r="ABR33" s="9"/>
      <c r="ABS33" s="9"/>
      <c r="ABT33" s="9"/>
      <c r="ABU33" s="9"/>
      <c r="ABV33" s="9"/>
      <c r="ABW33" s="9"/>
      <c r="ABX33" s="9"/>
      <c r="ABY33" s="9"/>
      <c r="ABZ33" s="9"/>
      <c r="ACA33" s="9"/>
      <c r="ACB33" s="9"/>
      <c r="ACC33" s="9"/>
      <c r="ACD33" s="9"/>
      <c r="ACE33" s="9"/>
      <c r="ACF33" s="9"/>
      <c r="ACG33" s="9"/>
      <c r="ACH33" s="9"/>
      <c r="ACI33" s="9"/>
      <c r="ACJ33" s="9"/>
      <c r="ACK33" s="9"/>
      <c r="ACL33" s="9"/>
      <c r="ACM33" s="9"/>
      <c r="ACN33" s="9"/>
      <c r="ACO33" s="9"/>
      <c r="ACP33" s="9"/>
      <c r="ACQ33" s="9"/>
      <c r="ACR33" s="9"/>
      <c r="ACS33" s="9"/>
      <c r="ACT33" s="9"/>
      <c r="ACU33" s="9"/>
      <c r="ACV33" s="9"/>
      <c r="ACW33" s="9"/>
      <c r="ACX33" s="9"/>
      <c r="ACY33" s="9"/>
      <c r="ACZ33" s="9"/>
      <c r="ADA33" s="9"/>
      <c r="ADB33" s="9"/>
      <c r="ADC33" s="9"/>
      <c r="ADD33" s="9"/>
      <c r="ADE33" s="9"/>
      <c r="ADF33" s="9"/>
      <c r="ADG33" s="9"/>
      <c r="ADH33" s="9"/>
      <c r="ADI33" s="9"/>
      <c r="ADJ33" s="9"/>
      <c r="ADK33" s="9"/>
      <c r="ADL33" s="9"/>
      <c r="ADM33" s="9"/>
      <c r="ADN33" s="9"/>
      <c r="ADO33" s="9"/>
      <c r="ADP33" s="9"/>
      <c r="ADQ33" s="9"/>
      <c r="ADR33" s="9"/>
      <c r="ADS33" s="9"/>
      <c r="ADT33" s="9"/>
      <c r="ADU33" s="9"/>
      <c r="ADV33" s="9"/>
      <c r="ADW33" s="9"/>
      <c r="ADX33" s="9"/>
      <c r="ADY33" s="9"/>
      <c r="ADZ33" s="9"/>
      <c r="AEA33" s="9"/>
      <c r="AEB33" s="9"/>
      <c r="AEC33" s="9"/>
      <c r="AED33" s="9"/>
      <c r="AEE33" s="9"/>
      <c r="AEF33" s="9"/>
      <c r="AEG33" s="9"/>
      <c r="AEH33" s="9"/>
      <c r="AEI33" s="9"/>
      <c r="AEJ33" s="9"/>
      <c r="AEK33" s="9"/>
      <c r="AEL33" s="9"/>
      <c r="AEM33" s="9"/>
      <c r="AEN33" s="9"/>
      <c r="AEO33" s="9"/>
      <c r="AEP33" s="9"/>
      <c r="AEQ33" s="9"/>
      <c r="AER33" s="9"/>
      <c r="AES33" s="9"/>
      <c r="AET33" s="9"/>
      <c r="AEU33" s="9"/>
      <c r="AEV33" s="9"/>
      <c r="AEW33" s="9"/>
      <c r="AEX33" s="9"/>
      <c r="AEY33" s="9"/>
      <c r="AEZ33" s="9"/>
      <c r="AFA33" s="9"/>
      <c r="AFB33" s="9"/>
      <c r="AFC33" s="9"/>
      <c r="AFD33" s="9"/>
      <c r="AFE33" s="9"/>
      <c r="AFF33" s="9"/>
      <c r="AFG33" s="9"/>
      <c r="AFH33" s="9"/>
      <c r="AFI33" s="9"/>
      <c r="AFJ33" s="9"/>
      <c r="AFK33" s="9"/>
      <c r="AFL33" s="9"/>
      <c r="AFM33" s="9"/>
      <c r="AFN33" s="9"/>
      <c r="AFO33" s="9"/>
      <c r="AFP33" s="9"/>
      <c r="AFQ33" s="9"/>
      <c r="AFR33" s="9"/>
      <c r="AFS33" s="9"/>
      <c r="AFT33" s="9"/>
      <c r="AFU33" s="9"/>
      <c r="AFV33" s="9"/>
      <c r="AFW33" s="9"/>
      <c r="AFX33" s="9"/>
      <c r="AFY33" s="9"/>
      <c r="AFZ33" s="9"/>
      <c r="AGA33" s="9"/>
      <c r="AGB33" s="9"/>
      <c r="AGC33" s="9"/>
      <c r="AGD33" s="9"/>
      <c r="AGE33" s="9"/>
      <c r="AGF33" s="9"/>
      <c r="AGG33" s="9"/>
      <c r="AGH33" s="9"/>
      <c r="AGI33" s="9"/>
      <c r="AGJ33" s="9"/>
      <c r="AGK33" s="9"/>
      <c r="AGL33" s="9"/>
      <c r="AGM33" s="9"/>
      <c r="AGN33" s="9"/>
      <c r="AGO33" s="9"/>
      <c r="AGP33" s="9"/>
      <c r="AGQ33" s="9"/>
      <c r="AGR33" s="9"/>
      <c r="AGS33" s="9"/>
      <c r="AGT33" s="9"/>
      <c r="AGU33" s="9"/>
      <c r="AGV33" s="9"/>
      <c r="AGW33" s="9"/>
      <c r="AGX33" s="9"/>
      <c r="AGY33" s="9"/>
      <c r="AGZ33" s="9"/>
      <c r="AHA33" s="9"/>
      <c r="AHB33" s="9"/>
      <c r="AHC33" s="9"/>
      <c r="AHD33" s="9"/>
      <c r="AHE33" s="9"/>
      <c r="AHF33" s="9"/>
      <c r="AHG33" s="9"/>
      <c r="AHH33" s="9"/>
      <c r="AHI33" s="9"/>
      <c r="AHJ33" s="9"/>
      <c r="AHK33" s="9"/>
      <c r="AHL33" s="9"/>
      <c r="AHM33" s="9"/>
      <c r="AHN33" s="9"/>
      <c r="AHO33" s="9"/>
      <c r="AHP33" s="9"/>
      <c r="AHQ33" s="9"/>
      <c r="AHR33" s="9"/>
      <c r="AHS33" s="9"/>
      <c r="AHT33" s="9"/>
      <c r="AHU33" s="9"/>
      <c r="AHV33" s="9"/>
      <c r="AHW33" s="9"/>
      <c r="AHX33" s="9"/>
      <c r="AHY33" s="9"/>
      <c r="AHZ33" s="9"/>
      <c r="AIA33" s="9"/>
      <c r="AIB33" s="9"/>
      <c r="AIC33" s="9"/>
      <c r="AID33" s="9"/>
      <c r="AIE33" s="9"/>
      <c r="AIF33" s="9"/>
      <c r="AIG33" s="9"/>
      <c r="AIH33" s="9"/>
      <c r="AII33" s="9"/>
      <c r="AIJ33" s="9"/>
      <c r="AIK33" s="9"/>
      <c r="AIL33" s="9"/>
      <c r="AIM33" s="9"/>
      <c r="AIN33" s="9"/>
      <c r="AIO33" s="9"/>
      <c r="AIP33" s="9"/>
      <c r="AIQ33" s="9"/>
      <c r="AIR33" s="9"/>
      <c r="AIS33" s="9"/>
      <c r="AIT33" s="9"/>
      <c r="AIU33" s="9"/>
      <c r="AIV33" s="9"/>
      <c r="AIW33" s="9"/>
      <c r="AIX33" s="9"/>
      <c r="AIY33" s="9"/>
      <c r="AIZ33" s="9"/>
      <c r="AJA33" s="9"/>
      <c r="AJB33" s="9"/>
      <c r="AJC33" s="9"/>
      <c r="AJD33" s="9"/>
      <c r="AJE33" s="9"/>
      <c r="AJF33" s="9"/>
      <c r="AJG33" s="9"/>
      <c r="AJH33" s="9"/>
      <c r="AJI33" s="9"/>
      <c r="AJJ33" s="9"/>
      <c r="AJK33" s="9"/>
      <c r="AJL33" s="9"/>
      <c r="AJM33" s="9"/>
      <c r="AJN33" s="9"/>
      <c r="AJO33" s="9"/>
      <c r="AJP33" s="9"/>
      <c r="AJQ33" s="9"/>
      <c r="AJR33" s="9"/>
      <c r="AJS33" s="9"/>
      <c r="AJT33" s="9"/>
      <c r="AJU33" s="9"/>
      <c r="AJV33" s="9"/>
      <c r="AJW33" s="9"/>
      <c r="AJX33" s="9"/>
      <c r="AJY33" s="9"/>
      <c r="AJZ33" s="9"/>
      <c r="AKA33" s="9"/>
      <c r="AKB33" s="9"/>
      <c r="AKC33" s="9"/>
      <c r="AKD33" s="9"/>
      <c r="AKE33" s="9"/>
      <c r="AKF33" s="9"/>
      <c r="AKG33" s="9"/>
      <c r="AKH33" s="9"/>
      <c r="AKI33" s="9"/>
      <c r="AKJ33" s="9"/>
      <c r="AKK33" s="9"/>
      <c r="AKL33" s="9"/>
      <c r="AKM33" s="9"/>
      <c r="AKN33" s="9"/>
      <c r="AKO33" s="9"/>
      <c r="AKP33" s="9"/>
      <c r="AKQ33" s="9"/>
      <c r="AKR33" s="9"/>
      <c r="AKS33" s="9"/>
      <c r="AKT33" s="9"/>
      <c r="AKU33" s="9"/>
      <c r="AKV33" s="9"/>
      <c r="AKW33" s="9"/>
      <c r="AKX33" s="9"/>
      <c r="AKY33" s="9"/>
      <c r="AKZ33" s="9"/>
      <c r="ALA33" s="9"/>
      <c r="ALB33" s="9"/>
      <c r="ALC33" s="9"/>
      <c r="ALD33" s="9"/>
      <c r="ALE33" s="9"/>
      <c r="ALF33" s="9"/>
      <c r="ALG33" s="9"/>
      <c r="ALH33" s="9"/>
      <c r="ALI33" s="9"/>
      <c r="ALJ33" s="9"/>
      <c r="ALK33" s="9"/>
      <c r="ALL33" s="9"/>
      <c r="ALM33" s="9"/>
      <c r="ALN33" s="9"/>
      <c r="ALO33" s="9"/>
      <c r="ALP33" s="9"/>
      <c r="ALQ33" s="9"/>
      <c r="ALR33" s="9"/>
      <c r="ALS33" s="9"/>
      <c r="ALT33" s="9"/>
      <c r="ALU33" s="9"/>
      <c r="ALV33" s="9"/>
      <c r="ALW33" s="9"/>
      <c r="ALX33" s="9"/>
      <c r="ALY33" s="9"/>
      <c r="ALZ33" s="9"/>
      <c r="AMA33" s="9"/>
      <c r="AMB33" s="9"/>
      <c r="AMC33" s="9"/>
      <c r="AMD33" s="9"/>
      <c r="AME33" s="9"/>
      <c r="AMF33" s="9"/>
      <c r="AMG33" s="9"/>
      <c r="AMH33" s="9"/>
      <c r="AMI33" s="9"/>
      <c r="AMJ33" s="9"/>
      <c r="AMK33" s="9"/>
    </row>
    <row r="34" spans="1:1025" s="11" customFormat="1" x14ac:dyDescent="0.35">
      <c r="A34" s="42" t="s">
        <v>36</v>
      </c>
      <c r="B34" s="41">
        <f>B26*B59</f>
        <v>861.33333333333337</v>
      </c>
      <c r="C34" s="41">
        <f t="shared" ref="C34:P34" si="115">C26*C59</f>
        <v>1214.0860927152319</v>
      </c>
      <c r="D34" s="41">
        <f>D26*D59</f>
        <v>1573.5948717948718</v>
      </c>
      <c r="E34" s="41">
        <f t="shared" si="115"/>
        <v>1706.5142857142857</v>
      </c>
      <c r="F34" s="41">
        <f t="shared" si="115"/>
        <v>1420.3076923076924</v>
      </c>
      <c r="G34" s="41">
        <f>G26*G59</f>
        <v>1619.937984496124</v>
      </c>
      <c r="H34" s="41">
        <f t="shared" si="115"/>
        <v>1560.321649484536</v>
      </c>
      <c r="I34" s="41">
        <f t="shared" si="115"/>
        <v>1527.2871287128714</v>
      </c>
      <c r="J34" s="41">
        <f t="shared" si="115"/>
        <v>1508.0536912751677</v>
      </c>
      <c r="K34" s="41">
        <f t="shared" si="115"/>
        <v>1115.7686567164178</v>
      </c>
      <c r="L34" s="41">
        <f t="shared" si="115"/>
        <v>1072.1940463065048</v>
      </c>
      <c r="M34" s="41">
        <f t="shared" si="115"/>
        <v>745.46942800788963</v>
      </c>
      <c r="N34" s="41">
        <f t="shared" si="115"/>
        <v>341.55997109826592</v>
      </c>
      <c r="O34" s="41">
        <f t="shared" si="115"/>
        <v>1993.9144914491451</v>
      </c>
      <c r="P34" s="41">
        <f t="shared" si="115"/>
        <v>1983.6779911373708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9"/>
      <c r="RL34" s="9"/>
      <c r="RM34" s="9"/>
      <c r="RN34" s="9"/>
      <c r="RO34" s="9"/>
      <c r="RP34" s="9"/>
      <c r="RQ34" s="9"/>
      <c r="RR34" s="9"/>
      <c r="RS34" s="9"/>
      <c r="RT34" s="9"/>
      <c r="RU34" s="9"/>
      <c r="RV34" s="9"/>
      <c r="RW34" s="9"/>
      <c r="RX34" s="9"/>
      <c r="RY34" s="9"/>
      <c r="RZ34" s="9"/>
      <c r="SA34" s="9"/>
      <c r="SB34" s="9"/>
      <c r="SC34" s="9"/>
      <c r="SD34" s="9"/>
      <c r="SE34" s="9"/>
      <c r="SF34" s="9"/>
      <c r="SG34" s="9"/>
      <c r="SH34" s="9"/>
      <c r="SI34" s="9"/>
      <c r="SJ34" s="9"/>
      <c r="SK34" s="9"/>
      <c r="SL34" s="9"/>
      <c r="SM34" s="9"/>
      <c r="SN34" s="9"/>
      <c r="SO34" s="9"/>
      <c r="SP34" s="9"/>
      <c r="SQ34" s="9"/>
      <c r="SR34" s="9"/>
      <c r="SS34" s="9"/>
      <c r="ST34" s="9"/>
      <c r="SU34" s="9"/>
      <c r="SV34" s="9"/>
      <c r="SW34" s="9"/>
      <c r="SX34" s="9"/>
      <c r="SY34" s="9"/>
      <c r="SZ34" s="9"/>
      <c r="TA34" s="9"/>
      <c r="TB34" s="9"/>
      <c r="TC34" s="9"/>
      <c r="TD34" s="9"/>
      <c r="TE34" s="9"/>
      <c r="TF34" s="9"/>
      <c r="TG34" s="9"/>
      <c r="TH34" s="9"/>
      <c r="TI34" s="9"/>
      <c r="TJ34" s="9"/>
      <c r="TK34" s="9"/>
      <c r="TL34" s="9"/>
      <c r="TM34" s="9"/>
      <c r="TN34" s="9"/>
      <c r="TO34" s="9"/>
      <c r="TP34" s="9"/>
      <c r="TQ34" s="9"/>
      <c r="TR34" s="9"/>
      <c r="TS34" s="9"/>
      <c r="TT34" s="9"/>
      <c r="TU34" s="9"/>
      <c r="TV34" s="9"/>
      <c r="TW34" s="9"/>
      <c r="TX34" s="9"/>
      <c r="TY34" s="9"/>
      <c r="TZ34" s="9"/>
      <c r="UA34" s="9"/>
      <c r="UB34" s="9"/>
      <c r="UC34" s="9"/>
      <c r="UD34" s="9"/>
      <c r="UE34" s="9"/>
      <c r="UF34" s="9"/>
      <c r="UG34" s="9"/>
      <c r="UH34" s="9"/>
      <c r="UI34" s="9"/>
      <c r="UJ34" s="9"/>
      <c r="UK34" s="9"/>
      <c r="UL34" s="9"/>
      <c r="UM34" s="9"/>
      <c r="UN34" s="9"/>
      <c r="UO34" s="9"/>
      <c r="UP34" s="9"/>
      <c r="UQ34" s="9"/>
      <c r="UR34" s="9"/>
      <c r="US34" s="9"/>
      <c r="UT34" s="9"/>
      <c r="UU34" s="9"/>
      <c r="UV34" s="9"/>
      <c r="UW34" s="9"/>
      <c r="UX34" s="9"/>
      <c r="UY34" s="9"/>
      <c r="UZ34" s="9"/>
      <c r="VA34" s="9"/>
      <c r="VB34" s="9"/>
      <c r="VC34" s="9"/>
      <c r="VD34" s="9"/>
      <c r="VE34" s="9"/>
      <c r="VF34" s="9"/>
      <c r="VG34" s="9"/>
      <c r="VH34" s="9"/>
      <c r="VI34" s="9"/>
      <c r="VJ34" s="9"/>
      <c r="VK34" s="9"/>
      <c r="VL34" s="9"/>
      <c r="VM34" s="9"/>
      <c r="VN34" s="9"/>
      <c r="VO34" s="9"/>
      <c r="VP34" s="9"/>
      <c r="VQ34" s="9"/>
      <c r="VR34" s="9"/>
      <c r="VS34" s="9"/>
      <c r="VT34" s="9"/>
      <c r="VU34" s="9"/>
      <c r="VV34" s="9"/>
      <c r="VW34" s="9"/>
      <c r="VX34" s="9"/>
      <c r="VY34" s="9"/>
      <c r="VZ34" s="9"/>
      <c r="WA34" s="9"/>
      <c r="WB34" s="9"/>
      <c r="WC34" s="9"/>
      <c r="WD34" s="9"/>
      <c r="WE34" s="9"/>
      <c r="WF34" s="9"/>
      <c r="WG34" s="9"/>
      <c r="WH34" s="9"/>
      <c r="WI34" s="9"/>
      <c r="WJ34" s="9"/>
      <c r="WK34" s="9"/>
      <c r="WL34" s="9"/>
      <c r="WM34" s="9"/>
      <c r="WN34" s="9"/>
      <c r="WO34" s="9"/>
      <c r="WP34" s="9"/>
      <c r="WQ34" s="9"/>
      <c r="WR34" s="9"/>
      <c r="WS34" s="9"/>
      <c r="WT34" s="9"/>
      <c r="WU34" s="9"/>
      <c r="WV34" s="9"/>
      <c r="WW34" s="9"/>
      <c r="WX34" s="9"/>
      <c r="WY34" s="9"/>
      <c r="WZ34" s="9"/>
      <c r="XA34" s="9"/>
      <c r="XB34" s="9"/>
      <c r="XC34" s="9"/>
      <c r="XD34" s="9"/>
      <c r="XE34" s="9"/>
      <c r="XF34" s="9"/>
      <c r="XG34" s="9"/>
      <c r="XH34" s="9"/>
      <c r="XI34" s="9"/>
      <c r="XJ34" s="9"/>
      <c r="XK34" s="9"/>
      <c r="XL34" s="9"/>
      <c r="XM34" s="9"/>
      <c r="XN34" s="9"/>
      <c r="XO34" s="9"/>
      <c r="XP34" s="9"/>
      <c r="XQ34" s="9"/>
      <c r="XR34" s="9"/>
      <c r="XS34" s="9"/>
      <c r="XT34" s="9"/>
      <c r="XU34" s="9"/>
      <c r="XV34" s="9"/>
      <c r="XW34" s="9"/>
      <c r="XX34" s="9"/>
      <c r="XY34" s="9"/>
      <c r="XZ34" s="9"/>
      <c r="YA34" s="9"/>
      <c r="YB34" s="9"/>
      <c r="YC34" s="9"/>
      <c r="YD34" s="9"/>
      <c r="YE34" s="9"/>
      <c r="YF34" s="9"/>
      <c r="YG34" s="9"/>
      <c r="YH34" s="9"/>
      <c r="YI34" s="9"/>
      <c r="YJ34" s="9"/>
      <c r="YK34" s="9"/>
      <c r="YL34" s="9"/>
      <c r="YM34" s="9"/>
      <c r="YN34" s="9"/>
      <c r="YO34" s="9"/>
      <c r="YP34" s="9"/>
      <c r="YQ34" s="9"/>
      <c r="YR34" s="9"/>
      <c r="YS34" s="9"/>
      <c r="YT34" s="9"/>
      <c r="YU34" s="9"/>
      <c r="YV34" s="9"/>
      <c r="YW34" s="9"/>
      <c r="YX34" s="9"/>
      <c r="YY34" s="9"/>
      <c r="YZ34" s="9"/>
      <c r="ZA34" s="9"/>
      <c r="ZB34" s="9"/>
      <c r="ZC34" s="9"/>
      <c r="ZD34" s="9"/>
      <c r="ZE34" s="9"/>
      <c r="ZF34" s="9"/>
      <c r="ZG34" s="9"/>
      <c r="ZH34" s="9"/>
      <c r="ZI34" s="9"/>
      <c r="ZJ34" s="9"/>
      <c r="ZK34" s="9"/>
      <c r="ZL34" s="9"/>
      <c r="ZM34" s="9"/>
      <c r="ZN34" s="9"/>
      <c r="ZO34" s="9"/>
      <c r="ZP34" s="9"/>
      <c r="ZQ34" s="9"/>
      <c r="ZR34" s="9"/>
      <c r="ZS34" s="9"/>
      <c r="ZT34" s="9"/>
      <c r="ZU34" s="9"/>
      <c r="ZV34" s="9"/>
      <c r="ZW34" s="9"/>
      <c r="ZX34" s="9"/>
      <c r="ZY34" s="9"/>
      <c r="ZZ34" s="9"/>
      <c r="AAA34" s="9"/>
      <c r="AAB34" s="9"/>
      <c r="AAC34" s="9"/>
      <c r="AAD34" s="9"/>
      <c r="AAE34" s="9"/>
      <c r="AAF34" s="9"/>
      <c r="AAG34" s="9"/>
      <c r="AAH34" s="9"/>
      <c r="AAI34" s="9"/>
      <c r="AAJ34" s="9"/>
      <c r="AAK34" s="9"/>
      <c r="AAL34" s="9"/>
      <c r="AAM34" s="9"/>
      <c r="AAN34" s="9"/>
      <c r="AAO34" s="9"/>
      <c r="AAP34" s="9"/>
      <c r="AAQ34" s="9"/>
      <c r="AAR34" s="9"/>
      <c r="AAS34" s="9"/>
      <c r="AAT34" s="9"/>
      <c r="AAU34" s="9"/>
      <c r="AAV34" s="9"/>
      <c r="AAW34" s="9"/>
      <c r="AAX34" s="9"/>
      <c r="AAY34" s="9"/>
      <c r="AAZ34" s="9"/>
      <c r="ABA34" s="9"/>
      <c r="ABB34" s="9"/>
      <c r="ABC34" s="9"/>
      <c r="ABD34" s="9"/>
      <c r="ABE34" s="9"/>
      <c r="ABF34" s="9"/>
      <c r="ABG34" s="9"/>
      <c r="ABH34" s="9"/>
      <c r="ABI34" s="9"/>
      <c r="ABJ34" s="9"/>
      <c r="ABK34" s="9"/>
      <c r="ABL34" s="9"/>
      <c r="ABM34" s="9"/>
      <c r="ABN34" s="9"/>
      <c r="ABO34" s="9"/>
      <c r="ABP34" s="9"/>
      <c r="ABQ34" s="9"/>
      <c r="ABR34" s="9"/>
      <c r="ABS34" s="9"/>
      <c r="ABT34" s="9"/>
      <c r="ABU34" s="9"/>
      <c r="ABV34" s="9"/>
      <c r="ABW34" s="9"/>
      <c r="ABX34" s="9"/>
      <c r="ABY34" s="9"/>
      <c r="ABZ34" s="9"/>
      <c r="ACA34" s="9"/>
      <c r="ACB34" s="9"/>
      <c r="ACC34" s="9"/>
      <c r="ACD34" s="9"/>
      <c r="ACE34" s="9"/>
      <c r="ACF34" s="9"/>
      <c r="ACG34" s="9"/>
      <c r="ACH34" s="9"/>
      <c r="ACI34" s="9"/>
      <c r="ACJ34" s="9"/>
      <c r="ACK34" s="9"/>
      <c r="ACL34" s="9"/>
      <c r="ACM34" s="9"/>
      <c r="ACN34" s="9"/>
      <c r="ACO34" s="9"/>
      <c r="ACP34" s="9"/>
      <c r="ACQ34" s="9"/>
      <c r="ACR34" s="9"/>
      <c r="ACS34" s="9"/>
      <c r="ACT34" s="9"/>
      <c r="ACU34" s="9"/>
      <c r="ACV34" s="9"/>
      <c r="ACW34" s="9"/>
      <c r="ACX34" s="9"/>
      <c r="ACY34" s="9"/>
      <c r="ACZ34" s="9"/>
      <c r="ADA34" s="9"/>
      <c r="ADB34" s="9"/>
      <c r="ADC34" s="9"/>
      <c r="ADD34" s="9"/>
      <c r="ADE34" s="9"/>
      <c r="ADF34" s="9"/>
      <c r="ADG34" s="9"/>
      <c r="ADH34" s="9"/>
      <c r="ADI34" s="9"/>
      <c r="ADJ34" s="9"/>
      <c r="ADK34" s="9"/>
      <c r="ADL34" s="9"/>
      <c r="ADM34" s="9"/>
      <c r="ADN34" s="9"/>
      <c r="ADO34" s="9"/>
      <c r="ADP34" s="9"/>
      <c r="ADQ34" s="9"/>
      <c r="ADR34" s="9"/>
      <c r="ADS34" s="9"/>
      <c r="ADT34" s="9"/>
      <c r="ADU34" s="9"/>
      <c r="ADV34" s="9"/>
      <c r="ADW34" s="9"/>
      <c r="ADX34" s="9"/>
      <c r="ADY34" s="9"/>
      <c r="ADZ34" s="9"/>
      <c r="AEA34" s="9"/>
      <c r="AEB34" s="9"/>
      <c r="AEC34" s="9"/>
      <c r="AED34" s="9"/>
      <c r="AEE34" s="9"/>
      <c r="AEF34" s="9"/>
      <c r="AEG34" s="9"/>
      <c r="AEH34" s="9"/>
      <c r="AEI34" s="9"/>
      <c r="AEJ34" s="9"/>
      <c r="AEK34" s="9"/>
      <c r="AEL34" s="9"/>
      <c r="AEM34" s="9"/>
      <c r="AEN34" s="9"/>
      <c r="AEO34" s="9"/>
      <c r="AEP34" s="9"/>
      <c r="AEQ34" s="9"/>
      <c r="AER34" s="9"/>
      <c r="AES34" s="9"/>
      <c r="AET34" s="9"/>
      <c r="AEU34" s="9"/>
      <c r="AEV34" s="9"/>
      <c r="AEW34" s="9"/>
      <c r="AEX34" s="9"/>
      <c r="AEY34" s="9"/>
      <c r="AEZ34" s="9"/>
      <c r="AFA34" s="9"/>
      <c r="AFB34" s="9"/>
      <c r="AFC34" s="9"/>
      <c r="AFD34" s="9"/>
      <c r="AFE34" s="9"/>
      <c r="AFF34" s="9"/>
      <c r="AFG34" s="9"/>
      <c r="AFH34" s="9"/>
      <c r="AFI34" s="9"/>
      <c r="AFJ34" s="9"/>
      <c r="AFK34" s="9"/>
      <c r="AFL34" s="9"/>
      <c r="AFM34" s="9"/>
      <c r="AFN34" s="9"/>
      <c r="AFO34" s="9"/>
      <c r="AFP34" s="9"/>
      <c r="AFQ34" s="9"/>
      <c r="AFR34" s="9"/>
      <c r="AFS34" s="9"/>
      <c r="AFT34" s="9"/>
      <c r="AFU34" s="9"/>
      <c r="AFV34" s="9"/>
      <c r="AFW34" s="9"/>
      <c r="AFX34" s="9"/>
      <c r="AFY34" s="9"/>
      <c r="AFZ34" s="9"/>
      <c r="AGA34" s="9"/>
      <c r="AGB34" s="9"/>
      <c r="AGC34" s="9"/>
      <c r="AGD34" s="9"/>
      <c r="AGE34" s="9"/>
      <c r="AGF34" s="9"/>
      <c r="AGG34" s="9"/>
      <c r="AGH34" s="9"/>
      <c r="AGI34" s="9"/>
      <c r="AGJ34" s="9"/>
      <c r="AGK34" s="9"/>
      <c r="AGL34" s="9"/>
      <c r="AGM34" s="9"/>
      <c r="AGN34" s="9"/>
      <c r="AGO34" s="9"/>
      <c r="AGP34" s="9"/>
      <c r="AGQ34" s="9"/>
      <c r="AGR34" s="9"/>
      <c r="AGS34" s="9"/>
      <c r="AGT34" s="9"/>
      <c r="AGU34" s="9"/>
      <c r="AGV34" s="9"/>
      <c r="AGW34" s="9"/>
      <c r="AGX34" s="9"/>
      <c r="AGY34" s="9"/>
      <c r="AGZ34" s="9"/>
      <c r="AHA34" s="9"/>
      <c r="AHB34" s="9"/>
      <c r="AHC34" s="9"/>
      <c r="AHD34" s="9"/>
      <c r="AHE34" s="9"/>
      <c r="AHF34" s="9"/>
      <c r="AHG34" s="9"/>
      <c r="AHH34" s="9"/>
      <c r="AHI34" s="9"/>
      <c r="AHJ34" s="9"/>
      <c r="AHK34" s="9"/>
      <c r="AHL34" s="9"/>
      <c r="AHM34" s="9"/>
      <c r="AHN34" s="9"/>
      <c r="AHO34" s="9"/>
      <c r="AHP34" s="9"/>
      <c r="AHQ34" s="9"/>
      <c r="AHR34" s="9"/>
      <c r="AHS34" s="9"/>
      <c r="AHT34" s="9"/>
      <c r="AHU34" s="9"/>
      <c r="AHV34" s="9"/>
      <c r="AHW34" s="9"/>
      <c r="AHX34" s="9"/>
      <c r="AHY34" s="9"/>
      <c r="AHZ34" s="9"/>
      <c r="AIA34" s="9"/>
      <c r="AIB34" s="9"/>
      <c r="AIC34" s="9"/>
      <c r="AID34" s="9"/>
      <c r="AIE34" s="9"/>
      <c r="AIF34" s="9"/>
      <c r="AIG34" s="9"/>
      <c r="AIH34" s="9"/>
      <c r="AII34" s="9"/>
      <c r="AIJ34" s="9"/>
      <c r="AIK34" s="9"/>
      <c r="AIL34" s="9"/>
      <c r="AIM34" s="9"/>
      <c r="AIN34" s="9"/>
      <c r="AIO34" s="9"/>
      <c r="AIP34" s="9"/>
      <c r="AIQ34" s="9"/>
      <c r="AIR34" s="9"/>
      <c r="AIS34" s="9"/>
      <c r="AIT34" s="9"/>
      <c r="AIU34" s="9"/>
      <c r="AIV34" s="9"/>
      <c r="AIW34" s="9"/>
      <c r="AIX34" s="9"/>
      <c r="AIY34" s="9"/>
      <c r="AIZ34" s="9"/>
      <c r="AJA34" s="9"/>
      <c r="AJB34" s="9"/>
      <c r="AJC34" s="9"/>
      <c r="AJD34" s="9"/>
      <c r="AJE34" s="9"/>
      <c r="AJF34" s="9"/>
      <c r="AJG34" s="9"/>
      <c r="AJH34" s="9"/>
      <c r="AJI34" s="9"/>
      <c r="AJJ34" s="9"/>
      <c r="AJK34" s="9"/>
      <c r="AJL34" s="9"/>
      <c r="AJM34" s="9"/>
      <c r="AJN34" s="9"/>
      <c r="AJO34" s="9"/>
      <c r="AJP34" s="9"/>
      <c r="AJQ34" s="9"/>
      <c r="AJR34" s="9"/>
      <c r="AJS34" s="9"/>
      <c r="AJT34" s="9"/>
      <c r="AJU34" s="9"/>
      <c r="AJV34" s="9"/>
      <c r="AJW34" s="9"/>
      <c r="AJX34" s="9"/>
      <c r="AJY34" s="9"/>
      <c r="AJZ34" s="9"/>
      <c r="AKA34" s="9"/>
      <c r="AKB34" s="9"/>
      <c r="AKC34" s="9"/>
      <c r="AKD34" s="9"/>
      <c r="AKE34" s="9"/>
      <c r="AKF34" s="9"/>
      <c r="AKG34" s="9"/>
      <c r="AKH34" s="9"/>
      <c r="AKI34" s="9"/>
      <c r="AKJ34" s="9"/>
      <c r="AKK34" s="9"/>
      <c r="AKL34" s="9"/>
      <c r="AKM34" s="9"/>
      <c r="AKN34" s="9"/>
      <c r="AKO34" s="9"/>
      <c r="AKP34" s="9"/>
      <c r="AKQ34" s="9"/>
      <c r="AKR34" s="9"/>
      <c r="AKS34" s="9"/>
      <c r="AKT34" s="9"/>
      <c r="AKU34" s="9"/>
      <c r="AKV34" s="9"/>
      <c r="AKW34" s="9"/>
      <c r="AKX34" s="9"/>
      <c r="AKY34" s="9"/>
      <c r="AKZ34" s="9"/>
      <c r="ALA34" s="9"/>
      <c r="ALB34" s="9"/>
      <c r="ALC34" s="9"/>
      <c r="ALD34" s="9"/>
      <c r="ALE34" s="9"/>
      <c r="ALF34" s="9"/>
      <c r="ALG34" s="9"/>
      <c r="ALH34" s="9"/>
      <c r="ALI34" s="9"/>
      <c r="ALJ34" s="9"/>
      <c r="ALK34" s="9"/>
      <c r="ALL34" s="9"/>
      <c r="ALM34" s="9"/>
      <c r="ALN34" s="9"/>
      <c r="ALO34" s="9"/>
      <c r="ALP34" s="9"/>
      <c r="ALQ34" s="9"/>
      <c r="ALR34" s="9"/>
      <c r="ALS34" s="9"/>
      <c r="ALT34" s="9"/>
      <c r="ALU34" s="9"/>
      <c r="ALV34" s="9"/>
      <c r="ALW34" s="9"/>
      <c r="ALX34" s="9"/>
      <c r="ALY34" s="9"/>
      <c r="ALZ34" s="9"/>
      <c r="AMA34" s="9"/>
      <c r="AMB34" s="9"/>
      <c r="AMC34" s="9"/>
      <c r="AMD34" s="9"/>
      <c r="AME34" s="9"/>
      <c r="AMF34" s="9"/>
      <c r="AMG34" s="9"/>
      <c r="AMH34" s="9"/>
      <c r="AMI34" s="9"/>
      <c r="AMJ34" s="9"/>
      <c r="AMK34" s="9"/>
    </row>
    <row r="35" spans="1:1025" s="11" customFormat="1" x14ac:dyDescent="0.35">
      <c r="A35" s="42"/>
      <c r="B35" s="41">
        <f>B27*B60</f>
        <v>0</v>
      </c>
      <c r="C35" s="41">
        <f t="shared" ref="C35:P35" si="116">C27*C60</f>
        <v>0</v>
      </c>
      <c r="D35" s="41">
        <f t="shared" si="116"/>
        <v>0</v>
      </c>
      <c r="E35" s="41">
        <f t="shared" si="116"/>
        <v>0</v>
      </c>
      <c r="F35" s="41">
        <f t="shared" si="116"/>
        <v>0</v>
      </c>
      <c r="G35" s="41">
        <f t="shared" si="116"/>
        <v>15.653333333333332</v>
      </c>
      <c r="H35" s="41">
        <f t="shared" si="116"/>
        <v>0</v>
      </c>
      <c r="I35" s="41">
        <f t="shared" si="116"/>
        <v>29.856000000000002</v>
      </c>
      <c r="J35" s="41">
        <f t="shared" si="116"/>
        <v>74.900000000000006</v>
      </c>
      <c r="K35" s="41">
        <f t="shared" si="116"/>
        <v>0</v>
      </c>
      <c r="L35" s="41">
        <f t="shared" si="116"/>
        <v>25.324999999999996</v>
      </c>
      <c r="M35" s="41">
        <f t="shared" si="116"/>
        <v>7.0084000000000009</v>
      </c>
      <c r="N35" s="41">
        <f t="shared" si="116"/>
        <v>17.165853658536584</v>
      </c>
      <c r="O35" s="41">
        <f t="shared" si="116"/>
        <v>142.20000000000002</v>
      </c>
      <c r="P35" s="41">
        <f t="shared" si="116"/>
        <v>130.4078431372549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9"/>
      <c r="QB35" s="9"/>
      <c r="QC35" s="9"/>
      <c r="QD35" s="9"/>
      <c r="QE35" s="9"/>
      <c r="QF35" s="9"/>
      <c r="QG35" s="9"/>
      <c r="QH35" s="9"/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9"/>
      <c r="RK35" s="9"/>
      <c r="RL35" s="9"/>
      <c r="RM35" s="9"/>
      <c r="RN35" s="9"/>
      <c r="RO35" s="9"/>
      <c r="RP35" s="9"/>
      <c r="RQ35" s="9"/>
      <c r="RR35" s="9"/>
      <c r="RS35" s="9"/>
      <c r="RT35" s="9"/>
      <c r="RU35" s="9"/>
      <c r="RV35" s="9"/>
      <c r="RW35" s="9"/>
      <c r="RX35" s="9"/>
      <c r="RY35" s="9"/>
      <c r="RZ35" s="9"/>
      <c r="SA35" s="9"/>
      <c r="SB35" s="9"/>
      <c r="SC35" s="9"/>
      <c r="SD35" s="9"/>
      <c r="SE35" s="9"/>
      <c r="SF35" s="9"/>
      <c r="SG35" s="9"/>
      <c r="SH35" s="9"/>
      <c r="SI35" s="9"/>
      <c r="SJ35" s="9"/>
      <c r="SK35" s="9"/>
      <c r="SL35" s="9"/>
      <c r="SM35" s="9"/>
      <c r="SN35" s="9"/>
      <c r="SO35" s="9"/>
      <c r="SP35" s="9"/>
      <c r="SQ35" s="9"/>
      <c r="SR35" s="9"/>
      <c r="SS35" s="9"/>
      <c r="ST35" s="9"/>
      <c r="SU35" s="9"/>
      <c r="SV35" s="9"/>
      <c r="SW35" s="9"/>
      <c r="SX35" s="9"/>
      <c r="SY35" s="9"/>
      <c r="SZ35" s="9"/>
      <c r="TA35" s="9"/>
      <c r="TB35" s="9"/>
      <c r="TC35" s="9"/>
      <c r="TD35" s="9"/>
      <c r="TE35" s="9"/>
      <c r="TF35" s="9"/>
      <c r="TG35" s="9"/>
      <c r="TH35" s="9"/>
      <c r="TI35" s="9"/>
      <c r="TJ35" s="9"/>
      <c r="TK35" s="9"/>
      <c r="TL35" s="9"/>
      <c r="TM35" s="9"/>
      <c r="TN35" s="9"/>
      <c r="TO35" s="9"/>
      <c r="TP35" s="9"/>
      <c r="TQ35" s="9"/>
      <c r="TR35" s="9"/>
      <c r="TS35" s="9"/>
      <c r="TT35" s="9"/>
      <c r="TU35" s="9"/>
      <c r="TV35" s="9"/>
      <c r="TW35" s="9"/>
      <c r="TX35" s="9"/>
      <c r="TY35" s="9"/>
      <c r="TZ35" s="9"/>
      <c r="UA35" s="9"/>
      <c r="UB35" s="9"/>
      <c r="UC35" s="9"/>
      <c r="UD35" s="9"/>
      <c r="UE35" s="9"/>
      <c r="UF35" s="9"/>
      <c r="UG35" s="9"/>
      <c r="UH35" s="9"/>
      <c r="UI35" s="9"/>
      <c r="UJ35" s="9"/>
      <c r="UK35" s="9"/>
      <c r="UL35" s="9"/>
      <c r="UM35" s="9"/>
      <c r="UN35" s="9"/>
      <c r="UO35" s="9"/>
      <c r="UP35" s="9"/>
      <c r="UQ35" s="9"/>
      <c r="UR35" s="9"/>
      <c r="US35" s="9"/>
      <c r="UT35" s="9"/>
      <c r="UU35" s="9"/>
      <c r="UV35" s="9"/>
      <c r="UW35" s="9"/>
      <c r="UX35" s="9"/>
      <c r="UY35" s="9"/>
      <c r="UZ35" s="9"/>
      <c r="VA35" s="9"/>
      <c r="VB35" s="9"/>
      <c r="VC35" s="9"/>
      <c r="VD35" s="9"/>
      <c r="VE35" s="9"/>
      <c r="VF35" s="9"/>
      <c r="VG35" s="9"/>
      <c r="VH35" s="9"/>
      <c r="VI35" s="9"/>
      <c r="VJ35" s="9"/>
      <c r="VK35" s="9"/>
      <c r="VL35" s="9"/>
      <c r="VM35" s="9"/>
      <c r="VN35" s="9"/>
      <c r="VO35" s="9"/>
      <c r="VP35" s="9"/>
      <c r="VQ35" s="9"/>
      <c r="VR35" s="9"/>
      <c r="VS35" s="9"/>
      <c r="VT35" s="9"/>
      <c r="VU35" s="9"/>
      <c r="VV35" s="9"/>
      <c r="VW35" s="9"/>
      <c r="VX35" s="9"/>
      <c r="VY35" s="9"/>
      <c r="VZ35" s="9"/>
      <c r="WA35" s="9"/>
      <c r="WB35" s="9"/>
      <c r="WC35" s="9"/>
      <c r="WD35" s="9"/>
      <c r="WE35" s="9"/>
      <c r="WF35" s="9"/>
      <c r="WG35" s="9"/>
      <c r="WH35" s="9"/>
      <c r="WI35" s="9"/>
      <c r="WJ35" s="9"/>
      <c r="WK35" s="9"/>
      <c r="WL35" s="9"/>
      <c r="WM35" s="9"/>
      <c r="WN35" s="9"/>
      <c r="WO35" s="9"/>
      <c r="WP35" s="9"/>
      <c r="WQ35" s="9"/>
      <c r="WR35" s="9"/>
      <c r="WS35" s="9"/>
      <c r="WT35" s="9"/>
      <c r="WU35" s="9"/>
      <c r="WV35" s="9"/>
      <c r="WW35" s="9"/>
      <c r="WX35" s="9"/>
      <c r="WY35" s="9"/>
      <c r="WZ35" s="9"/>
      <c r="XA35" s="9"/>
      <c r="XB35" s="9"/>
      <c r="XC35" s="9"/>
      <c r="XD35" s="9"/>
      <c r="XE35" s="9"/>
      <c r="XF35" s="9"/>
      <c r="XG35" s="9"/>
      <c r="XH35" s="9"/>
      <c r="XI35" s="9"/>
      <c r="XJ35" s="9"/>
      <c r="XK35" s="9"/>
      <c r="XL35" s="9"/>
      <c r="XM35" s="9"/>
      <c r="XN35" s="9"/>
      <c r="XO35" s="9"/>
      <c r="XP35" s="9"/>
      <c r="XQ35" s="9"/>
      <c r="XR35" s="9"/>
      <c r="XS35" s="9"/>
      <c r="XT35" s="9"/>
      <c r="XU35" s="9"/>
      <c r="XV35" s="9"/>
      <c r="XW35" s="9"/>
      <c r="XX35" s="9"/>
      <c r="XY35" s="9"/>
      <c r="XZ35" s="9"/>
      <c r="YA35" s="9"/>
      <c r="YB35" s="9"/>
      <c r="YC35" s="9"/>
      <c r="YD35" s="9"/>
      <c r="YE35" s="9"/>
      <c r="YF35" s="9"/>
      <c r="YG35" s="9"/>
      <c r="YH35" s="9"/>
      <c r="YI35" s="9"/>
      <c r="YJ35" s="9"/>
      <c r="YK35" s="9"/>
      <c r="YL35" s="9"/>
      <c r="YM35" s="9"/>
      <c r="YN35" s="9"/>
      <c r="YO35" s="9"/>
      <c r="YP35" s="9"/>
      <c r="YQ35" s="9"/>
      <c r="YR35" s="9"/>
      <c r="YS35" s="9"/>
      <c r="YT35" s="9"/>
      <c r="YU35" s="9"/>
      <c r="YV35" s="9"/>
      <c r="YW35" s="9"/>
      <c r="YX35" s="9"/>
      <c r="YY35" s="9"/>
      <c r="YZ35" s="9"/>
      <c r="ZA35" s="9"/>
      <c r="ZB35" s="9"/>
      <c r="ZC35" s="9"/>
      <c r="ZD35" s="9"/>
      <c r="ZE35" s="9"/>
      <c r="ZF35" s="9"/>
      <c r="ZG35" s="9"/>
      <c r="ZH35" s="9"/>
      <c r="ZI35" s="9"/>
      <c r="ZJ35" s="9"/>
      <c r="ZK35" s="9"/>
      <c r="ZL35" s="9"/>
      <c r="ZM35" s="9"/>
      <c r="ZN35" s="9"/>
      <c r="ZO35" s="9"/>
      <c r="ZP35" s="9"/>
      <c r="ZQ35" s="9"/>
      <c r="ZR35" s="9"/>
      <c r="ZS35" s="9"/>
      <c r="ZT35" s="9"/>
      <c r="ZU35" s="9"/>
      <c r="ZV35" s="9"/>
      <c r="ZW35" s="9"/>
      <c r="ZX35" s="9"/>
      <c r="ZY35" s="9"/>
      <c r="ZZ35" s="9"/>
      <c r="AAA35" s="9"/>
      <c r="AAB35" s="9"/>
      <c r="AAC35" s="9"/>
      <c r="AAD35" s="9"/>
      <c r="AAE35" s="9"/>
      <c r="AAF35" s="9"/>
      <c r="AAG35" s="9"/>
      <c r="AAH35" s="9"/>
      <c r="AAI35" s="9"/>
      <c r="AAJ35" s="9"/>
      <c r="AAK35" s="9"/>
      <c r="AAL35" s="9"/>
      <c r="AAM35" s="9"/>
      <c r="AAN35" s="9"/>
      <c r="AAO35" s="9"/>
      <c r="AAP35" s="9"/>
      <c r="AAQ35" s="9"/>
      <c r="AAR35" s="9"/>
      <c r="AAS35" s="9"/>
      <c r="AAT35" s="9"/>
      <c r="AAU35" s="9"/>
      <c r="AAV35" s="9"/>
      <c r="AAW35" s="9"/>
      <c r="AAX35" s="9"/>
      <c r="AAY35" s="9"/>
      <c r="AAZ35" s="9"/>
      <c r="ABA35" s="9"/>
      <c r="ABB35" s="9"/>
      <c r="ABC35" s="9"/>
      <c r="ABD35" s="9"/>
      <c r="ABE35" s="9"/>
      <c r="ABF35" s="9"/>
      <c r="ABG35" s="9"/>
      <c r="ABH35" s="9"/>
      <c r="ABI35" s="9"/>
      <c r="ABJ35" s="9"/>
      <c r="ABK35" s="9"/>
      <c r="ABL35" s="9"/>
      <c r="ABM35" s="9"/>
      <c r="ABN35" s="9"/>
      <c r="ABO35" s="9"/>
      <c r="ABP35" s="9"/>
      <c r="ABQ35" s="9"/>
      <c r="ABR35" s="9"/>
      <c r="ABS35" s="9"/>
      <c r="ABT35" s="9"/>
      <c r="ABU35" s="9"/>
      <c r="ABV35" s="9"/>
      <c r="ABW35" s="9"/>
      <c r="ABX35" s="9"/>
      <c r="ABY35" s="9"/>
      <c r="ABZ35" s="9"/>
      <c r="ACA35" s="9"/>
      <c r="ACB35" s="9"/>
      <c r="ACC35" s="9"/>
      <c r="ACD35" s="9"/>
      <c r="ACE35" s="9"/>
      <c r="ACF35" s="9"/>
      <c r="ACG35" s="9"/>
      <c r="ACH35" s="9"/>
      <c r="ACI35" s="9"/>
      <c r="ACJ35" s="9"/>
      <c r="ACK35" s="9"/>
      <c r="ACL35" s="9"/>
      <c r="ACM35" s="9"/>
      <c r="ACN35" s="9"/>
      <c r="ACO35" s="9"/>
      <c r="ACP35" s="9"/>
      <c r="ACQ35" s="9"/>
      <c r="ACR35" s="9"/>
      <c r="ACS35" s="9"/>
      <c r="ACT35" s="9"/>
      <c r="ACU35" s="9"/>
      <c r="ACV35" s="9"/>
      <c r="ACW35" s="9"/>
      <c r="ACX35" s="9"/>
      <c r="ACY35" s="9"/>
      <c r="ACZ35" s="9"/>
      <c r="ADA35" s="9"/>
      <c r="ADB35" s="9"/>
      <c r="ADC35" s="9"/>
      <c r="ADD35" s="9"/>
      <c r="ADE35" s="9"/>
      <c r="ADF35" s="9"/>
      <c r="ADG35" s="9"/>
      <c r="ADH35" s="9"/>
      <c r="ADI35" s="9"/>
      <c r="ADJ35" s="9"/>
      <c r="ADK35" s="9"/>
      <c r="ADL35" s="9"/>
      <c r="ADM35" s="9"/>
      <c r="ADN35" s="9"/>
      <c r="ADO35" s="9"/>
      <c r="ADP35" s="9"/>
      <c r="ADQ35" s="9"/>
      <c r="ADR35" s="9"/>
      <c r="ADS35" s="9"/>
      <c r="ADT35" s="9"/>
      <c r="ADU35" s="9"/>
      <c r="ADV35" s="9"/>
      <c r="ADW35" s="9"/>
      <c r="ADX35" s="9"/>
      <c r="ADY35" s="9"/>
      <c r="ADZ35" s="9"/>
      <c r="AEA35" s="9"/>
      <c r="AEB35" s="9"/>
      <c r="AEC35" s="9"/>
      <c r="AED35" s="9"/>
      <c r="AEE35" s="9"/>
      <c r="AEF35" s="9"/>
      <c r="AEG35" s="9"/>
      <c r="AEH35" s="9"/>
      <c r="AEI35" s="9"/>
      <c r="AEJ35" s="9"/>
      <c r="AEK35" s="9"/>
      <c r="AEL35" s="9"/>
      <c r="AEM35" s="9"/>
      <c r="AEN35" s="9"/>
      <c r="AEO35" s="9"/>
      <c r="AEP35" s="9"/>
      <c r="AEQ35" s="9"/>
      <c r="AER35" s="9"/>
      <c r="AES35" s="9"/>
      <c r="AET35" s="9"/>
      <c r="AEU35" s="9"/>
      <c r="AEV35" s="9"/>
      <c r="AEW35" s="9"/>
      <c r="AEX35" s="9"/>
      <c r="AEY35" s="9"/>
      <c r="AEZ35" s="9"/>
      <c r="AFA35" s="9"/>
      <c r="AFB35" s="9"/>
      <c r="AFC35" s="9"/>
      <c r="AFD35" s="9"/>
      <c r="AFE35" s="9"/>
      <c r="AFF35" s="9"/>
      <c r="AFG35" s="9"/>
      <c r="AFH35" s="9"/>
      <c r="AFI35" s="9"/>
      <c r="AFJ35" s="9"/>
      <c r="AFK35" s="9"/>
      <c r="AFL35" s="9"/>
      <c r="AFM35" s="9"/>
      <c r="AFN35" s="9"/>
      <c r="AFO35" s="9"/>
      <c r="AFP35" s="9"/>
      <c r="AFQ35" s="9"/>
      <c r="AFR35" s="9"/>
      <c r="AFS35" s="9"/>
      <c r="AFT35" s="9"/>
      <c r="AFU35" s="9"/>
      <c r="AFV35" s="9"/>
      <c r="AFW35" s="9"/>
      <c r="AFX35" s="9"/>
      <c r="AFY35" s="9"/>
      <c r="AFZ35" s="9"/>
      <c r="AGA35" s="9"/>
      <c r="AGB35" s="9"/>
      <c r="AGC35" s="9"/>
      <c r="AGD35" s="9"/>
      <c r="AGE35" s="9"/>
      <c r="AGF35" s="9"/>
      <c r="AGG35" s="9"/>
      <c r="AGH35" s="9"/>
      <c r="AGI35" s="9"/>
      <c r="AGJ35" s="9"/>
      <c r="AGK35" s="9"/>
      <c r="AGL35" s="9"/>
      <c r="AGM35" s="9"/>
      <c r="AGN35" s="9"/>
      <c r="AGO35" s="9"/>
      <c r="AGP35" s="9"/>
      <c r="AGQ35" s="9"/>
      <c r="AGR35" s="9"/>
      <c r="AGS35" s="9"/>
      <c r="AGT35" s="9"/>
      <c r="AGU35" s="9"/>
      <c r="AGV35" s="9"/>
      <c r="AGW35" s="9"/>
      <c r="AGX35" s="9"/>
      <c r="AGY35" s="9"/>
      <c r="AGZ35" s="9"/>
      <c r="AHA35" s="9"/>
      <c r="AHB35" s="9"/>
      <c r="AHC35" s="9"/>
      <c r="AHD35" s="9"/>
      <c r="AHE35" s="9"/>
      <c r="AHF35" s="9"/>
      <c r="AHG35" s="9"/>
      <c r="AHH35" s="9"/>
      <c r="AHI35" s="9"/>
      <c r="AHJ35" s="9"/>
      <c r="AHK35" s="9"/>
      <c r="AHL35" s="9"/>
      <c r="AHM35" s="9"/>
      <c r="AHN35" s="9"/>
      <c r="AHO35" s="9"/>
      <c r="AHP35" s="9"/>
      <c r="AHQ35" s="9"/>
      <c r="AHR35" s="9"/>
      <c r="AHS35" s="9"/>
      <c r="AHT35" s="9"/>
      <c r="AHU35" s="9"/>
      <c r="AHV35" s="9"/>
      <c r="AHW35" s="9"/>
      <c r="AHX35" s="9"/>
      <c r="AHY35" s="9"/>
      <c r="AHZ35" s="9"/>
      <c r="AIA35" s="9"/>
      <c r="AIB35" s="9"/>
      <c r="AIC35" s="9"/>
      <c r="AID35" s="9"/>
      <c r="AIE35" s="9"/>
      <c r="AIF35" s="9"/>
      <c r="AIG35" s="9"/>
      <c r="AIH35" s="9"/>
      <c r="AII35" s="9"/>
      <c r="AIJ35" s="9"/>
      <c r="AIK35" s="9"/>
      <c r="AIL35" s="9"/>
      <c r="AIM35" s="9"/>
      <c r="AIN35" s="9"/>
      <c r="AIO35" s="9"/>
      <c r="AIP35" s="9"/>
      <c r="AIQ35" s="9"/>
      <c r="AIR35" s="9"/>
      <c r="AIS35" s="9"/>
      <c r="AIT35" s="9"/>
      <c r="AIU35" s="9"/>
      <c r="AIV35" s="9"/>
      <c r="AIW35" s="9"/>
      <c r="AIX35" s="9"/>
      <c r="AIY35" s="9"/>
      <c r="AIZ35" s="9"/>
      <c r="AJA35" s="9"/>
      <c r="AJB35" s="9"/>
      <c r="AJC35" s="9"/>
      <c r="AJD35" s="9"/>
      <c r="AJE35" s="9"/>
      <c r="AJF35" s="9"/>
      <c r="AJG35" s="9"/>
      <c r="AJH35" s="9"/>
      <c r="AJI35" s="9"/>
      <c r="AJJ35" s="9"/>
      <c r="AJK35" s="9"/>
      <c r="AJL35" s="9"/>
      <c r="AJM35" s="9"/>
      <c r="AJN35" s="9"/>
      <c r="AJO35" s="9"/>
      <c r="AJP35" s="9"/>
      <c r="AJQ35" s="9"/>
      <c r="AJR35" s="9"/>
      <c r="AJS35" s="9"/>
      <c r="AJT35" s="9"/>
      <c r="AJU35" s="9"/>
      <c r="AJV35" s="9"/>
      <c r="AJW35" s="9"/>
      <c r="AJX35" s="9"/>
      <c r="AJY35" s="9"/>
      <c r="AJZ35" s="9"/>
      <c r="AKA35" s="9"/>
      <c r="AKB35" s="9"/>
      <c r="AKC35" s="9"/>
      <c r="AKD35" s="9"/>
      <c r="AKE35" s="9"/>
      <c r="AKF35" s="9"/>
      <c r="AKG35" s="9"/>
      <c r="AKH35" s="9"/>
      <c r="AKI35" s="9"/>
      <c r="AKJ35" s="9"/>
      <c r="AKK35" s="9"/>
      <c r="AKL35" s="9"/>
      <c r="AKM35" s="9"/>
      <c r="AKN35" s="9"/>
      <c r="AKO35" s="9"/>
      <c r="AKP35" s="9"/>
      <c r="AKQ35" s="9"/>
      <c r="AKR35" s="9"/>
      <c r="AKS35" s="9"/>
      <c r="AKT35" s="9"/>
      <c r="AKU35" s="9"/>
      <c r="AKV35" s="9"/>
      <c r="AKW35" s="9"/>
      <c r="AKX35" s="9"/>
      <c r="AKY35" s="9"/>
      <c r="AKZ35" s="9"/>
      <c r="ALA35" s="9"/>
      <c r="ALB35" s="9"/>
      <c r="ALC35" s="9"/>
      <c r="ALD35" s="9"/>
      <c r="ALE35" s="9"/>
      <c r="ALF35" s="9"/>
      <c r="ALG35" s="9"/>
      <c r="ALH35" s="9"/>
      <c r="ALI35" s="9"/>
      <c r="ALJ35" s="9"/>
      <c r="ALK35" s="9"/>
      <c r="ALL35" s="9"/>
      <c r="ALM35" s="9"/>
      <c r="ALN35" s="9"/>
      <c r="ALO35" s="9"/>
      <c r="ALP35" s="9"/>
      <c r="ALQ35" s="9"/>
      <c r="ALR35" s="9"/>
      <c r="ALS35" s="9"/>
      <c r="ALT35" s="9"/>
      <c r="ALU35" s="9"/>
      <c r="ALV35" s="9"/>
      <c r="ALW35" s="9"/>
      <c r="ALX35" s="9"/>
      <c r="ALY35" s="9"/>
      <c r="ALZ35" s="9"/>
      <c r="AMA35" s="9"/>
      <c r="AMB35" s="9"/>
      <c r="AMC35" s="9"/>
      <c r="AMD35" s="9"/>
      <c r="AME35" s="9"/>
      <c r="AMF35" s="9"/>
      <c r="AMG35" s="9"/>
      <c r="AMH35" s="9"/>
      <c r="AMI35" s="9"/>
      <c r="AMJ35" s="9"/>
      <c r="AMK35" s="9"/>
    </row>
    <row r="36" spans="1:1025" s="11" customFormat="1" x14ac:dyDescent="0.35">
      <c r="A36" s="25"/>
      <c r="B36" s="39">
        <f>B35/B34</f>
        <v>0</v>
      </c>
      <c r="C36" s="39">
        <f t="shared" ref="C36" si="117">C35/C34</f>
        <v>0</v>
      </c>
      <c r="D36" s="39">
        <f t="shared" ref="D36" si="118">D35/D34</f>
        <v>0</v>
      </c>
      <c r="E36" s="39">
        <f t="shared" ref="E36" si="119">E35/E34</f>
        <v>0</v>
      </c>
      <c r="F36" s="39">
        <f t="shared" ref="F36" si="120">F35/F34</f>
        <v>0</v>
      </c>
      <c r="G36" s="39">
        <f t="shared" ref="G36" si="121">G35/G34</f>
        <v>9.662921348314606E-3</v>
      </c>
      <c r="H36" s="39">
        <f t="shared" ref="H36" si="122">H35/H34</f>
        <v>0</v>
      </c>
      <c r="I36" s="39">
        <f t="shared" ref="I36" si="123">I35/I34</f>
        <v>1.9548387096774193E-2</v>
      </c>
      <c r="J36" s="39">
        <f t="shared" ref="J36" si="124">J35/J34</f>
        <v>4.9666666666666671E-2</v>
      </c>
      <c r="K36" s="39">
        <f t="shared" ref="K36" si="125">K35/K34</f>
        <v>0</v>
      </c>
      <c r="L36" s="39">
        <f t="shared" ref="L36" si="126">L35/L34</f>
        <v>2.3619791666666667E-2</v>
      </c>
      <c r="M36" s="39">
        <f t="shared" ref="M36" si="127">M35/M34</f>
        <v>9.4013245033112581E-3</v>
      </c>
      <c r="N36" s="39">
        <f t="shared" ref="N36" si="128">N35/N34</f>
        <v>5.0257217212370628E-2</v>
      </c>
      <c r="O36" s="39">
        <f t="shared" ref="O36" si="129">O35/O34</f>
        <v>7.1317000106986203E-2</v>
      </c>
      <c r="P36" s="39">
        <f t="shared" ref="P36" si="130">P35/P34</f>
        <v>6.5740429505135381E-2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9"/>
      <c r="OK36" s="9"/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  <c r="PD36" s="9"/>
      <c r="PE36" s="9"/>
      <c r="PF36" s="9"/>
      <c r="PG36" s="9"/>
      <c r="PH36" s="9"/>
      <c r="PI36" s="9"/>
      <c r="PJ36" s="9"/>
      <c r="PK36" s="9"/>
      <c r="PL36" s="9"/>
      <c r="PM36" s="9"/>
      <c r="PN36" s="9"/>
      <c r="PO36" s="9"/>
      <c r="PP36" s="9"/>
      <c r="PQ36" s="9"/>
      <c r="PR36" s="9"/>
      <c r="PS36" s="9"/>
      <c r="PT36" s="9"/>
      <c r="PU36" s="9"/>
      <c r="PV36" s="9"/>
      <c r="PW36" s="9"/>
      <c r="PX36" s="9"/>
      <c r="PY36" s="9"/>
      <c r="PZ36" s="9"/>
      <c r="QA36" s="9"/>
      <c r="QB36" s="9"/>
      <c r="QC36" s="9"/>
      <c r="QD36" s="9"/>
      <c r="QE36" s="9"/>
      <c r="QF36" s="9"/>
      <c r="QG36" s="9"/>
      <c r="QH36" s="9"/>
      <c r="QI36" s="9"/>
      <c r="QJ36" s="9"/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9"/>
      <c r="RK36" s="9"/>
      <c r="RL36" s="9"/>
      <c r="RM36" s="9"/>
      <c r="RN36" s="9"/>
      <c r="RO36" s="9"/>
      <c r="RP36" s="9"/>
      <c r="RQ36" s="9"/>
      <c r="RR36" s="9"/>
      <c r="RS36" s="9"/>
      <c r="RT36" s="9"/>
      <c r="RU36" s="9"/>
      <c r="RV36" s="9"/>
      <c r="RW36" s="9"/>
      <c r="RX36" s="9"/>
      <c r="RY36" s="9"/>
      <c r="RZ36" s="9"/>
      <c r="SA36" s="9"/>
      <c r="SB36" s="9"/>
      <c r="SC36" s="9"/>
      <c r="SD36" s="9"/>
      <c r="SE36" s="9"/>
      <c r="SF36" s="9"/>
      <c r="SG36" s="9"/>
      <c r="SH36" s="9"/>
      <c r="SI36" s="9"/>
      <c r="SJ36" s="9"/>
      <c r="SK36" s="9"/>
      <c r="SL36" s="9"/>
      <c r="SM36" s="9"/>
      <c r="SN36" s="9"/>
      <c r="SO36" s="9"/>
      <c r="SP36" s="9"/>
      <c r="SQ36" s="9"/>
      <c r="SR36" s="9"/>
      <c r="SS36" s="9"/>
      <c r="ST36" s="9"/>
      <c r="SU36" s="9"/>
      <c r="SV36" s="9"/>
      <c r="SW36" s="9"/>
      <c r="SX36" s="9"/>
      <c r="SY36" s="9"/>
      <c r="SZ36" s="9"/>
      <c r="TA36" s="9"/>
      <c r="TB36" s="9"/>
      <c r="TC36" s="9"/>
      <c r="TD36" s="9"/>
      <c r="TE36" s="9"/>
      <c r="TF36" s="9"/>
      <c r="TG36" s="9"/>
      <c r="TH36" s="9"/>
      <c r="TI36" s="9"/>
      <c r="TJ36" s="9"/>
      <c r="TK36" s="9"/>
      <c r="TL36" s="9"/>
      <c r="TM36" s="9"/>
      <c r="TN36" s="9"/>
      <c r="TO36" s="9"/>
      <c r="TP36" s="9"/>
      <c r="TQ36" s="9"/>
      <c r="TR36" s="9"/>
      <c r="TS36" s="9"/>
      <c r="TT36" s="9"/>
      <c r="TU36" s="9"/>
      <c r="TV36" s="9"/>
      <c r="TW36" s="9"/>
      <c r="TX36" s="9"/>
      <c r="TY36" s="9"/>
      <c r="TZ36" s="9"/>
      <c r="UA36" s="9"/>
      <c r="UB36" s="9"/>
      <c r="UC36" s="9"/>
      <c r="UD36" s="9"/>
      <c r="UE36" s="9"/>
      <c r="UF36" s="9"/>
      <c r="UG36" s="9"/>
      <c r="UH36" s="9"/>
      <c r="UI36" s="9"/>
      <c r="UJ36" s="9"/>
      <c r="UK36" s="9"/>
      <c r="UL36" s="9"/>
      <c r="UM36" s="9"/>
      <c r="UN36" s="9"/>
      <c r="UO36" s="9"/>
      <c r="UP36" s="9"/>
      <c r="UQ36" s="9"/>
      <c r="UR36" s="9"/>
      <c r="US36" s="9"/>
      <c r="UT36" s="9"/>
      <c r="UU36" s="9"/>
      <c r="UV36" s="9"/>
      <c r="UW36" s="9"/>
      <c r="UX36" s="9"/>
      <c r="UY36" s="9"/>
      <c r="UZ36" s="9"/>
      <c r="VA36" s="9"/>
      <c r="VB36" s="9"/>
      <c r="VC36" s="9"/>
      <c r="VD36" s="9"/>
      <c r="VE36" s="9"/>
      <c r="VF36" s="9"/>
      <c r="VG36" s="9"/>
      <c r="VH36" s="9"/>
      <c r="VI36" s="9"/>
      <c r="VJ36" s="9"/>
      <c r="VK36" s="9"/>
      <c r="VL36" s="9"/>
      <c r="VM36" s="9"/>
      <c r="VN36" s="9"/>
      <c r="VO36" s="9"/>
      <c r="VP36" s="9"/>
      <c r="VQ36" s="9"/>
      <c r="VR36" s="9"/>
      <c r="VS36" s="9"/>
      <c r="VT36" s="9"/>
      <c r="VU36" s="9"/>
      <c r="VV36" s="9"/>
      <c r="VW36" s="9"/>
      <c r="VX36" s="9"/>
      <c r="VY36" s="9"/>
      <c r="VZ36" s="9"/>
      <c r="WA36" s="9"/>
      <c r="WB36" s="9"/>
      <c r="WC36" s="9"/>
      <c r="WD36" s="9"/>
      <c r="WE36" s="9"/>
      <c r="WF36" s="9"/>
      <c r="WG36" s="9"/>
      <c r="WH36" s="9"/>
      <c r="WI36" s="9"/>
      <c r="WJ36" s="9"/>
      <c r="WK36" s="9"/>
      <c r="WL36" s="9"/>
      <c r="WM36" s="9"/>
      <c r="WN36" s="9"/>
      <c r="WO36" s="9"/>
      <c r="WP36" s="9"/>
      <c r="WQ36" s="9"/>
      <c r="WR36" s="9"/>
      <c r="WS36" s="9"/>
      <c r="WT36" s="9"/>
      <c r="WU36" s="9"/>
      <c r="WV36" s="9"/>
      <c r="WW36" s="9"/>
      <c r="WX36" s="9"/>
      <c r="WY36" s="9"/>
      <c r="WZ36" s="9"/>
      <c r="XA36" s="9"/>
      <c r="XB36" s="9"/>
      <c r="XC36" s="9"/>
      <c r="XD36" s="9"/>
      <c r="XE36" s="9"/>
      <c r="XF36" s="9"/>
      <c r="XG36" s="9"/>
      <c r="XH36" s="9"/>
      <c r="XI36" s="9"/>
      <c r="XJ36" s="9"/>
      <c r="XK36" s="9"/>
      <c r="XL36" s="9"/>
      <c r="XM36" s="9"/>
      <c r="XN36" s="9"/>
      <c r="XO36" s="9"/>
      <c r="XP36" s="9"/>
      <c r="XQ36" s="9"/>
      <c r="XR36" s="9"/>
      <c r="XS36" s="9"/>
      <c r="XT36" s="9"/>
      <c r="XU36" s="9"/>
      <c r="XV36" s="9"/>
      <c r="XW36" s="9"/>
      <c r="XX36" s="9"/>
      <c r="XY36" s="9"/>
      <c r="XZ36" s="9"/>
      <c r="YA36" s="9"/>
      <c r="YB36" s="9"/>
      <c r="YC36" s="9"/>
      <c r="YD36" s="9"/>
      <c r="YE36" s="9"/>
      <c r="YF36" s="9"/>
      <c r="YG36" s="9"/>
      <c r="YH36" s="9"/>
      <c r="YI36" s="9"/>
      <c r="YJ36" s="9"/>
      <c r="YK36" s="9"/>
      <c r="YL36" s="9"/>
      <c r="YM36" s="9"/>
      <c r="YN36" s="9"/>
      <c r="YO36" s="9"/>
      <c r="YP36" s="9"/>
      <c r="YQ36" s="9"/>
      <c r="YR36" s="9"/>
      <c r="YS36" s="9"/>
      <c r="YT36" s="9"/>
      <c r="YU36" s="9"/>
      <c r="YV36" s="9"/>
      <c r="YW36" s="9"/>
      <c r="YX36" s="9"/>
      <c r="YY36" s="9"/>
      <c r="YZ36" s="9"/>
      <c r="ZA36" s="9"/>
      <c r="ZB36" s="9"/>
      <c r="ZC36" s="9"/>
      <c r="ZD36" s="9"/>
      <c r="ZE36" s="9"/>
      <c r="ZF36" s="9"/>
      <c r="ZG36" s="9"/>
      <c r="ZH36" s="9"/>
      <c r="ZI36" s="9"/>
      <c r="ZJ36" s="9"/>
      <c r="ZK36" s="9"/>
      <c r="ZL36" s="9"/>
      <c r="ZM36" s="9"/>
      <c r="ZN36" s="9"/>
      <c r="ZO36" s="9"/>
      <c r="ZP36" s="9"/>
      <c r="ZQ36" s="9"/>
      <c r="ZR36" s="9"/>
      <c r="ZS36" s="9"/>
      <c r="ZT36" s="9"/>
      <c r="ZU36" s="9"/>
      <c r="ZV36" s="9"/>
      <c r="ZW36" s="9"/>
      <c r="ZX36" s="9"/>
      <c r="ZY36" s="9"/>
      <c r="ZZ36" s="9"/>
      <c r="AAA36" s="9"/>
      <c r="AAB36" s="9"/>
      <c r="AAC36" s="9"/>
      <c r="AAD36" s="9"/>
      <c r="AAE36" s="9"/>
      <c r="AAF36" s="9"/>
      <c r="AAG36" s="9"/>
      <c r="AAH36" s="9"/>
      <c r="AAI36" s="9"/>
      <c r="AAJ36" s="9"/>
      <c r="AAK36" s="9"/>
      <c r="AAL36" s="9"/>
      <c r="AAM36" s="9"/>
      <c r="AAN36" s="9"/>
      <c r="AAO36" s="9"/>
      <c r="AAP36" s="9"/>
      <c r="AAQ36" s="9"/>
      <c r="AAR36" s="9"/>
      <c r="AAS36" s="9"/>
      <c r="AAT36" s="9"/>
      <c r="AAU36" s="9"/>
      <c r="AAV36" s="9"/>
      <c r="AAW36" s="9"/>
      <c r="AAX36" s="9"/>
      <c r="AAY36" s="9"/>
      <c r="AAZ36" s="9"/>
      <c r="ABA36" s="9"/>
      <c r="ABB36" s="9"/>
      <c r="ABC36" s="9"/>
      <c r="ABD36" s="9"/>
      <c r="ABE36" s="9"/>
      <c r="ABF36" s="9"/>
      <c r="ABG36" s="9"/>
      <c r="ABH36" s="9"/>
      <c r="ABI36" s="9"/>
      <c r="ABJ36" s="9"/>
      <c r="ABK36" s="9"/>
      <c r="ABL36" s="9"/>
      <c r="ABM36" s="9"/>
      <c r="ABN36" s="9"/>
      <c r="ABO36" s="9"/>
      <c r="ABP36" s="9"/>
      <c r="ABQ36" s="9"/>
      <c r="ABR36" s="9"/>
      <c r="ABS36" s="9"/>
      <c r="ABT36" s="9"/>
      <c r="ABU36" s="9"/>
      <c r="ABV36" s="9"/>
      <c r="ABW36" s="9"/>
      <c r="ABX36" s="9"/>
      <c r="ABY36" s="9"/>
      <c r="ABZ36" s="9"/>
      <c r="ACA36" s="9"/>
      <c r="ACB36" s="9"/>
      <c r="ACC36" s="9"/>
      <c r="ACD36" s="9"/>
      <c r="ACE36" s="9"/>
      <c r="ACF36" s="9"/>
      <c r="ACG36" s="9"/>
      <c r="ACH36" s="9"/>
      <c r="ACI36" s="9"/>
      <c r="ACJ36" s="9"/>
      <c r="ACK36" s="9"/>
      <c r="ACL36" s="9"/>
      <c r="ACM36" s="9"/>
      <c r="ACN36" s="9"/>
      <c r="ACO36" s="9"/>
      <c r="ACP36" s="9"/>
      <c r="ACQ36" s="9"/>
      <c r="ACR36" s="9"/>
      <c r="ACS36" s="9"/>
      <c r="ACT36" s="9"/>
      <c r="ACU36" s="9"/>
      <c r="ACV36" s="9"/>
      <c r="ACW36" s="9"/>
      <c r="ACX36" s="9"/>
      <c r="ACY36" s="9"/>
      <c r="ACZ36" s="9"/>
      <c r="ADA36" s="9"/>
      <c r="ADB36" s="9"/>
      <c r="ADC36" s="9"/>
      <c r="ADD36" s="9"/>
      <c r="ADE36" s="9"/>
      <c r="ADF36" s="9"/>
      <c r="ADG36" s="9"/>
      <c r="ADH36" s="9"/>
      <c r="ADI36" s="9"/>
      <c r="ADJ36" s="9"/>
      <c r="ADK36" s="9"/>
      <c r="ADL36" s="9"/>
      <c r="ADM36" s="9"/>
      <c r="ADN36" s="9"/>
      <c r="ADO36" s="9"/>
      <c r="ADP36" s="9"/>
      <c r="ADQ36" s="9"/>
      <c r="ADR36" s="9"/>
      <c r="ADS36" s="9"/>
      <c r="ADT36" s="9"/>
      <c r="ADU36" s="9"/>
      <c r="ADV36" s="9"/>
      <c r="ADW36" s="9"/>
      <c r="ADX36" s="9"/>
      <c r="ADY36" s="9"/>
      <c r="ADZ36" s="9"/>
      <c r="AEA36" s="9"/>
      <c r="AEB36" s="9"/>
      <c r="AEC36" s="9"/>
      <c r="AED36" s="9"/>
      <c r="AEE36" s="9"/>
      <c r="AEF36" s="9"/>
      <c r="AEG36" s="9"/>
      <c r="AEH36" s="9"/>
      <c r="AEI36" s="9"/>
      <c r="AEJ36" s="9"/>
      <c r="AEK36" s="9"/>
      <c r="AEL36" s="9"/>
      <c r="AEM36" s="9"/>
      <c r="AEN36" s="9"/>
      <c r="AEO36" s="9"/>
      <c r="AEP36" s="9"/>
      <c r="AEQ36" s="9"/>
      <c r="AER36" s="9"/>
      <c r="AES36" s="9"/>
      <c r="AET36" s="9"/>
      <c r="AEU36" s="9"/>
      <c r="AEV36" s="9"/>
      <c r="AEW36" s="9"/>
      <c r="AEX36" s="9"/>
      <c r="AEY36" s="9"/>
      <c r="AEZ36" s="9"/>
      <c r="AFA36" s="9"/>
      <c r="AFB36" s="9"/>
      <c r="AFC36" s="9"/>
      <c r="AFD36" s="9"/>
      <c r="AFE36" s="9"/>
      <c r="AFF36" s="9"/>
      <c r="AFG36" s="9"/>
      <c r="AFH36" s="9"/>
      <c r="AFI36" s="9"/>
      <c r="AFJ36" s="9"/>
      <c r="AFK36" s="9"/>
      <c r="AFL36" s="9"/>
      <c r="AFM36" s="9"/>
      <c r="AFN36" s="9"/>
      <c r="AFO36" s="9"/>
      <c r="AFP36" s="9"/>
      <c r="AFQ36" s="9"/>
      <c r="AFR36" s="9"/>
      <c r="AFS36" s="9"/>
      <c r="AFT36" s="9"/>
      <c r="AFU36" s="9"/>
      <c r="AFV36" s="9"/>
      <c r="AFW36" s="9"/>
      <c r="AFX36" s="9"/>
      <c r="AFY36" s="9"/>
      <c r="AFZ36" s="9"/>
      <c r="AGA36" s="9"/>
      <c r="AGB36" s="9"/>
      <c r="AGC36" s="9"/>
      <c r="AGD36" s="9"/>
      <c r="AGE36" s="9"/>
      <c r="AGF36" s="9"/>
      <c r="AGG36" s="9"/>
      <c r="AGH36" s="9"/>
      <c r="AGI36" s="9"/>
      <c r="AGJ36" s="9"/>
      <c r="AGK36" s="9"/>
      <c r="AGL36" s="9"/>
      <c r="AGM36" s="9"/>
      <c r="AGN36" s="9"/>
      <c r="AGO36" s="9"/>
      <c r="AGP36" s="9"/>
      <c r="AGQ36" s="9"/>
      <c r="AGR36" s="9"/>
      <c r="AGS36" s="9"/>
      <c r="AGT36" s="9"/>
      <c r="AGU36" s="9"/>
      <c r="AGV36" s="9"/>
      <c r="AGW36" s="9"/>
      <c r="AGX36" s="9"/>
      <c r="AGY36" s="9"/>
      <c r="AGZ36" s="9"/>
      <c r="AHA36" s="9"/>
      <c r="AHB36" s="9"/>
      <c r="AHC36" s="9"/>
      <c r="AHD36" s="9"/>
      <c r="AHE36" s="9"/>
      <c r="AHF36" s="9"/>
      <c r="AHG36" s="9"/>
      <c r="AHH36" s="9"/>
      <c r="AHI36" s="9"/>
      <c r="AHJ36" s="9"/>
      <c r="AHK36" s="9"/>
      <c r="AHL36" s="9"/>
      <c r="AHM36" s="9"/>
      <c r="AHN36" s="9"/>
      <c r="AHO36" s="9"/>
      <c r="AHP36" s="9"/>
      <c r="AHQ36" s="9"/>
      <c r="AHR36" s="9"/>
      <c r="AHS36" s="9"/>
      <c r="AHT36" s="9"/>
      <c r="AHU36" s="9"/>
      <c r="AHV36" s="9"/>
      <c r="AHW36" s="9"/>
      <c r="AHX36" s="9"/>
      <c r="AHY36" s="9"/>
      <c r="AHZ36" s="9"/>
      <c r="AIA36" s="9"/>
      <c r="AIB36" s="9"/>
      <c r="AIC36" s="9"/>
      <c r="AID36" s="9"/>
      <c r="AIE36" s="9"/>
      <c r="AIF36" s="9"/>
      <c r="AIG36" s="9"/>
      <c r="AIH36" s="9"/>
      <c r="AII36" s="9"/>
      <c r="AIJ36" s="9"/>
      <c r="AIK36" s="9"/>
      <c r="AIL36" s="9"/>
      <c r="AIM36" s="9"/>
      <c r="AIN36" s="9"/>
      <c r="AIO36" s="9"/>
      <c r="AIP36" s="9"/>
      <c r="AIQ36" s="9"/>
      <c r="AIR36" s="9"/>
      <c r="AIS36" s="9"/>
      <c r="AIT36" s="9"/>
      <c r="AIU36" s="9"/>
      <c r="AIV36" s="9"/>
      <c r="AIW36" s="9"/>
      <c r="AIX36" s="9"/>
      <c r="AIY36" s="9"/>
      <c r="AIZ36" s="9"/>
      <c r="AJA36" s="9"/>
      <c r="AJB36" s="9"/>
      <c r="AJC36" s="9"/>
      <c r="AJD36" s="9"/>
      <c r="AJE36" s="9"/>
      <c r="AJF36" s="9"/>
      <c r="AJG36" s="9"/>
      <c r="AJH36" s="9"/>
      <c r="AJI36" s="9"/>
      <c r="AJJ36" s="9"/>
      <c r="AJK36" s="9"/>
      <c r="AJL36" s="9"/>
      <c r="AJM36" s="9"/>
      <c r="AJN36" s="9"/>
      <c r="AJO36" s="9"/>
      <c r="AJP36" s="9"/>
      <c r="AJQ36" s="9"/>
      <c r="AJR36" s="9"/>
      <c r="AJS36" s="9"/>
      <c r="AJT36" s="9"/>
      <c r="AJU36" s="9"/>
      <c r="AJV36" s="9"/>
      <c r="AJW36" s="9"/>
      <c r="AJX36" s="9"/>
      <c r="AJY36" s="9"/>
      <c r="AJZ36" s="9"/>
      <c r="AKA36" s="9"/>
      <c r="AKB36" s="9"/>
      <c r="AKC36" s="9"/>
      <c r="AKD36" s="9"/>
      <c r="AKE36" s="9"/>
      <c r="AKF36" s="9"/>
      <c r="AKG36" s="9"/>
      <c r="AKH36" s="9"/>
      <c r="AKI36" s="9"/>
      <c r="AKJ36" s="9"/>
      <c r="AKK36" s="9"/>
      <c r="AKL36" s="9"/>
      <c r="AKM36" s="9"/>
      <c r="AKN36" s="9"/>
      <c r="AKO36" s="9"/>
      <c r="AKP36" s="9"/>
      <c r="AKQ36" s="9"/>
      <c r="AKR36" s="9"/>
      <c r="AKS36" s="9"/>
      <c r="AKT36" s="9"/>
      <c r="AKU36" s="9"/>
      <c r="AKV36" s="9"/>
      <c r="AKW36" s="9"/>
      <c r="AKX36" s="9"/>
      <c r="AKY36" s="9"/>
      <c r="AKZ36" s="9"/>
      <c r="ALA36" s="9"/>
      <c r="ALB36" s="9"/>
      <c r="ALC36" s="9"/>
      <c r="ALD36" s="9"/>
      <c r="ALE36" s="9"/>
      <c r="ALF36" s="9"/>
      <c r="ALG36" s="9"/>
      <c r="ALH36" s="9"/>
      <c r="ALI36" s="9"/>
      <c r="ALJ36" s="9"/>
      <c r="ALK36" s="9"/>
      <c r="ALL36" s="9"/>
      <c r="ALM36" s="9"/>
      <c r="ALN36" s="9"/>
      <c r="ALO36" s="9"/>
      <c r="ALP36" s="9"/>
      <c r="ALQ36" s="9"/>
      <c r="ALR36" s="9"/>
      <c r="ALS36" s="9"/>
      <c r="ALT36" s="9"/>
      <c r="ALU36" s="9"/>
      <c r="ALV36" s="9"/>
      <c r="ALW36" s="9"/>
      <c r="ALX36" s="9"/>
      <c r="ALY36" s="9"/>
      <c r="ALZ36" s="9"/>
      <c r="AMA36" s="9"/>
      <c r="AMB36" s="9"/>
      <c r="AMC36" s="9"/>
      <c r="AMD36" s="9"/>
      <c r="AME36" s="9"/>
      <c r="AMF36" s="9"/>
      <c r="AMG36" s="9"/>
      <c r="AMH36" s="9"/>
      <c r="AMI36" s="9"/>
      <c r="AMJ36" s="9"/>
      <c r="AMK36" s="9"/>
    </row>
    <row r="37" spans="1:1025" s="11" customFormat="1" x14ac:dyDescent="0.35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9"/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9"/>
      <c r="QA37" s="9"/>
      <c r="QB37" s="9"/>
      <c r="QC37" s="9"/>
      <c r="QD37" s="9"/>
      <c r="QE37" s="9"/>
      <c r="QF37" s="9"/>
      <c r="QG37" s="9"/>
      <c r="QH37" s="9"/>
      <c r="QI37" s="9"/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9"/>
      <c r="RK37" s="9"/>
      <c r="RL37" s="9"/>
      <c r="RM37" s="9"/>
      <c r="RN37" s="9"/>
      <c r="RO37" s="9"/>
      <c r="RP37" s="9"/>
      <c r="RQ37" s="9"/>
      <c r="RR37" s="9"/>
      <c r="RS37" s="9"/>
      <c r="RT37" s="9"/>
      <c r="RU37" s="9"/>
      <c r="RV37" s="9"/>
      <c r="RW37" s="9"/>
      <c r="RX37" s="9"/>
      <c r="RY37" s="9"/>
      <c r="RZ37" s="9"/>
      <c r="SA37" s="9"/>
      <c r="SB37" s="9"/>
      <c r="SC37" s="9"/>
      <c r="SD37" s="9"/>
      <c r="SE37" s="9"/>
      <c r="SF37" s="9"/>
      <c r="SG37" s="9"/>
      <c r="SH37" s="9"/>
      <c r="SI37" s="9"/>
      <c r="SJ37" s="9"/>
      <c r="SK37" s="9"/>
      <c r="SL37" s="9"/>
      <c r="SM37" s="9"/>
      <c r="SN37" s="9"/>
      <c r="SO37" s="9"/>
      <c r="SP37" s="9"/>
      <c r="SQ37" s="9"/>
      <c r="SR37" s="9"/>
      <c r="SS37" s="9"/>
      <c r="ST37" s="9"/>
      <c r="SU37" s="9"/>
      <c r="SV37" s="9"/>
      <c r="SW37" s="9"/>
      <c r="SX37" s="9"/>
      <c r="SY37" s="9"/>
      <c r="SZ37" s="9"/>
      <c r="TA37" s="9"/>
      <c r="TB37" s="9"/>
      <c r="TC37" s="9"/>
      <c r="TD37" s="9"/>
      <c r="TE37" s="9"/>
      <c r="TF37" s="9"/>
      <c r="TG37" s="9"/>
      <c r="TH37" s="9"/>
      <c r="TI37" s="9"/>
      <c r="TJ37" s="9"/>
      <c r="TK37" s="9"/>
      <c r="TL37" s="9"/>
      <c r="TM37" s="9"/>
      <c r="TN37" s="9"/>
      <c r="TO37" s="9"/>
      <c r="TP37" s="9"/>
      <c r="TQ37" s="9"/>
      <c r="TR37" s="9"/>
      <c r="TS37" s="9"/>
      <c r="TT37" s="9"/>
      <c r="TU37" s="9"/>
      <c r="TV37" s="9"/>
      <c r="TW37" s="9"/>
      <c r="TX37" s="9"/>
      <c r="TY37" s="9"/>
      <c r="TZ37" s="9"/>
      <c r="UA37" s="9"/>
      <c r="UB37" s="9"/>
      <c r="UC37" s="9"/>
      <c r="UD37" s="9"/>
      <c r="UE37" s="9"/>
      <c r="UF37" s="9"/>
      <c r="UG37" s="9"/>
      <c r="UH37" s="9"/>
      <c r="UI37" s="9"/>
      <c r="UJ37" s="9"/>
      <c r="UK37" s="9"/>
      <c r="UL37" s="9"/>
      <c r="UM37" s="9"/>
      <c r="UN37" s="9"/>
      <c r="UO37" s="9"/>
      <c r="UP37" s="9"/>
      <c r="UQ37" s="9"/>
      <c r="UR37" s="9"/>
      <c r="US37" s="9"/>
      <c r="UT37" s="9"/>
      <c r="UU37" s="9"/>
      <c r="UV37" s="9"/>
      <c r="UW37" s="9"/>
      <c r="UX37" s="9"/>
      <c r="UY37" s="9"/>
      <c r="UZ37" s="9"/>
      <c r="VA37" s="9"/>
      <c r="VB37" s="9"/>
      <c r="VC37" s="9"/>
      <c r="VD37" s="9"/>
      <c r="VE37" s="9"/>
      <c r="VF37" s="9"/>
      <c r="VG37" s="9"/>
      <c r="VH37" s="9"/>
      <c r="VI37" s="9"/>
      <c r="VJ37" s="9"/>
      <c r="VK37" s="9"/>
      <c r="VL37" s="9"/>
      <c r="VM37" s="9"/>
      <c r="VN37" s="9"/>
      <c r="VO37" s="9"/>
      <c r="VP37" s="9"/>
      <c r="VQ37" s="9"/>
      <c r="VR37" s="9"/>
      <c r="VS37" s="9"/>
      <c r="VT37" s="9"/>
      <c r="VU37" s="9"/>
      <c r="VV37" s="9"/>
      <c r="VW37" s="9"/>
      <c r="VX37" s="9"/>
      <c r="VY37" s="9"/>
      <c r="VZ37" s="9"/>
      <c r="WA37" s="9"/>
      <c r="WB37" s="9"/>
      <c r="WC37" s="9"/>
      <c r="WD37" s="9"/>
      <c r="WE37" s="9"/>
      <c r="WF37" s="9"/>
      <c r="WG37" s="9"/>
      <c r="WH37" s="9"/>
      <c r="WI37" s="9"/>
      <c r="WJ37" s="9"/>
      <c r="WK37" s="9"/>
      <c r="WL37" s="9"/>
      <c r="WM37" s="9"/>
      <c r="WN37" s="9"/>
      <c r="WO37" s="9"/>
      <c r="WP37" s="9"/>
      <c r="WQ37" s="9"/>
      <c r="WR37" s="9"/>
      <c r="WS37" s="9"/>
      <c r="WT37" s="9"/>
      <c r="WU37" s="9"/>
      <c r="WV37" s="9"/>
      <c r="WW37" s="9"/>
      <c r="WX37" s="9"/>
      <c r="WY37" s="9"/>
      <c r="WZ37" s="9"/>
      <c r="XA37" s="9"/>
      <c r="XB37" s="9"/>
      <c r="XC37" s="9"/>
      <c r="XD37" s="9"/>
      <c r="XE37" s="9"/>
      <c r="XF37" s="9"/>
      <c r="XG37" s="9"/>
      <c r="XH37" s="9"/>
      <c r="XI37" s="9"/>
      <c r="XJ37" s="9"/>
      <c r="XK37" s="9"/>
      <c r="XL37" s="9"/>
      <c r="XM37" s="9"/>
      <c r="XN37" s="9"/>
      <c r="XO37" s="9"/>
      <c r="XP37" s="9"/>
      <c r="XQ37" s="9"/>
      <c r="XR37" s="9"/>
      <c r="XS37" s="9"/>
      <c r="XT37" s="9"/>
      <c r="XU37" s="9"/>
      <c r="XV37" s="9"/>
      <c r="XW37" s="9"/>
      <c r="XX37" s="9"/>
      <c r="XY37" s="9"/>
      <c r="XZ37" s="9"/>
      <c r="YA37" s="9"/>
      <c r="YB37" s="9"/>
      <c r="YC37" s="9"/>
      <c r="YD37" s="9"/>
      <c r="YE37" s="9"/>
      <c r="YF37" s="9"/>
      <c r="YG37" s="9"/>
      <c r="YH37" s="9"/>
      <c r="YI37" s="9"/>
      <c r="YJ37" s="9"/>
      <c r="YK37" s="9"/>
      <c r="YL37" s="9"/>
      <c r="YM37" s="9"/>
      <c r="YN37" s="9"/>
      <c r="YO37" s="9"/>
      <c r="YP37" s="9"/>
      <c r="YQ37" s="9"/>
      <c r="YR37" s="9"/>
      <c r="YS37" s="9"/>
      <c r="YT37" s="9"/>
      <c r="YU37" s="9"/>
      <c r="YV37" s="9"/>
      <c r="YW37" s="9"/>
      <c r="YX37" s="9"/>
      <c r="YY37" s="9"/>
      <c r="YZ37" s="9"/>
      <c r="ZA37" s="9"/>
      <c r="ZB37" s="9"/>
      <c r="ZC37" s="9"/>
      <c r="ZD37" s="9"/>
      <c r="ZE37" s="9"/>
      <c r="ZF37" s="9"/>
      <c r="ZG37" s="9"/>
      <c r="ZH37" s="9"/>
      <c r="ZI37" s="9"/>
      <c r="ZJ37" s="9"/>
      <c r="ZK37" s="9"/>
      <c r="ZL37" s="9"/>
      <c r="ZM37" s="9"/>
      <c r="ZN37" s="9"/>
      <c r="ZO37" s="9"/>
      <c r="ZP37" s="9"/>
      <c r="ZQ37" s="9"/>
      <c r="ZR37" s="9"/>
      <c r="ZS37" s="9"/>
      <c r="ZT37" s="9"/>
      <c r="ZU37" s="9"/>
      <c r="ZV37" s="9"/>
      <c r="ZW37" s="9"/>
      <c r="ZX37" s="9"/>
      <c r="ZY37" s="9"/>
      <c r="ZZ37" s="9"/>
      <c r="AAA37" s="9"/>
      <c r="AAB37" s="9"/>
      <c r="AAC37" s="9"/>
      <c r="AAD37" s="9"/>
      <c r="AAE37" s="9"/>
      <c r="AAF37" s="9"/>
      <c r="AAG37" s="9"/>
      <c r="AAH37" s="9"/>
      <c r="AAI37" s="9"/>
      <c r="AAJ37" s="9"/>
      <c r="AAK37" s="9"/>
      <c r="AAL37" s="9"/>
      <c r="AAM37" s="9"/>
      <c r="AAN37" s="9"/>
      <c r="AAO37" s="9"/>
      <c r="AAP37" s="9"/>
      <c r="AAQ37" s="9"/>
      <c r="AAR37" s="9"/>
      <c r="AAS37" s="9"/>
      <c r="AAT37" s="9"/>
      <c r="AAU37" s="9"/>
      <c r="AAV37" s="9"/>
      <c r="AAW37" s="9"/>
      <c r="AAX37" s="9"/>
      <c r="AAY37" s="9"/>
      <c r="AAZ37" s="9"/>
      <c r="ABA37" s="9"/>
      <c r="ABB37" s="9"/>
      <c r="ABC37" s="9"/>
      <c r="ABD37" s="9"/>
      <c r="ABE37" s="9"/>
      <c r="ABF37" s="9"/>
      <c r="ABG37" s="9"/>
      <c r="ABH37" s="9"/>
      <c r="ABI37" s="9"/>
      <c r="ABJ37" s="9"/>
      <c r="ABK37" s="9"/>
      <c r="ABL37" s="9"/>
      <c r="ABM37" s="9"/>
      <c r="ABN37" s="9"/>
      <c r="ABO37" s="9"/>
      <c r="ABP37" s="9"/>
      <c r="ABQ37" s="9"/>
      <c r="ABR37" s="9"/>
      <c r="ABS37" s="9"/>
      <c r="ABT37" s="9"/>
      <c r="ABU37" s="9"/>
      <c r="ABV37" s="9"/>
      <c r="ABW37" s="9"/>
      <c r="ABX37" s="9"/>
      <c r="ABY37" s="9"/>
      <c r="ABZ37" s="9"/>
      <c r="ACA37" s="9"/>
      <c r="ACB37" s="9"/>
      <c r="ACC37" s="9"/>
      <c r="ACD37" s="9"/>
      <c r="ACE37" s="9"/>
      <c r="ACF37" s="9"/>
      <c r="ACG37" s="9"/>
      <c r="ACH37" s="9"/>
      <c r="ACI37" s="9"/>
      <c r="ACJ37" s="9"/>
      <c r="ACK37" s="9"/>
      <c r="ACL37" s="9"/>
      <c r="ACM37" s="9"/>
      <c r="ACN37" s="9"/>
      <c r="ACO37" s="9"/>
      <c r="ACP37" s="9"/>
      <c r="ACQ37" s="9"/>
      <c r="ACR37" s="9"/>
      <c r="ACS37" s="9"/>
      <c r="ACT37" s="9"/>
      <c r="ACU37" s="9"/>
      <c r="ACV37" s="9"/>
      <c r="ACW37" s="9"/>
      <c r="ACX37" s="9"/>
      <c r="ACY37" s="9"/>
      <c r="ACZ37" s="9"/>
      <c r="ADA37" s="9"/>
      <c r="ADB37" s="9"/>
      <c r="ADC37" s="9"/>
      <c r="ADD37" s="9"/>
      <c r="ADE37" s="9"/>
      <c r="ADF37" s="9"/>
      <c r="ADG37" s="9"/>
      <c r="ADH37" s="9"/>
      <c r="ADI37" s="9"/>
      <c r="ADJ37" s="9"/>
      <c r="ADK37" s="9"/>
      <c r="ADL37" s="9"/>
      <c r="ADM37" s="9"/>
      <c r="ADN37" s="9"/>
      <c r="ADO37" s="9"/>
      <c r="ADP37" s="9"/>
      <c r="ADQ37" s="9"/>
      <c r="ADR37" s="9"/>
      <c r="ADS37" s="9"/>
      <c r="ADT37" s="9"/>
      <c r="ADU37" s="9"/>
      <c r="ADV37" s="9"/>
      <c r="ADW37" s="9"/>
      <c r="ADX37" s="9"/>
      <c r="ADY37" s="9"/>
      <c r="ADZ37" s="9"/>
      <c r="AEA37" s="9"/>
      <c r="AEB37" s="9"/>
      <c r="AEC37" s="9"/>
      <c r="AED37" s="9"/>
      <c r="AEE37" s="9"/>
      <c r="AEF37" s="9"/>
      <c r="AEG37" s="9"/>
      <c r="AEH37" s="9"/>
      <c r="AEI37" s="9"/>
      <c r="AEJ37" s="9"/>
      <c r="AEK37" s="9"/>
      <c r="AEL37" s="9"/>
      <c r="AEM37" s="9"/>
      <c r="AEN37" s="9"/>
      <c r="AEO37" s="9"/>
      <c r="AEP37" s="9"/>
      <c r="AEQ37" s="9"/>
      <c r="AER37" s="9"/>
      <c r="AES37" s="9"/>
      <c r="AET37" s="9"/>
      <c r="AEU37" s="9"/>
      <c r="AEV37" s="9"/>
      <c r="AEW37" s="9"/>
      <c r="AEX37" s="9"/>
      <c r="AEY37" s="9"/>
      <c r="AEZ37" s="9"/>
      <c r="AFA37" s="9"/>
      <c r="AFB37" s="9"/>
      <c r="AFC37" s="9"/>
      <c r="AFD37" s="9"/>
      <c r="AFE37" s="9"/>
      <c r="AFF37" s="9"/>
      <c r="AFG37" s="9"/>
      <c r="AFH37" s="9"/>
      <c r="AFI37" s="9"/>
      <c r="AFJ37" s="9"/>
      <c r="AFK37" s="9"/>
      <c r="AFL37" s="9"/>
      <c r="AFM37" s="9"/>
      <c r="AFN37" s="9"/>
      <c r="AFO37" s="9"/>
      <c r="AFP37" s="9"/>
      <c r="AFQ37" s="9"/>
      <c r="AFR37" s="9"/>
      <c r="AFS37" s="9"/>
      <c r="AFT37" s="9"/>
      <c r="AFU37" s="9"/>
      <c r="AFV37" s="9"/>
      <c r="AFW37" s="9"/>
      <c r="AFX37" s="9"/>
      <c r="AFY37" s="9"/>
      <c r="AFZ37" s="9"/>
      <c r="AGA37" s="9"/>
      <c r="AGB37" s="9"/>
      <c r="AGC37" s="9"/>
      <c r="AGD37" s="9"/>
      <c r="AGE37" s="9"/>
      <c r="AGF37" s="9"/>
      <c r="AGG37" s="9"/>
      <c r="AGH37" s="9"/>
      <c r="AGI37" s="9"/>
      <c r="AGJ37" s="9"/>
      <c r="AGK37" s="9"/>
      <c r="AGL37" s="9"/>
      <c r="AGM37" s="9"/>
      <c r="AGN37" s="9"/>
      <c r="AGO37" s="9"/>
      <c r="AGP37" s="9"/>
      <c r="AGQ37" s="9"/>
      <c r="AGR37" s="9"/>
      <c r="AGS37" s="9"/>
      <c r="AGT37" s="9"/>
      <c r="AGU37" s="9"/>
      <c r="AGV37" s="9"/>
      <c r="AGW37" s="9"/>
      <c r="AGX37" s="9"/>
      <c r="AGY37" s="9"/>
      <c r="AGZ37" s="9"/>
      <c r="AHA37" s="9"/>
      <c r="AHB37" s="9"/>
      <c r="AHC37" s="9"/>
      <c r="AHD37" s="9"/>
      <c r="AHE37" s="9"/>
      <c r="AHF37" s="9"/>
      <c r="AHG37" s="9"/>
      <c r="AHH37" s="9"/>
      <c r="AHI37" s="9"/>
      <c r="AHJ37" s="9"/>
      <c r="AHK37" s="9"/>
      <c r="AHL37" s="9"/>
      <c r="AHM37" s="9"/>
      <c r="AHN37" s="9"/>
      <c r="AHO37" s="9"/>
      <c r="AHP37" s="9"/>
      <c r="AHQ37" s="9"/>
      <c r="AHR37" s="9"/>
      <c r="AHS37" s="9"/>
      <c r="AHT37" s="9"/>
      <c r="AHU37" s="9"/>
      <c r="AHV37" s="9"/>
      <c r="AHW37" s="9"/>
      <c r="AHX37" s="9"/>
      <c r="AHY37" s="9"/>
      <c r="AHZ37" s="9"/>
      <c r="AIA37" s="9"/>
      <c r="AIB37" s="9"/>
      <c r="AIC37" s="9"/>
      <c r="AID37" s="9"/>
      <c r="AIE37" s="9"/>
      <c r="AIF37" s="9"/>
      <c r="AIG37" s="9"/>
      <c r="AIH37" s="9"/>
      <c r="AII37" s="9"/>
      <c r="AIJ37" s="9"/>
      <c r="AIK37" s="9"/>
      <c r="AIL37" s="9"/>
      <c r="AIM37" s="9"/>
      <c r="AIN37" s="9"/>
      <c r="AIO37" s="9"/>
      <c r="AIP37" s="9"/>
      <c r="AIQ37" s="9"/>
      <c r="AIR37" s="9"/>
      <c r="AIS37" s="9"/>
      <c r="AIT37" s="9"/>
      <c r="AIU37" s="9"/>
      <c r="AIV37" s="9"/>
      <c r="AIW37" s="9"/>
      <c r="AIX37" s="9"/>
      <c r="AIY37" s="9"/>
      <c r="AIZ37" s="9"/>
      <c r="AJA37" s="9"/>
      <c r="AJB37" s="9"/>
      <c r="AJC37" s="9"/>
      <c r="AJD37" s="9"/>
      <c r="AJE37" s="9"/>
      <c r="AJF37" s="9"/>
      <c r="AJG37" s="9"/>
      <c r="AJH37" s="9"/>
      <c r="AJI37" s="9"/>
      <c r="AJJ37" s="9"/>
      <c r="AJK37" s="9"/>
      <c r="AJL37" s="9"/>
      <c r="AJM37" s="9"/>
      <c r="AJN37" s="9"/>
      <c r="AJO37" s="9"/>
      <c r="AJP37" s="9"/>
      <c r="AJQ37" s="9"/>
      <c r="AJR37" s="9"/>
      <c r="AJS37" s="9"/>
      <c r="AJT37" s="9"/>
      <c r="AJU37" s="9"/>
      <c r="AJV37" s="9"/>
      <c r="AJW37" s="9"/>
      <c r="AJX37" s="9"/>
      <c r="AJY37" s="9"/>
      <c r="AJZ37" s="9"/>
      <c r="AKA37" s="9"/>
      <c r="AKB37" s="9"/>
      <c r="AKC37" s="9"/>
      <c r="AKD37" s="9"/>
      <c r="AKE37" s="9"/>
      <c r="AKF37" s="9"/>
      <c r="AKG37" s="9"/>
      <c r="AKH37" s="9"/>
      <c r="AKI37" s="9"/>
      <c r="AKJ37" s="9"/>
      <c r="AKK37" s="9"/>
      <c r="AKL37" s="9"/>
      <c r="AKM37" s="9"/>
      <c r="AKN37" s="9"/>
      <c r="AKO37" s="9"/>
      <c r="AKP37" s="9"/>
      <c r="AKQ37" s="9"/>
      <c r="AKR37" s="9"/>
      <c r="AKS37" s="9"/>
      <c r="AKT37" s="9"/>
      <c r="AKU37" s="9"/>
      <c r="AKV37" s="9"/>
      <c r="AKW37" s="9"/>
      <c r="AKX37" s="9"/>
      <c r="AKY37" s="9"/>
      <c r="AKZ37" s="9"/>
      <c r="ALA37" s="9"/>
      <c r="ALB37" s="9"/>
      <c r="ALC37" s="9"/>
      <c r="ALD37" s="9"/>
      <c r="ALE37" s="9"/>
      <c r="ALF37" s="9"/>
      <c r="ALG37" s="9"/>
      <c r="ALH37" s="9"/>
      <c r="ALI37" s="9"/>
      <c r="ALJ37" s="9"/>
      <c r="ALK37" s="9"/>
      <c r="ALL37" s="9"/>
      <c r="ALM37" s="9"/>
      <c r="ALN37" s="9"/>
      <c r="ALO37" s="9"/>
      <c r="ALP37" s="9"/>
      <c r="ALQ37" s="9"/>
      <c r="ALR37" s="9"/>
      <c r="ALS37" s="9"/>
      <c r="ALT37" s="9"/>
      <c r="ALU37" s="9"/>
      <c r="ALV37" s="9"/>
      <c r="ALW37" s="9"/>
      <c r="ALX37" s="9"/>
      <c r="ALY37" s="9"/>
      <c r="ALZ37" s="9"/>
      <c r="AMA37" s="9"/>
      <c r="AMB37" s="9"/>
      <c r="AMC37" s="9"/>
      <c r="AMD37" s="9"/>
      <c r="AME37" s="9"/>
      <c r="AMF37" s="9"/>
      <c r="AMG37" s="9"/>
      <c r="AMH37" s="9"/>
      <c r="AMI37" s="9"/>
      <c r="AMJ37" s="9"/>
      <c r="AMK37" s="9"/>
    </row>
    <row r="38" spans="1:1025" s="11" customFormat="1" x14ac:dyDescent="0.35">
      <c r="A38" s="25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  <c r="SR38" s="9"/>
      <c r="SS38" s="9"/>
      <c r="ST38" s="9"/>
      <c r="SU38" s="9"/>
      <c r="SV38" s="9"/>
      <c r="SW38" s="9"/>
      <c r="SX38" s="9"/>
      <c r="SY38" s="9"/>
      <c r="SZ38" s="9"/>
      <c r="TA38" s="9"/>
      <c r="TB38" s="9"/>
      <c r="TC38" s="9"/>
      <c r="TD38" s="9"/>
      <c r="TE38" s="9"/>
      <c r="TF38" s="9"/>
      <c r="TG38" s="9"/>
      <c r="TH38" s="9"/>
      <c r="TI38" s="9"/>
      <c r="TJ38" s="9"/>
      <c r="TK38" s="9"/>
      <c r="TL38" s="9"/>
      <c r="TM38" s="9"/>
      <c r="TN38" s="9"/>
      <c r="TO38" s="9"/>
      <c r="TP38" s="9"/>
      <c r="TQ38" s="9"/>
      <c r="TR38" s="9"/>
      <c r="TS38" s="9"/>
      <c r="TT38" s="9"/>
      <c r="TU38" s="9"/>
      <c r="TV38" s="9"/>
      <c r="TW38" s="9"/>
      <c r="TX38" s="9"/>
      <c r="TY38" s="9"/>
      <c r="TZ38" s="9"/>
      <c r="UA38" s="9"/>
      <c r="UB38" s="9"/>
      <c r="UC38" s="9"/>
      <c r="UD38" s="9"/>
      <c r="UE38" s="9"/>
      <c r="UF38" s="9"/>
      <c r="UG38" s="9"/>
      <c r="UH38" s="9"/>
      <c r="UI38" s="9"/>
      <c r="UJ38" s="9"/>
      <c r="UK38" s="9"/>
      <c r="UL38" s="9"/>
      <c r="UM38" s="9"/>
      <c r="UN38" s="9"/>
      <c r="UO38" s="9"/>
      <c r="UP38" s="9"/>
      <c r="UQ38" s="9"/>
      <c r="UR38" s="9"/>
      <c r="US38" s="9"/>
      <c r="UT38" s="9"/>
      <c r="UU38" s="9"/>
      <c r="UV38" s="9"/>
      <c r="UW38" s="9"/>
      <c r="UX38" s="9"/>
      <c r="UY38" s="9"/>
      <c r="UZ38" s="9"/>
      <c r="VA38" s="9"/>
      <c r="VB38" s="9"/>
      <c r="VC38" s="9"/>
      <c r="VD38" s="9"/>
      <c r="VE38" s="9"/>
      <c r="VF38" s="9"/>
      <c r="VG38" s="9"/>
      <c r="VH38" s="9"/>
      <c r="VI38" s="9"/>
      <c r="VJ38" s="9"/>
      <c r="VK38" s="9"/>
      <c r="VL38" s="9"/>
      <c r="VM38" s="9"/>
      <c r="VN38" s="9"/>
      <c r="VO38" s="9"/>
      <c r="VP38" s="9"/>
      <c r="VQ38" s="9"/>
      <c r="VR38" s="9"/>
      <c r="VS38" s="9"/>
      <c r="VT38" s="9"/>
      <c r="VU38" s="9"/>
      <c r="VV38" s="9"/>
      <c r="VW38" s="9"/>
      <c r="VX38" s="9"/>
      <c r="VY38" s="9"/>
      <c r="VZ38" s="9"/>
      <c r="WA38" s="9"/>
      <c r="WB38" s="9"/>
      <c r="WC38" s="9"/>
      <c r="WD38" s="9"/>
      <c r="WE38" s="9"/>
      <c r="WF38" s="9"/>
      <c r="WG38" s="9"/>
      <c r="WH38" s="9"/>
      <c r="WI38" s="9"/>
      <c r="WJ38" s="9"/>
      <c r="WK38" s="9"/>
      <c r="WL38" s="9"/>
      <c r="WM38" s="9"/>
      <c r="WN38" s="9"/>
      <c r="WO38" s="9"/>
      <c r="WP38" s="9"/>
      <c r="WQ38" s="9"/>
      <c r="WR38" s="9"/>
      <c r="WS38" s="9"/>
      <c r="WT38" s="9"/>
      <c r="WU38" s="9"/>
      <c r="WV38" s="9"/>
      <c r="WW38" s="9"/>
      <c r="WX38" s="9"/>
      <c r="WY38" s="9"/>
      <c r="WZ38" s="9"/>
      <c r="XA38" s="9"/>
      <c r="XB38" s="9"/>
      <c r="XC38" s="9"/>
      <c r="XD38" s="9"/>
      <c r="XE38" s="9"/>
      <c r="XF38" s="9"/>
      <c r="XG38" s="9"/>
      <c r="XH38" s="9"/>
      <c r="XI38" s="9"/>
      <c r="XJ38" s="9"/>
      <c r="XK38" s="9"/>
      <c r="XL38" s="9"/>
      <c r="XM38" s="9"/>
      <c r="XN38" s="9"/>
      <c r="XO38" s="9"/>
      <c r="XP38" s="9"/>
      <c r="XQ38" s="9"/>
      <c r="XR38" s="9"/>
      <c r="XS38" s="9"/>
      <c r="XT38" s="9"/>
      <c r="XU38" s="9"/>
      <c r="XV38" s="9"/>
      <c r="XW38" s="9"/>
      <c r="XX38" s="9"/>
      <c r="XY38" s="9"/>
      <c r="XZ38" s="9"/>
      <c r="YA38" s="9"/>
      <c r="YB38" s="9"/>
      <c r="YC38" s="9"/>
      <c r="YD38" s="9"/>
      <c r="YE38" s="9"/>
      <c r="YF38" s="9"/>
      <c r="YG38" s="9"/>
      <c r="YH38" s="9"/>
      <c r="YI38" s="9"/>
      <c r="YJ38" s="9"/>
      <c r="YK38" s="9"/>
      <c r="YL38" s="9"/>
      <c r="YM38" s="9"/>
      <c r="YN38" s="9"/>
      <c r="YO38" s="9"/>
      <c r="YP38" s="9"/>
      <c r="YQ38" s="9"/>
      <c r="YR38" s="9"/>
      <c r="YS38" s="9"/>
      <c r="YT38" s="9"/>
      <c r="YU38" s="9"/>
      <c r="YV38" s="9"/>
      <c r="YW38" s="9"/>
      <c r="YX38" s="9"/>
      <c r="YY38" s="9"/>
      <c r="YZ38" s="9"/>
      <c r="ZA38" s="9"/>
      <c r="ZB38" s="9"/>
      <c r="ZC38" s="9"/>
      <c r="ZD38" s="9"/>
      <c r="ZE38" s="9"/>
      <c r="ZF38" s="9"/>
      <c r="ZG38" s="9"/>
      <c r="ZH38" s="9"/>
      <c r="ZI38" s="9"/>
      <c r="ZJ38" s="9"/>
      <c r="ZK38" s="9"/>
      <c r="ZL38" s="9"/>
      <c r="ZM38" s="9"/>
      <c r="ZN38" s="9"/>
      <c r="ZO38" s="9"/>
      <c r="ZP38" s="9"/>
      <c r="ZQ38" s="9"/>
      <c r="ZR38" s="9"/>
      <c r="ZS38" s="9"/>
      <c r="ZT38" s="9"/>
      <c r="ZU38" s="9"/>
      <c r="ZV38" s="9"/>
      <c r="ZW38" s="9"/>
      <c r="ZX38" s="9"/>
      <c r="ZY38" s="9"/>
      <c r="ZZ38" s="9"/>
      <c r="AAA38" s="9"/>
      <c r="AAB38" s="9"/>
      <c r="AAC38" s="9"/>
      <c r="AAD38" s="9"/>
      <c r="AAE38" s="9"/>
      <c r="AAF38" s="9"/>
      <c r="AAG38" s="9"/>
      <c r="AAH38" s="9"/>
      <c r="AAI38" s="9"/>
      <c r="AAJ38" s="9"/>
      <c r="AAK38" s="9"/>
      <c r="AAL38" s="9"/>
      <c r="AAM38" s="9"/>
      <c r="AAN38" s="9"/>
      <c r="AAO38" s="9"/>
      <c r="AAP38" s="9"/>
      <c r="AAQ38" s="9"/>
      <c r="AAR38" s="9"/>
      <c r="AAS38" s="9"/>
      <c r="AAT38" s="9"/>
      <c r="AAU38" s="9"/>
      <c r="AAV38" s="9"/>
      <c r="AAW38" s="9"/>
      <c r="AAX38" s="9"/>
      <c r="AAY38" s="9"/>
      <c r="AAZ38" s="9"/>
      <c r="ABA38" s="9"/>
      <c r="ABB38" s="9"/>
      <c r="ABC38" s="9"/>
      <c r="ABD38" s="9"/>
      <c r="ABE38" s="9"/>
      <c r="ABF38" s="9"/>
      <c r="ABG38" s="9"/>
      <c r="ABH38" s="9"/>
      <c r="ABI38" s="9"/>
      <c r="ABJ38" s="9"/>
      <c r="ABK38" s="9"/>
      <c r="ABL38" s="9"/>
      <c r="ABM38" s="9"/>
      <c r="ABN38" s="9"/>
      <c r="ABO38" s="9"/>
      <c r="ABP38" s="9"/>
      <c r="ABQ38" s="9"/>
      <c r="ABR38" s="9"/>
      <c r="ABS38" s="9"/>
      <c r="ABT38" s="9"/>
      <c r="ABU38" s="9"/>
      <c r="ABV38" s="9"/>
      <c r="ABW38" s="9"/>
      <c r="ABX38" s="9"/>
      <c r="ABY38" s="9"/>
      <c r="ABZ38" s="9"/>
      <c r="ACA38" s="9"/>
      <c r="ACB38" s="9"/>
      <c r="ACC38" s="9"/>
      <c r="ACD38" s="9"/>
      <c r="ACE38" s="9"/>
      <c r="ACF38" s="9"/>
      <c r="ACG38" s="9"/>
      <c r="ACH38" s="9"/>
      <c r="ACI38" s="9"/>
      <c r="ACJ38" s="9"/>
      <c r="ACK38" s="9"/>
      <c r="ACL38" s="9"/>
      <c r="ACM38" s="9"/>
      <c r="ACN38" s="9"/>
      <c r="ACO38" s="9"/>
      <c r="ACP38" s="9"/>
      <c r="ACQ38" s="9"/>
      <c r="ACR38" s="9"/>
      <c r="ACS38" s="9"/>
      <c r="ACT38" s="9"/>
      <c r="ACU38" s="9"/>
      <c r="ACV38" s="9"/>
      <c r="ACW38" s="9"/>
      <c r="ACX38" s="9"/>
      <c r="ACY38" s="9"/>
      <c r="ACZ38" s="9"/>
      <c r="ADA38" s="9"/>
      <c r="ADB38" s="9"/>
      <c r="ADC38" s="9"/>
      <c r="ADD38" s="9"/>
      <c r="ADE38" s="9"/>
      <c r="ADF38" s="9"/>
      <c r="ADG38" s="9"/>
      <c r="ADH38" s="9"/>
      <c r="ADI38" s="9"/>
      <c r="ADJ38" s="9"/>
      <c r="ADK38" s="9"/>
      <c r="ADL38" s="9"/>
      <c r="ADM38" s="9"/>
      <c r="ADN38" s="9"/>
      <c r="ADO38" s="9"/>
      <c r="ADP38" s="9"/>
      <c r="ADQ38" s="9"/>
      <c r="ADR38" s="9"/>
      <c r="ADS38" s="9"/>
      <c r="ADT38" s="9"/>
      <c r="ADU38" s="9"/>
      <c r="ADV38" s="9"/>
      <c r="ADW38" s="9"/>
      <c r="ADX38" s="9"/>
      <c r="ADY38" s="9"/>
      <c r="ADZ38" s="9"/>
      <c r="AEA38" s="9"/>
      <c r="AEB38" s="9"/>
      <c r="AEC38" s="9"/>
      <c r="AED38" s="9"/>
      <c r="AEE38" s="9"/>
      <c r="AEF38" s="9"/>
      <c r="AEG38" s="9"/>
      <c r="AEH38" s="9"/>
      <c r="AEI38" s="9"/>
      <c r="AEJ38" s="9"/>
      <c r="AEK38" s="9"/>
      <c r="AEL38" s="9"/>
      <c r="AEM38" s="9"/>
      <c r="AEN38" s="9"/>
      <c r="AEO38" s="9"/>
      <c r="AEP38" s="9"/>
      <c r="AEQ38" s="9"/>
      <c r="AER38" s="9"/>
      <c r="AES38" s="9"/>
      <c r="AET38" s="9"/>
      <c r="AEU38" s="9"/>
      <c r="AEV38" s="9"/>
      <c r="AEW38" s="9"/>
      <c r="AEX38" s="9"/>
      <c r="AEY38" s="9"/>
      <c r="AEZ38" s="9"/>
      <c r="AFA38" s="9"/>
      <c r="AFB38" s="9"/>
      <c r="AFC38" s="9"/>
      <c r="AFD38" s="9"/>
      <c r="AFE38" s="9"/>
      <c r="AFF38" s="9"/>
      <c r="AFG38" s="9"/>
      <c r="AFH38" s="9"/>
      <c r="AFI38" s="9"/>
      <c r="AFJ38" s="9"/>
      <c r="AFK38" s="9"/>
      <c r="AFL38" s="9"/>
      <c r="AFM38" s="9"/>
      <c r="AFN38" s="9"/>
      <c r="AFO38" s="9"/>
      <c r="AFP38" s="9"/>
      <c r="AFQ38" s="9"/>
      <c r="AFR38" s="9"/>
      <c r="AFS38" s="9"/>
      <c r="AFT38" s="9"/>
      <c r="AFU38" s="9"/>
      <c r="AFV38" s="9"/>
      <c r="AFW38" s="9"/>
      <c r="AFX38" s="9"/>
      <c r="AFY38" s="9"/>
      <c r="AFZ38" s="9"/>
      <c r="AGA38" s="9"/>
      <c r="AGB38" s="9"/>
      <c r="AGC38" s="9"/>
      <c r="AGD38" s="9"/>
      <c r="AGE38" s="9"/>
      <c r="AGF38" s="9"/>
      <c r="AGG38" s="9"/>
      <c r="AGH38" s="9"/>
      <c r="AGI38" s="9"/>
      <c r="AGJ38" s="9"/>
      <c r="AGK38" s="9"/>
      <c r="AGL38" s="9"/>
      <c r="AGM38" s="9"/>
      <c r="AGN38" s="9"/>
      <c r="AGO38" s="9"/>
      <c r="AGP38" s="9"/>
      <c r="AGQ38" s="9"/>
      <c r="AGR38" s="9"/>
      <c r="AGS38" s="9"/>
      <c r="AGT38" s="9"/>
      <c r="AGU38" s="9"/>
      <c r="AGV38" s="9"/>
      <c r="AGW38" s="9"/>
      <c r="AGX38" s="9"/>
      <c r="AGY38" s="9"/>
      <c r="AGZ38" s="9"/>
      <c r="AHA38" s="9"/>
      <c r="AHB38" s="9"/>
      <c r="AHC38" s="9"/>
      <c r="AHD38" s="9"/>
      <c r="AHE38" s="9"/>
      <c r="AHF38" s="9"/>
      <c r="AHG38" s="9"/>
      <c r="AHH38" s="9"/>
      <c r="AHI38" s="9"/>
      <c r="AHJ38" s="9"/>
      <c r="AHK38" s="9"/>
      <c r="AHL38" s="9"/>
      <c r="AHM38" s="9"/>
      <c r="AHN38" s="9"/>
      <c r="AHO38" s="9"/>
      <c r="AHP38" s="9"/>
      <c r="AHQ38" s="9"/>
      <c r="AHR38" s="9"/>
      <c r="AHS38" s="9"/>
      <c r="AHT38" s="9"/>
      <c r="AHU38" s="9"/>
      <c r="AHV38" s="9"/>
      <c r="AHW38" s="9"/>
      <c r="AHX38" s="9"/>
      <c r="AHY38" s="9"/>
      <c r="AHZ38" s="9"/>
      <c r="AIA38" s="9"/>
      <c r="AIB38" s="9"/>
      <c r="AIC38" s="9"/>
      <c r="AID38" s="9"/>
      <c r="AIE38" s="9"/>
      <c r="AIF38" s="9"/>
      <c r="AIG38" s="9"/>
      <c r="AIH38" s="9"/>
      <c r="AII38" s="9"/>
      <c r="AIJ38" s="9"/>
      <c r="AIK38" s="9"/>
      <c r="AIL38" s="9"/>
      <c r="AIM38" s="9"/>
      <c r="AIN38" s="9"/>
      <c r="AIO38" s="9"/>
      <c r="AIP38" s="9"/>
      <c r="AIQ38" s="9"/>
      <c r="AIR38" s="9"/>
      <c r="AIS38" s="9"/>
      <c r="AIT38" s="9"/>
      <c r="AIU38" s="9"/>
      <c r="AIV38" s="9"/>
      <c r="AIW38" s="9"/>
      <c r="AIX38" s="9"/>
      <c r="AIY38" s="9"/>
      <c r="AIZ38" s="9"/>
      <c r="AJA38" s="9"/>
      <c r="AJB38" s="9"/>
      <c r="AJC38" s="9"/>
      <c r="AJD38" s="9"/>
      <c r="AJE38" s="9"/>
      <c r="AJF38" s="9"/>
      <c r="AJG38" s="9"/>
      <c r="AJH38" s="9"/>
      <c r="AJI38" s="9"/>
      <c r="AJJ38" s="9"/>
      <c r="AJK38" s="9"/>
      <c r="AJL38" s="9"/>
      <c r="AJM38" s="9"/>
      <c r="AJN38" s="9"/>
      <c r="AJO38" s="9"/>
      <c r="AJP38" s="9"/>
      <c r="AJQ38" s="9"/>
      <c r="AJR38" s="9"/>
      <c r="AJS38" s="9"/>
      <c r="AJT38" s="9"/>
      <c r="AJU38" s="9"/>
      <c r="AJV38" s="9"/>
      <c r="AJW38" s="9"/>
      <c r="AJX38" s="9"/>
      <c r="AJY38" s="9"/>
      <c r="AJZ38" s="9"/>
      <c r="AKA38" s="9"/>
      <c r="AKB38" s="9"/>
      <c r="AKC38" s="9"/>
      <c r="AKD38" s="9"/>
      <c r="AKE38" s="9"/>
      <c r="AKF38" s="9"/>
      <c r="AKG38" s="9"/>
      <c r="AKH38" s="9"/>
      <c r="AKI38" s="9"/>
      <c r="AKJ38" s="9"/>
      <c r="AKK38" s="9"/>
      <c r="AKL38" s="9"/>
      <c r="AKM38" s="9"/>
      <c r="AKN38" s="9"/>
      <c r="AKO38" s="9"/>
      <c r="AKP38" s="9"/>
      <c r="AKQ38" s="9"/>
      <c r="AKR38" s="9"/>
      <c r="AKS38" s="9"/>
      <c r="AKT38" s="9"/>
      <c r="AKU38" s="9"/>
      <c r="AKV38" s="9"/>
      <c r="AKW38" s="9"/>
      <c r="AKX38" s="9"/>
      <c r="AKY38" s="9"/>
      <c r="AKZ38" s="9"/>
      <c r="ALA38" s="9"/>
      <c r="ALB38" s="9"/>
      <c r="ALC38" s="9"/>
      <c r="ALD38" s="9"/>
      <c r="ALE38" s="9"/>
      <c r="ALF38" s="9"/>
      <c r="ALG38" s="9"/>
      <c r="ALH38" s="9"/>
      <c r="ALI38" s="9"/>
      <c r="ALJ38" s="9"/>
      <c r="ALK38" s="9"/>
      <c r="ALL38" s="9"/>
      <c r="ALM38" s="9"/>
      <c r="ALN38" s="9"/>
      <c r="ALO38" s="9"/>
      <c r="ALP38" s="9"/>
      <c r="ALQ38" s="9"/>
      <c r="ALR38" s="9"/>
      <c r="ALS38" s="9"/>
      <c r="ALT38" s="9"/>
      <c r="ALU38" s="9"/>
      <c r="ALV38" s="9"/>
      <c r="ALW38" s="9"/>
      <c r="ALX38" s="9"/>
      <c r="ALY38" s="9"/>
      <c r="ALZ38" s="9"/>
      <c r="AMA38" s="9"/>
      <c r="AMB38" s="9"/>
      <c r="AMC38" s="9"/>
      <c r="AMD38" s="9"/>
      <c r="AME38" s="9"/>
      <c r="AMF38" s="9"/>
      <c r="AMG38" s="9"/>
      <c r="AMH38" s="9"/>
      <c r="AMI38" s="9"/>
      <c r="AMJ38" s="9"/>
      <c r="AMK38" s="9"/>
    </row>
    <row r="39" spans="1:1025" s="11" customFormat="1" x14ac:dyDescent="0.35">
      <c r="A39" s="42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  <c r="NF39" s="9"/>
      <c r="NG39" s="9"/>
      <c r="NH39" s="9"/>
      <c r="NI39" s="9"/>
      <c r="NJ39" s="9"/>
      <c r="NK39" s="9"/>
      <c r="NL39" s="9"/>
      <c r="NM39" s="9"/>
      <c r="NN39" s="9"/>
      <c r="NO39" s="9"/>
      <c r="NP39" s="9"/>
      <c r="NQ39" s="9"/>
      <c r="NR39" s="9"/>
      <c r="NS39" s="9"/>
      <c r="NT39" s="9"/>
      <c r="NU39" s="9"/>
      <c r="NV39" s="9"/>
      <c r="NW39" s="9"/>
      <c r="NX39" s="9"/>
      <c r="NY39" s="9"/>
      <c r="NZ39" s="9"/>
      <c r="OA39" s="9"/>
      <c r="OB39" s="9"/>
      <c r="OC39" s="9"/>
      <c r="OD39" s="9"/>
      <c r="OE39" s="9"/>
      <c r="OF39" s="9"/>
      <c r="OG39" s="9"/>
      <c r="OH39" s="9"/>
      <c r="OI39" s="9"/>
      <c r="OJ39" s="9"/>
      <c r="OK39" s="9"/>
      <c r="OL39" s="9"/>
      <c r="OM39" s="9"/>
      <c r="ON39" s="9"/>
      <c r="OO39" s="9"/>
      <c r="OP39" s="9"/>
      <c r="OQ39" s="9"/>
      <c r="OR39" s="9"/>
      <c r="OS39" s="9"/>
      <c r="OT39" s="9"/>
      <c r="OU39" s="9"/>
      <c r="OV39" s="9"/>
      <c r="OW39" s="9"/>
      <c r="OX39" s="9"/>
      <c r="OY39" s="9"/>
      <c r="OZ39" s="9"/>
      <c r="PA39" s="9"/>
      <c r="PB39" s="9"/>
      <c r="PC39" s="9"/>
      <c r="PD39" s="9"/>
      <c r="PE39" s="9"/>
      <c r="PF39" s="9"/>
      <c r="PG39" s="9"/>
      <c r="PH39" s="9"/>
      <c r="PI39" s="9"/>
      <c r="PJ39" s="9"/>
      <c r="PK39" s="9"/>
      <c r="PL39" s="9"/>
      <c r="PM39" s="9"/>
      <c r="PN39" s="9"/>
      <c r="PO39" s="9"/>
      <c r="PP39" s="9"/>
      <c r="PQ39" s="9"/>
      <c r="PR39" s="9"/>
      <c r="PS39" s="9"/>
      <c r="PT39" s="9"/>
      <c r="PU39" s="9"/>
      <c r="PV39" s="9"/>
      <c r="PW39" s="9"/>
      <c r="PX39" s="9"/>
      <c r="PY39" s="9"/>
      <c r="PZ39" s="9"/>
      <c r="QA39" s="9"/>
      <c r="QB39" s="9"/>
      <c r="QC39" s="9"/>
      <c r="QD39" s="9"/>
      <c r="QE39" s="9"/>
      <c r="QF39" s="9"/>
      <c r="QG39" s="9"/>
      <c r="QH39" s="9"/>
      <c r="QI39" s="9"/>
      <c r="QJ39" s="9"/>
      <c r="QK39" s="9"/>
      <c r="QL39" s="9"/>
      <c r="QM39" s="9"/>
      <c r="QN39" s="9"/>
      <c r="QO39" s="9"/>
      <c r="QP39" s="9"/>
      <c r="QQ39" s="9"/>
      <c r="QR39" s="9"/>
      <c r="QS39" s="9"/>
      <c r="QT39" s="9"/>
      <c r="QU39" s="9"/>
      <c r="QV39" s="9"/>
      <c r="QW39" s="9"/>
      <c r="QX39" s="9"/>
      <c r="QY39" s="9"/>
      <c r="QZ39" s="9"/>
      <c r="RA39" s="9"/>
      <c r="RB39" s="9"/>
      <c r="RC39" s="9"/>
      <c r="RD39" s="9"/>
      <c r="RE39" s="9"/>
      <c r="RF39" s="9"/>
      <c r="RG39" s="9"/>
      <c r="RH39" s="9"/>
      <c r="RI39" s="9"/>
      <c r="RJ39" s="9"/>
      <c r="RK39" s="9"/>
      <c r="RL39" s="9"/>
      <c r="RM39" s="9"/>
      <c r="RN39" s="9"/>
      <c r="RO39" s="9"/>
      <c r="RP39" s="9"/>
      <c r="RQ39" s="9"/>
      <c r="RR39" s="9"/>
      <c r="RS39" s="9"/>
      <c r="RT39" s="9"/>
      <c r="RU39" s="9"/>
      <c r="RV39" s="9"/>
      <c r="RW39" s="9"/>
      <c r="RX39" s="9"/>
      <c r="RY39" s="9"/>
      <c r="RZ39" s="9"/>
      <c r="SA39" s="9"/>
      <c r="SB39" s="9"/>
      <c r="SC39" s="9"/>
      <c r="SD39" s="9"/>
      <c r="SE39" s="9"/>
      <c r="SF39" s="9"/>
      <c r="SG39" s="9"/>
      <c r="SH39" s="9"/>
      <c r="SI39" s="9"/>
      <c r="SJ39" s="9"/>
      <c r="SK39" s="9"/>
      <c r="SL39" s="9"/>
      <c r="SM39" s="9"/>
      <c r="SN39" s="9"/>
      <c r="SO39" s="9"/>
      <c r="SP39" s="9"/>
      <c r="SQ39" s="9"/>
      <c r="SR39" s="9"/>
      <c r="SS39" s="9"/>
      <c r="ST39" s="9"/>
      <c r="SU39" s="9"/>
      <c r="SV39" s="9"/>
      <c r="SW39" s="9"/>
      <c r="SX39" s="9"/>
      <c r="SY39" s="9"/>
      <c r="SZ39" s="9"/>
      <c r="TA39" s="9"/>
      <c r="TB39" s="9"/>
      <c r="TC39" s="9"/>
      <c r="TD39" s="9"/>
      <c r="TE39" s="9"/>
      <c r="TF39" s="9"/>
      <c r="TG39" s="9"/>
      <c r="TH39" s="9"/>
      <c r="TI39" s="9"/>
      <c r="TJ39" s="9"/>
      <c r="TK39" s="9"/>
      <c r="TL39" s="9"/>
      <c r="TM39" s="9"/>
      <c r="TN39" s="9"/>
      <c r="TO39" s="9"/>
      <c r="TP39" s="9"/>
      <c r="TQ39" s="9"/>
      <c r="TR39" s="9"/>
      <c r="TS39" s="9"/>
      <c r="TT39" s="9"/>
      <c r="TU39" s="9"/>
      <c r="TV39" s="9"/>
      <c r="TW39" s="9"/>
      <c r="TX39" s="9"/>
      <c r="TY39" s="9"/>
      <c r="TZ39" s="9"/>
      <c r="UA39" s="9"/>
      <c r="UB39" s="9"/>
      <c r="UC39" s="9"/>
      <c r="UD39" s="9"/>
      <c r="UE39" s="9"/>
      <c r="UF39" s="9"/>
      <c r="UG39" s="9"/>
      <c r="UH39" s="9"/>
      <c r="UI39" s="9"/>
      <c r="UJ39" s="9"/>
      <c r="UK39" s="9"/>
      <c r="UL39" s="9"/>
      <c r="UM39" s="9"/>
      <c r="UN39" s="9"/>
      <c r="UO39" s="9"/>
      <c r="UP39" s="9"/>
      <c r="UQ39" s="9"/>
      <c r="UR39" s="9"/>
      <c r="US39" s="9"/>
      <c r="UT39" s="9"/>
      <c r="UU39" s="9"/>
      <c r="UV39" s="9"/>
      <c r="UW39" s="9"/>
      <c r="UX39" s="9"/>
      <c r="UY39" s="9"/>
      <c r="UZ39" s="9"/>
      <c r="VA39" s="9"/>
      <c r="VB39" s="9"/>
      <c r="VC39" s="9"/>
      <c r="VD39" s="9"/>
      <c r="VE39" s="9"/>
      <c r="VF39" s="9"/>
      <c r="VG39" s="9"/>
      <c r="VH39" s="9"/>
      <c r="VI39" s="9"/>
      <c r="VJ39" s="9"/>
      <c r="VK39" s="9"/>
      <c r="VL39" s="9"/>
      <c r="VM39" s="9"/>
      <c r="VN39" s="9"/>
      <c r="VO39" s="9"/>
      <c r="VP39" s="9"/>
      <c r="VQ39" s="9"/>
      <c r="VR39" s="9"/>
      <c r="VS39" s="9"/>
      <c r="VT39" s="9"/>
      <c r="VU39" s="9"/>
      <c r="VV39" s="9"/>
      <c r="VW39" s="9"/>
      <c r="VX39" s="9"/>
      <c r="VY39" s="9"/>
      <c r="VZ39" s="9"/>
      <c r="WA39" s="9"/>
      <c r="WB39" s="9"/>
      <c r="WC39" s="9"/>
      <c r="WD39" s="9"/>
      <c r="WE39" s="9"/>
      <c r="WF39" s="9"/>
      <c r="WG39" s="9"/>
      <c r="WH39" s="9"/>
      <c r="WI39" s="9"/>
      <c r="WJ39" s="9"/>
      <c r="WK39" s="9"/>
      <c r="WL39" s="9"/>
      <c r="WM39" s="9"/>
      <c r="WN39" s="9"/>
      <c r="WO39" s="9"/>
      <c r="WP39" s="9"/>
      <c r="WQ39" s="9"/>
      <c r="WR39" s="9"/>
      <c r="WS39" s="9"/>
      <c r="WT39" s="9"/>
      <c r="WU39" s="9"/>
      <c r="WV39" s="9"/>
      <c r="WW39" s="9"/>
      <c r="WX39" s="9"/>
      <c r="WY39" s="9"/>
      <c r="WZ39" s="9"/>
      <c r="XA39" s="9"/>
      <c r="XB39" s="9"/>
      <c r="XC39" s="9"/>
      <c r="XD39" s="9"/>
      <c r="XE39" s="9"/>
      <c r="XF39" s="9"/>
      <c r="XG39" s="9"/>
      <c r="XH39" s="9"/>
      <c r="XI39" s="9"/>
      <c r="XJ39" s="9"/>
      <c r="XK39" s="9"/>
      <c r="XL39" s="9"/>
      <c r="XM39" s="9"/>
      <c r="XN39" s="9"/>
      <c r="XO39" s="9"/>
      <c r="XP39" s="9"/>
      <c r="XQ39" s="9"/>
      <c r="XR39" s="9"/>
      <c r="XS39" s="9"/>
      <c r="XT39" s="9"/>
      <c r="XU39" s="9"/>
      <c r="XV39" s="9"/>
      <c r="XW39" s="9"/>
      <c r="XX39" s="9"/>
      <c r="XY39" s="9"/>
      <c r="XZ39" s="9"/>
      <c r="YA39" s="9"/>
      <c r="YB39" s="9"/>
      <c r="YC39" s="9"/>
      <c r="YD39" s="9"/>
      <c r="YE39" s="9"/>
      <c r="YF39" s="9"/>
      <c r="YG39" s="9"/>
      <c r="YH39" s="9"/>
      <c r="YI39" s="9"/>
      <c r="YJ39" s="9"/>
      <c r="YK39" s="9"/>
      <c r="YL39" s="9"/>
      <c r="YM39" s="9"/>
      <c r="YN39" s="9"/>
      <c r="YO39" s="9"/>
      <c r="YP39" s="9"/>
      <c r="YQ39" s="9"/>
      <c r="YR39" s="9"/>
      <c r="YS39" s="9"/>
      <c r="YT39" s="9"/>
      <c r="YU39" s="9"/>
      <c r="YV39" s="9"/>
      <c r="YW39" s="9"/>
      <c r="YX39" s="9"/>
      <c r="YY39" s="9"/>
      <c r="YZ39" s="9"/>
      <c r="ZA39" s="9"/>
      <c r="ZB39" s="9"/>
      <c r="ZC39" s="9"/>
      <c r="ZD39" s="9"/>
      <c r="ZE39" s="9"/>
      <c r="ZF39" s="9"/>
      <c r="ZG39" s="9"/>
      <c r="ZH39" s="9"/>
      <c r="ZI39" s="9"/>
      <c r="ZJ39" s="9"/>
      <c r="ZK39" s="9"/>
      <c r="ZL39" s="9"/>
      <c r="ZM39" s="9"/>
      <c r="ZN39" s="9"/>
      <c r="ZO39" s="9"/>
      <c r="ZP39" s="9"/>
      <c r="ZQ39" s="9"/>
      <c r="ZR39" s="9"/>
      <c r="ZS39" s="9"/>
      <c r="ZT39" s="9"/>
      <c r="ZU39" s="9"/>
      <c r="ZV39" s="9"/>
      <c r="ZW39" s="9"/>
      <c r="ZX39" s="9"/>
      <c r="ZY39" s="9"/>
      <c r="ZZ39" s="9"/>
      <c r="AAA39" s="9"/>
      <c r="AAB39" s="9"/>
      <c r="AAC39" s="9"/>
      <c r="AAD39" s="9"/>
      <c r="AAE39" s="9"/>
      <c r="AAF39" s="9"/>
      <c r="AAG39" s="9"/>
      <c r="AAH39" s="9"/>
      <c r="AAI39" s="9"/>
      <c r="AAJ39" s="9"/>
      <c r="AAK39" s="9"/>
      <c r="AAL39" s="9"/>
      <c r="AAM39" s="9"/>
      <c r="AAN39" s="9"/>
      <c r="AAO39" s="9"/>
      <c r="AAP39" s="9"/>
      <c r="AAQ39" s="9"/>
      <c r="AAR39" s="9"/>
      <c r="AAS39" s="9"/>
      <c r="AAT39" s="9"/>
      <c r="AAU39" s="9"/>
      <c r="AAV39" s="9"/>
      <c r="AAW39" s="9"/>
      <c r="AAX39" s="9"/>
      <c r="AAY39" s="9"/>
      <c r="AAZ39" s="9"/>
      <c r="ABA39" s="9"/>
      <c r="ABB39" s="9"/>
      <c r="ABC39" s="9"/>
      <c r="ABD39" s="9"/>
      <c r="ABE39" s="9"/>
      <c r="ABF39" s="9"/>
      <c r="ABG39" s="9"/>
      <c r="ABH39" s="9"/>
      <c r="ABI39" s="9"/>
      <c r="ABJ39" s="9"/>
      <c r="ABK39" s="9"/>
      <c r="ABL39" s="9"/>
      <c r="ABM39" s="9"/>
      <c r="ABN39" s="9"/>
      <c r="ABO39" s="9"/>
      <c r="ABP39" s="9"/>
      <c r="ABQ39" s="9"/>
      <c r="ABR39" s="9"/>
      <c r="ABS39" s="9"/>
      <c r="ABT39" s="9"/>
      <c r="ABU39" s="9"/>
      <c r="ABV39" s="9"/>
      <c r="ABW39" s="9"/>
      <c r="ABX39" s="9"/>
      <c r="ABY39" s="9"/>
      <c r="ABZ39" s="9"/>
      <c r="ACA39" s="9"/>
      <c r="ACB39" s="9"/>
      <c r="ACC39" s="9"/>
      <c r="ACD39" s="9"/>
      <c r="ACE39" s="9"/>
      <c r="ACF39" s="9"/>
      <c r="ACG39" s="9"/>
      <c r="ACH39" s="9"/>
      <c r="ACI39" s="9"/>
      <c r="ACJ39" s="9"/>
      <c r="ACK39" s="9"/>
      <c r="ACL39" s="9"/>
      <c r="ACM39" s="9"/>
      <c r="ACN39" s="9"/>
      <c r="ACO39" s="9"/>
      <c r="ACP39" s="9"/>
      <c r="ACQ39" s="9"/>
      <c r="ACR39" s="9"/>
      <c r="ACS39" s="9"/>
      <c r="ACT39" s="9"/>
      <c r="ACU39" s="9"/>
      <c r="ACV39" s="9"/>
      <c r="ACW39" s="9"/>
      <c r="ACX39" s="9"/>
      <c r="ACY39" s="9"/>
      <c r="ACZ39" s="9"/>
      <c r="ADA39" s="9"/>
      <c r="ADB39" s="9"/>
      <c r="ADC39" s="9"/>
      <c r="ADD39" s="9"/>
      <c r="ADE39" s="9"/>
      <c r="ADF39" s="9"/>
      <c r="ADG39" s="9"/>
      <c r="ADH39" s="9"/>
      <c r="ADI39" s="9"/>
      <c r="ADJ39" s="9"/>
      <c r="ADK39" s="9"/>
      <c r="ADL39" s="9"/>
      <c r="ADM39" s="9"/>
      <c r="ADN39" s="9"/>
      <c r="ADO39" s="9"/>
      <c r="ADP39" s="9"/>
      <c r="ADQ39" s="9"/>
      <c r="ADR39" s="9"/>
      <c r="ADS39" s="9"/>
      <c r="ADT39" s="9"/>
      <c r="ADU39" s="9"/>
      <c r="ADV39" s="9"/>
      <c r="ADW39" s="9"/>
      <c r="ADX39" s="9"/>
      <c r="ADY39" s="9"/>
      <c r="ADZ39" s="9"/>
      <c r="AEA39" s="9"/>
      <c r="AEB39" s="9"/>
      <c r="AEC39" s="9"/>
      <c r="AED39" s="9"/>
      <c r="AEE39" s="9"/>
      <c r="AEF39" s="9"/>
      <c r="AEG39" s="9"/>
      <c r="AEH39" s="9"/>
      <c r="AEI39" s="9"/>
      <c r="AEJ39" s="9"/>
      <c r="AEK39" s="9"/>
      <c r="AEL39" s="9"/>
      <c r="AEM39" s="9"/>
      <c r="AEN39" s="9"/>
      <c r="AEO39" s="9"/>
      <c r="AEP39" s="9"/>
      <c r="AEQ39" s="9"/>
      <c r="AER39" s="9"/>
      <c r="AES39" s="9"/>
      <c r="AET39" s="9"/>
      <c r="AEU39" s="9"/>
      <c r="AEV39" s="9"/>
      <c r="AEW39" s="9"/>
      <c r="AEX39" s="9"/>
      <c r="AEY39" s="9"/>
      <c r="AEZ39" s="9"/>
      <c r="AFA39" s="9"/>
      <c r="AFB39" s="9"/>
      <c r="AFC39" s="9"/>
      <c r="AFD39" s="9"/>
      <c r="AFE39" s="9"/>
      <c r="AFF39" s="9"/>
      <c r="AFG39" s="9"/>
      <c r="AFH39" s="9"/>
      <c r="AFI39" s="9"/>
      <c r="AFJ39" s="9"/>
      <c r="AFK39" s="9"/>
      <c r="AFL39" s="9"/>
      <c r="AFM39" s="9"/>
      <c r="AFN39" s="9"/>
      <c r="AFO39" s="9"/>
      <c r="AFP39" s="9"/>
      <c r="AFQ39" s="9"/>
      <c r="AFR39" s="9"/>
      <c r="AFS39" s="9"/>
      <c r="AFT39" s="9"/>
      <c r="AFU39" s="9"/>
      <c r="AFV39" s="9"/>
      <c r="AFW39" s="9"/>
      <c r="AFX39" s="9"/>
      <c r="AFY39" s="9"/>
      <c r="AFZ39" s="9"/>
      <c r="AGA39" s="9"/>
      <c r="AGB39" s="9"/>
      <c r="AGC39" s="9"/>
      <c r="AGD39" s="9"/>
      <c r="AGE39" s="9"/>
      <c r="AGF39" s="9"/>
      <c r="AGG39" s="9"/>
      <c r="AGH39" s="9"/>
      <c r="AGI39" s="9"/>
      <c r="AGJ39" s="9"/>
      <c r="AGK39" s="9"/>
      <c r="AGL39" s="9"/>
      <c r="AGM39" s="9"/>
      <c r="AGN39" s="9"/>
      <c r="AGO39" s="9"/>
      <c r="AGP39" s="9"/>
      <c r="AGQ39" s="9"/>
      <c r="AGR39" s="9"/>
      <c r="AGS39" s="9"/>
      <c r="AGT39" s="9"/>
      <c r="AGU39" s="9"/>
      <c r="AGV39" s="9"/>
      <c r="AGW39" s="9"/>
      <c r="AGX39" s="9"/>
      <c r="AGY39" s="9"/>
      <c r="AGZ39" s="9"/>
      <c r="AHA39" s="9"/>
      <c r="AHB39" s="9"/>
      <c r="AHC39" s="9"/>
      <c r="AHD39" s="9"/>
      <c r="AHE39" s="9"/>
      <c r="AHF39" s="9"/>
      <c r="AHG39" s="9"/>
      <c r="AHH39" s="9"/>
      <c r="AHI39" s="9"/>
      <c r="AHJ39" s="9"/>
      <c r="AHK39" s="9"/>
      <c r="AHL39" s="9"/>
      <c r="AHM39" s="9"/>
      <c r="AHN39" s="9"/>
      <c r="AHO39" s="9"/>
      <c r="AHP39" s="9"/>
      <c r="AHQ39" s="9"/>
      <c r="AHR39" s="9"/>
      <c r="AHS39" s="9"/>
      <c r="AHT39" s="9"/>
      <c r="AHU39" s="9"/>
      <c r="AHV39" s="9"/>
      <c r="AHW39" s="9"/>
      <c r="AHX39" s="9"/>
      <c r="AHY39" s="9"/>
      <c r="AHZ39" s="9"/>
      <c r="AIA39" s="9"/>
      <c r="AIB39" s="9"/>
      <c r="AIC39" s="9"/>
      <c r="AID39" s="9"/>
      <c r="AIE39" s="9"/>
      <c r="AIF39" s="9"/>
      <c r="AIG39" s="9"/>
      <c r="AIH39" s="9"/>
      <c r="AII39" s="9"/>
      <c r="AIJ39" s="9"/>
      <c r="AIK39" s="9"/>
      <c r="AIL39" s="9"/>
      <c r="AIM39" s="9"/>
      <c r="AIN39" s="9"/>
      <c r="AIO39" s="9"/>
      <c r="AIP39" s="9"/>
      <c r="AIQ39" s="9"/>
      <c r="AIR39" s="9"/>
      <c r="AIS39" s="9"/>
      <c r="AIT39" s="9"/>
      <c r="AIU39" s="9"/>
      <c r="AIV39" s="9"/>
      <c r="AIW39" s="9"/>
      <c r="AIX39" s="9"/>
      <c r="AIY39" s="9"/>
      <c r="AIZ39" s="9"/>
      <c r="AJA39" s="9"/>
      <c r="AJB39" s="9"/>
      <c r="AJC39" s="9"/>
      <c r="AJD39" s="9"/>
      <c r="AJE39" s="9"/>
      <c r="AJF39" s="9"/>
      <c r="AJG39" s="9"/>
      <c r="AJH39" s="9"/>
      <c r="AJI39" s="9"/>
      <c r="AJJ39" s="9"/>
      <c r="AJK39" s="9"/>
      <c r="AJL39" s="9"/>
      <c r="AJM39" s="9"/>
      <c r="AJN39" s="9"/>
      <c r="AJO39" s="9"/>
      <c r="AJP39" s="9"/>
      <c r="AJQ39" s="9"/>
      <c r="AJR39" s="9"/>
      <c r="AJS39" s="9"/>
      <c r="AJT39" s="9"/>
      <c r="AJU39" s="9"/>
      <c r="AJV39" s="9"/>
      <c r="AJW39" s="9"/>
      <c r="AJX39" s="9"/>
      <c r="AJY39" s="9"/>
      <c r="AJZ39" s="9"/>
      <c r="AKA39" s="9"/>
      <c r="AKB39" s="9"/>
      <c r="AKC39" s="9"/>
      <c r="AKD39" s="9"/>
      <c r="AKE39" s="9"/>
      <c r="AKF39" s="9"/>
      <c r="AKG39" s="9"/>
      <c r="AKH39" s="9"/>
      <c r="AKI39" s="9"/>
      <c r="AKJ39" s="9"/>
      <c r="AKK39" s="9"/>
      <c r="AKL39" s="9"/>
      <c r="AKM39" s="9"/>
      <c r="AKN39" s="9"/>
      <c r="AKO39" s="9"/>
      <c r="AKP39" s="9"/>
      <c r="AKQ39" s="9"/>
      <c r="AKR39" s="9"/>
      <c r="AKS39" s="9"/>
      <c r="AKT39" s="9"/>
      <c r="AKU39" s="9"/>
      <c r="AKV39" s="9"/>
      <c r="AKW39" s="9"/>
      <c r="AKX39" s="9"/>
      <c r="AKY39" s="9"/>
      <c r="AKZ39" s="9"/>
      <c r="ALA39" s="9"/>
      <c r="ALB39" s="9"/>
      <c r="ALC39" s="9"/>
      <c r="ALD39" s="9"/>
      <c r="ALE39" s="9"/>
      <c r="ALF39" s="9"/>
      <c r="ALG39" s="9"/>
      <c r="ALH39" s="9"/>
      <c r="ALI39" s="9"/>
      <c r="ALJ39" s="9"/>
      <c r="ALK39" s="9"/>
      <c r="ALL39" s="9"/>
      <c r="ALM39" s="9"/>
      <c r="ALN39" s="9"/>
      <c r="ALO39" s="9"/>
      <c r="ALP39" s="9"/>
      <c r="ALQ39" s="9"/>
      <c r="ALR39" s="9"/>
      <c r="ALS39" s="9"/>
      <c r="ALT39" s="9"/>
      <c r="ALU39" s="9"/>
      <c r="ALV39" s="9"/>
      <c r="ALW39" s="9"/>
      <c r="ALX39" s="9"/>
      <c r="ALY39" s="9"/>
      <c r="ALZ39" s="9"/>
      <c r="AMA39" s="9"/>
      <c r="AMB39" s="9"/>
      <c r="AMC39" s="9"/>
      <c r="AMD39" s="9"/>
      <c r="AME39" s="9"/>
      <c r="AMF39" s="9"/>
      <c r="AMG39" s="9"/>
      <c r="AMH39" s="9"/>
      <c r="AMI39" s="9"/>
      <c r="AMJ39" s="9"/>
      <c r="AMK39" s="9"/>
    </row>
    <row r="40" spans="1:1025" s="11" customFormat="1" x14ac:dyDescent="0.35">
      <c r="A40" s="42" t="s">
        <v>14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9"/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9"/>
      <c r="QA40" s="9"/>
      <c r="QB40" s="9"/>
      <c r="QC40" s="9"/>
      <c r="QD40" s="9"/>
      <c r="QE40" s="9"/>
      <c r="QF40" s="9"/>
      <c r="QG40" s="9"/>
      <c r="QH40" s="9"/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9"/>
      <c r="RK40" s="9"/>
      <c r="RL40" s="9"/>
      <c r="RM40" s="9"/>
      <c r="RN40" s="9"/>
      <c r="RO40" s="9"/>
      <c r="RP40" s="9"/>
      <c r="RQ40" s="9"/>
      <c r="RR40" s="9"/>
      <c r="RS40" s="9"/>
      <c r="RT40" s="9"/>
      <c r="RU40" s="9"/>
      <c r="RV40" s="9"/>
      <c r="RW40" s="9"/>
      <c r="RX40" s="9"/>
      <c r="RY40" s="9"/>
      <c r="RZ40" s="9"/>
      <c r="SA40" s="9"/>
      <c r="SB40" s="9"/>
      <c r="SC40" s="9"/>
      <c r="SD40" s="9"/>
      <c r="SE40" s="9"/>
      <c r="SF40" s="9"/>
      <c r="SG40" s="9"/>
      <c r="SH40" s="9"/>
      <c r="SI40" s="9"/>
      <c r="SJ40" s="9"/>
      <c r="SK40" s="9"/>
      <c r="SL40" s="9"/>
      <c r="SM40" s="9"/>
      <c r="SN40" s="9"/>
      <c r="SO40" s="9"/>
      <c r="SP40" s="9"/>
      <c r="SQ40" s="9"/>
      <c r="SR40" s="9"/>
      <c r="SS40" s="9"/>
      <c r="ST40" s="9"/>
      <c r="SU40" s="9"/>
      <c r="SV40" s="9"/>
      <c r="SW40" s="9"/>
      <c r="SX40" s="9"/>
      <c r="SY40" s="9"/>
      <c r="SZ40" s="9"/>
      <c r="TA40" s="9"/>
      <c r="TB40" s="9"/>
      <c r="TC40" s="9"/>
      <c r="TD40" s="9"/>
      <c r="TE40" s="9"/>
      <c r="TF40" s="9"/>
      <c r="TG40" s="9"/>
      <c r="TH40" s="9"/>
      <c r="TI40" s="9"/>
      <c r="TJ40" s="9"/>
      <c r="TK40" s="9"/>
      <c r="TL40" s="9"/>
      <c r="TM40" s="9"/>
      <c r="TN40" s="9"/>
      <c r="TO40" s="9"/>
      <c r="TP40" s="9"/>
      <c r="TQ40" s="9"/>
      <c r="TR40" s="9"/>
      <c r="TS40" s="9"/>
      <c r="TT40" s="9"/>
      <c r="TU40" s="9"/>
      <c r="TV40" s="9"/>
      <c r="TW40" s="9"/>
      <c r="TX40" s="9"/>
      <c r="TY40" s="9"/>
      <c r="TZ40" s="9"/>
      <c r="UA40" s="9"/>
      <c r="UB40" s="9"/>
      <c r="UC40" s="9"/>
      <c r="UD40" s="9"/>
      <c r="UE40" s="9"/>
      <c r="UF40" s="9"/>
      <c r="UG40" s="9"/>
      <c r="UH40" s="9"/>
      <c r="UI40" s="9"/>
      <c r="UJ40" s="9"/>
      <c r="UK40" s="9"/>
      <c r="UL40" s="9"/>
      <c r="UM40" s="9"/>
      <c r="UN40" s="9"/>
      <c r="UO40" s="9"/>
      <c r="UP40" s="9"/>
      <c r="UQ40" s="9"/>
      <c r="UR40" s="9"/>
      <c r="US40" s="9"/>
      <c r="UT40" s="9"/>
      <c r="UU40" s="9"/>
      <c r="UV40" s="9"/>
      <c r="UW40" s="9"/>
      <c r="UX40" s="9"/>
      <c r="UY40" s="9"/>
      <c r="UZ40" s="9"/>
      <c r="VA40" s="9"/>
      <c r="VB40" s="9"/>
      <c r="VC40" s="9"/>
      <c r="VD40" s="9"/>
      <c r="VE40" s="9"/>
      <c r="VF40" s="9"/>
      <c r="VG40" s="9"/>
      <c r="VH40" s="9"/>
      <c r="VI40" s="9"/>
      <c r="VJ40" s="9"/>
      <c r="VK40" s="9"/>
      <c r="VL40" s="9"/>
      <c r="VM40" s="9"/>
      <c r="VN40" s="9"/>
      <c r="VO40" s="9"/>
      <c r="VP40" s="9"/>
      <c r="VQ40" s="9"/>
      <c r="VR40" s="9"/>
      <c r="VS40" s="9"/>
      <c r="VT40" s="9"/>
      <c r="VU40" s="9"/>
      <c r="VV40" s="9"/>
      <c r="VW40" s="9"/>
      <c r="VX40" s="9"/>
      <c r="VY40" s="9"/>
      <c r="VZ40" s="9"/>
      <c r="WA40" s="9"/>
      <c r="WB40" s="9"/>
      <c r="WC40" s="9"/>
      <c r="WD40" s="9"/>
      <c r="WE40" s="9"/>
      <c r="WF40" s="9"/>
      <c r="WG40" s="9"/>
      <c r="WH40" s="9"/>
      <c r="WI40" s="9"/>
      <c r="WJ40" s="9"/>
      <c r="WK40" s="9"/>
      <c r="WL40" s="9"/>
      <c r="WM40" s="9"/>
      <c r="WN40" s="9"/>
      <c r="WO40" s="9"/>
      <c r="WP40" s="9"/>
      <c r="WQ40" s="9"/>
      <c r="WR40" s="9"/>
      <c r="WS40" s="9"/>
      <c r="WT40" s="9"/>
      <c r="WU40" s="9"/>
      <c r="WV40" s="9"/>
      <c r="WW40" s="9"/>
      <c r="WX40" s="9"/>
      <c r="WY40" s="9"/>
      <c r="WZ40" s="9"/>
      <c r="XA40" s="9"/>
      <c r="XB40" s="9"/>
      <c r="XC40" s="9"/>
      <c r="XD40" s="9"/>
      <c r="XE40" s="9"/>
      <c r="XF40" s="9"/>
      <c r="XG40" s="9"/>
      <c r="XH40" s="9"/>
      <c r="XI40" s="9"/>
      <c r="XJ40" s="9"/>
      <c r="XK40" s="9"/>
      <c r="XL40" s="9"/>
      <c r="XM40" s="9"/>
      <c r="XN40" s="9"/>
      <c r="XO40" s="9"/>
      <c r="XP40" s="9"/>
      <c r="XQ40" s="9"/>
      <c r="XR40" s="9"/>
      <c r="XS40" s="9"/>
      <c r="XT40" s="9"/>
      <c r="XU40" s="9"/>
      <c r="XV40" s="9"/>
      <c r="XW40" s="9"/>
      <c r="XX40" s="9"/>
      <c r="XY40" s="9"/>
      <c r="XZ40" s="9"/>
      <c r="YA40" s="9"/>
      <c r="YB40" s="9"/>
      <c r="YC40" s="9"/>
      <c r="YD40" s="9"/>
      <c r="YE40" s="9"/>
      <c r="YF40" s="9"/>
      <c r="YG40" s="9"/>
      <c r="YH40" s="9"/>
      <c r="YI40" s="9"/>
      <c r="YJ40" s="9"/>
      <c r="YK40" s="9"/>
      <c r="YL40" s="9"/>
      <c r="YM40" s="9"/>
      <c r="YN40" s="9"/>
      <c r="YO40" s="9"/>
      <c r="YP40" s="9"/>
      <c r="YQ40" s="9"/>
      <c r="YR40" s="9"/>
      <c r="YS40" s="9"/>
      <c r="YT40" s="9"/>
      <c r="YU40" s="9"/>
      <c r="YV40" s="9"/>
      <c r="YW40" s="9"/>
      <c r="YX40" s="9"/>
      <c r="YY40" s="9"/>
      <c r="YZ40" s="9"/>
      <c r="ZA40" s="9"/>
      <c r="ZB40" s="9"/>
      <c r="ZC40" s="9"/>
      <c r="ZD40" s="9"/>
      <c r="ZE40" s="9"/>
      <c r="ZF40" s="9"/>
      <c r="ZG40" s="9"/>
      <c r="ZH40" s="9"/>
      <c r="ZI40" s="9"/>
      <c r="ZJ40" s="9"/>
      <c r="ZK40" s="9"/>
      <c r="ZL40" s="9"/>
      <c r="ZM40" s="9"/>
      <c r="ZN40" s="9"/>
      <c r="ZO40" s="9"/>
      <c r="ZP40" s="9"/>
      <c r="ZQ40" s="9"/>
      <c r="ZR40" s="9"/>
      <c r="ZS40" s="9"/>
      <c r="ZT40" s="9"/>
      <c r="ZU40" s="9"/>
      <c r="ZV40" s="9"/>
      <c r="ZW40" s="9"/>
      <c r="ZX40" s="9"/>
      <c r="ZY40" s="9"/>
      <c r="ZZ40" s="9"/>
      <c r="AAA40" s="9"/>
      <c r="AAB40" s="9"/>
      <c r="AAC40" s="9"/>
      <c r="AAD40" s="9"/>
      <c r="AAE40" s="9"/>
      <c r="AAF40" s="9"/>
      <c r="AAG40" s="9"/>
      <c r="AAH40" s="9"/>
      <c r="AAI40" s="9"/>
      <c r="AAJ40" s="9"/>
      <c r="AAK40" s="9"/>
      <c r="AAL40" s="9"/>
      <c r="AAM40" s="9"/>
      <c r="AAN40" s="9"/>
      <c r="AAO40" s="9"/>
      <c r="AAP40" s="9"/>
      <c r="AAQ40" s="9"/>
      <c r="AAR40" s="9"/>
      <c r="AAS40" s="9"/>
      <c r="AAT40" s="9"/>
      <c r="AAU40" s="9"/>
      <c r="AAV40" s="9"/>
      <c r="AAW40" s="9"/>
      <c r="AAX40" s="9"/>
      <c r="AAY40" s="9"/>
      <c r="AAZ40" s="9"/>
      <c r="ABA40" s="9"/>
      <c r="ABB40" s="9"/>
      <c r="ABC40" s="9"/>
      <c r="ABD40" s="9"/>
      <c r="ABE40" s="9"/>
      <c r="ABF40" s="9"/>
      <c r="ABG40" s="9"/>
      <c r="ABH40" s="9"/>
      <c r="ABI40" s="9"/>
      <c r="ABJ40" s="9"/>
      <c r="ABK40" s="9"/>
      <c r="ABL40" s="9"/>
      <c r="ABM40" s="9"/>
      <c r="ABN40" s="9"/>
      <c r="ABO40" s="9"/>
      <c r="ABP40" s="9"/>
      <c r="ABQ40" s="9"/>
      <c r="ABR40" s="9"/>
      <c r="ABS40" s="9"/>
      <c r="ABT40" s="9"/>
      <c r="ABU40" s="9"/>
      <c r="ABV40" s="9"/>
      <c r="ABW40" s="9"/>
      <c r="ABX40" s="9"/>
      <c r="ABY40" s="9"/>
      <c r="ABZ40" s="9"/>
      <c r="ACA40" s="9"/>
      <c r="ACB40" s="9"/>
      <c r="ACC40" s="9"/>
      <c r="ACD40" s="9"/>
      <c r="ACE40" s="9"/>
      <c r="ACF40" s="9"/>
      <c r="ACG40" s="9"/>
      <c r="ACH40" s="9"/>
      <c r="ACI40" s="9"/>
      <c r="ACJ40" s="9"/>
      <c r="ACK40" s="9"/>
      <c r="ACL40" s="9"/>
      <c r="ACM40" s="9"/>
      <c r="ACN40" s="9"/>
      <c r="ACO40" s="9"/>
      <c r="ACP40" s="9"/>
      <c r="ACQ40" s="9"/>
      <c r="ACR40" s="9"/>
      <c r="ACS40" s="9"/>
      <c r="ACT40" s="9"/>
      <c r="ACU40" s="9"/>
      <c r="ACV40" s="9"/>
      <c r="ACW40" s="9"/>
      <c r="ACX40" s="9"/>
      <c r="ACY40" s="9"/>
      <c r="ACZ40" s="9"/>
      <c r="ADA40" s="9"/>
      <c r="ADB40" s="9"/>
      <c r="ADC40" s="9"/>
      <c r="ADD40" s="9"/>
      <c r="ADE40" s="9"/>
      <c r="ADF40" s="9"/>
      <c r="ADG40" s="9"/>
      <c r="ADH40" s="9"/>
      <c r="ADI40" s="9"/>
      <c r="ADJ40" s="9"/>
      <c r="ADK40" s="9"/>
      <c r="ADL40" s="9"/>
      <c r="ADM40" s="9"/>
      <c r="ADN40" s="9"/>
      <c r="ADO40" s="9"/>
      <c r="ADP40" s="9"/>
      <c r="ADQ40" s="9"/>
      <c r="ADR40" s="9"/>
      <c r="ADS40" s="9"/>
      <c r="ADT40" s="9"/>
      <c r="ADU40" s="9"/>
      <c r="ADV40" s="9"/>
      <c r="ADW40" s="9"/>
      <c r="ADX40" s="9"/>
      <c r="ADY40" s="9"/>
      <c r="ADZ40" s="9"/>
      <c r="AEA40" s="9"/>
      <c r="AEB40" s="9"/>
      <c r="AEC40" s="9"/>
      <c r="AED40" s="9"/>
      <c r="AEE40" s="9"/>
      <c r="AEF40" s="9"/>
      <c r="AEG40" s="9"/>
      <c r="AEH40" s="9"/>
      <c r="AEI40" s="9"/>
      <c r="AEJ40" s="9"/>
      <c r="AEK40" s="9"/>
      <c r="AEL40" s="9"/>
      <c r="AEM40" s="9"/>
      <c r="AEN40" s="9"/>
      <c r="AEO40" s="9"/>
      <c r="AEP40" s="9"/>
      <c r="AEQ40" s="9"/>
      <c r="AER40" s="9"/>
      <c r="AES40" s="9"/>
      <c r="AET40" s="9"/>
      <c r="AEU40" s="9"/>
      <c r="AEV40" s="9"/>
      <c r="AEW40" s="9"/>
      <c r="AEX40" s="9"/>
      <c r="AEY40" s="9"/>
      <c r="AEZ40" s="9"/>
      <c r="AFA40" s="9"/>
      <c r="AFB40" s="9"/>
      <c r="AFC40" s="9"/>
      <c r="AFD40" s="9"/>
      <c r="AFE40" s="9"/>
      <c r="AFF40" s="9"/>
      <c r="AFG40" s="9"/>
      <c r="AFH40" s="9"/>
      <c r="AFI40" s="9"/>
      <c r="AFJ40" s="9"/>
      <c r="AFK40" s="9"/>
      <c r="AFL40" s="9"/>
      <c r="AFM40" s="9"/>
      <c r="AFN40" s="9"/>
      <c r="AFO40" s="9"/>
      <c r="AFP40" s="9"/>
      <c r="AFQ40" s="9"/>
      <c r="AFR40" s="9"/>
      <c r="AFS40" s="9"/>
      <c r="AFT40" s="9"/>
      <c r="AFU40" s="9"/>
      <c r="AFV40" s="9"/>
      <c r="AFW40" s="9"/>
      <c r="AFX40" s="9"/>
      <c r="AFY40" s="9"/>
      <c r="AFZ40" s="9"/>
      <c r="AGA40" s="9"/>
      <c r="AGB40" s="9"/>
      <c r="AGC40" s="9"/>
      <c r="AGD40" s="9"/>
      <c r="AGE40" s="9"/>
      <c r="AGF40" s="9"/>
      <c r="AGG40" s="9"/>
      <c r="AGH40" s="9"/>
      <c r="AGI40" s="9"/>
      <c r="AGJ40" s="9"/>
      <c r="AGK40" s="9"/>
      <c r="AGL40" s="9"/>
      <c r="AGM40" s="9"/>
      <c r="AGN40" s="9"/>
      <c r="AGO40" s="9"/>
      <c r="AGP40" s="9"/>
      <c r="AGQ40" s="9"/>
      <c r="AGR40" s="9"/>
      <c r="AGS40" s="9"/>
      <c r="AGT40" s="9"/>
      <c r="AGU40" s="9"/>
      <c r="AGV40" s="9"/>
      <c r="AGW40" s="9"/>
      <c r="AGX40" s="9"/>
      <c r="AGY40" s="9"/>
      <c r="AGZ40" s="9"/>
      <c r="AHA40" s="9"/>
      <c r="AHB40" s="9"/>
      <c r="AHC40" s="9"/>
      <c r="AHD40" s="9"/>
      <c r="AHE40" s="9"/>
      <c r="AHF40" s="9"/>
      <c r="AHG40" s="9"/>
      <c r="AHH40" s="9"/>
      <c r="AHI40" s="9"/>
      <c r="AHJ40" s="9"/>
      <c r="AHK40" s="9"/>
      <c r="AHL40" s="9"/>
      <c r="AHM40" s="9"/>
      <c r="AHN40" s="9"/>
      <c r="AHO40" s="9"/>
      <c r="AHP40" s="9"/>
      <c r="AHQ40" s="9"/>
      <c r="AHR40" s="9"/>
      <c r="AHS40" s="9"/>
      <c r="AHT40" s="9"/>
      <c r="AHU40" s="9"/>
      <c r="AHV40" s="9"/>
      <c r="AHW40" s="9"/>
      <c r="AHX40" s="9"/>
      <c r="AHY40" s="9"/>
      <c r="AHZ40" s="9"/>
      <c r="AIA40" s="9"/>
      <c r="AIB40" s="9"/>
      <c r="AIC40" s="9"/>
      <c r="AID40" s="9"/>
      <c r="AIE40" s="9"/>
      <c r="AIF40" s="9"/>
      <c r="AIG40" s="9"/>
      <c r="AIH40" s="9"/>
      <c r="AII40" s="9"/>
      <c r="AIJ40" s="9"/>
      <c r="AIK40" s="9"/>
      <c r="AIL40" s="9"/>
      <c r="AIM40" s="9"/>
      <c r="AIN40" s="9"/>
      <c r="AIO40" s="9"/>
      <c r="AIP40" s="9"/>
      <c r="AIQ40" s="9"/>
      <c r="AIR40" s="9"/>
      <c r="AIS40" s="9"/>
      <c r="AIT40" s="9"/>
      <c r="AIU40" s="9"/>
      <c r="AIV40" s="9"/>
      <c r="AIW40" s="9"/>
      <c r="AIX40" s="9"/>
      <c r="AIY40" s="9"/>
      <c r="AIZ40" s="9"/>
      <c r="AJA40" s="9"/>
      <c r="AJB40" s="9"/>
      <c r="AJC40" s="9"/>
      <c r="AJD40" s="9"/>
      <c r="AJE40" s="9"/>
      <c r="AJF40" s="9"/>
      <c r="AJG40" s="9"/>
      <c r="AJH40" s="9"/>
      <c r="AJI40" s="9"/>
      <c r="AJJ40" s="9"/>
      <c r="AJK40" s="9"/>
      <c r="AJL40" s="9"/>
      <c r="AJM40" s="9"/>
      <c r="AJN40" s="9"/>
      <c r="AJO40" s="9"/>
      <c r="AJP40" s="9"/>
      <c r="AJQ40" s="9"/>
      <c r="AJR40" s="9"/>
      <c r="AJS40" s="9"/>
      <c r="AJT40" s="9"/>
      <c r="AJU40" s="9"/>
      <c r="AJV40" s="9"/>
      <c r="AJW40" s="9"/>
      <c r="AJX40" s="9"/>
      <c r="AJY40" s="9"/>
      <c r="AJZ40" s="9"/>
      <c r="AKA40" s="9"/>
      <c r="AKB40" s="9"/>
      <c r="AKC40" s="9"/>
      <c r="AKD40" s="9"/>
      <c r="AKE40" s="9"/>
      <c r="AKF40" s="9"/>
      <c r="AKG40" s="9"/>
      <c r="AKH40" s="9"/>
      <c r="AKI40" s="9"/>
      <c r="AKJ40" s="9"/>
      <c r="AKK40" s="9"/>
      <c r="AKL40" s="9"/>
      <c r="AKM40" s="9"/>
      <c r="AKN40" s="9"/>
      <c r="AKO40" s="9"/>
      <c r="AKP40" s="9"/>
      <c r="AKQ40" s="9"/>
      <c r="AKR40" s="9"/>
      <c r="AKS40" s="9"/>
      <c r="AKT40" s="9"/>
      <c r="AKU40" s="9"/>
      <c r="AKV40" s="9"/>
      <c r="AKW40" s="9"/>
      <c r="AKX40" s="9"/>
      <c r="AKY40" s="9"/>
      <c r="AKZ40" s="9"/>
      <c r="ALA40" s="9"/>
      <c r="ALB40" s="9"/>
      <c r="ALC40" s="9"/>
      <c r="ALD40" s="9"/>
      <c r="ALE40" s="9"/>
      <c r="ALF40" s="9"/>
      <c r="ALG40" s="9"/>
      <c r="ALH40" s="9"/>
      <c r="ALI40" s="9"/>
      <c r="ALJ40" s="9"/>
      <c r="ALK40" s="9"/>
      <c r="ALL40" s="9"/>
      <c r="ALM40" s="9"/>
      <c r="ALN40" s="9"/>
      <c r="ALO40" s="9"/>
      <c r="ALP40" s="9"/>
      <c r="ALQ40" s="9"/>
      <c r="ALR40" s="9"/>
      <c r="ALS40" s="9"/>
      <c r="ALT40" s="9"/>
      <c r="ALU40" s="9"/>
      <c r="ALV40" s="9"/>
      <c r="ALW40" s="9"/>
      <c r="ALX40" s="9"/>
      <c r="ALY40" s="9"/>
      <c r="ALZ40" s="9"/>
      <c r="AMA40" s="9"/>
      <c r="AMB40" s="9"/>
      <c r="AMC40" s="9"/>
      <c r="AMD40" s="9"/>
      <c r="AME40" s="9"/>
      <c r="AMF40" s="9"/>
      <c r="AMG40" s="9"/>
      <c r="AMH40" s="9"/>
      <c r="AMI40" s="9"/>
      <c r="AMJ40" s="9"/>
      <c r="AMK40" s="9"/>
    </row>
    <row r="41" spans="1:1025" s="46" customFormat="1" x14ac:dyDescent="0.35">
      <c r="A41" s="46" t="s">
        <v>38</v>
      </c>
      <c r="B41" s="46">
        <v>0.6071428571428571</v>
      </c>
      <c r="C41" s="46">
        <v>0.68</v>
      </c>
      <c r="D41" s="46">
        <v>0.63953488372093026</v>
      </c>
      <c r="E41" s="46">
        <v>0.65625</v>
      </c>
      <c r="F41" s="46">
        <v>0.59803921568627449</v>
      </c>
      <c r="G41" s="46">
        <v>0.64056224899598391</v>
      </c>
      <c r="H41" s="46">
        <v>0.60663507109004744</v>
      </c>
      <c r="I41" s="46">
        <v>0.62513312034078805</v>
      </c>
      <c r="J41" s="46">
        <v>0.59538950715421302</v>
      </c>
      <c r="K41" s="46">
        <v>0.59061488673139162</v>
      </c>
      <c r="L41" s="46">
        <v>0.63404548587181253</v>
      </c>
      <c r="M41" s="46">
        <v>0.6132075471698113</v>
      </c>
      <c r="N41" s="46">
        <v>0.59881715130606206</v>
      </c>
      <c r="O41" s="46">
        <v>0.59805564867582972</v>
      </c>
      <c r="P41" s="46">
        <v>0.57122982749026152</v>
      </c>
      <c r="Q41" s="46">
        <v>0.57202360291565424</v>
      </c>
      <c r="R41" s="46">
        <v>0.66666666666666663</v>
      </c>
    </row>
    <row r="42" spans="1:1025" s="46" customFormat="1" x14ac:dyDescent="0.35">
      <c r="B42" s="46">
        <v>0.7142857142857143</v>
      </c>
      <c r="C42" s="46">
        <v>0.68965517241379315</v>
      </c>
      <c r="D42" s="46">
        <v>0.66666666666666663</v>
      </c>
      <c r="E42" s="46">
        <v>0.72727272727272729</v>
      </c>
      <c r="F42" s="46">
        <v>0.52941176470588236</v>
      </c>
      <c r="G42" s="46">
        <v>0.82051282051282048</v>
      </c>
      <c r="H42" s="46">
        <v>0.58227848101265822</v>
      </c>
      <c r="I42" s="46">
        <v>0.63492063492063489</v>
      </c>
      <c r="J42" s="46">
        <v>0.69318181818181823</v>
      </c>
      <c r="K42" s="46">
        <v>0.7142857142857143</v>
      </c>
      <c r="L42" s="46">
        <v>0.64039408866995073</v>
      </c>
      <c r="M42" s="46">
        <v>0.68932038834951459</v>
      </c>
      <c r="N42" s="46">
        <v>0.63389830508474576</v>
      </c>
      <c r="O42" s="46">
        <v>0.70022883295194505</v>
      </c>
      <c r="P42" s="46">
        <v>0.6581818181818182</v>
      </c>
      <c r="Q42" s="46">
        <v>0.61425576519916147</v>
      </c>
      <c r="R42" s="46">
        <v>1</v>
      </c>
    </row>
    <row r="43" spans="1:1025" s="46" customFormat="1" x14ac:dyDescent="0.35">
      <c r="A43" s="46" t="s">
        <v>39</v>
      </c>
      <c r="B43" s="46">
        <v>0.30357142857142855</v>
      </c>
      <c r="C43" s="46">
        <v>0.19636363636363635</v>
      </c>
      <c r="D43" s="46">
        <v>0.19476744186046513</v>
      </c>
      <c r="E43" s="46">
        <v>0.19791666666666666</v>
      </c>
      <c r="F43" s="46">
        <v>0.20588235294117646</v>
      </c>
      <c r="G43" s="46">
        <v>0.19076305220883535</v>
      </c>
      <c r="H43" s="46">
        <v>0.1872037914691943</v>
      </c>
      <c r="I43" s="46">
        <v>0.18849840255591055</v>
      </c>
      <c r="J43" s="46">
        <v>0.18759936406995231</v>
      </c>
      <c r="K43" s="46">
        <v>0.23705501618122976</v>
      </c>
      <c r="L43" s="46">
        <v>0.21157822191592005</v>
      </c>
      <c r="M43" s="46">
        <v>0.22138364779874214</v>
      </c>
      <c r="N43" s="46">
        <v>0.24248398225726958</v>
      </c>
      <c r="O43" s="46">
        <v>0.23030506201810258</v>
      </c>
      <c r="P43" s="46">
        <v>0.25125208681135225</v>
      </c>
      <c r="Q43" s="46">
        <v>0.25442554668517875</v>
      </c>
      <c r="R43" s="46">
        <v>0.33333333333333331</v>
      </c>
    </row>
    <row r="44" spans="1:1025" s="46" customFormat="1" x14ac:dyDescent="0.35">
      <c r="B44" s="46">
        <v>0</v>
      </c>
      <c r="C44" s="46">
        <v>0.2413793103448276</v>
      </c>
      <c r="D44" s="46">
        <v>0.33333333333333331</v>
      </c>
      <c r="E44" s="46">
        <v>9.0909090909090912E-2</v>
      </c>
      <c r="F44" s="46">
        <v>0.29411764705882354</v>
      </c>
      <c r="G44" s="46">
        <v>0.10256410256410256</v>
      </c>
      <c r="H44" s="46">
        <v>0.22784810126582278</v>
      </c>
      <c r="I44" s="46">
        <v>0.1111111111111111</v>
      </c>
      <c r="J44" s="46">
        <v>0.11931818181818182</v>
      </c>
      <c r="K44" s="46">
        <v>0.15079365079365079</v>
      </c>
      <c r="L44" s="46">
        <v>0.23645320197044334</v>
      </c>
      <c r="M44" s="46">
        <v>0.1650485436893204</v>
      </c>
      <c r="N44" s="46">
        <v>0.22711864406779661</v>
      </c>
      <c r="O44" s="46">
        <v>0.14874141876430205</v>
      </c>
      <c r="P44" s="46">
        <v>0.20909090909090908</v>
      </c>
      <c r="Q44" s="46">
        <v>0.24528301886792453</v>
      </c>
      <c r="R44" s="46">
        <v>0</v>
      </c>
    </row>
    <row r="45" spans="1:1025" s="46" customFormat="1" x14ac:dyDescent="0.35">
      <c r="A45" s="46" t="s">
        <v>36</v>
      </c>
      <c r="B45" s="46">
        <v>8.9285714285714288E-2</v>
      </c>
      <c r="C45" s="46">
        <v>0.12363636363636364</v>
      </c>
      <c r="D45" s="46">
        <v>0.16569767441860464</v>
      </c>
      <c r="E45" s="46">
        <v>0.14583333333333334</v>
      </c>
      <c r="F45" s="46">
        <v>0.19607843137254902</v>
      </c>
      <c r="G45" s="46">
        <v>0.16867469879518071</v>
      </c>
      <c r="H45" s="46">
        <v>0.20616113744075829</v>
      </c>
      <c r="I45" s="46">
        <v>0.18636847710330137</v>
      </c>
      <c r="J45" s="46">
        <v>0.21701112877583467</v>
      </c>
      <c r="K45" s="46">
        <v>0.17233009708737865</v>
      </c>
      <c r="L45" s="46">
        <v>0.1543762922122674</v>
      </c>
      <c r="M45" s="46">
        <v>0.16540880503144653</v>
      </c>
      <c r="N45" s="46">
        <v>0.15869886643666831</v>
      </c>
      <c r="O45" s="46">
        <v>0.17163928930606773</v>
      </c>
      <c r="P45" s="46">
        <v>0.1775180856983862</v>
      </c>
      <c r="Q45" s="46">
        <v>0.17355085039916696</v>
      </c>
      <c r="R45" s="46">
        <v>0</v>
      </c>
    </row>
    <row r="46" spans="1:1025" s="46" customFormat="1" x14ac:dyDescent="0.35">
      <c r="B46" s="46">
        <v>0.2857142857142857</v>
      </c>
      <c r="C46" s="46">
        <v>6.8965517241379309E-2</v>
      </c>
      <c r="D46" s="46">
        <v>0</v>
      </c>
      <c r="E46" s="46">
        <v>0.18181818181818182</v>
      </c>
      <c r="F46" s="46">
        <v>0.17647058823529413</v>
      </c>
      <c r="G46" s="46">
        <v>7.6923076923076927E-2</v>
      </c>
      <c r="H46" s="46">
        <v>0.189873417721519</v>
      </c>
      <c r="I46" s="46">
        <v>0.25396825396825395</v>
      </c>
      <c r="J46" s="46">
        <v>0.1875</v>
      </c>
      <c r="K46" s="46">
        <v>0.13492063492063491</v>
      </c>
      <c r="L46" s="46">
        <v>0.12315270935960591</v>
      </c>
      <c r="M46" s="46">
        <v>0.14563106796116504</v>
      </c>
      <c r="N46" s="46">
        <v>0.13898305084745763</v>
      </c>
      <c r="O46" s="46">
        <v>0.15102974828375287</v>
      </c>
      <c r="P46" s="46">
        <v>0.13272727272727272</v>
      </c>
      <c r="Q46" s="46">
        <v>0.14046121593291405</v>
      </c>
      <c r="R46" s="46">
        <v>0</v>
      </c>
    </row>
    <row r="47" spans="1:1025" s="46" customFormat="1" x14ac:dyDescent="0.35">
      <c r="A47" s="47" t="s">
        <v>15</v>
      </c>
    </row>
    <row r="48" spans="1:1025" s="46" customFormat="1" x14ac:dyDescent="0.35">
      <c r="A48" s="46" t="s">
        <v>38</v>
      </c>
      <c r="C48" s="46">
        <v>0.33333333333333331</v>
      </c>
      <c r="H48" s="46">
        <v>0.2857142857142857</v>
      </c>
      <c r="K48" s="46">
        <v>0.625</v>
      </c>
      <c r="L48" s="46">
        <v>0.44444444444444442</v>
      </c>
      <c r="M48" s="46">
        <v>0.5</v>
      </c>
      <c r="N48" s="46">
        <v>0.33333333333333331</v>
      </c>
      <c r="O48" s="46">
        <v>0.35294117647058826</v>
      </c>
      <c r="P48" s="46">
        <v>0.34782608695652173</v>
      </c>
      <c r="Q48" s="46">
        <v>0.5</v>
      </c>
      <c r="R48" s="46" t="e">
        <v>#DIV/0!</v>
      </c>
    </row>
    <row r="49" spans="1:18" s="46" customFormat="1" x14ac:dyDescent="0.35">
      <c r="K49" s="46">
        <v>1</v>
      </c>
      <c r="M49" s="46">
        <v>0</v>
      </c>
      <c r="N49" s="46">
        <v>1</v>
      </c>
      <c r="P49" s="46">
        <v>0</v>
      </c>
      <c r="Q49" s="46">
        <v>0.5</v>
      </c>
      <c r="R49" s="46" t="e">
        <v>#DIV/0!</v>
      </c>
    </row>
    <row r="50" spans="1:18" s="46" customFormat="1" x14ac:dyDescent="0.35">
      <c r="A50" s="46" t="s">
        <v>39</v>
      </c>
      <c r="C50" s="46">
        <v>0.66666666666666663</v>
      </c>
      <c r="G50" s="46">
        <v>0.33333333333333331</v>
      </c>
      <c r="H50" s="46">
        <v>0.14285714285714285</v>
      </c>
      <c r="I50" s="46">
        <v>0.5</v>
      </c>
      <c r="J50" s="46">
        <v>0.5</v>
      </c>
      <c r="K50" s="46">
        <v>0.125</v>
      </c>
      <c r="L50" s="46">
        <v>0.1111111111111111</v>
      </c>
      <c r="M50" s="46">
        <v>0.16666666666666666</v>
      </c>
      <c r="N50" s="46">
        <v>0.22222222222222221</v>
      </c>
      <c r="O50" s="46">
        <v>0.41176470588235292</v>
      </c>
      <c r="P50" s="46">
        <v>0.2608695652173913</v>
      </c>
      <c r="Q50" s="46">
        <v>0.17857142857142858</v>
      </c>
      <c r="R50" s="46" t="e">
        <v>#DIV/0!</v>
      </c>
    </row>
    <row r="51" spans="1:18" s="46" customFormat="1" x14ac:dyDescent="0.35">
      <c r="K51" s="46">
        <v>0</v>
      </c>
      <c r="M51" s="46">
        <v>0</v>
      </c>
      <c r="N51" s="46">
        <v>0</v>
      </c>
      <c r="P51" s="46">
        <v>1</v>
      </c>
      <c r="Q51" s="46">
        <v>0.5</v>
      </c>
      <c r="R51" s="46" t="e">
        <v>#DIV/0!</v>
      </c>
    </row>
    <row r="52" spans="1:18" s="46" customFormat="1" x14ac:dyDescent="0.35">
      <c r="A52" s="46" t="s">
        <v>36</v>
      </c>
      <c r="C52" s="46">
        <v>0</v>
      </c>
      <c r="G52" s="46">
        <v>0.66666666666666663</v>
      </c>
      <c r="H52" s="46">
        <v>0.5714285714285714</v>
      </c>
      <c r="I52" s="46">
        <v>0.5</v>
      </c>
      <c r="J52" s="46">
        <v>0.5</v>
      </c>
      <c r="K52" s="46">
        <v>0.25</v>
      </c>
      <c r="L52" s="46">
        <v>0.44444444444444442</v>
      </c>
      <c r="M52" s="46">
        <v>0.33333333333333331</v>
      </c>
      <c r="N52" s="46">
        <v>0.44444444444444442</v>
      </c>
      <c r="O52" s="46">
        <v>0.23529411764705882</v>
      </c>
      <c r="P52" s="46">
        <v>0.39130434782608697</v>
      </c>
      <c r="Q52" s="46">
        <v>0.32142857142857145</v>
      </c>
      <c r="R52" s="46" t="e">
        <v>#DIV/0!</v>
      </c>
    </row>
    <row r="53" spans="1:18" s="46" customFormat="1" x14ac:dyDescent="0.35"/>
    <row r="54" spans="1:18" s="46" customFormat="1" x14ac:dyDescent="0.35">
      <c r="A54" s="47" t="s">
        <v>16</v>
      </c>
    </row>
    <row r="55" spans="1:18" s="46" customFormat="1" x14ac:dyDescent="0.35">
      <c r="A55" s="46" t="s">
        <v>38</v>
      </c>
      <c r="B55" s="46">
        <v>0.28888888888888886</v>
      </c>
      <c r="C55" s="46">
        <v>0.33774834437086093</v>
      </c>
      <c r="D55" s="46">
        <v>0.34358974358974359</v>
      </c>
      <c r="E55" s="46">
        <v>0.2857142857142857</v>
      </c>
      <c r="F55" s="46">
        <v>0.38461538461538464</v>
      </c>
      <c r="G55" s="46">
        <v>0.42248062015503873</v>
      </c>
      <c r="H55" s="46">
        <v>0.39793814432989688</v>
      </c>
      <c r="I55" s="46">
        <v>0.33663366336633666</v>
      </c>
      <c r="J55" s="46">
        <v>0.35033557046979868</v>
      </c>
      <c r="K55" s="46">
        <v>0.36567164179104478</v>
      </c>
      <c r="L55" s="46">
        <v>0.36052921719955899</v>
      </c>
      <c r="M55" s="46">
        <v>0.38954635108481261</v>
      </c>
      <c r="N55" s="46">
        <v>0.41401734104046245</v>
      </c>
      <c r="O55" s="46">
        <v>0.38703870387038702</v>
      </c>
      <c r="P55" s="46">
        <v>0.39254062038404725</v>
      </c>
      <c r="Q55" s="46">
        <v>0.38428774254614295</v>
      </c>
      <c r="R55" s="46">
        <v>0.125</v>
      </c>
    </row>
    <row r="56" spans="1:18" s="46" customFormat="1" x14ac:dyDescent="0.35">
      <c r="F56" s="46">
        <v>0</v>
      </c>
      <c r="G56" s="46">
        <v>0.66666666666666663</v>
      </c>
      <c r="H56" s="46">
        <v>1</v>
      </c>
      <c r="I56" s="46">
        <v>0.4</v>
      </c>
      <c r="J56" s="46">
        <v>0.6</v>
      </c>
      <c r="K56" s="46">
        <v>0.66666666666666663</v>
      </c>
      <c r="L56" s="46">
        <v>0.5</v>
      </c>
      <c r="M56" s="46">
        <v>0.64</v>
      </c>
      <c r="N56" s="46">
        <v>0.58536585365853655</v>
      </c>
      <c r="O56" s="46">
        <v>0.40384615384615385</v>
      </c>
      <c r="P56" s="46">
        <v>0.43137254901960786</v>
      </c>
      <c r="Q56" s="46">
        <v>0.46808510638297873</v>
      </c>
      <c r="R56" s="46" t="e">
        <v>#DIV/0!</v>
      </c>
    </row>
    <row r="57" spans="1:18" s="46" customFormat="1" x14ac:dyDescent="0.35">
      <c r="A57" s="46" t="s">
        <v>39</v>
      </c>
      <c r="B57" s="46">
        <v>0.44444444444444442</v>
      </c>
      <c r="C57" s="46">
        <v>0.31125827814569534</v>
      </c>
      <c r="D57" s="46">
        <v>0.23076923076923078</v>
      </c>
      <c r="E57" s="46">
        <v>0.25714285714285712</v>
      </c>
      <c r="F57" s="46">
        <v>0.30769230769230771</v>
      </c>
      <c r="G57" s="46">
        <v>0.23255813953488372</v>
      </c>
      <c r="H57" s="46">
        <v>0.22680412371134021</v>
      </c>
      <c r="I57" s="46">
        <v>0.25412541254125415</v>
      </c>
      <c r="J57" s="46">
        <v>0.24697986577181208</v>
      </c>
      <c r="K57" s="46">
        <v>0.29477611940298509</v>
      </c>
      <c r="L57" s="46">
        <v>0.28665931642778392</v>
      </c>
      <c r="M57" s="46">
        <v>0.31262327416173569</v>
      </c>
      <c r="N57" s="46">
        <v>0.2947976878612717</v>
      </c>
      <c r="O57" s="46">
        <v>0.28937893789378938</v>
      </c>
      <c r="P57" s="46">
        <v>0.29726735598227472</v>
      </c>
      <c r="Q57" s="46">
        <v>0.30004732607666823</v>
      </c>
      <c r="R57" s="46">
        <v>0.625</v>
      </c>
    </row>
    <row r="58" spans="1:18" s="46" customFormat="1" x14ac:dyDescent="0.35">
      <c r="F58" s="46">
        <v>0</v>
      </c>
      <c r="G58" s="46">
        <v>0</v>
      </c>
      <c r="H58" s="46">
        <v>0</v>
      </c>
      <c r="I58" s="46">
        <v>0.2</v>
      </c>
      <c r="J58" s="46">
        <v>0</v>
      </c>
      <c r="K58" s="46">
        <v>0.33333333333333331</v>
      </c>
      <c r="L58" s="46">
        <v>0.33333333333333331</v>
      </c>
      <c r="M58" s="46">
        <v>0.32</v>
      </c>
      <c r="N58" s="46">
        <v>0.26829268292682928</v>
      </c>
      <c r="O58" s="46">
        <v>0.36538461538461536</v>
      </c>
      <c r="P58" s="46">
        <v>0.31372549019607843</v>
      </c>
      <c r="Q58" s="46">
        <v>0.34042553191489361</v>
      </c>
      <c r="R58" s="46" t="e">
        <v>#DIV/0!</v>
      </c>
    </row>
    <row r="59" spans="1:18" s="46" customFormat="1" x14ac:dyDescent="0.35">
      <c r="A59" s="46" t="s">
        <v>36</v>
      </c>
      <c r="B59" s="46">
        <v>0.26666666666666666</v>
      </c>
      <c r="C59" s="46">
        <v>0.35099337748344372</v>
      </c>
      <c r="D59" s="46">
        <v>0.42564102564102563</v>
      </c>
      <c r="E59" s="46">
        <v>0.45714285714285713</v>
      </c>
      <c r="F59" s="46">
        <v>0.30769230769230771</v>
      </c>
      <c r="G59" s="46">
        <v>0.34496124031007752</v>
      </c>
      <c r="H59" s="46">
        <v>0.37525773195876289</v>
      </c>
      <c r="I59" s="46">
        <v>0.40924092409240925</v>
      </c>
      <c r="J59" s="46">
        <v>0.40268456375838924</v>
      </c>
      <c r="K59" s="46">
        <v>0.33955223880597013</v>
      </c>
      <c r="L59" s="46">
        <v>0.35281146637265709</v>
      </c>
      <c r="M59" s="46">
        <v>0.2978303747534517</v>
      </c>
      <c r="N59" s="46">
        <v>0.29118497109826591</v>
      </c>
      <c r="O59" s="46">
        <v>0.3235823582358236</v>
      </c>
      <c r="P59" s="46">
        <v>0.31019202363367798</v>
      </c>
      <c r="Q59" s="46">
        <v>0.31566493137718882</v>
      </c>
      <c r="R59" s="46">
        <v>0.25</v>
      </c>
    </row>
    <row r="60" spans="1:18" s="46" customFormat="1" x14ac:dyDescent="0.35">
      <c r="F60" s="46">
        <v>1</v>
      </c>
      <c r="G60" s="46">
        <v>0.33333333333333331</v>
      </c>
      <c r="H60" s="46">
        <v>0</v>
      </c>
      <c r="I60" s="46">
        <v>0.4</v>
      </c>
      <c r="J60" s="46">
        <v>0.4</v>
      </c>
      <c r="K60" s="46">
        <v>0</v>
      </c>
      <c r="L60" s="46">
        <v>0.16666666666666666</v>
      </c>
      <c r="M60" s="46">
        <v>0.04</v>
      </c>
      <c r="N60" s="46">
        <v>0.14634146341463414</v>
      </c>
      <c r="O60" s="46">
        <v>0.23076923076923078</v>
      </c>
      <c r="P60" s="46">
        <v>0.25490196078431371</v>
      </c>
      <c r="Q60" s="46">
        <v>0.19148936170212766</v>
      </c>
      <c r="R60" s="46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Pneu_model</vt:lpstr>
      <vt:lpstr>Sepsis_model</vt:lpstr>
      <vt:lpstr>UTI_model</vt:lpstr>
      <vt:lpstr>Sources</vt:lpstr>
      <vt:lpstr>Mortality</vt:lpstr>
      <vt:lpstr>LOS</vt:lpstr>
      <vt:lpstr>Resistance (CDDEP + Merck)</vt:lpstr>
      <vt:lpstr>R freq. (CDDEP + Merck)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2018-03-05T19:01:02Z</dcterms:modified>
</cp:coreProperties>
</file>