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ikachundru/Downloads/"/>
    </mc:Choice>
  </mc:AlternateContent>
  <xr:revisionPtr revIDLastSave="0" documentId="13_ncr:1_{5B0148CD-32CE-0746-92C1-C6CFA4DF27C9}" xr6:coauthVersionLast="47" xr6:coauthVersionMax="47" xr10:uidLastSave="{00000000-0000-0000-0000-000000000000}"/>
  <bookViews>
    <workbookView xWindow="0" yWindow="0" windowWidth="28800" windowHeight="18000" tabRatio="863" activeTab="11" xr2:uid="{46A4FB01-D7C2-43CC-8F38-1D206F85FA8C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  <sheet name="Problem 6" sheetId="6" r:id="rId6"/>
    <sheet name="Problem 7" sheetId="15" r:id="rId7"/>
    <sheet name="Problem 8 " sheetId="14" r:id="rId8"/>
    <sheet name="Problem 9 " sheetId="13" r:id="rId9"/>
    <sheet name="Problem 10" sheetId="12" r:id="rId10"/>
    <sheet name="Problem 11" sheetId="7" r:id="rId11"/>
    <sheet name="Problem 1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5" l="1"/>
  <c r="C16" i="15"/>
  <c r="C15" i="15"/>
  <c r="C19" i="6"/>
  <c r="C18" i="6"/>
  <c r="C17" i="6"/>
  <c r="C16" i="6"/>
  <c r="C15" i="6"/>
  <c r="E53" i="12"/>
  <c r="E43" i="12"/>
  <c r="E41" i="12"/>
  <c r="E42" i="12"/>
  <c r="E50" i="12"/>
  <c r="E51" i="12"/>
  <c r="E47" i="12"/>
  <c r="E40" i="12"/>
  <c r="E36" i="12"/>
  <c r="E46" i="12"/>
  <c r="E35" i="12"/>
  <c r="E39" i="12"/>
  <c r="E37" i="12"/>
  <c r="E49" i="12"/>
  <c r="E48" i="12"/>
  <c r="E44" i="12"/>
  <c r="E45" i="12"/>
  <c r="E52" i="12"/>
  <c r="E38" i="12"/>
  <c r="E34" i="12"/>
  <c r="E30" i="12"/>
  <c r="E29" i="12"/>
  <c r="E15" i="12"/>
  <c r="C37" i="7"/>
  <c r="C35" i="7"/>
  <c r="C34" i="7"/>
  <c r="G14" i="16"/>
  <c r="G13" i="16"/>
  <c r="C23" i="14"/>
  <c r="C22" i="14"/>
  <c r="C24" i="14" s="1"/>
  <c r="C11" i="15"/>
  <c r="L9" i="5"/>
  <c r="L10" i="5"/>
  <c r="L11" i="5"/>
  <c r="L12" i="5"/>
  <c r="L13" i="5"/>
  <c r="L14" i="5"/>
  <c r="L8" i="5"/>
  <c r="E18" i="2"/>
  <c r="E20" i="2"/>
  <c r="E19" i="2"/>
  <c r="E17" i="2"/>
  <c r="E14" i="12"/>
  <c r="C33" i="7"/>
  <c r="C32" i="7"/>
  <c r="C29" i="7"/>
  <c r="C28" i="7"/>
  <c r="C19" i="4"/>
  <c r="C22" i="3"/>
  <c r="C25" i="13" l="1"/>
  <c r="C36" i="7" l="1"/>
  <c r="C17" i="15"/>
  <c r="C9" i="15"/>
  <c r="I9" i="16" l="1"/>
  <c r="I8" i="16"/>
  <c r="C24" i="13"/>
  <c r="C19" i="14"/>
  <c r="C14" i="6"/>
  <c r="C16" i="5"/>
  <c r="C20" i="4"/>
  <c r="C24" i="3"/>
  <c r="C23" i="3"/>
  <c r="E19" i="3"/>
  <c r="E18" i="3"/>
  <c r="E17" i="3"/>
  <c r="D19" i="3"/>
  <c r="C19" i="3"/>
  <c r="E14" i="2"/>
  <c r="E13" i="2"/>
  <c r="E12" i="2"/>
  <c r="E11" i="2"/>
  <c r="G16" i="1"/>
  <c r="E16" i="1"/>
  <c r="G15" i="1"/>
  <c r="E15" i="1"/>
  <c r="E14" i="1"/>
  <c r="G14" i="1"/>
  <c r="C21" i="14" l="1"/>
  <c r="C20" i="14"/>
  <c r="E25" i="12" l="1"/>
  <c r="E28" i="12" s="1"/>
  <c r="E9" i="12"/>
  <c r="E18" i="12" s="1"/>
  <c r="H20" i="12" s="1"/>
  <c r="E27" i="12"/>
  <c r="E11" i="12"/>
  <c r="E12" i="12"/>
  <c r="E16" i="12" s="1"/>
  <c r="E17" i="12" l="1"/>
  <c r="J20" i="12" s="1"/>
</calcChain>
</file>

<file path=xl/sharedStrings.xml><?xml version="1.0" encoding="utf-8"?>
<sst xmlns="http://schemas.openxmlformats.org/spreadsheetml/2006/main" count="202" uniqueCount="168">
  <si>
    <t>Set1: Average =104;  stdev = 10; and sample size = 16;</t>
  </si>
  <si>
    <t>Set2: Average =112;  stdev = 8; and sample size = 14;</t>
  </si>
  <si>
    <t xml:space="preserve">At 5% significant level, is there a significant difference between the two groups? </t>
  </si>
  <si>
    <t xml:space="preserve">The recipe for producing a high-quality cement specifies that the required percentage of SiO2 is 6.2%. </t>
  </si>
  <si>
    <t xml:space="preserve">A quality control engineer evaluates this specification weekly by randomly selecting samples from n = 20 </t>
  </si>
  <si>
    <t xml:space="preserve">batches on a daily basis. On a given day, she obtained the following values: </t>
  </si>
  <si>
    <t>a.</t>
  </si>
  <si>
    <t>Estimate the mean percentage of SiO2 using a 95% confidence interval.</t>
  </si>
  <si>
    <t>b.</t>
  </si>
  <si>
    <t xml:space="preserve">Evaluate whether the percentage of SiO2 is different from the value specified in the recipe </t>
  </si>
  <si>
    <r>
      <t xml:space="preserve">using an </t>
    </r>
    <r>
      <rPr>
        <b/>
        <sz val="16"/>
        <color theme="1"/>
        <rFont val="Calibri"/>
        <family val="2"/>
      </rPr>
      <t>α</t>
    </r>
    <r>
      <rPr>
        <b/>
        <sz val="16"/>
        <color theme="1"/>
        <rFont val="Calibri"/>
        <family val="2"/>
        <scheme val="minor"/>
      </rPr>
      <t xml:space="preserve"> = .05 test of hypotheses.</t>
    </r>
  </si>
  <si>
    <t>c.</t>
  </si>
  <si>
    <t>Produce a plot to determine if the procedures you used in parts (a) and (b) were valid.</t>
  </si>
  <si>
    <r>
      <rPr>
        <sz val="16"/>
        <color theme="1"/>
        <rFont val="Times New Roman"/>
        <family val="1"/>
      </rPr>
      <t xml:space="preserve">  </t>
    </r>
    <r>
      <rPr>
        <sz val="16"/>
        <color theme="1"/>
        <rFont val="Calibri"/>
        <family val="2"/>
        <scheme val="minor"/>
      </rPr>
      <t xml:space="preserve">From appropriately selected samples, two sets of IQ scores are obtained. </t>
    </r>
  </si>
  <si>
    <t>The February 1998 issue of Consumer Reports provides data on the price of 24 brands of paper towels.</t>
  </si>
  <si>
    <t>The prices are given in both cost per roll and cost per sheetbecause the brands had varying numbers</t>
  </si>
  <si>
    <t>of sheets per roll.</t>
  </si>
  <si>
    <t>a. Compute the standard deviation for both the price per roll and the price per sheet</t>
  </si>
  <si>
    <t>b. Which is more variable, price per roll or price per sheet?</t>
  </si>
  <si>
    <t>c. Should you use standard deviation or coefficient of variation? Justify.</t>
  </si>
  <si>
    <t>Brand</t>
  </si>
  <si>
    <t>Price/roll</t>
  </si>
  <si>
    <t>Sheets/roll</t>
  </si>
  <si>
    <t>Cost/sheet</t>
  </si>
  <si>
    <t>From the given data we can say that:</t>
  </si>
  <si>
    <t>n =</t>
  </si>
  <si>
    <t>Average =</t>
  </si>
  <si>
    <t>Standard deviation =</t>
  </si>
  <si>
    <t>68% of the data is between =</t>
  </si>
  <si>
    <t>and</t>
  </si>
  <si>
    <t xml:space="preserve">95% of the data is between = </t>
  </si>
  <si>
    <t xml:space="preserve">99.7% of the data is between = </t>
  </si>
  <si>
    <t>Quartile 1 =</t>
  </si>
  <si>
    <t>Quartile 2 =</t>
  </si>
  <si>
    <t>Quartile 3 =</t>
  </si>
  <si>
    <t>Inter quartile range =</t>
  </si>
  <si>
    <t>the 55th position =</t>
  </si>
  <si>
    <t>Male</t>
  </si>
  <si>
    <t>Fenale</t>
  </si>
  <si>
    <t>Have shopped</t>
  </si>
  <si>
    <t>Have never shopped</t>
  </si>
  <si>
    <t xml:space="preserve">a) P(A2 or B2) = </t>
  </si>
  <si>
    <t>b) P(B1 or A1) =</t>
  </si>
  <si>
    <t>c) P(A1 or A2) =</t>
  </si>
  <si>
    <t>n=</t>
  </si>
  <si>
    <t>p=</t>
  </si>
  <si>
    <t xml:space="preserve">a) </t>
  </si>
  <si>
    <t>P(X=1) =</t>
  </si>
  <si>
    <t>b)</t>
  </si>
  <si>
    <t>X is th event that the packages don’t arrive at their destinations</t>
  </si>
  <si>
    <t>Mean =</t>
  </si>
  <si>
    <t>std dev =</t>
  </si>
  <si>
    <t>closing time =</t>
  </si>
  <si>
    <t>5pm</t>
  </si>
  <si>
    <t>Starting time =</t>
  </si>
  <si>
    <t>4pm</t>
  </si>
  <si>
    <t>A is the event that the worker finishes the job before the closing time</t>
  </si>
  <si>
    <t>P(A)=</t>
  </si>
  <si>
    <t>Std dev =</t>
  </si>
  <si>
    <t>Upper limit =</t>
  </si>
  <si>
    <t>Lower limit =</t>
  </si>
  <si>
    <t>sig/sqrt(n) =</t>
  </si>
  <si>
    <t>z upper. =</t>
  </si>
  <si>
    <t>z lower =</t>
  </si>
  <si>
    <t>Upper area =</t>
  </si>
  <si>
    <t>lower area =</t>
  </si>
  <si>
    <t>total area =</t>
  </si>
  <si>
    <t>alpha</t>
  </si>
  <si>
    <t>alpha =</t>
  </si>
  <si>
    <t>alpha/2 =</t>
  </si>
  <si>
    <t>Ha: Mean=! 12</t>
  </si>
  <si>
    <t>P value</t>
  </si>
  <si>
    <t>&gt;</t>
  </si>
  <si>
    <t>since P value is greater than alpha we failed to reject the null hypothesis</t>
  </si>
  <si>
    <t>average =</t>
  </si>
  <si>
    <t>stdev =</t>
  </si>
  <si>
    <t>P value =</t>
  </si>
  <si>
    <t>Var =</t>
  </si>
  <si>
    <t>Std dev=</t>
  </si>
  <si>
    <t>mean =</t>
  </si>
  <si>
    <t>sigma=</t>
  </si>
  <si>
    <t>Ha: mean =! 26133</t>
  </si>
  <si>
    <t>this is a two tailed test</t>
  </si>
  <si>
    <t>c)</t>
  </si>
  <si>
    <t>a)</t>
  </si>
  <si>
    <t>z=</t>
  </si>
  <si>
    <t>P value=</t>
  </si>
  <si>
    <t>stdev for price per roll</t>
  </si>
  <si>
    <t>stdev for price per sheet</t>
  </si>
  <si>
    <t>The probability that the average weight of a random sample of 20 packages of this brand of cookies will between 31.8 and 31.9 is 0.058</t>
  </si>
  <si>
    <t>stdev1</t>
  </si>
  <si>
    <t>stdev2</t>
  </si>
  <si>
    <t>alpha critical</t>
  </si>
  <si>
    <t>p value</t>
  </si>
  <si>
    <t>Average1=</t>
  </si>
  <si>
    <t>Average2=</t>
  </si>
  <si>
    <t>Stdev1=</t>
  </si>
  <si>
    <t>Stdev2=</t>
  </si>
  <si>
    <t>Alpha critical=</t>
  </si>
  <si>
    <t>alpha=</t>
  </si>
  <si>
    <t>Halfwidth</t>
  </si>
  <si>
    <t>Upper limit=</t>
  </si>
  <si>
    <t>Lower Limit=</t>
  </si>
  <si>
    <t>effected by glaucoma</t>
  </si>
  <si>
    <t>not effected</t>
  </si>
  <si>
    <t>Person</t>
  </si>
  <si>
    <t>mean1</t>
  </si>
  <si>
    <t>mean2</t>
  </si>
  <si>
    <t>average=</t>
  </si>
  <si>
    <t>mean=</t>
  </si>
  <si>
    <t>stdev=</t>
  </si>
  <si>
    <t>%</t>
  </si>
  <si>
    <t>we should use coefficient of variation over standard deviation as through CV we can get total variation from data set,</t>
  </si>
  <si>
    <t>whereas from standard deviation we get the variation of the data set from the center. As we have to focus on camparing</t>
  </si>
  <si>
    <t>the variation in two different data sets, hence we need to use coeficiant  of variation</t>
  </si>
  <si>
    <t>The value 10 falls in btw quartile 2 and quartile 3.</t>
  </si>
  <si>
    <t>The probability that the random selected adult is a male or has shopped on the internet is 0.7</t>
  </si>
  <si>
    <t>The probability that the random selected adult has never shopped on the internet or is female 0.85</t>
  </si>
  <si>
    <t>The probability that the random selected adult has shopped on the internet or has never shopped on the internet is 1</t>
  </si>
  <si>
    <t>P(X&lt;=1)=</t>
  </si>
  <si>
    <t>The probability that exactly 1 of these 10 packages will not arrive at its destination within the specified time is 0.1667</t>
  </si>
  <si>
    <t>The probability that at most 1 of these packages will not arrive at its destination within the sepcufied time is 0.9838</t>
  </si>
  <si>
    <t>The probabiltiy that the worker will finsish this job before the company closes for the day is 0.8944</t>
  </si>
  <si>
    <t>Null</t>
  </si>
  <si>
    <t>Mu1 = Mu2</t>
  </si>
  <si>
    <t>Aletrnate</t>
  </si>
  <si>
    <t>Mu1 != Mu2</t>
  </si>
  <si>
    <t>To check u1 =! u2 we do hypothesis testing</t>
  </si>
  <si>
    <t>since P value is less than alpha so we reject the null hypothesis</t>
  </si>
  <si>
    <t>Ho: mean=12</t>
  </si>
  <si>
    <t>Alternate</t>
  </si>
  <si>
    <t>Ho: mean = 26133</t>
  </si>
  <si>
    <t>we reject null hyphothesis, As P value is less than alpha.</t>
  </si>
  <si>
    <t>Hence we can deduce that mean annual wage in a country differs from the state mean</t>
  </si>
  <si>
    <t xml:space="preserve">hence we can observe a significant diffrence btw the two groups </t>
  </si>
  <si>
    <t>Hence we can say that there is no change in mean weight</t>
  </si>
  <si>
    <t>null</t>
  </si>
  <si>
    <t>x</t>
  </si>
  <si>
    <t xml:space="preserve">Population mean will lie between </t>
  </si>
  <si>
    <t>with 95% confidence interval</t>
  </si>
  <si>
    <t>Mu = 6.2</t>
  </si>
  <si>
    <t>Mu=!6.2</t>
  </si>
  <si>
    <t>The 55th percentile inclusive =</t>
  </si>
  <si>
    <t>The 55th percentile exclusive =</t>
  </si>
  <si>
    <t>P(x) cummulative</t>
  </si>
  <si>
    <t>t actual=</t>
  </si>
  <si>
    <t>T critical=</t>
  </si>
  <si>
    <t>Dof</t>
  </si>
  <si>
    <t>Dof1</t>
  </si>
  <si>
    <t>Dof2</t>
  </si>
  <si>
    <t>t actual</t>
  </si>
  <si>
    <t>T critical</t>
  </si>
  <si>
    <t>T upper critical</t>
  </si>
  <si>
    <t>T lower criitcal</t>
  </si>
  <si>
    <t>Apha critical</t>
  </si>
  <si>
    <t>Price per roll is more variable wrt to standard deviation</t>
  </si>
  <si>
    <t>Price per sheet is more vairiable wrt to corfficient of variation</t>
  </si>
  <si>
    <t>DOF</t>
  </si>
  <si>
    <t>T actual</t>
  </si>
  <si>
    <t>Mu1&gt;=Mu2</t>
  </si>
  <si>
    <t>Mu1&lt;Mu3</t>
  </si>
  <si>
    <t>we fail to reject null hypothesis a p value is greater than alpha</t>
  </si>
  <si>
    <t>hence we can say that Mu1&gt;=Mu2</t>
  </si>
  <si>
    <t>T</t>
  </si>
  <si>
    <t>T lower critical</t>
  </si>
  <si>
    <t>since T acutal lies between T upper critical and T lower critical we fail to rejct null hypothesis</t>
  </si>
  <si>
    <t xml:space="preserve">P(x) </t>
  </si>
  <si>
    <t>from the graph we can deduce that the give data appers to be in normal distribution so the values grenrated in a and b section are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</si>
</sst>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1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 vertical="center" indent="5"/>
    </xf>
    <xf numFmtId="0" fontId="6" fillId="0" borderId="0" xfId="0" applyFont="1"/>
    <xf numFmtId="0" fontId="6" fillId="0" borderId="0" xfId="0" applyFont="1" applyAlignment="1">
      <alignment horizontal="left" vertical="center" indent="5"/>
    </xf>
    <xf numFmtId="49" fontId="7" fillId="2" borderId="0" xfId="0" applyNumberFormat="1" applyFont="1" applyFill="1" applyAlignment="1">
      <alignment horizontal="right"/>
    </xf>
    <xf numFmtId="1" fontId="0" fillId="0" borderId="0" xfId="0" applyNumberFormat="1"/>
    <xf numFmtId="4" fontId="0" fillId="0" borderId="0" xfId="0" applyNumberFormat="1"/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0" fillId="0" borderId="0" xfId="0" applyFill="1"/>
    <xf numFmtId="0" fontId="6" fillId="0" borderId="0" xfId="0" applyFont="1" applyFill="1"/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0" fontId="8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10'!$E$33</c:f>
              <c:strCache>
                <c:ptCount val="1"/>
                <c:pt idx="0">
                  <c:v>P(x)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10'!$D$34:$D$53</c:f>
              <c:numCache>
                <c:formatCode>General</c:formatCode>
                <c:ptCount val="20"/>
                <c:pt idx="0">
                  <c:v>1.7</c:v>
                </c:pt>
                <c:pt idx="1">
                  <c:v>2.77</c:v>
                </c:pt>
                <c:pt idx="2">
                  <c:v>3.17</c:v>
                </c:pt>
                <c:pt idx="3">
                  <c:v>3.17</c:v>
                </c:pt>
                <c:pt idx="4">
                  <c:v>3.58</c:v>
                </c:pt>
                <c:pt idx="5">
                  <c:v>3.59</c:v>
                </c:pt>
                <c:pt idx="6">
                  <c:v>3.83</c:v>
                </c:pt>
                <c:pt idx="7">
                  <c:v>4.28</c:v>
                </c:pt>
                <c:pt idx="8">
                  <c:v>4.59</c:v>
                </c:pt>
                <c:pt idx="9">
                  <c:v>5.44</c:v>
                </c:pt>
                <c:pt idx="10">
                  <c:v>5.55</c:v>
                </c:pt>
                <c:pt idx="11">
                  <c:v>5.95</c:v>
                </c:pt>
                <c:pt idx="12">
                  <c:v>5.98</c:v>
                </c:pt>
                <c:pt idx="13">
                  <c:v>6.28</c:v>
                </c:pt>
                <c:pt idx="14">
                  <c:v>7.76</c:v>
                </c:pt>
                <c:pt idx="15">
                  <c:v>8.4600000000000009</c:v>
                </c:pt>
                <c:pt idx="16">
                  <c:v>8.76</c:v>
                </c:pt>
                <c:pt idx="17">
                  <c:v>9.16</c:v>
                </c:pt>
                <c:pt idx="18">
                  <c:v>9.56</c:v>
                </c:pt>
                <c:pt idx="19">
                  <c:v>9.86</c:v>
                </c:pt>
              </c:numCache>
            </c:numRef>
          </c:xVal>
          <c:yVal>
            <c:numRef>
              <c:f>'Problem 10'!$E$34:$E$53</c:f>
              <c:numCache>
                <c:formatCode>General</c:formatCode>
                <c:ptCount val="20"/>
                <c:pt idx="0">
                  <c:v>4.5249289975047895E-2</c:v>
                </c:pt>
                <c:pt idx="1">
                  <c:v>8.1386365132832275E-2</c:v>
                </c:pt>
                <c:pt idx="2">
                  <c:v>9.6710906669103702E-2</c:v>
                </c:pt>
                <c:pt idx="3">
                  <c:v>9.6710906669103702E-2</c:v>
                </c:pt>
                <c:pt idx="4">
                  <c:v>0.11239871450992568</c:v>
                </c:pt>
                <c:pt idx="5">
                  <c:v>0.11277377173574628</c:v>
                </c:pt>
                <c:pt idx="6">
                  <c:v>0.12157679877313952</c:v>
                </c:pt>
                <c:pt idx="7">
                  <c:v>0.13655048619365556</c:v>
                </c:pt>
                <c:pt idx="8">
                  <c:v>0.14516982911525214</c:v>
                </c:pt>
                <c:pt idx="9">
                  <c:v>0.15870460870292272</c:v>
                </c:pt>
                <c:pt idx="10">
                  <c:v>0.15919860157442553</c:v>
                </c:pt>
                <c:pt idx="11">
                  <c:v>0.15840773536224792</c:v>
                </c:pt>
                <c:pt idx="12">
                  <c:v>0.15818563422340859</c:v>
                </c:pt>
                <c:pt idx="13">
                  <c:v>0.15475408541486857</c:v>
                </c:pt>
                <c:pt idx="14">
                  <c:v>0.11254880306764148</c:v>
                </c:pt>
                <c:pt idx="15">
                  <c:v>8.5710698072753819E-2</c:v>
                </c:pt>
                <c:pt idx="16">
                  <c:v>7.446190530325579E-2</c:v>
                </c:pt>
                <c:pt idx="17">
                  <c:v>6.0361654981153305E-2</c:v>
                </c:pt>
                <c:pt idx="18">
                  <c:v>4.7697599884431861E-2</c:v>
                </c:pt>
                <c:pt idx="19">
                  <c:v>3.9311462393993392E-2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2-FF43-89F7-07A7B7A2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2607"/>
        <c:axId val="1807272463"/>
      </c:scatterChart>
      <c:valAx>
        <c:axId val="18072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72463"/>
        <c:crosses val="autoZero"/>
        <c:crossBetween val="midCat"/>
      </c:valAx>
      <c:valAx>
        <c:axId val="1807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2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609600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39436-4F13-4D96-A626-2B837721E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127000</xdr:rowOff>
    </xdr:from>
    <xdr:to>
      <xdr:col>8</xdr:col>
      <xdr:colOff>203660</xdr:colOff>
      <xdr:row>17</xdr:row>
      <xdr:rowOff>24892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70A058-36D3-4B10-8F38-1FE44FA33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27000"/>
          <a:ext cx="6540960" cy="3136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419100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3A218-56E4-4DB0-95AF-026A4026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508000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E96A82-75C8-40FC-BCCD-3A3B2CB7B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0</xdr:rowOff>
    </xdr:from>
    <xdr:to>
      <xdr:col>9</xdr:col>
      <xdr:colOff>342900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6594FA-C1F7-4611-B959-83A9A65D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0"/>
          <a:ext cx="65151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521B0-B9FF-4341-9858-C248895A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450850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AA28B-6129-433C-B531-72AFA88A7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8</xdr:row>
      <xdr:rowOff>9525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CBD1ACA3-2A44-452B-84F0-A0E93D55C4EC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7318375" cy="1533525"/>
          <a:chOff x="0" y="0"/>
          <a:chExt cx="639" cy="16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34BDA71D-2884-452E-9222-8C3D7333EBD9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624" cy="1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BF3D71A3-9FB5-4AE0-B7D1-E6117B4D6B4B}"/>
              </a:ext>
            </a:extLst>
          </xdr:cNvPr>
          <xdr:cNvSpPr>
            <a:spLocks noChangeArrowheads="1"/>
          </xdr:cNvSpPr>
        </xdr:nvSpPr>
        <xdr:spPr bwMode="auto">
          <a:xfrm>
            <a:off x="24" y="4"/>
            <a:ext cx="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en-US" sz="1400" b="1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BA6B93B9-E8D7-49B6-B033-9896F830100F}"/>
              </a:ext>
            </a:extLst>
          </xdr:cNvPr>
          <xdr:cNvSpPr>
            <a:spLocks noChangeArrowheads="1"/>
          </xdr:cNvSpPr>
        </xdr:nvSpPr>
        <xdr:spPr bwMode="auto">
          <a:xfrm>
            <a:off x="38" y="4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FCEEE1B9-DF50-4632-939B-85802F642F1C}"/>
              </a:ext>
            </a:extLst>
          </xdr:cNvPr>
          <xdr:cNvSpPr>
            <a:spLocks noChangeArrowheads="1"/>
          </xdr:cNvSpPr>
        </xdr:nvSpPr>
        <xdr:spPr bwMode="auto">
          <a:xfrm>
            <a:off x="48" y="4"/>
            <a:ext cx="55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Glow Toothpaste maintains that their tubes have always contained an 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A9E58A86-4412-4F51-92BB-7320D8C5BA7D}"/>
              </a:ext>
            </a:extLst>
          </xdr:cNvPr>
          <xdr:cNvSpPr>
            <a:spLocks noChangeArrowheads="1"/>
          </xdr:cNvSpPr>
        </xdr:nvSpPr>
        <xdr:spPr bwMode="auto">
          <a:xfrm>
            <a:off x="48" y="30"/>
            <a:ext cx="59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average of 12 ounces. The production group believes that the mean weight </a:t>
            </a:r>
          </a:p>
        </xdr:txBody>
      </xdr:sp>
      <xdr:sp macro="" textlink="">
        <xdr:nvSpPr>
          <xdr:cNvPr id="8" name="Rectangle 8">
            <a:extLst>
              <a:ext uri="{FF2B5EF4-FFF2-40B4-BE49-F238E27FC236}">
                <a16:creationId xmlns:a16="http://schemas.microsoft.com/office/drawing/2014/main" id="{D5F0B9D1-558A-42F8-8C2D-C533D49E702A}"/>
              </a:ext>
            </a:extLst>
          </xdr:cNvPr>
          <xdr:cNvSpPr>
            <a:spLocks noChangeArrowheads="1"/>
          </xdr:cNvSpPr>
        </xdr:nvSpPr>
        <xdr:spPr bwMode="auto">
          <a:xfrm>
            <a:off x="49" y="61"/>
            <a:ext cx="10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has changed. </a:t>
            </a:r>
          </a:p>
        </xdr:txBody>
      </xdr:sp>
      <xdr:sp macro="" textlink="">
        <xdr:nvSpPr>
          <xdr:cNvPr id="9" name="Rectangle 9">
            <a:extLst>
              <a:ext uri="{FF2B5EF4-FFF2-40B4-BE49-F238E27FC236}">
                <a16:creationId xmlns:a16="http://schemas.microsoft.com/office/drawing/2014/main" id="{4089CD64-7451-4B58-A3AF-65A101260F73}"/>
              </a:ext>
            </a:extLst>
          </xdr:cNvPr>
          <xdr:cNvSpPr>
            <a:spLocks noChangeArrowheads="1"/>
          </xdr:cNvSpPr>
        </xdr:nvSpPr>
        <xdr:spPr bwMode="auto">
          <a:xfrm>
            <a:off x="151" y="57"/>
            <a:ext cx="299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The weights in ounces for a sample of </a:t>
            </a:r>
          </a:p>
        </xdr:txBody>
      </xdr:sp>
      <xdr:sp macro="" textlink="">
        <xdr:nvSpPr>
          <xdr:cNvPr id="10" name="Rectangle 10">
            <a:extLst>
              <a:ext uri="{FF2B5EF4-FFF2-40B4-BE49-F238E27FC236}">
                <a16:creationId xmlns:a16="http://schemas.microsoft.com/office/drawing/2014/main" id="{BB77711F-7167-4E24-BF97-7C27B4022150}"/>
              </a:ext>
            </a:extLst>
          </xdr:cNvPr>
          <xdr:cNvSpPr>
            <a:spLocks noChangeArrowheads="1"/>
          </xdr:cNvSpPr>
        </xdr:nvSpPr>
        <xdr:spPr bwMode="auto">
          <a:xfrm>
            <a:off x="450" y="58"/>
            <a:ext cx="178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15 tubes of toothpaste</a:t>
            </a:r>
          </a:p>
        </xdr:txBody>
      </xdr:sp>
      <xdr:sp macro="" textlink="">
        <xdr:nvSpPr>
          <xdr:cNvPr id="11" name="Rectangle 11">
            <a:extLst>
              <a:ext uri="{FF2B5EF4-FFF2-40B4-BE49-F238E27FC236}">
                <a16:creationId xmlns:a16="http://schemas.microsoft.com/office/drawing/2014/main" id="{A463448B-D82D-46FE-9BED-693E47B6B77D}"/>
              </a:ext>
            </a:extLst>
          </xdr:cNvPr>
          <xdr:cNvSpPr>
            <a:spLocks noChangeArrowheads="1"/>
          </xdr:cNvSpPr>
        </xdr:nvSpPr>
        <xdr:spPr bwMode="auto">
          <a:xfrm>
            <a:off x="614" y="57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2" name="Rectangle 12">
            <a:extLst>
              <a:ext uri="{FF2B5EF4-FFF2-40B4-BE49-F238E27FC236}">
                <a16:creationId xmlns:a16="http://schemas.microsoft.com/office/drawing/2014/main" id="{C291FBB6-2CA9-4B4F-8813-535D82EC8D25}"/>
              </a:ext>
            </a:extLst>
          </xdr:cNvPr>
          <xdr:cNvSpPr>
            <a:spLocks noChangeArrowheads="1"/>
          </xdr:cNvSpPr>
        </xdr:nvSpPr>
        <xdr:spPr bwMode="auto">
          <a:xfrm>
            <a:off x="48" y="83"/>
            <a:ext cx="53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Has a mean value of 12.09 and a standard deviation of 0.20. Use an </a:t>
            </a:r>
          </a:p>
        </xdr:txBody>
      </xdr:sp>
      <xdr:sp macro="" textlink="">
        <xdr:nvSpPr>
          <xdr:cNvPr id="13" name="Rectangle 13">
            <a:extLst>
              <a:ext uri="{FF2B5EF4-FFF2-40B4-BE49-F238E27FC236}">
                <a16:creationId xmlns:a16="http://schemas.microsoft.com/office/drawing/2014/main" id="{997A1B28-DFD7-448E-9395-76890A2AFB15}"/>
              </a:ext>
            </a:extLst>
          </xdr:cNvPr>
          <xdr:cNvSpPr>
            <a:spLocks noChangeArrowheads="1"/>
          </xdr:cNvSpPr>
        </xdr:nvSpPr>
        <xdr:spPr bwMode="auto">
          <a:xfrm>
            <a:off x="48" y="109"/>
            <a:ext cx="567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appropriate hypothesis test to determine if the data show evidence of a </a:t>
            </a:r>
          </a:p>
        </xdr:txBody>
      </xdr:sp>
      <xdr:sp macro="" textlink="">
        <xdr:nvSpPr>
          <xdr:cNvPr id="14" name="Rectangle 14">
            <a:extLst>
              <a:ext uri="{FF2B5EF4-FFF2-40B4-BE49-F238E27FC236}">
                <a16:creationId xmlns:a16="http://schemas.microsoft.com/office/drawing/2014/main" id="{04F54323-2FC5-4800-A107-2482727BA6D3}"/>
              </a:ext>
            </a:extLst>
          </xdr:cNvPr>
          <xdr:cNvSpPr>
            <a:spLocks noChangeArrowheads="1"/>
          </xdr:cNvSpPr>
        </xdr:nvSpPr>
        <xdr:spPr bwMode="auto">
          <a:xfrm>
            <a:off x="48" y="135"/>
            <a:ext cx="42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change in mean weight. Use a significant level of 0.01  </a:t>
            </a:r>
          </a:p>
        </xdr:txBody>
      </xdr:sp>
      <xdr:sp macro="" textlink="">
        <xdr:nvSpPr>
          <xdr:cNvPr id="15" name="Rectangle 15">
            <a:extLst>
              <a:ext uri="{FF2B5EF4-FFF2-40B4-BE49-F238E27FC236}">
                <a16:creationId xmlns:a16="http://schemas.microsoft.com/office/drawing/2014/main" id="{8583EB39-6163-4D08-948B-03E27C7DBDEA}"/>
              </a:ext>
            </a:extLst>
          </xdr:cNvPr>
          <xdr:cNvSpPr>
            <a:spLocks noChangeArrowheads="1"/>
          </xdr:cNvSpPr>
        </xdr:nvSpPr>
        <xdr:spPr bwMode="auto">
          <a:xfrm>
            <a:off x="461" y="135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13</xdr:row>
      <xdr:rowOff>9525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51A81B37-5ED0-48F3-9DBA-48BA80926BA2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7188200" cy="2486025"/>
          <a:chOff x="28" y="8"/>
          <a:chExt cx="604" cy="261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278F4B7F-85E4-4D0C-8E32-EF85D3114E01}"/>
              </a:ext>
            </a:extLst>
          </xdr:cNvPr>
          <xdr:cNvSpPr>
            <a:spLocks noChangeArrowheads="1"/>
          </xdr:cNvSpPr>
        </xdr:nvSpPr>
        <xdr:spPr bwMode="auto">
          <a:xfrm>
            <a:off x="28" y="8"/>
            <a:ext cx="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C441C9CD-3868-4926-BC20-7ABB6F2571B1}"/>
              </a:ext>
            </a:extLst>
          </xdr:cNvPr>
          <xdr:cNvSpPr>
            <a:spLocks noChangeArrowheads="1"/>
          </xdr:cNvSpPr>
        </xdr:nvSpPr>
        <xdr:spPr bwMode="auto">
          <a:xfrm>
            <a:off x="42" y="8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AEF23B61-653D-4D39-9664-41382DB2A3C3}"/>
              </a:ext>
            </a:extLst>
          </xdr:cNvPr>
          <xdr:cNvSpPr>
            <a:spLocks noChangeArrowheads="1"/>
          </xdr:cNvSpPr>
        </xdr:nvSpPr>
        <xdr:spPr bwMode="auto">
          <a:xfrm>
            <a:off x="52" y="8"/>
            <a:ext cx="558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The Florida Department of Labor and Employment Security reported the 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C9643548-629A-4345-8368-41994C76CF67}"/>
              </a:ext>
            </a:extLst>
          </xdr:cNvPr>
          <xdr:cNvSpPr>
            <a:spLocks noChangeArrowheads="1"/>
          </xdr:cNvSpPr>
        </xdr:nvSpPr>
        <xdr:spPr bwMode="auto">
          <a:xfrm>
            <a:off x="52" y="34"/>
            <a:ext cx="43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state mean annual wage was $26,133, A hypothesis test 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61533DD8-E950-4D3E-8CD8-74BDD8EB7FED}"/>
              </a:ext>
            </a:extLst>
          </xdr:cNvPr>
          <xdr:cNvSpPr>
            <a:spLocks noChangeArrowheads="1"/>
          </xdr:cNvSpPr>
        </xdr:nvSpPr>
        <xdr:spPr bwMode="auto">
          <a:xfrm>
            <a:off x="480" y="34"/>
            <a:ext cx="95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of wages by </a:t>
            </a:r>
          </a:p>
        </xdr:txBody>
      </xdr:sp>
      <xdr:sp macro="" textlink="">
        <xdr:nvSpPr>
          <xdr:cNvPr id="8" name="Rectangle 9">
            <a:extLst>
              <a:ext uri="{FF2B5EF4-FFF2-40B4-BE49-F238E27FC236}">
                <a16:creationId xmlns:a16="http://schemas.microsoft.com/office/drawing/2014/main" id="{A672AAAD-3C5F-45CF-A602-A7ED6B8A0764}"/>
              </a:ext>
            </a:extLst>
          </xdr:cNvPr>
          <xdr:cNvSpPr>
            <a:spLocks noChangeArrowheads="1"/>
          </xdr:cNvSpPr>
        </xdr:nvSpPr>
        <xdr:spPr bwMode="auto">
          <a:xfrm>
            <a:off x="52" y="61"/>
            <a:ext cx="53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county can be conducted to see whether the mean annual wage for a </a:t>
            </a:r>
          </a:p>
        </xdr:txBody>
      </xdr: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7EAF1455-AA32-4E39-BC94-0BF905F03302}"/>
              </a:ext>
            </a:extLst>
          </xdr:cNvPr>
          <xdr:cNvSpPr>
            <a:spLocks noChangeArrowheads="1"/>
          </xdr:cNvSpPr>
        </xdr:nvSpPr>
        <xdr:spPr bwMode="auto">
          <a:xfrm>
            <a:off x="52" y="87"/>
            <a:ext cx="35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particular county differs from the state mean.</a:t>
            </a:r>
          </a:p>
        </xdr:txBody>
      </xdr:sp>
      <xdr:sp macro="" textlink="">
        <xdr:nvSpPr>
          <xdr:cNvPr id="10" name="Rectangle 11">
            <a:extLst>
              <a:ext uri="{FF2B5EF4-FFF2-40B4-BE49-F238E27FC236}">
                <a16:creationId xmlns:a16="http://schemas.microsoft.com/office/drawing/2014/main" id="{8E75C516-88F9-4FFD-AE64-AE0F9D86D55A}"/>
              </a:ext>
            </a:extLst>
          </xdr:cNvPr>
          <xdr:cNvSpPr>
            <a:spLocks noChangeArrowheads="1"/>
          </xdr:cNvSpPr>
        </xdr:nvSpPr>
        <xdr:spPr bwMode="auto">
          <a:xfrm>
            <a:off x="399" y="87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1" name="Rectangle 12">
            <a:extLst>
              <a:ext uri="{FF2B5EF4-FFF2-40B4-BE49-F238E27FC236}">
                <a16:creationId xmlns:a16="http://schemas.microsoft.com/office/drawing/2014/main" id="{DB2B945B-9557-49BB-ADBD-6ED378235099}"/>
              </a:ext>
            </a:extLst>
          </xdr:cNvPr>
          <xdr:cNvSpPr>
            <a:spLocks noChangeArrowheads="1"/>
          </xdr:cNvSpPr>
        </xdr:nvSpPr>
        <xdr:spPr bwMode="auto">
          <a:xfrm>
            <a:off x="52" y="113"/>
            <a:ext cx="14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a.</a:t>
            </a:r>
          </a:p>
        </xdr:txBody>
      </xdr:sp>
      <xdr:sp macro="" textlink="">
        <xdr:nvSpPr>
          <xdr:cNvPr id="12" name="Rectangle 13">
            <a:extLst>
              <a:ext uri="{FF2B5EF4-FFF2-40B4-BE49-F238E27FC236}">
                <a16:creationId xmlns:a16="http://schemas.microsoft.com/office/drawing/2014/main" id="{3C8128B1-BDD6-4954-BB7C-37673C9FA295}"/>
              </a:ext>
            </a:extLst>
          </xdr:cNvPr>
          <xdr:cNvSpPr>
            <a:spLocks noChangeArrowheads="1"/>
          </xdr:cNvSpPr>
        </xdr:nvSpPr>
        <xdr:spPr bwMode="auto">
          <a:xfrm>
            <a:off x="66" y="113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3" name="Rectangle 14">
            <a:extLst>
              <a:ext uri="{FF2B5EF4-FFF2-40B4-BE49-F238E27FC236}">
                <a16:creationId xmlns:a16="http://schemas.microsoft.com/office/drawing/2014/main" id="{C31D6D94-0703-4D8A-9B9E-21168F779049}"/>
              </a:ext>
            </a:extLst>
          </xdr:cNvPr>
          <xdr:cNvSpPr>
            <a:spLocks noChangeArrowheads="1"/>
          </xdr:cNvSpPr>
        </xdr:nvSpPr>
        <xdr:spPr bwMode="auto">
          <a:xfrm>
            <a:off x="76" y="113"/>
            <a:ext cx="70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Formulat</a:t>
            </a:r>
          </a:p>
        </xdr:txBody>
      </xdr:sp>
      <xdr:sp macro="" textlink="">
        <xdr:nvSpPr>
          <xdr:cNvPr id="14" name="Rectangle 15">
            <a:extLst>
              <a:ext uri="{FF2B5EF4-FFF2-40B4-BE49-F238E27FC236}">
                <a16:creationId xmlns:a16="http://schemas.microsoft.com/office/drawing/2014/main" id="{6FABBE6A-0F6C-4C0F-B616-F12F834F11C1}"/>
              </a:ext>
            </a:extLst>
          </xdr:cNvPr>
          <xdr:cNvSpPr>
            <a:spLocks noChangeArrowheads="1"/>
          </xdr:cNvSpPr>
        </xdr:nvSpPr>
        <xdr:spPr bwMode="auto">
          <a:xfrm>
            <a:off x="145" y="113"/>
            <a:ext cx="46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e the hypothesis that can be used to determine whether the </a:t>
            </a:r>
          </a:p>
        </xdr:txBody>
      </xdr:sp>
      <xdr:sp macro="" textlink="">
        <xdr:nvSpPr>
          <xdr:cNvPr id="15" name="Rectangle 16">
            <a:extLst>
              <a:ext uri="{FF2B5EF4-FFF2-40B4-BE49-F238E27FC236}">
                <a16:creationId xmlns:a16="http://schemas.microsoft.com/office/drawing/2014/main" id="{128DFE7D-F51E-4246-8FD5-882F93F6ABFB}"/>
              </a:ext>
            </a:extLst>
          </xdr:cNvPr>
          <xdr:cNvSpPr>
            <a:spLocks noChangeArrowheads="1"/>
          </xdr:cNvSpPr>
        </xdr:nvSpPr>
        <xdr:spPr bwMode="auto">
          <a:xfrm>
            <a:off x="76" y="139"/>
            <a:ext cx="457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mean annual wage in a county differs from the state mean. </a:t>
            </a:r>
          </a:p>
        </xdr:txBody>
      </xdr:sp>
      <xdr:sp macro="" textlink="">
        <xdr:nvSpPr>
          <xdr:cNvPr id="16" name="Rectangle 17">
            <a:extLst>
              <a:ext uri="{FF2B5EF4-FFF2-40B4-BE49-F238E27FC236}">
                <a16:creationId xmlns:a16="http://schemas.microsoft.com/office/drawing/2014/main" id="{9B478120-564E-410F-BBA5-6C5FA797E28D}"/>
              </a:ext>
            </a:extLst>
          </xdr:cNvPr>
          <xdr:cNvSpPr>
            <a:spLocks noChangeArrowheads="1"/>
          </xdr:cNvSpPr>
        </xdr:nvSpPr>
        <xdr:spPr bwMode="auto">
          <a:xfrm>
            <a:off x="529" y="139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7" name="Rectangle 18">
            <a:extLst>
              <a:ext uri="{FF2B5EF4-FFF2-40B4-BE49-F238E27FC236}">
                <a16:creationId xmlns:a16="http://schemas.microsoft.com/office/drawing/2014/main" id="{4C39A4A4-42AC-4AE3-906B-9AE8665367B6}"/>
              </a:ext>
            </a:extLst>
          </xdr:cNvPr>
          <xdr:cNvSpPr>
            <a:spLocks noChangeArrowheads="1"/>
          </xdr:cNvSpPr>
        </xdr:nvSpPr>
        <xdr:spPr bwMode="auto">
          <a:xfrm>
            <a:off x="52" y="165"/>
            <a:ext cx="1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b.</a:t>
            </a:r>
          </a:p>
        </xdr:txBody>
      </xdr:sp>
      <xdr:sp macro="" textlink="">
        <xdr:nvSpPr>
          <xdr:cNvPr id="18" name="Rectangle 19">
            <a:extLst>
              <a:ext uri="{FF2B5EF4-FFF2-40B4-BE49-F238E27FC236}">
                <a16:creationId xmlns:a16="http://schemas.microsoft.com/office/drawing/2014/main" id="{1E749E21-2077-408D-9736-2D5061F8B3B9}"/>
              </a:ext>
            </a:extLst>
          </xdr:cNvPr>
          <xdr:cNvSpPr>
            <a:spLocks noChangeArrowheads="1"/>
          </xdr:cNvSpPr>
        </xdr:nvSpPr>
        <xdr:spPr bwMode="auto">
          <a:xfrm>
            <a:off x="67" y="165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9" name="Rectangle 20">
            <a:extLst>
              <a:ext uri="{FF2B5EF4-FFF2-40B4-BE49-F238E27FC236}">
                <a16:creationId xmlns:a16="http://schemas.microsoft.com/office/drawing/2014/main" id="{17F770CC-B71B-437F-8631-C6BAA583F06C}"/>
              </a:ext>
            </a:extLst>
          </xdr:cNvPr>
          <xdr:cNvSpPr>
            <a:spLocks noChangeArrowheads="1"/>
          </xdr:cNvSpPr>
        </xdr:nvSpPr>
        <xdr:spPr bwMode="auto">
          <a:xfrm>
            <a:off x="76" y="165"/>
            <a:ext cx="55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A sample of 550 people in Collier County showed a sample mean annual </a:t>
            </a:r>
          </a:p>
        </xdr:txBody>
      </xdr:sp>
      <xdr:sp macro="" textlink="">
        <xdr:nvSpPr>
          <xdr:cNvPr id="20" name="Rectangle 21">
            <a:extLst>
              <a:ext uri="{FF2B5EF4-FFF2-40B4-BE49-F238E27FC236}">
                <a16:creationId xmlns:a16="http://schemas.microsoft.com/office/drawing/2014/main" id="{17892968-BBC7-4B82-A326-922FE29D36D6}"/>
              </a:ext>
            </a:extLst>
          </xdr:cNvPr>
          <xdr:cNvSpPr>
            <a:spLocks noChangeArrowheads="1"/>
          </xdr:cNvSpPr>
        </xdr:nvSpPr>
        <xdr:spPr bwMode="auto">
          <a:xfrm>
            <a:off x="76" y="192"/>
            <a:ext cx="526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wage of $24,457. Assume a population standard deviation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  <a:sym typeface="Symbol" panose="05050102010706020507" pitchFamily="18" charset="2"/>
              </a:rPr>
              <a:t>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= 7600. </a:t>
            </a:r>
          </a:p>
        </xdr:txBody>
      </xdr:sp>
      <xdr:sp macro="" textlink="">
        <xdr:nvSpPr>
          <xdr:cNvPr id="21" name="Rectangle 22">
            <a:extLst>
              <a:ext uri="{FF2B5EF4-FFF2-40B4-BE49-F238E27FC236}">
                <a16:creationId xmlns:a16="http://schemas.microsoft.com/office/drawing/2014/main" id="{B841F714-3A61-4BD4-830D-DB056F0457E3}"/>
              </a:ext>
            </a:extLst>
          </xdr:cNvPr>
          <xdr:cNvSpPr>
            <a:spLocks noChangeArrowheads="1"/>
          </xdr:cNvSpPr>
        </xdr:nvSpPr>
        <xdr:spPr bwMode="auto">
          <a:xfrm>
            <a:off x="76" y="218"/>
            <a:ext cx="36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Wha</a:t>
            </a:r>
          </a:p>
        </xdr:txBody>
      </xdr:sp>
      <xdr:sp macro="" textlink="">
        <xdr:nvSpPr>
          <xdr:cNvPr id="22" name="Rectangle 23">
            <a:extLst>
              <a:ext uri="{FF2B5EF4-FFF2-40B4-BE49-F238E27FC236}">
                <a16:creationId xmlns:a16="http://schemas.microsoft.com/office/drawing/2014/main" id="{AACCDB11-9BFE-449A-AD00-5E177CA9E37B}"/>
              </a:ext>
            </a:extLst>
          </xdr:cNvPr>
          <xdr:cNvSpPr>
            <a:spLocks noChangeArrowheads="1"/>
          </xdr:cNvSpPr>
        </xdr:nvSpPr>
        <xdr:spPr bwMode="auto">
          <a:xfrm>
            <a:off x="111" y="218"/>
            <a:ext cx="7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t is the p </a:t>
            </a:r>
          </a:p>
        </xdr:txBody>
      </xdr:sp>
      <xdr:sp macro="" textlink="">
        <xdr:nvSpPr>
          <xdr:cNvPr id="23" name="Rectangle 24">
            <a:extLst>
              <a:ext uri="{FF2B5EF4-FFF2-40B4-BE49-F238E27FC236}">
                <a16:creationId xmlns:a16="http://schemas.microsoft.com/office/drawing/2014/main" id="{A9DB2E13-B1D1-4D34-A55B-6E300714CAAA}"/>
              </a:ext>
            </a:extLst>
          </xdr:cNvPr>
          <xdr:cNvSpPr>
            <a:spLocks noChangeArrowheads="1"/>
          </xdr:cNvSpPr>
        </xdr:nvSpPr>
        <xdr:spPr bwMode="auto">
          <a:xfrm>
            <a:off x="181" y="218"/>
            <a:ext cx="9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–</a:t>
            </a:r>
          </a:p>
        </xdr:txBody>
      </xdr:sp>
      <xdr:sp macro="" textlink="">
        <xdr:nvSpPr>
          <xdr:cNvPr id="24" name="Rectangle 25">
            <a:extLst>
              <a:ext uri="{FF2B5EF4-FFF2-40B4-BE49-F238E27FC236}">
                <a16:creationId xmlns:a16="http://schemas.microsoft.com/office/drawing/2014/main" id="{B9F16D6B-F069-4C77-865C-1FEC72B8C7A6}"/>
              </a:ext>
            </a:extLst>
          </xdr:cNvPr>
          <xdr:cNvSpPr>
            <a:spLocks noChangeArrowheads="1"/>
          </xdr:cNvSpPr>
        </xdr:nvSpPr>
        <xdr:spPr bwMode="auto">
          <a:xfrm>
            <a:off x="190" y="218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25" name="Rectangle 26">
            <a:extLst>
              <a:ext uri="{FF2B5EF4-FFF2-40B4-BE49-F238E27FC236}">
                <a16:creationId xmlns:a16="http://schemas.microsoft.com/office/drawing/2014/main" id="{756BC931-7F3E-4E09-B44C-6AA61A23D6D3}"/>
              </a:ext>
            </a:extLst>
          </xdr:cNvPr>
          <xdr:cNvSpPr>
            <a:spLocks noChangeArrowheads="1"/>
          </xdr:cNvSpPr>
        </xdr:nvSpPr>
        <xdr:spPr bwMode="auto">
          <a:xfrm>
            <a:off x="194" y="218"/>
            <a:ext cx="5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value. </a:t>
            </a:r>
          </a:p>
        </xdr:txBody>
      </xdr:sp>
      <xdr:sp macro="" textlink="">
        <xdr:nvSpPr>
          <xdr:cNvPr id="26" name="Rectangle 27">
            <a:extLst>
              <a:ext uri="{FF2B5EF4-FFF2-40B4-BE49-F238E27FC236}">
                <a16:creationId xmlns:a16="http://schemas.microsoft.com/office/drawing/2014/main" id="{A7F2396D-1E2D-4E0E-A2F1-239E85828081}"/>
              </a:ext>
            </a:extLst>
          </xdr:cNvPr>
          <xdr:cNvSpPr>
            <a:spLocks noChangeArrowheads="1"/>
          </xdr:cNvSpPr>
        </xdr:nvSpPr>
        <xdr:spPr bwMode="auto">
          <a:xfrm>
            <a:off x="244" y="218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27" name="Rectangle 28">
            <a:extLst>
              <a:ext uri="{FF2B5EF4-FFF2-40B4-BE49-F238E27FC236}">
                <a16:creationId xmlns:a16="http://schemas.microsoft.com/office/drawing/2014/main" id="{49C56F96-D6A8-40FC-9072-3A0860C9D896}"/>
              </a:ext>
            </a:extLst>
          </xdr:cNvPr>
          <xdr:cNvSpPr>
            <a:spLocks noChangeArrowheads="1"/>
          </xdr:cNvSpPr>
        </xdr:nvSpPr>
        <xdr:spPr bwMode="auto">
          <a:xfrm>
            <a:off x="52" y="244"/>
            <a:ext cx="1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c.</a:t>
            </a:r>
          </a:p>
        </xdr:txBody>
      </xdr:sp>
      <xdr:sp macro="" textlink="">
        <xdr:nvSpPr>
          <xdr:cNvPr id="28" name="Rectangle 29">
            <a:extLst>
              <a:ext uri="{FF2B5EF4-FFF2-40B4-BE49-F238E27FC236}">
                <a16:creationId xmlns:a16="http://schemas.microsoft.com/office/drawing/2014/main" id="{B0A9D172-666D-4CE2-9F4D-A873CA17B866}"/>
              </a:ext>
            </a:extLst>
          </xdr:cNvPr>
          <xdr:cNvSpPr>
            <a:spLocks noChangeArrowheads="1"/>
          </xdr:cNvSpPr>
        </xdr:nvSpPr>
        <xdr:spPr bwMode="auto">
          <a:xfrm>
            <a:off x="65" y="244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29" name="Rectangle 30">
            <a:extLst>
              <a:ext uri="{FF2B5EF4-FFF2-40B4-BE49-F238E27FC236}">
                <a16:creationId xmlns:a16="http://schemas.microsoft.com/office/drawing/2014/main" id="{D451F974-8500-4346-9CA6-C44194DAEC21}"/>
              </a:ext>
            </a:extLst>
          </xdr:cNvPr>
          <xdr:cNvSpPr>
            <a:spLocks noChangeArrowheads="1"/>
          </xdr:cNvSpPr>
        </xdr:nvSpPr>
        <xdr:spPr bwMode="auto">
          <a:xfrm>
            <a:off x="76" y="244"/>
            <a:ext cx="302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Using </a:t>
            </a:r>
            <a:r>
              <a:rPr lang="el-GR" sz="1400" b="0" i="0" u="none" strike="noStrike" baseline="0">
                <a:solidFill>
                  <a:srgbClr val="000000"/>
                </a:solidFill>
                <a:latin typeface="Calibri"/>
              </a:rPr>
              <a:t>α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= 0.05 what is your conclusion ?</a:t>
            </a:r>
          </a:p>
        </xdr:txBody>
      </xdr:sp>
      <xdr:sp macro="" textlink="">
        <xdr:nvSpPr>
          <xdr:cNvPr id="30" name="Rectangle 31">
            <a:extLst>
              <a:ext uri="{FF2B5EF4-FFF2-40B4-BE49-F238E27FC236}">
                <a16:creationId xmlns:a16="http://schemas.microsoft.com/office/drawing/2014/main" id="{AA48FB10-109E-4EE6-9C78-7A96C4C480BE}"/>
              </a:ext>
            </a:extLst>
          </xdr:cNvPr>
          <xdr:cNvSpPr>
            <a:spLocks noChangeArrowheads="1"/>
          </xdr:cNvSpPr>
        </xdr:nvSpPr>
        <xdr:spPr bwMode="auto">
          <a:xfrm>
            <a:off x="383" y="244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657410</xdr:colOff>
      <xdr:row>32</xdr:row>
      <xdr:rowOff>2988</xdr:rowOff>
    </xdr:from>
    <xdr:to>
      <xdr:col>21</xdr:col>
      <xdr:colOff>14940</xdr:colOff>
      <xdr:row>53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3CFBF-877C-B342-944F-DB128651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525B-9AE2-4549-9924-7C66C883B290}">
  <dimension ref="A6:H18"/>
  <sheetViews>
    <sheetView workbookViewId="0">
      <selection activeCell="B7" sqref="B7:C9"/>
    </sheetView>
  </sheetViews>
  <sheetFormatPr baseColWidth="10" defaultColWidth="8.83203125" defaultRowHeight="15" x14ac:dyDescent="0.2"/>
  <cols>
    <col min="2" max="2" width="13.5" customWidth="1"/>
    <col min="4" max="4" width="12.5" customWidth="1"/>
    <col min="5" max="5" width="5.33203125" customWidth="1"/>
    <col min="6" max="6" width="5.5" customWidth="1"/>
    <col min="7" max="7" width="5.33203125" customWidth="1"/>
  </cols>
  <sheetData>
    <row r="6" spans="1:8" ht="16" thickBot="1" x14ac:dyDescent="0.25"/>
    <row r="7" spans="1:8" ht="23" thickBot="1" x14ac:dyDescent="0.3">
      <c r="A7" s="5"/>
      <c r="B7" s="18" t="s">
        <v>25</v>
      </c>
      <c r="C7" s="19">
        <v>3000</v>
      </c>
      <c r="D7" s="10"/>
      <c r="E7" s="5"/>
      <c r="F7" s="5"/>
      <c r="G7" s="5"/>
      <c r="H7" s="5"/>
    </row>
    <row r="8" spans="1:8" ht="23" customHeight="1" thickBot="1" x14ac:dyDescent="0.3">
      <c r="A8" s="5"/>
      <c r="B8" s="18" t="s">
        <v>26</v>
      </c>
      <c r="C8" s="19">
        <v>82</v>
      </c>
      <c r="D8" s="10"/>
      <c r="E8" s="5"/>
      <c r="F8" s="5"/>
      <c r="G8" s="5"/>
      <c r="H8" s="5"/>
    </row>
    <row r="9" spans="1:8" ht="44" customHeight="1" thickBot="1" x14ac:dyDescent="0.3">
      <c r="A9" s="5"/>
      <c r="B9" s="18" t="s">
        <v>27</v>
      </c>
      <c r="C9" s="19">
        <v>16</v>
      </c>
      <c r="D9" s="10"/>
      <c r="E9" s="5"/>
      <c r="F9" s="5"/>
      <c r="G9" s="5"/>
      <c r="H9" s="5"/>
    </row>
    <row r="10" spans="1:8" ht="21" x14ac:dyDescent="0.25">
      <c r="A10" s="5"/>
      <c r="B10" s="10"/>
      <c r="C10" s="10"/>
      <c r="D10" s="10"/>
      <c r="E10" s="5"/>
      <c r="F10" s="5"/>
      <c r="G10" s="5"/>
      <c r="H10" s="5"/>
    </row>
    <row r="11" spans="1:8" ht="21" x14ac:dyDescent="0.25">
      <c r="A11" s="5"/>
      <c r="B11" s="5"/>
      <c r="C11" s="5"/>
      <c r="D11" s="5"/>
      <c r="E11" s="5"/>
      <c r="F11" s="5"/>
      <c r="G11" s="5"/>
      <c r="H11" s="5"/>
    </row>
    <row r="12" spans="1:8" ht="21" x14ac:dyDescent="0.25">
      <c r="A12" s="5"/>
      <c r="B12" s="5" t="s">
        <v>24</v>
      </c>
      <c r="C12" s="5"/>
      <c r="D12" s="5"/>
      <c r="E12" s="5"/>
      <c r="F12" s="5"/>
      <c r="G12" s="5"/>
      <c r="H12" s="5"/>
    </row>
    <row r="13" spans="1:8" ht="21" x14ac:dyDescent="0.25">
      <c r="A13" s="5"/>
      <c r="B13" s="5"/>
      <c r="C13" s="5"/>
      <c r="D13" s="5"/>
      <c r="E13" s="5"/>
      <c r="F13" s="5"/>
      <c r="G13" s="5"/>
      <c r="H13" s="5"/>
    </row>
    <row r="14" spans="1:8" ht="21" x14ac:dyDescent="0.25">
      <c r="A14" s="5"/>
      <c r="B14" s="5" t="s">
        <v>28</v>
      </c>
      <c r="C14" s="5"/>
      <c r="D14" s="5"/>
      <c r="E14" s="5">
        <f>C8-C9</f>
        <v>66</v>
      </c>
      <c r="F14" s="5" t="s">
        <v>29</v>
      </c>
      <c r="G14" s="5">
        <f>C8+C9</f>
        <v>98</v>
      </c>
      <c r="H14" s="5"/>
    </row>
    <row r="15" spans="1:8" ht="21" x14ac:dyDescent="0.25">
      <c r="A15" s="5"/>
      <c r="B15" s="5" t="s">
        <v>30</v>
      </c>
      <c r="C15" s="5"/>
      <c r="D15" s="5"/>
      <c r="E15" s="5">
        <f>E14-C9</f>
        <v>50</v>
      </c>
      <c r="F15" s="5" t="s">
        <v>29</v>
      </c>
      <c r="G15" s="5">
        <f>G14+C9</f>
        <v>114</v>
      </c>
      <c r="H15" s="5"/>
    </row>
    <row r="16" spans="1:8" ht="21" x14ac:dyDescent="0.25">
      <c r="A16" s="5"/>
      <c r="B16" s="5" t="s">
        <v>31</v>
      </c>
      <c r="C16" s="5"/>
      <c r="D16" s="5"/>
      <c r="E16" s="5">
        <f>E15-C9</f>
        <v>34</v>
      </c>
      <c r="F16" s="5" t="s">
        <v>29</v>
      </c>
      <c r="G16" s="5">
        <f>G15+C9</f>
        <v>130</v>
      </c>
      <c r="H16" s="5"/>
    </row>
    <row r="17" spans="1:8" ht="21" x14ac:dyDescent="0.25">
      <c r="A17" s="5"/>
      <c r="B17" s="5"/>
      <c r="C17" s="5"/>
      <c r="D17" s="5"/>
      <c r="E17" s="5"/>
      <c r="F17" s="5"/>
      <c r="G17" s="5"/>
      <c r="H17" s="5"/>
    </row>
    <row r="18" spans="1:8" ht="21" x14ac:dyDescent="0.25">
      <c r="A18" s="5"/>
      <c r="B18" s="5"/>
      <c r="C18" s="5"/>
      <c r="D18" s="5"/>
      <c r="E18" s="5"/>
      <c r="F18" s="5"/>
      <c r="G18" s="5"/>
      <c r="H18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4EC9-14EB-4585-AD4F-F0D1A28EF4C2}">
  <dimension ref="A1:O199"/>
  <sheetViews>
    <sheetView zoomScale="85" workbookViewId="0">
      <selection activeCell="R61" sqref="R61"/>
    </sheetView>
  </sheetViews>
  <sheetFormatPr baseColWidth="10" defaultColWidth="8.83203125" defaultRowHeight="15" x14ac:dyDescent="0.2"/>
  <cols>
    <col min="4" max="4" width="18.6640625" customWidth="1"/>
    <col min="7" max="7" width="5.33203125" customWidth="1"/>
    <col min="8" max="8" width="9.1640625" customWidth="1"/>
    <col min="9" max="9" width="4.83203125" customWidth="1"/>
    <col min="10" max="10" width="7.6640625" customWidth="1"/>
    <col min="11" max="11" width="5.1640625" customWidth="1"/>
  </cols>
  <sheetData>
    <row r="1" spans="1:15" ht="21" x14ac:dyDescent="0.25">
      <c r="A1" s="1" t="s">
        <v>3</v>
      </c>
    </row>
    <row r="2" spans="1:15" ht="21" x14ac:dyDescent="0.25">
      <c r="A2" s="1" t="s">
        <v>4</v>
      </c>
    </row>
    <row r="3" spans="1:15" ht="21" x14ac:dyDescent="0.25">
      <c r="A3" s="1" t="s">
        <v>5</v>
      </c>
    </row>
    <row r="4" spans="1:15" ht="21" x14ac:dyDescent="0.25">
      <c r="A4" s="2">
        <v>1.7</v>
      </c>
      <c r="C4" s="3" t="s">
        <v>6</v>
      </c>
      <c r="D4" s="1" t="s">
        <v>7</v>
      </c>
    </row>
    <row r="5" spans="1:15" ht="21" x14ac:dyDescent="0.25">
      <c r="A5" s="2">
        <v>9.86</v>
      </c>
      <c r="C5" s="3" t="s">
        <v>8</v>
      </c>
      <c r="D5" s="1" t="s">
        <v>9</v>
      </c>
    </row>
    <row r="6" spans="1:15" ht="21" x14ac:dyDescent="0.25">
      <c r="A6" s="2">
        <v>5.44</v>
      </c>
      <c r="D6" s="1" t="s">
        <v>10</v>
      </c>
    </row>
    <row r="7" spans="1:15" ht="21" x14ac:dyDescent="0.25">
      <c r="A7" s="2">
        <v>4.28</v>
      </c>
      <c r="C7" s="3" t="s">
        <v>11</v>
      </c>
      <c r="D7" s="1" t="s">
        <v>12</v>
      </c>
    </row>
    <row r="8" spans="1:15" ht="20" thickBot="1" x14ac:dyDescent="0.3">
      <c r="A8" s="2">
        <v>4.59</v>
      </c>
    </row>
    <row r="9" spans="1:15" ht="22" thickBot="1" x14ac:dyDescent="0.3">
      <c r="A9" s="2">
        <v>8.76</v>
      </c>
      <c r="B9" s="5"/>
      <c r="C9" s="15" t="s">
        <v>46</v>
      </c>
      <c r="D9" s="14" t="s">
        <v>74</v>
      </c>
      <c r="E9" s="14">
        <f>AVERAGE(A4:A23)</f>
        <v>5.6720000000000015</v>
      </c>
      <c r="F9" s="5"/>
      <c r="G9" s="5"/>
      <c r="H9" s="5"/>
      <c r="I9" s="5"/>
      <c r="J9" s="5"/>
      <c r="K9" s="5"/>
      <c r="L9" s="5"/>
      <c r="M9" s="5"/>
      <c r="N9" s="5"/>
    </row>
    <row r="10" spans="1:15" ht="22" thickBot="1" x14ac:dyDescent="0.3">
      <c r="A10" s="2">
        <v>9.16</v>
      </c>
      <c r="B10" s="5"/>
      <c r="C10" s="5"/>
      <c r="D10" s="14" t="s">
        <v>44</v>
      </c>
      <c r="E10" s="14">
        <v>20</v>
      </c>
      <c r="F10" s="5"/>
      <c r="G10" s="5"/>
      <c r="H10" s="5"/>
      <c r="I10" s="5"/>
      <c r="J10" s="5"/>
      <c r="K10" s="5"/>
      <c r="L10" s="5"/>
      <c r="M10" s="5"/>
      <c r="N10" s="5"/>
    </row>
    <row r="11" spans="1:15" ht="22" thickBot="1" x14ac:dyDescent="0.3">
      <c r="A11" s="2">
        <v>6.28</v>
      </c>
      <c r="B11" s="5"/>
      <c r="C11" s="5"/>
      <c r="D11" s="14" t="s">
        <v>77</v>
      </c>
      <c r="E11" s="14">
        <f>VAR(A4:A23)</f>
        <v>6.2648378947368251</v>
      </c>
    </row>
    <row r="12" spans="1:15" ht="22" thickBot="1" x14ac:dyDescent="0.3">
      <c r="A12" s="2">
        <v>3.83</v>
      </c>
      <c r="B12" s="5"/>
      <c r="C12" s="5"/>
      <c r="D12" s="14" t="s">
        <v>78</v>
      </c>
      <c r="E12" s="14">
        <f>SQRT(E11)</f>
        <v>2.5029658197300306</v>
      </c>
      <c r="F12" s="5"/>
      <c r="G12" s="5"/>
      <c r="H12" s="5"/>
      <c r="I12" s="5"/>
      <c r="J12" s="5"/>
      <c r="K12" s="5"/>
      <c r="L12" s="5"/>
      <c r="M12" s="5"/>
      <c r="N12" s="5"/>
    </row>
    <row r="13" spans="1:15" ht="22" thickBot="1" x14ac:dyDescent="0.3">
      <c r="A13" s="2">
        <v>3.17</v>
      </c>
      <c r="B13" s="5"/>
      <c r="C13" s="5"/>
      <c r="D13" s="14" t="s">
        <v>99</v>
      </c>
      <c r="E13" s="14">
        <v>0.05</v>
      </c>
      <c r="F13" s="5"/>
      <c r="G13" s="5"/>
      <c r="H13" s="17"/>
      <c r="I13" s="17"/>
      <c r="J13" s="17"/>
      <c r="K13" s="17"/>
      <c r="L13" s="17"/>
      <c r="M13" s="17"/>
      <c r="N13" s="17"/>
      <c r="O13" s="16"/>
    </row>
    <row r="14" spans="1:15" ht="22" thickBot="1" x14ac:dyDescent="0.3">
      <c r="A14" s="2">
        <v>5.98</v>
      </c>
      <c r="B14" s="5"/>
      <c r="C14" s="5"/>
      <c r="D14" s="14" t="s">
        <v>69</v>
      </c>
      <c r="E14" s="14">
        <f>0.05/2</f>
        <v>2.5000000000000001E-2</v>
      </c>
      <c r="F14" s="5"/>
      <c r="G14" s="5"/>
      <c r="H14" s="17"/>
      <c r="I14" s="17"/>
      <c r="J14" s="17"/>
      <c r="K14" s="17"/>
      <c r="L14" s="17"/>
      <c r="M14" s="17"/>
      <c r="N14" s="17"/>
      <c r="O14" s="16"/>
    </row>
    <row r="15" spans="1:15" ht="22" thickBot="1" x14ac:dyDescent="0.3">
      <c r="A15" s="2">
        <v>2.77</v>
      </c>
      <c r="B15" s="5"/>
      <c r="C15" s="5"/>
      <c r="D15" s="14" t="s">
        <v>163</v>
      </c>
      <c r="E15" s="14">
        <f>_xlfn.T.INV(1-E14,19)</f>
        <v>2.0930240544083087</v>
      </c>
      <c r="F15" s="5"/>
      <c r="G15" s="5"/>
      <c r="H15" s="17"/>
      <c r="I15" s="17"/>
      <c r="J15" s="17"/>
      <c r="K15" s="17"/>
      <c r="L15" s="17"/>
      <c r="M15" s="17"/>
      <c r="N15" s="17"/>
      <c r="O15" s="16"/>
    </row>
    <row r="16" spans="1:15" ht="22" thickBot="1" x14ac:dyDescent="0.3">
      <c r="A16" s="2">
        <v>3.59</v>
      </c>
      <c r="B16" s="5"/>
      <c r="C16" s="5"/>
      <c r="D16" s="14" t="s">
        <v>100</v>
      </c>
      <c r="E16" s="14">
        <f>E15*E12/SQRT(E10)</f>
        <v>1.1714240624102978</v>
      </c>
      <c r="F16" s="5"/>
      <c r="G16" s="5"/>
      <c r="H16" s="17"/>
      <c r="I16" s="17"/>
      <c r="J16" s="17"/>
      <c r="K16" s="17"/>
      <c r="L16" s="17"/>
      <c r="M16" s="17"/>
      <c r="N16" s="17"/>
      <c r="O16" s="16"/>
    </row>
    <row r="17" spans="1:15" ht="22" thickBot="1" x14ac:dyDescent="0.3">
      <c r="A17" s="2">
        <v>3.17</v>
      </c>
      <c r="B17" s="5"/>
      <c r="C17" s="5"/>
      <c r="D17" s="14" t="s">
        <v>101</v>
      </c>
      <c r="E17" s="14">
        <f>E9+E16</f>
        <v>6.8434240624102998</v>
      </c>
      <c r="F17" s="5"/>
      <c r="G17" s="5"/>
      <c r="L17" s="17"/>
      <c r="M17" s="17"/>
      <c r="N17" s="17"/>
      <c r="O17" s="16"/>
    </row>
    <row r="18" spans="1:15" ht="22" thickBot="1" x14ac:dyDescent="0.3">
      <c r="A18" s="2">
        <v>8.4600000000000009</v>
      </c>
      <c r="B18" s="5"/>
      <c r="C18" s="5"/>
      <c r="D18" s="14" t="s">
        <v>102</v>
      </c>
      <c r="E18" s="14">
        <f>E9-E16</f>
        <v>4.5005759375897032</v>
      </c>
      <c r="F18" s="5"/>
      <c r="G18" s="5"/>
      <c r="L18" s="17"/>
      <c r="M18" s="17"/>
      <c r="N18" s="17"/>
      <c r="O18" s="16"/>
    </row>
    <row r="19" spans="1:15" ht="21" x14ac:dyDescent="0.25">
      <c r="A19" s="2">
        <v>7.76</v>
      </c>
      <c r="B19" s="5"/>
      <c r="C19" s="5"/>
      <c r="D19" s="5"/>
      <c r="G19" s="5"/>
      <c r="L19" s="17"/>
      <c r="M19" s="17"/>
      <c r="N19" s="17"/>
      <c r="O19" s="16"/>
    </row>
    <row r="20" spans="1:15" ht="21" x14ac:dyDescent="0.25">
      <c r="A20" s="2">
        <v>5.55</v>
      </c>
      <c r="B20" s="5"/>
      <c r="C20" s="5"/>
      <c r="D20" s="5" t="s">
        <v>138</v>
      </c>
      <c r="E20" s="5"/>
      <c r="F20" s="5"/>
      <c r="G20" s="5"/>
      <c r="H20" s="5">
        <f>E18</f>
        <v>4.5005759375897032</v>
      </c>
      <c r="I20" s="5" t="s">
        <v>29</v>
      </c>
      <c r="J20" s="5">
        <f>E17</f>
        <v>6.8434240624102998</v>
      </c>
      <c r="K20" s="5" t="s">
        <v>139</v>
      </c>
      <c r="L20" s="5"/>
      <c r="O20" s="16"/>
    </row>
    <row r="21" spans="1:15" ht="21" x14ac:dyDescent="0.25">
      <c r="A21" s="2">
        <v>5.95</v>
      </c>
      <c r="B21" s="5"/>
      <c r="C21" s="5" t="s">
        <v>48</v>
      </c>
      <c r="D21" s="5" t="s">
        <v>136</v>
      </c>
      <c r="E21" s="5" t="s">
        <v>140</v>
      </c>
      <c r="F21" s="5"/>
      <c r="G21" s="5"/>
      <c r="H21" s="17"/>
      <c r="I21" s="17"/>
      <c r="J21" s="17"/>
      <c r="K21" s="17"/>
      <c r="L21" s="17"/>
      <c r="M21" s="17"/>
      <c r="N21" s="17"/>
      <c r="O21" s="16"/>
    </row>
    <row r="22" spans="1:15" ht="22" thickBot="1" x14ac:dyDescent="0.3">
      <c r="A22" s="2">
        <v>9.56</v>
      </c>
      <c r="B22" s="5"/>
      <c r="C22" s="5"/>
      <c r="D22" s="5" t="s">
        <v>130</v>
      </c>
      <c r="E22" s="5" t="s">
        <v>141</v>
      </c>
      <c r="F22" s="5"/>
      <c r="G22" s="5"/>
      <c r="H22" s="17"/>
      <c r="I22" s="17"/>
      <c r="J22" s="17"/>
      <c r="K22" s="17"/>
      <c r="L22" s="17"/>
      <c r="M22" s="17"/>
      <c r="N22" s="17"/>
      <c r="O22" s="16"/>
    </row>
    <row r="23" spans="1:15" ht="22" thickBot="1" x14ac:dyDescent="0.3">
      <c r="A23" s="2">
        <v>3.58</v>
      </c>
      <c r="B23" s="5"/>
      <c r="C23" s="5"/>
      <c r="D23" s="14" t="s">
        <v>44</v>
      </c>
      <c r="E23" s="14">
        <v>20</v>
      </c>
      <c r="G23" s="5"/>
      <c r="H23" s="5"/>
      <c r="I23" s="5"/>
      <c r="J23" s="5"/>
      <c r="K23" s="5"/>
      <c r="L23" s="5"/>
      <c r="M23" s="5"/>
      <c r="N23" s="5"/>
    </row>
    <row r="24" spans="1:15" ht="22" thickBot="1" x14ac:dyDescent="0.3">
      <c r="A24" s="2"/>
      <c r="B24" s="5"/>
      <c r="C24" s="5"/>
      <c r="D24" s="14" t="s">
        <v>99</v>
      </c>
      <c r="E24" s="14">
        <v>0.05</v>
      </c>
      <c r="G24" s="5"/>
      <c r="H24" s="5"/>
      <c r="I24" s="5"/>
      <c r="J24" s="5"/>
      <c r="K24" s="5"/>
      <c r="L24" s="5"/>
      <c r="M24" s="5"/>
      <c r="N24" s="5"/>
    </row>
    <row r="25" spans="1:15" ht="22" thickBot="1" x14ac:dyDescent="0.3">
      <c r="B25" s="5"/>
      <c r="C25" s="5"/>
      <c r="D25" s="14" t="s">
        <v>108</v>
      </c>
      <c r="E25" s="14">
        <f>AVERAGE(A4:A23)</f>
        <v>5.6720000000000015</v>
      </c>
      <c r="G25" s="5"/>
      <c r="H25" s="5"/>
      <c r="K25" s="5"/>
      <c r="L25" s="5"/>
      <c r="M25" s="5"/>
      <c r="N25" s="5"/>
    </row>
    <row r="26" spans="1:15" ht="22" thickBot="1" x14ac:dyDescent="0.3">
      <c r="B26" s="5"/>
      <c r="C26" s="5"/>
      <c r="D26" s="14" t="s">
        <v>109</v>
      </c>
      <c r="E26" s="14">
        <v>6.2</v>
      </c>
      <c r="G26" s="5"/>
      <c r="H26" s="5"/>
      <c r="K26" s="5"/>
      <c r="L26" s="5"/>
      <c r="M26" s="5"/>
      <c r="N26" s="5"/>
    </row>
    <row r="27" spans="1:15" ht="22" thickBot="1" x14ac:dyDescent="0.3">
      <c r="B27" s="5"/>
      <c r="C27" s="5"/>
      <c r="D27" s="14" t="s">
        <v>110</v>
      </c>
      <c r="E27" s="14">
        <f>STDEV(A4:A23)</f>
        <v>2.5029658197300306</v>
      </c>
      <c r="F27" s="5"/>
      <c r="G27" s="5"/>
      <c r="H27" s="5"/>
      <c r="K27" s="5"/>
      <c r="L27" s="5"/>
      <c r="M27" s="5"/>
      <c r="N27" s="5"/>
    </row>
    <row r="28" spans="1:15" ht="22" thickBot="1" x14ac:dyDescent="0.3">
      <c r="B28" s="5"/>
      <c r="C28" s="5"/>
      <c r="D28" s="14" t="s">
        <v>158</v>
      </c>
      <c r="E28" s="14">
        <f>(E25-E26)/(E27/SQRT(E23))</f>
        <v>-0.94339593678289224</v>
      </c>
      <c r="G28" s="5"/>
      <c r="H28" s="5"/>
      <c r="K28" s="5"/>
      <c r="L28" s="5"/>
      <c r="M28" s="5"/>
      <c r="N28" s="5"/>
    </row>
    <row r="29" spans="1:15" ht="22" thickBot="1" x14ac:dyDescent="0.3">
      <c r="B29" s="5"/>
      <c r="C29" s="5"/>
      <c r="D29" s="22" t="s">
        <v>152</v>
      </c>
      <c r="E29" s="14">
        <f>_xlfn.T.INV(1-E14,19)</f>
        <v>2.0930240544083087</v>
      </c>
      <c r="F29" s="5"/>
      <c r="G29" s="5"/>
      <c r="H29" s="5"/>
      <c r="K29" s="5"/>
      <c r="L29" s="5"/>
      <c r="M29" s="5"/>
      <c r="N29" s="5"/>
    </row>
    <row r="30" spans="1:15" ht="22" thickBot="1" x14ac:dyDescent="0.3">
      <c r="B30" s="5"/>
      <c r="C30" s="5"/>
      <c r="D30" s="14" t="s">
        <v>164</v>
      </c>
      <c r="E30" s="14">
        <f>_xlfn.T.INV(E14,19)</f>
        <v>-2.0930240544083096</v>
      </c>
      <c r="F30" s="5"/>
      <c r="G30" s="5"/>
      <c r="H30" s="5"/>
      <c r="K30" s="5"/>
      <c r="L30" s="5"/>
      <c r="M30" s="5"/>
      <c r="N30" s="5"/>
    </row>
    <row r="31" spans="1:15" ht="21" x14ac:dyDescent="0.25">
      <c r="B31" s="5"/>
      <c r="C31" s="5"/>
      <c r="D31" s="17" t="s">
        <v>165</v>
      </c>
      <c r="E31" s="17"/>
      <c r="F31" s="17"/>
      <c r="G31" s="17"/>
      <c r="H31" s="5"/>
      <c r="K31" s="5"/>
      <c r="L31" s="5"/>
      <c r="M31" s="5"/>
      <c r="N31" s="5"/>
    </row>
    <row r="32" spans="1:15" ht="21" x14ac:dyDescent="0.25">
      <c r="B32" s="5"/>
      <c r="C32" s="5"/>
      <c r="D32" s="17"/>
      <c r="E32" s="17"/>
      <c r="F32" s="17"/>
      <c r="G32" s="17"/>
      <c r="H32" s="5"/>
      <c r="I32" s="5"/>
      <c r="J32" s="5"/>
      <c r="K32" s="5"/>
      <c r="L32" s="5"/>
      <c r="M32" s="5"/>
      <c r="N32" s="5"/>
    </row>
    <row r="33" spans="2:14" ht="21" x14ac:dyDescent="0.25">
      <c r="B33" s="5"/>
      <c r="C33" s="5" t="s">
        <v>83</v>
      </c>
      <c r="D33" s="17" t="s">
        <v>137</v>
      </c>
      <c r="E33" s="17" t="s">
        <v>166</v>
      </c>
      <c r="F33" s="17"/>
      <c r="G33" s="17"/>
      <c r="H33" s="5"/>
      <c r="I33" s="5"/>
      <c r="J33" s="5"/>
      <c r="K33" s="5"/>
      <c r="L33" s="5"/>
      <c r="M33" s="5"/>
      <c r="N33" s="5"/>
    </row>
    <row r="34" spans="2:14" ht="21" x14ac:dyDescent="0.25">
      <c r="B34" s="5"/>
      <c r="C34" s="5"/>
      <c r="D34" s="24">
        <v>1.7</v>
      </c>
      <c r="E34" s="5">
        <f>_xlfn.NORM.DIST(D34,$E$9,$E$12,FALSE)</f>
        <v>4.5249289975047895E-2</v>
      </c>
      <c r="F34" s="5"/>
      <c r="G34" s="5"/>
      <c r="H34" s="5"/>
      <c r="I34" s="5"/>
      <c r="J34" s="5"/>
      <c r="K34" s="5"/>
      <c r="L34" s="5"/>
      <c r="M34" s="5"/>
      <c r="N34" s="5"/>
    </row>
    <row r="35" spans="2:14" ht="21" x14ac:dyDescent="0.25">
      <c r="B35" s="5"/>
      <c r="C35" s="5"/>
      <c r="D35" s="24">
        <v>2.77</v>
      </c>
      <c r="E35" s="5">
        <f>_xlfn.NORM.DIST(D35,$E$9,$E$12,FALSE)</f>
        <v>8.1386365132832275E-2</v>
      </c>
      <c r="F35" s="5"/>
      <c r="G35" s="5"/>
      <c r="H35" s="5"/>
      <c r="I35" s="5"/>
      <c r="J35" s="5"/>
      <c r="K35" s="5"/>
      <c r="L35" s="5"/>
      <c r="M35" s="5"/>
      <c r="N35" s="5"/>
    </row>
    <row r="36" spans="2:14" ht="21" x14ac:dyDescent="0.25">
      <c r="B36" s="5"/>
      <c r="C36" s="5"/>
      <c r="D36" s="24">
        <v>3.17</v>
      </c>
      <c r="E36" s="5">
        <f>_xlfn.NORM.DIST(D36,$E$9,$E$12,FALSE)</f>
        <v>9.6710906669103702E-2</v>
      </c>
      <c r="F36" s="5"/>
      <c r="G36" s="5"/>
      <c r="H36" s="5"/>
      <c r="I36" s="5"/>
      <c r="J36" s="5"/>
      <c r="K36" s="5"/>
      <c r="L36" s="5"/>
      <c r="M36" s="5"/>
      <c r="N36" s="5"/>
    </row>
    <row r="37" spans="2:14" ht="21" x14ac:dyDescent="0.25">
      <c r="B37" s="5"/>
      <c r="C37" s="5"/>
      <c r="D37" s="24">
        <v>3.17</v>
      </c>
      <c r="E37" s="5">
        <f>_xlfn.NORM.DIST(D37,$E$9,$E$12,FALSE)</f>
        <v>9.6710906669103702E-2</v>
      </c>
      <c r="F37" s="5"/>
      <c r="G37" s="5"/>
      <c r="H37" s="5"/>
      <c r="I37" s="5"/>
      <c r="J37" s="5"/>
      <c r="K37" s="5"/>
      <c r="L37" s="5"/>
      <c r="M37" s="5"/>
      <c r="N37" s="5"/>
    </row>
    <row r="38" spans="2:14" ht="21" x14ac:dyDescent="0.25">
      <c r="B38" s="5"/>
      <c r="C38" s="5"/>
      <c r="D38" s="24">
        <v>3.58</v>
      </c>
      <c r="E38" s="5">
        <f>_xlfn.NORM.DIST(D38,$E$9,$E$12,FALSE)</f>
        <v>0.11239871450992568</v>
      </c>
      <c r="F38" s="5"/>
      <c r="G38" s="5"/>
      <c r="H38" s="5"/>
      <c r="I38" s="5"/>
      <c r="J38" s="5"/>
      <c r="K38" s="5"/>
      <c r="L38" s="5"/>
      <c r="M38" s="5"/>
      <c r="N38" s="5"/>
    </row>
    <row r="39" spans="2:14" ht="21" x14ac:dyDescent="0.25">
      <c r="B39" s="5"/>
      <c r="C39" s="5"/>
      <c r="D39" s="24">
        <v>3.59</v>
      </c>
      <c r="E39" s="5">
        <f>_xlfn.NORM.DIST(D39,$E$9,$E$12,FALSE)</f>
        <v>0.11277377173574628</v>
      </c>
      <c r="F39" s="5"/>
      <c r="G39" s="5"/>
      <c r="H39" s="5"/>
      <c r="I39" s="5"/>
      <c r="J39" s="5"/>
      <c r="K39" s="5"/>
      <c r="L39" s="5"/>
      <c r="M39" s="5"/>
      <c r="N39" s="5"/>
    </row>
    <row r="40" spans="2:14" ht="21" x14ac:dyDescent="0.25">
      <c r="B40" s="5"/>
      <c r="C40" s="5"/>
      <c r="D40" s="24">
        <v>3.83</v>
      </c>
      <c r="E40" s="5">
        <f>_xlfn.NORM.DIST(D40,$E$9,$E$12,FALSE)</f>
        <v>0.12157679877313952</v>
      </c>
      <c r="F40" s="5"/>
      <c r="G40" s="5"/>
      <c r="H40" s="5"/>
      <c r="I40" s="5"/>
      <c r="J40" s="5"/>
      <c r="K40" s="5"/>
      <c r="L40" s="5"/>
      <c r="M40" s="5"/>
      <c r="N40" s="5"/>
    </row>
    <row r="41" spans="2:14" ht="21" x14ac:dyDescent="0.25">
      <c r="B41" s="5"/>
      <c r="C41" s="5"/>
      <c r="D41" s="24">
        <v>4.28</v>
      </c>
      <c r="E41" s="5">
        <f>_xlfn.NORM.DIST(D41,$E$9,$E$12,FALSE)</f>
        <v>0.13655048619365556</v>
      </c>
      <c r="F41" s="5"/>
      <c r="G41" s="5"/>
      <c r="H41" s="5"/>
      <c r="I41" s="5"/>
      <c r="J41" s="5"/>
      <c r="K41" s="5"/>
      <c r="L41" s="5"/>
      <c r="M41" s="5"/>
      <c r="N41" s="5"/>
    </row>
    <row r="42" spans="2:14" ht="21" x14ac:dyDescent="0.25">
      <c r="B42" s="5"/>
      <c r="C42" s="5"/>
      <c r="D42" s="24">
        <v>4.59</v>
      </c>
      <c r="E42" s="5">
        <f>_xlfn.NORM.DIST(D42,$E$9,$E$12,FALSE)</f>
        <v>0.14516982911525214</v>
      </c>
      <c r="F42" s="5"/>
      <c r="G42" s="5"/>
      <c r="H42" s="5"/>
      <c r="I42" s="5"/>
      <c r="J42" s="5"/>
      <c r="K42" s="5"/>
      <c r="L42" s="5"/>
      <c r="M42" s="5"/>
      <c r="N42" s="5"/>
    </row>
    <row r="43" spans="2:14" ht="21" x14ac:dyDescent="0.25">
      <c r="B43" s="5"/>
      <c r="C43" s="5"/>
      <c r="D43" s="24">
        <v>5.44</v>
      </c>
      <c r="E43" s="5">
        <f>_xlfn.NORM.DIST(D43,$E$9,$E$12,FALSE)</f>
        <v>0.15870460870292272</v>
      </c>
      <c r="F43" s="5"/>
      <c r="G43" s="5"/>
      <c r="H43" s="5"/>
      <c r="I43" s="5"/>
      <c r="J43" s="5"/>
      <c r="K43" s="5"/>
      <c r="L43" s="5"/>
      <c r="M43" s="5"/>
      <c r="N43" s="5"/>
    </row>
    <row r="44" spans="2:14" ht="21" x14ac:dyDescent="0.25">
      <c r="B44" s="5"/>
      <c r="C44" s="5"/>
      <c r="D44" s="24">
        <v>5.55</v>
      </c>
      <c r="E44" s="5">
        <f>_xlfn.NORM.DIST(D44,$E$9,$E$12,FALSE)</f>
        <v>0.15919860157442553</v>
      </c>
      <c r="F44" s="5"/>
      <c r="G44" s="5"/>
      <c r="H44" s="5"/>
      <c r="I44" s="5"/>
      <c r="J44" s="5"/>
      <c r="K44" s="5"/>
      <c r="L44" s="5"/>
      <c r="M44" s="5"/>
      <c r="N44" s="5"/>
    </row>
    <row r="45" spans="2:14" ht="21" x14ac:dyDescent="0.25">
      <c r="B45" s="5"/>
      <c r="C45" s="5"/>
      <c r="D45" s="24">
        <v>5.95</v>
      </c>
      <c r="E45" s="5">
        <f>_xlfn.NORM.DIST(D45,$E$9,$E$12,FALSE)</f>
        <v>0.15840773536224792</v>
      </c>
      <c r="F45" s="5"/>
      <c r="G45" s="5"/>
      <c r="H45" s="5"/>
      <c r="I45" s="5"/>
      <c r="J45" s="5"/>
      <c r="K45" s="5"/>
      <c r="L45" s="5"/>
      <c r="M45" s="5"/>
      <c r="N45" s="5"/>
    </row>
    <row r="46" spans="2:14" ht="21" x14ac:dyDescent="0.25">
      <c r="B46" s="5"/>
      <c r="C46" s="5"/>
      <c r="D46" s="24">
        <v>5.98</v>
      </c>
      <c r="E46" s="5">
        <f>_xlfn.NORM.DIST(D46,$E$9,$E$12,FALSE)</f>
        <v>0.15818563422340859</v>
      </c>
      <c r="F46" s="5"/>
      <c r="G46" s="5"/>
      <c r="H46" s="5"/>
      <c r="I46" s="5"/>
      <c r="J46" s="5"/>
      <c r="K46" s="5"/>
      <c r="L46" s="5"/>
      <c r="M46" s="5"/>
      <c r="N46" s="5"/>
    </row>
    <row r="47" spans="2:14" ht="21" x14ac:dyDescent="0.25">
      <c r="B47" s="5"/>
      <c r="C47" s="5"/>
      <c r="D47" s="24">
        <v>6.28</v>
      </c>
      <c r="E47" s="5">
        <f>_xlfn.NORM.DIST(D47,$E$9,$E$12,FALSE)</f>
        <v>0.15475408541486857</v>
      </c>
      <c r="F47" s="5"/>
      <c r="G47" s="5"/>
      <c r="H47" s="5"/>
      <c r="I47" s="5"/>
      <c r="J47" s="5"/>
      <c r="K47" s="5"/>
      <c r="L47" s="5"/>
      <c r="M47" s="5"/>
      <c r="N47" s="5"/>
    </row>
    <row r="48" spans="2:14" ht="21" x14ac:dyDescent="0.25">
      <c r="B48" s="5"/>
      <c r="C48" s="5"/>
      <c r="D48" s="24">
        <v>7.76</v>
      </c>
      <c r="E48" s="5">
        <f>_xlfn.NORM.DIST(D48,$E$9,$E$12,FALSE)</f>
        <v>0.11254880306764148</v>
      </c>
      <c r="F48" s="5"/>
      <c r="G48" s="5"/>
      <c r="H48" s="5"/>
      <c r="I48" s="5"/>
      <c r="J48" s="5"/>
      <c r="K48" s="5"/>
      <c r="L48" s="5"/>
      <c r="M48" s="5"/>
      <c r="N48" s="5"/>
    </row>
    <row r="49" spans="2:14" ht="21" x14ac:dyDescent="0.25">
      <c r="B49" s="5"/>
      <c r="C49" s="5"/>
      <c r="D49" s="24">
        <v>8.4600000000000009</v>
      </c>
      <c r="E49" s="5">
        <f>_xlfn.NORM.DIST(D49,$E$9,$E$12,FALSE)</f>
        <v>8.5710698072753819E-2</v>
      </c>
      <c r="F49" s="5"/>
      <c r="G49" s="5"/>
      <c r="H49" s="5"/>
      <c r="I49" s="5"/>
      <c r="J49" s="5"/>
      <c r="K49" s="5"/>
      <c r="L49" s="5"/>
      <c r="M49" s="5"/>
      <c r="N49" s="5"/>
    </row>
    <row r="50" spans="2:14" ht="21" x14ac:dyDescent="0.25">
      <c r="B50" s="5"/>
      <c r="C50" s="5"/>
      <c r="D50" s="24">
        <v>8.76</v>
      </c>
      <c r="E50" s="5">
        <f>_xlfn.NORM.DIST(D50,$E$9,$E$12,FALSE)</f>
        <v>7.446190530325579E-2</v>
      </c>
      <c r="F50" s="5"/>
      <c r="G50" s="5"/>
      <c r="H50" s="5"/>
      <c r="I50" s="5"/>
      <c r="J50" s="5"/>
      <c r="K50" s="5"/>
      <c r="L50" s="5"/>
      <c r="M50" s="5"/>
      <c r="N50" s="5"/>
    </row>
    <row r="51" spans="2:14" ht="21" x14ac:dyDescent="0.25">
      <c r="B51" s="5"/>
      <c r="C51" s="5"/>
      <c r="D51" s="24">
        <v>9.16</v>
      </c>
      <c r="E51" s="5">
        <f>_xlfn.NORM.DIST(D51,$E$9,$E$12,FALSE)</f>
        <v>6.0361654981153305E-2</v>
      </c>
      <c r="F51" s="5"/>
      <c r="G51" s="5"/>
      <c r="H51" s="5"/>
      <c r="I51" s="5"/>
      <c r="J51" s="5"/>
      <c r="K51" s="5"/>
      <c r="L51" s="5"/>
      <c r="M51" s="5"/>
      <c r="N51" s="5"/>
    </row>
    <row r="52" spans="2:14" ht="21" x14ac:dyDescent="0.25">
      <c r="B52" s="5"/>
      <c r="C52" s="5"/>
      <c r="D52" s="24">
        <v>9.56</v>
      </c>
      <c r="E52" s="5">
        <f>_xlfn.NORM.DIST(D52,$E$9,$E$12,FALSE)</f>
        <v>4.7697599884431861E-2</v>
      </c>
      <c r="F52" s="5"/>
      <c r="G52" s="5"/>
      <c r="H52" s="5"/>
      <c r="I52" s="5"/>
      <c r="J52" s="5"/>
      <c r="K52" s="5"/>
      <c r="L52" s="5"/>
      <c r="M52" s="5"/>
      <c r="N52" s="5"/>
    </row>
    <row r="53" spans="2:14" ht="21" x14ac:dyDescent="0.25">
      <c r="B53" s="5"/>
      <c r="C53" s="5"/>
      <c r="D53" s="24">
        <v>9.86</v>
      </c>
      <c r="E53" s="5">
        <f>_xlfn.NORM.DIST(D53,$E$9,$E$12,FALSE)</f>
        <v>3.9311462393993392E-2</v>
      </c>
      <c r="F53" s="5"/>
      <c r="G53" s="5"/>
      <c r="H53" s="5"/>
      <c r="I53" s="5"/>
      <c r="J53" s="5"/>
      <c r="K53" s="5"/>
      <c r="L53" s="5"/>
      <c r="M53" s="5"/>
      <c r="N53" s="5"/>
    </row>
    <row r="54" spans="2:14" ht="2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4" ht="21" x14ac:dyDescent="0.25">
      <c r="B55" s="5"/>
      <c r="C55" s="5"/>
      <c r="D55" s="5"/>
      <c r="E55" s="5"/>
      <c r="F55" s="5"/>
      <c r="G55" s="5"/>
      <c r="H55" s="5" t="s">
        <v>167</v>
      </c>
      <c r="I55" s="5"/>
      <c r="J55" s="5"/>
      <c r="K55" s="5"/>
      <c r="L55" s="5"/>
      <c r="M55" s="5"/>
      <c r="N55" s="5"/>
    </row>
    <row r="56" spans="2:14" ht="2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ht="2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ht="2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4" ht="2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4" ht="2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ht="2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4" ht="2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ht="2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ht="2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2:14" ht="2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2:14" ht="2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2:14" ht="2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14" ht="2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ht="2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14" ht="2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2:14" ht="2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2:14" ht="2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2:14" ht="2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2:14" ht="2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2:14" ht="2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2:14" ht="2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14" ht="2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14" ht="2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2:14" ht="2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2:14" ht="2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 ht="2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 ht="2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 ht="2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 ht="2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2:14" ht="2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2:14" ht="2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14" ht="2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2:14" ht="2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2:14" ht="2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2:14" ht="2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4" ht="2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2:14" ht="2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2:14" ht="2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2:14" ht="2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2:14" ht="2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2:14" ht="2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2:14" ht="2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2:14" ht="2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2:14" ht="2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2:14" ht="2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2:14" ht="2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2:14" ht="2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2:14" ht="2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2:14" ht="2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2:14" ht="2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2:14" ht="2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2:14" ht="2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2:14" ht="2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2:14" ht="2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2:14" ht="2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2:14" ht="2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2:14" ht="2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2:14" ht="2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2:14" ht="2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2:14" ht="2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2:14" ht="2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2:14" ht="2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2:14" ht="2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2:14" ht="2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2:14" ht="2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2:14" ht="2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2:14" ht="2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2:14" ht="2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2:14" ht="2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2:14" ht="2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2:14" ht="2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2:14" ht="2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2:14" ht="2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2:14" ht="2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2:14" ht="2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2:14" ht="2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2:14" ht="2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2:14" ht="2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2:14" ht="2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2:14" ht="2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2:14" ht="2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2:14" ht="2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2:14" ht="2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2:14" ht="2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2:14" ht="2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2:14" ht="21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2:14" ht="21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2:14" ht="21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2:14" ht="21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2:14" ht="21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2:14" ht="21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2:14" ht="21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2:14" ht="21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2:14" ht="21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2:14" ht="21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2:14" ht="21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2:14" ht="21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2:14" ht="21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2:14" ht="21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2:14" ht="21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2:14" ht="21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2:14" ht="21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2:14" ht="21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2:14" ht="21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2:14" ht="21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2:14" ht="21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2:14" ht="21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2:14" ht="21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2:14" ht="21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2:14" ht="21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2:14" ht="2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2:14" ht="2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2:14" ht="2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2:14" ht="2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2:14" ht="2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2:14" ht="2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2:14" ht="2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2:14" ht="2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2:14" ht="2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2:14" ht="2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2:14" ht="2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2:14" ht="2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2:14" ht="2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2:14" ht="2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2:14" ht="2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2:14" ht="2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2:14" ht="2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2:14" ht="2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2:14" ht="2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2:14" ht="2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2:14" ht="2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2:14" ht="2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2:14" ht="21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2:14" ht="21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2:14" ht="21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2:14" ht="21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2:14" ht="21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2:14" ht="21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2:14" ht="21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2:14" ht="21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2:14" ht="21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2:14" ht="21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2:14" ht="21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2:14" ht="21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</sheetData>
  <sortState xmlns:xlrd2="http://schemas.microsoft.com/office/spreadsheetml/2017/richdata2" ref="C34:E53">
    <sortCondition ref="D34:D5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EE61-B9E8-45AE-AAD9-103A56E0F1D5}">
  <dimension ref="A19:Q41"/>
  <sheetViews>
    <sheetView topLeftCell="A9" zoomScaleNormal="100" workbookViewId="0">
      <selection activeCell="F30" sqref="F30"/>
    </sheetView>
  </sheetViews>
  <sheetFormatPr baseColWidth="10" defaultColWidth="8.83203125" defaultRowHeight="15" x14ac:dyDescent="0.2"/>
  <cols>
    <col min="2" max="2" width="21.6640625" customWidth="1"/>
  </cols>
  <sheetData>
    <row r="19" spans="1:17" x14ac:dyDescent="0.2">
      <c r="L19" s="16"/>
      <c r="M19" s="16"/>
      <c r="N19" s="16"/>
      <c r="O19" s="16"/>
      <c r="P19" s="16"/>
      <c r="Q19" s="16"/>
    </row>
    <row r="20" spans="1:17" ht="21" x14ac:dyDescent="0.25">
      <c r="B20" s="5" t="s">
        <v>123</v>
      </c>
      <c r="C20" s="5" t="s">
        <v>159</v>
      </c>
      <c r="L20" s="16"/>
      <c r="M20" s="16"/>
      <c r="N20" s="16"/>
      <c r="O20" s="16"/>
      <c r="P20" s="16"/>
      <c r="Q20" s="16"/>
    </row>
    <row r="21" spans="1:17" ht="21" x14ac:dyDescent="0.25">
      <c r="B21" s="5" t="s">
        <v>130</v>
      </c>
      <c r="C21" s="5" t="s">
        <v>160</v>
      </c>
      <c r="L21" s="16"/>
      <c r="M21" s="16"/>
      <c r="N21" s="16"/>
      <c r="O21" s="16"/>
      <c r="P21" s="16"/>
      <c r="Q21" s="16"/>
    </row>
    <row r="22" spans="1:17" x14ac:dyDescent="0.2">
      <c r="L22" s="16"/>
      <c r="M22" s="16"/>
      <c r="N22" s="16"/>
      <c r="O22" s="16"/>
      <c r="P22" s="16"/>
      <c r="Q22" s="16"/>
    </row>
    <row r="23" spans="1:17" ht="16" thickBot="1" x14ac:dyDescent="0.25">
      <c r="L23" s="16"/>
      <c r="M23" s="16"/>
      <c r="N23" s="16"/>
      <c r="O23" s="16"/>
      <c r="P23" s="16"/>
      <c r="Q23" s="16"/>
    </row>
    <row r="24" spans="1:17" ht="22" thickBot="1" x14ac:dyDescent="0.3">
      <c r="A24" s="21" t="s">
        <v>105</v>
      </c>
      <c r="B24" s="21"/>
      <c r="C24" s="14">
        <v>1</v>
      </c>
      <c r="D24" s="14">
        <v>2</v>
      </c>
      <c r="E24" s="14">
        <v>3</v>
      </c>
      <c r="F24" s="14">
        <v>4</v>
      </c>
      <c r="G24" s="14">
        <v>5</v>
      </c>
      <c r="H24" s="14">
        <v>6</v>
      </c>
      <c r="I24" s="14">
        <v>7</v>
      </c>
      <c r="J24" s="14">
        <v>8</v>
      </c>
      <c r="K24" s="17"/>
      <c r="L24" s="16"/>
      <c r="M24" s="16"/>
      <c r="N24" s="16"/>
      <c r="O24" s="16"/>
      <c r="P24" s="16"/>
      <c r="Q24" s="16"/>
    </row>
    <row r="25" spans="1:17" ht="22" thickBot="1" x14ac:dyDescent="0.3">
      <c r="A25" s="14" t="s">
        <v>103</v>
      </c>
      <c r="B25" s="14"/>
      <c r="C25" s="14">
        <v>488</v>
      </c>
      <c r="D25" s="14">
        <v>478</v>
      </c>
      <c r="E25" s="14">
        <v>480</v>
      </c>
      <c r="F25" s="14">
        <v>426</v>
      </c>
      <c r="G25" s="14">
        <v>440</v>
      </c>
      <c r="H25" s="14">
        <v>410</v>
      </c>
      <c r="I25" s="14">
        <v>458</v>
      </c>
      <c r="J25" s="14">
        <v>460</v>
      </c>
      <c r="K25" s="17"/>
      <c r="L25" s="16"/>
      <c r="M25" s="16"/>
      <c r="N25" s="16"/>
      <c r="O25" s="16"/>
      <c r="P25" s="16"/>
      <c r="Q25" s="16"/>
    </row>
    <row r="26" spans="1:17" ht="22" thickBot="1" x14ac:dyDescent="0.3">
      <c r="A26" s="14" t="s">
        <v>104</v>
      </c>
      <c r="B26" s="14"/>
      <c r="C26" s="14">
        <v>484</v>
      </c>
      <c r="D26" s="14">
        <v>478</v>
      </c>
      <c r="E26" s="14">
        <v>492</v>
      </c>
      <c r="F26" s="14">
        <v>444</v>
      </c>
      <c r="G26" s="14">
        <v>436</v>
      </c>
      <c r="H26" s="14">
        <v>398</v>
      </c>
      <c r="I26" s="14">
        <v>464</v>
      </c>
      <c r="J26" s="14">
        <v>476</v>
      </c>
      <c r="K26" s="17"/>
      <c r="L26" s="16"/>
      <c r="M26" s="16"/>
      <c r="N26" s="16"/>
      <c r="O26" s="16"/>
      <c r="P26" s="16"/>
      <c r="Q26" s="16"/>
    </row>
    <row r="27" spans="1:17" ht="22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17"/>
      <c r="L27" s="16"/>
      <c r="M27" s="16"/>
      <c r="N27" s="16"/>
      <c r="O27" s="16"/>
      <c r="P27" s="16"/>
      <c r="Q27" s="16"/>
    </row>
    <row r="28" spans="1:17" ht="22" thickBot="1" x14ac:dyDescent="0.3">
      <c r="A28" s="5"/>
      <c r="B28" s="14" t="s">
        <v>106</v>
      </c>
      <c r="C28" s="14">
        <f>AVERAGE(C25:J25)</f>
        <v>455</v>
      </c>
      <c r="D28" s="5"/>
      <c r="E28" s="5"/>
      <c r="F28" s="5"/>
      <c r="G28" s="5"/>
      <c r="H28" s="5"/>
      <c r="I28" s="5"/>
      <c r="J28" s="5"/>
      <c r="K28" s="17"/>
      <c r="L28" s="16"/>
      <c r="M28" s="16"/>
      <c r="N28" s="16"/>
      <c r="O28" s="16"/>
      <c r="P28" s="16"/>
      <c r="Q28" s="16"/>
    </row>
    <row r="29" spans="1:17" ht="22" thickBot="1" x14ac:dyDescent="0.3">
      <c r="A29" s="5"/>
      <c r="B29" s="14" t="s">
        <v>107</v>
      </c>
      <c r="C29" s="14">
        <f>AVERAGE(C26:J26)</f>
        <v>459</v>
      </c>
      <c r="D29" s="5"/>
      <c r="E29" s="5"/>
      <c r="F29" s="5"/>
      <c r="G29" s="5"/>
      <c r="H29" s="5"/>
      <c r="I29" s="5"/>
      <c r="J29" s="5"/>
      <c r="K29" s="17"/>
      <c r="L29" s="16"/>
      <c r="M29" s="16"/>
      <c r="N29" s="16"/>
      <c r="O29" s="16"/>
      <c r="P29" s="16"/>
      <c r="Q29" s="16"/>
    </row>
    <row r="30" spans="1:17" ht="22" thickBot="1" x14ac:dyDescent="0.3">
      <c r="A30" s="5"/>
      <c r="B30" s="14" t="s">
        <v>157</v>
      </c>
      <c r="C30" s="14">
        <v>7</v>
      </c>
      <c r="D30" s="5"/>
      <c r="E30" s="5"/>
      <c r="F30" s="5"/>
      <c r="G30" s="5"/>
      <c r="H30" s="5"/>
      <c r="I30" s="5"/>
      <c r="J30" s="5"/>
      <c r="K30" s="17"/>
      <c r="L30" s="16"/>
      <c r="M30" s="16"/>
      <c r="N30" s="16"/>
      <c r="O30" s="16"/>
      <c r="P30" s="16"/>
      <c r="Q30" s="16"/>
    </row>
    <row r="31" spans="1:17" ht="22" thickBot="1" x14ac:dyDescent="0.3">
      <c r="A31" s="5"/>
      <c r="B31" s="14" t="s">
        <v>157</v>
      </c>
      <c r="C31" s="14">
        <v>7</v>
      </c>
      <c r="D31" s="5"/>
      <c r="E31" s="5"/>
      <c r="F31" s="5"/>
      <c r="G31" s="5"/>
      <c r="H31" s="5"/>
      <c r="I31" s="5"/>
      <c r="J31" s="5"/>
      <c r="K31" s="17"/>
      <c r="L31" s="16"/>
      <c r="M31" s="16"/>
      <c r="N31" s="16"/>
      <c r="O31" s="16"/>
      <c r="P31" s="16"/>
      <c r="Q31" s="16"/>
    </row>
    <row r="32" spans="1:17" ht="22" thickBot="1" x14ac:dyDescent="0.3">
      <c r="A32" s="5"/>
      <c r="B32" s="14" t="s">
        <v>90</v>
      </c>
      <c r="C32" s="14">
        <f>STDEV(C25:J25)</f>
        <v>27.692185591916413</v>
      </c>
      <c r="D32" s="5"/>
      <c r="E32" s="5"/>
      <c r="F32" s="5"/>
      <c r="G32" s="5"/>
      <c r="H32" s="5"/>
      <c r="I32" s="5"/>
      <c r="J32" s="5"/>
      <c r="K32" s="17"/>
      <c r="L32" s="16"/>
      <c r="M32" s="16"/>
      <c r="N32" s="16"/>
      <c r="O32" s="16"/>
      <c r="P32" s="16"/>
      <c r="Q32" s="16"/>
    </row>
    <row r="33" spans="1:17" ht="22" thickBot="1" x14ac:dyDescent="0.3">
      <c r="A33" s="5"/>
      <c r="B33" s="14" t="s">
        <v>91</v>
      </c>
      <c r="C33" s="14">
        <f>STDEV(C26:J26)</f>
        <v>31.314077163017732</v>
      </c>
      <c r="D33" s="5"/>
      <c r="E33" s="5"/>
      <c r="F33" s="5"/>
      <c r="G33" s="5"/>
      <c r="H33" s="5"/>
      <c r="I33" s="5"/>
      <c r="J33" s="5"/>
      <c r="K33" s="17"/>
      <c r="L33" s="16"/>
      <c r="M33" s="16"/>
      <c r="N33" s="16"/>
      <c r="O33" s="16"/>
      <c r="P33" s="16"/>
      <c r="Q33" s="16"/>
    </row>
    <row r="34" spans="1:17" ht="22" thickBot="1" x14ac:dyDescent="0.3">
      <c r="A34" s="5"/>
      <c r="B34" s="14" t="s">
        <v>158</v>
      </c>
      <c r="C34" s="14">
        <f>(C28-C29)/(SQRT((C32^2/8)+(C33^2/8)))</f>
        <v>-0.27064827824443588</v>
      </c>
      <c r="D34" s="5"/>
      <c r="E34" s="5"/>
      <c r="F34" s="5"/>
      <c r="G34" s="5"/>
      <c r="H34" s="5"/>
      <c r="I34" s="5"/>
      <c r="J34" s="5"/>
      <c r="K34" s="17"/>
      <c r="L34" s="16"/>
      <c r="M34" s="16"/>
      <c r="N34" s="16"/>
      <c r="O34" s="16"/>
      <c r="P34" s="16"/>
      <c r="Q34" s="16"/>
    </row>
    <row r="35" spans="1:17" ht="22" thickBot="1" x14ac:dyDescent="0.3">
      <c r="A35" s="5"/>
      <c r="B35" s="14" t="s">
        <v>151</v>
      </c>
      <c r="C35" s="14">
        <f>_xlfn.T.INV(0.1,C30+C31)</f>
        <v>-1.3450303744546506</v>
      </c>
      <c r="D35" s="5"/>
      <c r="E35" s="5"/>
      <c r="F35" s="5"/>
      <c r="G35" s="5"/>
      <c r="H35" s="5"/>
      <c r="I35" s="5"/>
      <c r="J35" s="5"/>
      <c r="K35" s="17"/>
      <c r="L35" s="16"/>
      <c r="M35" s="16"/>
      <c r="N35" s="16"/>
      <c r="O35" s="16"/>
      <c r="P35" s="16"/>
      <c r="Q35" s="16"/>
    </row>
    <row r="36" spans="1:17" ht="22" thickBot="1" x14ac:dyDescent="0.3">
      <c r="A36" s="5"/>
      <c r="B36" s="14" t="s">
        <v>92</v>
      </c>
      <c r="C36" s="14">
        <f>0.1</f>
        <v>0.1</v>
      </c>
      <c r="D36" s="5"/>
      <c r="E36" s="5"/>
      <c r="F36" s="5"/>
      <c r="G36" s="5"/>
      <c r="H36" s="5"/>
      <c r="I36" s="5"/>
      <c r="J36" s="5"/>
      <c r="K36" s="17"/>
    </row>
    <row r="37" spans="1:17" ht="22" thickBot="1" x14ac:dyDescent="0.3">
      <c r="A37" s="5"/>
      <c r="B37" s="14" t="s">
        <v>93</v>
      </c>
      <c r="C37" s="14">
        <f>_xlfn.T.DIST(C34,C30+C31,TRUE)</f>
        <v>0.39530540125009933</v>
      </c>
      <c r="D37" s="5"/>
      <c r="E37" s="5"/>
      <c r="F37" s="5"/>
      <c r="G37" s="5"/>
      <c r="H37" s="5"/>
      <c r="I37" s="5"/>
      <c r="J37" s="5"/>
      <c r="K37" s="17"/>
    </row>
    <row r="38" spans="1:17" ht="21" x14ac:dyDescent="0.25">
      <c r="A38" s="5"/>
      <c r="B38" s="5"/>
      <c r="C38" s="5"/>
      <c r="D38" s="5"/>
      <c r="E38" s="5"/>
      <c r="F38" s="5"/>
      <c r="G38" s="5"/>
      <c r="H38" s="5"/>
      <c r="I38" s="5"/>
      <c r="J38" s="17"/>
      <c r="K38" s="17"/>
    </row>
    <row r="39" spans="1:17" ht="21" x14ac:dyDescent="0.25">
      <c r="A39" s="5"/>
      <c r="B39" s="5"/>
      <c r="C39" s="5"/>
      <c r="D39" s="5"/>
      <c r="E39" s="5"/>
      <c r="F39" s="5"/>
      <c r="G39" s="5"/>
      <c r="H39" s="5"/>
      <c r="I39" s="5"/>
      <c r="J39" s="17"/>
      <c r="K39" s="17"/>
    </row>
    <row r="40" spans="1:17" ht="21" x14ac:dyDescent="0.25">
      <c r="A40" s="5"/>
      <c r="B40" s="5" t="s">
        <v>161</v>
      </c>
      <c r="C40" s="5"/>
      <c r="D40" s="5"/>
      <c r="E40" s="5"/>
      <c r="F40" s="5"/>
      <c r="G40" s="5"/>
      <c r="H40" s="5"/>
      <c r="I40" s="5"/>
      <c r="J40" s="17"/>
      <c r="K40" s="17"/>
    </row>
    <row r="41" spans="1:17" ht="21" x14ac:dyDescent="0.25">
      <c r="B41" s="20" t="s">
        <v>162</v>
      </c>
    </row>
  </sheetData>
  <mergeCells count="1">
    <mergeCell ref="A24:B24"/>
  </mergeCells>
  <phoneticPr fontId="9" type="noConversion"/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867B-C80B-4706-B153-D3B4C7D33134}">
  <dimension ref="A1:P38"/>
  <sheetViews>
    <sheetView tabSelected="1" workbookViewId="0">
      <selection activeCell="P21" sqref="P21"/>
    </sheetView>
  </sheetViews>
  <sheetFormatPr baseColWidth="10" defaultColWidth="8.83203125" defaultRowHeight="15" x14ac:dyDescent="0.2"/>
  <cols>
    <col min="1" max="1" width="13.5" customWidth="1"/>
    <col min="2" max="2" width="11.5" customWidth="1"/>
    <col min="3" max="3" width="11.83203125" customWidth="1"/>
    <col min="4" max="4" width="10.33203125" bestFit="1" customWidth="1"/>
    <col min="8" max="8" width="10.5" customWidth="1"/>
  </cols>
  <sheetData>
    <row r="1" spans="1:12" ht="21" x14ac:dyDescent="0.25">
      <c r="A1" s="5" t="s">
        <v>14</v>
      </c>
      <c r="B1" s="5"/>
      <c r="C1" s="5"/>
      <c r="D1" s="5"/>
      <c r="E1" s="5"/>
      <c r="F1" s="5"/>
      <c r="G1" s="5"/>
    </row>
    <row r="2" spans="1:12" ht="21" x14ac:dyDescent="0.25">
      <c r="A2" s="5" t="s">
        <v>15</v>
      </c>
      <c r="B2" s="5"/>
      <c r="C2" s="5"/>
      <c r="D2" s="5"/>
      <c r="E2" s="5"/>
      <c r="F2" s="5"/>
      <c r="G2" s="5"/>
    </row>
    <row r="3" spans="1:12" ht="21" x14ac:dyDescent="0.25">
      <c r="A3" s="5" t="s">
        <v>16</v>
      </c>
      <c r="B3" s="5"/>
      <c r="C3" s="5"/>
      <c r="D3" s="5"/>
      <c r="E3" s="5"/>
      <c r="F3" s="5"/>
      <c r="G3" s="5"/>
    </row>
    <row r="4" spans="1:12" ht="21" x14ac:dyDescent="0.25">
      <c r="A4" s="5" t="s">
        <v>17</v>
      </c>
      <c r="B4" s="5"/>
      <c r="C4" s="5"/>
      <c r="D4" s="5"/>
      <c r="E4" s="5"/>
      <c r="F4" s="5"/>
      <c r="G4" s="5"/>
    </row>
    <row r="5" spans="1:12" ht="21" x14ac:dyDescent="0.25">
      <c r="A5" s="5" t="s">
        <v>18</v>
      </c>
      <c r="B5" s="5"/>
      <c r="C5" s="5"/>
      <c r="D5" s="5"/>
      <c r="E5" s="5"/>
      <c r="F5" s="5"/>
      <c r="G5" s="5"/>
    </row>
    <row r="6" spans="1:12" ht="21" x14ac:dyDescent="0.25">
      <c r="A6" s="5" t="s">
        <v>19</v>
      </c>
      <c r="B6" s="5"/>
      <c r="C6" s="5"/>
      <c r="D6" s="5"/>
      <c r="E6" s="5"/>
      <c r="F6" s="5"/>
      <c r="G6" s="5"/>
    </row>
    <row r="7" spans="1:12" ht="21" x14ac:dyDescent="0.25">
      <c r="A7" s="7" t="s">
        <v>20</v>
      </c>
      <c r="B7" s="7" t="s">
        <v>21</v>
      </c>
      <c r="C7" s="7" t="s">
        <v>22</v>
      </c>
      <c r="D7" s="7" t="s">
        <v>23</v>
      </c>
      <c r="E7" s="5"/>
      <c r="F7" s="5"/>
      <c r="G7" s="5"/>
      <c r="H7" s="5"/>
      <c r="I7" s="5"/>
      <c r="J7" s="5"/>
      <c r="K7" s="5"/>
      <c r="L7" s="5"/>
    </row>
    <row r="8" spans="1:12" ht="21" x14ac:dyDescent="0.25">
      <c r="A8" s="8">
        <v>1</v>
      </c>
      <c r="B8" s="9">
        <v>1.59</v>
      </c>
      <c r="C8" s="8">
        <v>50</v>
      </c>
      <c r="D8">
        <v>3.1800000000000002E-2</v>
      </c>
      <c r="E8" s="5"/>
      <c r="F8" s="5" t="s">
        <v>84</v>
      </c>
      <c r="G8" s="5" t="s">
        <v>87</v>
      </c>
      <c r="H8" s="5"/>
      <c r="I8" s="5">
        <f>STDEV(B8:B31)</f>
        <v>0.42330458934710224</v>
      </c>
      <c r="J8" s="5"/>
      <c r="K8" s="5"/>
      <c r="L8" s="5"/>
    </row>
    <row r="9" spans="1:12" ht="21" x14ac:dyDescent="0.25">
      <c r="A9" s="8">
        <v>2</v>
      </c>
      <c r="B9" s="9">
        <v>0.89</v>
      </c>
      <c r="C9" s="8">
        <v>55</v>
      </c>
      <c r="D9">
        <v>1.6199999999999999E-2</v>
      </c>
      <c r="E9" s="5"/>
      <c r="F9" s="5"/>
      <c r="G9" s="5" t="s">
        <v>88</v>
      </c>
      <c r="H9" s="5"/>
      <c r="I9" s="5">
        <f>STDEV(D8:D31)</f>
        <v>5.8993674433691712E-3</v>
      </c>
      <c r="J9" s="5"/>
      <c r="K9" s="5"/>
      <c r="L9" s="5"/>
    </row>
    <row r="10" spans="1:12" ht="21" x14ac:dyDescent="0.25">
      <c r="A10" s="8">
        <v>3</v>
      </c>
      <c r="B10" s="9">
        <v>0.97</v>
      </c>
      <c r="C10" s="8">
        <v>64</v>
      </c>
      <c r="D10">
        <v>1.52E-2</v>
      </c>
      <c r="E10" s="5"/>
      <c r="F10" s="5"/>
      <c r="G10" s="5"/>
      <c r="H10" s="5"/>
      <c r="I10" s="5"/>
      <c r="J10" s="5"/>
      <c r="K10" s="5"/>
      <c r="L10" s="5"/>
    </row>
    <row r="11" spans="1:12" ht="21" x14ac:dyDescent="0.25">
      <c r="A11" s="8">
        <v>4</v>
      </c>
      <c r="B11" s="9">
        <v>1.49</v>
      </c>
      <c r="C11" s="8">
        <v>96</v>
      </c>
      <c r="D11">
        <v>1.55E-2</v>
      </c>
      <c r="E11" s="5"/>
      <c r="F11" s="5" t="s">
        <v>48</v>
      </c>
      <c r="G11" s="5" t="s">
        <v>155</v>
      </c>
      <c r="H11" s="5"/>
      <c r="I11" s="5"/>
      <c r="J11" s="5"/>
      <c r="K11" s="5"/>
      <c r="L11" s="5"/>
    </row>
    <row r="12" spans="1:12" ht="21" x14ac:dyDescent="0.25">
      <c r="A12" s="8">
        <v>5</v>
      </c>
      <c r="B12" s="9">
        <v>1.56</v>
      </c>
      <c r="C12" s="8">
        <v>90</v>
      </c>
      <c r="D12">
        <v>1.7299999999999999E-2</v>
      </c>
      <c r="E12" s="5"/>
      <c r="F12" s="5"/>
      <c r="G12" s="5" t="s">
        <v>156</v>
      </c>
      <c r="H12" s="5"/>
      <c r="I12" s="5"/>
      <c r="J12" s="5"/>
      <c r="K12" s="5"/>
      <c r="L12" s="5"/>
    </row>
    <row r="13" spans="1:12" ht="21" x14ac:dyDescent="0.25">
      <c r="A13" s="8">
        <v>6</v>
      </c>
      <c r="B13" s="9">
        <v>0.84</v>
      </c>
      <c r="C13" s="8">
        <v>60</v>
      </c>
      <c r="D13">
        <v>1.4E-2</v>
      </c>
      <c r="E13" s="5"/>
      <c r="F13" s="5" t="s">
        <v>83</v>
      </c>
      <c r="G13" s="5">
        <f>I8/AVERAGE(B8:B31)*100</f>
        <v>46.032216331356842</v>
      </c>
      <c r="H13" s="5" t="s">
        <v>111</v>
      </c>
      <c r="I13" s="5"/>
      <c r="J13" s="5"/>
      <c r="K13" s="5"/>
      <c r="L13" s="5"/>
    </row>
    <row r="14" spans="1:12" ht="21" x14ac:dyDescent="0.25">
      <c r="A14" s="8">
        <v>7</v>
      </c>
      <c r="B14" s="9">
        <v>0.79</v>
      </c>
      <c r="C14" s="8">
        <v>52</v>
      </c>
      <c r="D14">
        <v>1.52E-2</v>
      </c>
      <c r="E14" s="5"/>
      <c r="F14" s="5"/>
      <c r="G14" s="5">
        <f>I9/AVERAGE(D8:D31)*100</f>
        <v>54.081290542727324</v>
      </c>
      <c r="H14" s="5" t="s">
        <v>111</v>
      </c>
      <c r="I14" s="5"/>
      <c r="J14" s="5"/>
      <c r="K14" s="5"/>
      <c r="L14" s="5"/>
    </row>
    <row r="15" spans="1:12" ht="21" x14ac:dyDescent="0.25">
      <c r="A15" s="8">
        <v>8</v>
      </c>
      <c r="B15" s="9">
        <v>0.75</v>
      </c>
      <c r="C15" s="8">
        <v>72</v>
      </c>
      <c r="D15">
        <v>1.04E-2</v>
      </c>
      <c r="E15" s="5"/>
      <c r="F15" s="5"/>
      <c r="G15" s="5" t="s">
        <v>112</v>
      </c>
      <c r="H15" s="5"/>
      <c r="I15" s="5"/>
      <c r="J15" s="5"/>
      <c r="K15" s="5"/>
      <c r="L15" s="5"/>
    </row>
    <row r="16" spans="1:12" ht="21" x14ac:dyDescent="0.25">
      <c r="A16" s="8">
        <v>9</v>
      </c>
      <c r="B16" s="9">
        <v>0.72</v>
      </c>
      <c r="C16" s="8">
        <v>80</v>
      </c>
      <c r="D16">
        <v>8.9999999999999993E-3</v>
      </c>
      <c r="E16" s="5"/>
      <c r="F16" s="5"/>
      <c r="G16" s="5" t="s">
        <v>113</v>
      </c>
      <c r="H16" s="5"/>
      <c r="I16" s="5"/>
      <c r="J16" s="5"/>
      <c r="K16" s="5"/>
      <c r="L16" s="5"/>
    </row>
    <row r="17" spans="1:16" ht="21" x14ac:dyDescent="0.25">
      <c r="A17" s="8">
        <v>10</v>
      </c>
      <c r="B17" s="9">
        <v>0.53</v>
      </c>
      <c r="C17" s="8">
        <v>52</v>
      </c>
      <c r="D17">
        <v>1.0200000000000001E-2</v>
      </c>
      <c r="E17" s="5"/>
      <c r="F17" s="5"/>
      <c r="G17" s="5" t="s">
        <v>114</v>
      </c>
      <c r="H17" s="5"/>
      <c r="I17" s="5"/>
      <c r="J17" s="5"/>
      <c r="K17" s="5"/>
      <c r="L17" s="5"/>
    </row>
    <row r="18" spans="1:16" ht="21" x14ac:dyDescent="0.25">
      <c r="A18" s="8">
        <v>11</v>
      </c>
      <c r="B18" s="9">
        <v>0.59</v>
      </c>
      <c r="C18" s="8">
        <v>85</v>
      </c>
      <c r="D18">
        <v>6.8999999999999999E-3</v>
      </c>
      <c r="E18" s="5"/>
      <c r="F18" s="5"/>
      <c r="G18" s="5"/>
      <c r="H18" s="5"/>
      <c r="I18" s="5"/>
      <c r="J18" s="5"/>
      <c r="K18" s="5"/>
      <c r="L18" s="5"/>
    </row>
    <row r="19" spans="1:16" x14ac:dyDescent="0.2">
      <c r="A19" s="8">
        <v>12</v>
      </c>
      <c r="B19" s="9">
        <v>0.89</v>
      </c>
      <c r="C19" s="8">
        <v>80</v>
      </c>
      <c r="D19">
        <v>1.11E-2</v>
      </c>
    </row>
    <row r="20" spans="1:16" x14ac:dyDescent="0.2">
      <c r="A20" s="8">
        <v>13</v>
      </c>
      <c r="B20" s="9">
        <v>0.67</v>
      </c>
      <c r="C20" s="8">
        <v>85</v>
      </c>
      <c r="D20">
        <v>7.9000000000000008E-3</v>
      </c>
    </row>
    <row r="21" spans="1:16" x14ac:dyDescent="0.2">
      <c r="A21" s="8">
        <v>14</v>
      </c>
      <c r="B21" s="9">
        <v>0.66</v>
      </c>
      <c r="C21" s="8">
        <v>80</v>
      </c>
      <c r="D21">
        <v>8.3000000000000001E-3</v>
      </c>
    </row>
    <row r="22" spans="1:16" x14ac:dyDescent="0.2">
      <c r="A22" s="8">
        <v>15</v>
      </c>
      <c r="B22" s="9">
        <v>0.59</v>
      </c>
      <c r="C22" s="8">
        <v>80</v>
      </c>
      <c r="D22">
        <v>7.4000000000000003E-3</v>
      </c>
    </row>
    <row r="23" spans="1:16" x14ac:dyDescent="0.2">
      <c r="A23" s="8">
        <v>16</v>
      </c>
      <c r="B23" s="9">
        <v>0.76</v>
      </c>
      <c r="C23" s="8">
        <v>80</v>
      </c>
      <c r="D23">
        <v>9.4999999999999998E-3</v>
      </c>
    </row>
    <row r="24" spans="1:16" x14ac:dyDescent="0.2">
      <c r="A24" s="8">
        <v>17</v>
      </c>
      <c r="B24" s="9">
        <v>0.85</v>
      </c>
      <c r="C24" s="8">
        <v>85</v>
      </c>
      <c r="D24">
        <v>0.01</v>
      </c>
    </row>
    <row r="25" spans="1:16" x14ac:dyDescent="0.2">
      <c r="A25" s="8">
        <v>18</v>
      </c>
      <c r="B25" s="9">
        <v>0.59</v>
      </c>
      <c r="C25" s="8">
        <v>85</v>
      </c>
      <c r="D25">
        <v>6.8999999999999999E-3</v>
      </c>
      <c r="I25" s="16"/>
      <c r="J25" s="16"/>
      <c r="K25" s="16"/>
      <c r="L25" s="16"/>
      <c r="M25" s="16"/>
      <c r="N25" s="16"/>
      <c r="O25" s="16"/>
      <c r="P25" s="16"/>
    </row>
    <row r="26" spans="1:16" x14ac:dyDescent="0.2">
      <c r="A26" s="8">
        <v>19</v>
      </c>
      <c r="B26" s="9">
        <v>0.56999999999999995</v>
      </c>
      <c r="C26" s="8">
        <v>78</v>
      </c>
      <c r="D26">
        <v>7.3000000000000001E-3</v>
      </c>
      <c r="I26" s="16"/>
      <c r="J26" s="16"/>
      <c r="K26" s="16"/>
      <c r="L26" s="16"/>
      <c r="M26" s="16"/>
      <c r="N26" s="16"/>
      <c r="O26" s="16"/>
      <c r="P26" s="16"/>
    </row>
    <row r="27" spans="1:16" x14ac:dyDescent="0.2">
      <c r="A27" s="8">
        <v>20</v>
      </c>
      <c r="B27" s="9">
        <v>1.78</v>
      </c>
      <c r="C27" s="8">
        <v>180</v>
      </c>
      <c r="D27">
        <v>9.9000000000000008E-3</v>
      </c>
      <c r="I27" s="16"/>
      <c r="J27" s="16"/>
      <c r="K27" s="16"/>
      <c r="L27" s="16"/>
      <c r="M27" s="16"/>
      <c r="N27" s="16"/>
      <c r="O27" s="16"/>
      <c r="P27" s="16"/>
    </row>
    <row r="28" spans="1:16" x14ac:dyDescent="0.2">
      <c r="A28" s="8">
        <v>21</v>
      </c>
      <c r="B28" s="9">
        <v>1.98</v>
      </c>
      <c r="C28" s="8">
        <v>180</v>
      </c>
      <c r="D28">
        <v>1.1000000000000001E-3</v>
      </c>
      <c r="I28" s="16"/>
      <c r="J28" s="16"/>
      <c r="K28" s="16"/>
      <c r="L28" s="16"/>
      <c r="M28" s="16"/>
      <c r="N28" s="16"/>
      <c r="O28" s="16"/>
      <c r="P28" s="16"/>
    </row>
    <row r="29" spans="1:16" x14ac:dyDescent="0.2">
      <c r="A29" s="8">
        <v>22</v>
      </c>
      <c r="B29" s="9">
        <v>0.67</v>
      </c>
      <c r="C29" s="8">
        <v>100</v>
      </c>
      <c r="D29">
        <v>6.7000000000000002E-3</v>
      </c>
      <c r="I29" s="16"/>
      <c r="J29" s="16"/>
      <c r="K29" s="16"/>
      <c r="L29" s="16"/>
      <c r="M29" s="16"/>
      <c r="N29" s="16"/>
      <c r="O29" s="16"/>
      <c r="P29" s="16"/>
    </row>
    <row r="30" spans="1:16" x14ac:dyDescent="0.2">
      <c r="A30" s="8">
        <v>23</v>
      </c>
      <c r="B30" s="9">
        <v>0.79</v>
      </c>
      <c r="C30" s="8">
        <v>100</v>
      </c>
      <c r="D30">
        <v>7.9000000000000008E-3</v>
      </c>
      <c r="I30" s="16"/>
      <c r="J30" s="16"/>
      <c r="K30" s="16"/>
      <c r="L30" s="16"/>
      <c r="M30" s="16"/>
      <c r="N30" s="16"/>
      <c r="O30" s="16"/>
      <c r="P30" s="16"/>
    </row>
    <row r="31" spans="1:16" x14ac:dyDescent="0.2">
      <c r="A31" s="8">
        <v>24</v>
      </c>
      <c r="B31" s="9">
        <v>0.55000000000000004</v>
      </c>
      <c r="C31" s="8">
        <v>90</v>
      </c>
      <c r="D31">
        <v>6.1000000000000004E-3</v>
      </c>
      <c r="I31" s="16"/>
      <c r="J31" s="16"/>
      <c r="K31" s="16"/>
      <c r="L31" s="16"/>
      <c r="M31" s="16"/>
      <c r="N31" s="16"/>
      <c r="O31" s="16"/>
      <c r="P31" s="16"/>
    </row>
    <row r="32" spans="1:16" x14ac:dyDescent="0.2">
      <c r="I32" s="16"/>
      <c r="J32" s="16"/>
      <c r="K32" s="16"/>
      <c r="L32" s="16"/>
      <c r="M32" s="16"/>
      <c r="N32" s="16"/>
      <c r="O32" s="16"/>
      <c r="P32" s="16"/>
    </row>
    <row r="33" spans="9:16" x14ac:dyDescent="0.2">
      <c r="I33" s="16"/>
      <c r="J33" s="16"/>
      <c r="K33" s="16"/>
      <c r="L33" s="16"/>
      <c r="M33" s="16"/>
      <c r="N33" s="16"/>
      <c r="O33" s="16"/>
      <c r="P33" s="16"/>
    </row>
    <row r="34" spans="9:16" x14ac:dyDescent="0.2">
      <c r="I34" s="16"/>
      <c r="J34" s="16"/>
      <c r="K34" s="16"/>
      <c r="L34" s="16"/>
      <c r="M34" s="16"/>
      <c r="N34" s="16"/>
      <c r="O34" s="16"/>
      <c r="P34" s="16"/>
    </row>
    <row r="35" spans="9:16" x14ac:dyDescent="0.2">
      <c r="I35" s="16"/>
      <c r="J35" s="16"/>
      <c r="K35" s="16"/>
      <c r="L35" s="16"/>
      <c r="M35" s="16"/>
      <c r="N35" s="16"/>
      <c r="O35" s="16"/>
      <c r="P35" s="16"/>
    </row>
    <row r="36" spans="9:16" x14ac:dyDescent="0.2">
      <c r="I36" s="16"/>
      <c r="J36" s="16"/>
      <c r="K36" s="16"/>
      <c r="L36" s="16"/>
      <c r="M36" s="16"/>
      <c r="N36" s="16"/>
      <c r="O36" s="16"/>
      <c r="P36" s="16"/>
    </row>
    <row r="37" spans="9:16" x14ac:dyDescent="0.2">
      <c r="I37" s="16"/>
      <c r="J37" s="16"/>
      <c r="K37" s="16"/>
      <c r="L37" s="16"/>
      <c r="M37" s="16"/>
      <c r="N37" s="16"/>
      <c r="O37" s="16"/>
      <c r="P37" s="16"/>
    </row>
    <row r="38" spans="9:16" x14ac:dyDescent="0.2">
      <c r="I38" s="16"/>
      <c r="J38" s="16"/>
      <c r="K38" s="16"/>
      <c r="L38" s="16"/>
      <c r="M38" s="16"/>
      <c r="N38" s="16"/>
      <c r="O38" s="16"/>
      <c r="P38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400E-BFD9-47E6-AFF8-44FCEF9A1074}">
  <dimension ref="B10:G21"/>
  <sheetViews>
    <sheetView workbookViewId="0">
      <selection activeCell="G27" sqref="G27"/>
    </sheetView>
  </sheetViews>
  <sheetFormatPr baseColWidth="10" defaultColWidth="8.83203125" defaultRowHeight="15" x14ac:dyDescent="0.2"/>
  <cols>
    <col min="4" max="4" width="33.5" customWidth="1"/>
    <col min="5" max="5" width="11.1640625" customWidth="1"/>
  </cols>
  <sheetData>
    <row r="10" spans="2:7" ht="22" thickBot="1" x14ac:dyDescent="0.3">
      <c r="B10" s="5">
        <v>3</v>
      </c>
      <c r="C10" s="5"/>
      <c r="D10" s="5" t="s">
        <v>25</v>
      </c>
      <c r="E10" s="5">
        <v>12</v>
      </c>
      <c r="F10" s="5"/>
      <c r="G10" s="5"/>
    </row>
    <row r="11" spans="2:7" ht="22" thickBot="1" x14ac:dyDescent="0.3">
      <c r="B11" s="5">
        <v>5</v>
      </c>
      <c r="C11" s="5"/>
      <c r="D11" s="12" t="s">
        <v>32</v>
      </c>
      <c r="E11" s="11">
        <f>QUARTILE(B10:B21, 1)</f>
        <v>6</v>
      </c>
      <c r="F11" s="5"/>
      <c r="G11" s="5"/>
    </row>
    <row r="12" spans="2:7" ht="22" thickBot="1" x14ac:dyDescent="0.3">
      <c r="B12" s="5">
        <v>6</v>
      </c>
      <c r="C12" s="5"/>
      <c r="D12" s="12" t="s">
        <v>33</v>
      </c>
      <c r="E12" s="11">
        <f>QUARTILE(B10:B21,2)</f>
        <v>9</v>
      </c>
      <c r="F12" s="5"/>
      <c r="G12" s="5"/>
    </row>
    <row r="13" spans="2:7" ht="22" thickBot="1" x14ac:dyDescent="0.3">
      <c r="B13" s="5">
        <v>6</v>
      </c>
      <c r="C13" s="5"/>
      <c r="D13" s="12" t="s">
        <v>34</v>
      </c>
      <c r="E13" s="11">
        <f>QUARTILE(B10:B21,3)</f>
        <v>11.25</v>
      </c>
      <c r="F13" s="5"/>
      <c r="G13" s="5"/>
    </row>
    <row r="14" spans="2:7" ht="25" customHeight="1" thickBot="1" x14ac:dyDescent="0.3">
      <c r="B14" s="5">
        <v>7</v>
      </c>
      <c r="C14" s="5"/>
      <c r="D14" s="13" t="s">
        <v>35</v>
      </c>
      <c r="E14" s="11">
        <f>(E13-E11)</f>
        <v>5.25</v>
      </c>
      <c r="F14" s="5"/>
      <c r="G14" s="5"/>
    </row>
    <row r="15" spans="2:7" ht="21" x14ac:dyDescent="0.25">
      <c r="B15" s="5">
        <v>9</v>
      </c>
      <c r="C15" s="5"/>
      <c r="D15" s="5" t="s">
        <v>115</v>
      </c>
      <c r="E15" s="5"/>
      <c r="F15" s="5"/>
      <c r="G15" s="5"/>
    </row>
    <row r="16" spans="2:7" ht="21" x14ac:dyDescent="0.25">
      <c r="B16" s="5">
        <v>9</v>
      </c>
      <c r="C16" s="5"/>
      <c r="D16" s="5"/>
      <c r="E16" s="5"/>
      <c r="F16" s="5"/>
      <c r="G16" s="5"/>
    </row>
    <row r="17" spans="2:7" ht="21" x14ac:dyDescent="0.25">
      <c r="B17" s="5">
        <v>10</v>
      </c>
      <c r="C17" s="5"/>
      <c r="D17" s="5" t="s">
        <v>36</v>
      </c>
      <c r="E17" s="5">
        <f>(E10+1)*0.55</f>
        <v>7.15</v>
      </c>
      <c r="G17" s="5"/>
    </row>
    <row r="18" spans="2:7" ht="21" x14ac:dyDescent="0.25">
      <c r="B18" s="5">
        <v>11</v>
      </c>
      <c r="C18" s="5"/>
      <c r="D18" s="5"/>
      <c r="E18" s="5">
        <f>9+0.15</f>
        <v>9.15</v>
      </c>
      <c r="G18" s="5"/>
    </row>
    <row r="19" spans="2:7" ht="21" x14ac:dyDescent="0.25">
      <c r="B19" s="5">
        <v>12</v>
      </c>
      <c r="C19" s="5"/>
      <c r="D19" s="5" t="s">
        <v>142</v>
      </c>
      <c r="E19" s="5">
        <f>PERCENTILE(B10:B21, 0.55)</f>
        <v>9.0500000000000007</v>
      </c>
      <c r="G19" s="5"/>
    </row>
    <row r="20" spans="2:7" ht="21" x14ac:dyDescent="0.25">
      <c r="B20" s="5">
        <v>14</v>
      </c>
      <c r="C20" s="5"/>
      <c r="D20" s="5" t="s">
        <v>143</v>
      </c>
      <c r="E20" s="5">
        <f>_xlfn.PERCENTILE.EXC(B10:B21, 0.55)</f>
        <v>9.15</v>
      </c>
      <c r="F20" s="5"/>
      <c r="G20" s="5"/>
    </row>
    <row r="21" spans="2:7" ht="21" x14ac:dyDescent="0.25">
      <c r="B21" s="5">
        <v>15</v>
      </c>
      <c r="C21" s="5"/>
      <c r="D21" s="5"/>
      <c r="E21" s="5"/>
      <c r="F21" s="5"/>
      <c r="G21" s="5"/>
    </row>
  </sheetData>
  <sortState xmlns:xlrd2="http://schemas.microsoft.com/office/spreadsheetml/2017/richdata2" ref="B10:B21">
    <sortCondition ref="B10:B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D8BA-97C1-4B94-B724-6118329DDD26}">
  <dimension ref="A15:F28"/>
  <sheetViews>
    <sheetView workbookViewId="0">
      <selection activeCell="B28" sqref="B28"/>
    </sheetView>
  </sheetViews>
  <sheetFormatPr baseColWidth="10" defaultColWidth="8.83203125" defaultRowHeight="15" x14ac:dyDescent="0.2"/>
  <cols>
    <col min="2" max="2" width="18.5" customWidth="1"/>
    <col min="3" max="3" width="18.6640625" customWidth="1"/>
    <col min="4" max="4" width="24" customWidth="1"/>
  </cols>
  <sheetData>
    <row r="15" spans="1:6" ht="16" thickBot="1" x14ac:dyDescent="0.25"/>
    <row r="16" spans="1:6" ht="22" thickBot="1" x14ac:dyDescent="0.3">
      <c r="A16" s="5"/>
      <c r="B16" s="14"/>
      <c r="C16" s="14" t="s">
        <v>39</v>
      </c>
      <c r="D16" s="14" t="s">
        <v>40</v>
      </c>
      <c r="E16" s="5"/>
      <c r="F16" s="5"/>
    </row>
    <row r="17" spans="1:6" ht="22" thickBot="1" x14ac:dyDescent="0.3">
      <c r="A17" s="5"/>
      <c r="B17" s="14" t="s">
        <v>37</v>
      </c>
      <c r="C17" s="14">
        <v>300</v>
      </c>
      <c r="D17" s="14">
        <v>900</v>
      </c>
      <c r="E17" s="14">
        <f>SUM((C17:D17))</f>
        <v>1200</v>
      </c>
      <c r="F17" s="5"/>
    </row>
    <row r="18" spans="1:6" ht="22" thickBot="1" x14ac:dyDescent="0.3">
      <c r="A18" s="5"/>
      <c r="B18" s="14" t="s">
        <v>38</v>
      </c>
      <c r="C18" s="14">
        <v>200</v>
      </c>
      <c r="D18" s="14">
        <v>600</v>
      </c>
      <c r="E18" s="14">
        <f>SUM((C18:D18))</f>
        <v>800</v>
      </c>
      <c r="F18" s="5"/>
    </row>
    <row r="19" spans="1:6" ht="22" thickBot="1" x14ac:dyDescent="0.3">
      <c r="A19" s="5"/>
      <c r="B19" s="5"/>
      <c r="C19" s="14">
        <f>SUM(C17:C18)</f>
        <v>500</v>
      </c>
      <c r="D19" s="14">
        <f>SUM(D17:D18)</f>
        <v>1500</v>
      </c>
      <c r="E19" s="5">
        <f>SUM(E17:E18)</f>
        <v>2000</v>
      </c>
      <c r="F19" s="5"/>
    </row>
    <row r="20" spans="1:6" ht="21" x14ac:dyDescent="0.25">
      <c r="A20" s="5"/>
      <c r="B20" s="5"/>
      <c r="C20" s="5"/>
      <c r="D20" s="5"/>
      <c r="E20" s="5"/>
      <c r="F20" s="5"/>
    </row>
    <row r="21" spans="1:6" ht="21" x14ac:dyDescent="0.25">
      <c r="A21" s="5"/>
      <c r="B21" s="5"/>
      <c r="C21" s="5"/>
      <c r="D21" s="5"/>
      <c r="E21" s="5"/>
      <c r="F21" s="5"/>
    </row>
    <row r="22" spans="1:6" ht="21" x14ac:dyDescent="0.25">
      <c r="A22" s="5"/>
      <c r="B22" s="5" t="s">
        <v>41</v>
      </c>
      <c r="C22" s="5">
        <f>(D19+E18-D18)/E19</f>
        <v>0.85</v>
      </c>
      <c r="D22" s="5"/>
      <c r="E22" s="5"/>
      <c r="F22" s="5"/>
    </row>
    <row r="23" spans="1:6" ht="21" x14ac:dyDescent="0.25">
      <c r="A23" s="5"/>
      <c r="B23" s="5" t="s">
        <v>42</v>
      </c>
      <c r="C23" s="5">
        <f>(C19+E17-C17)/E19</f>
        <v>0.7</v>
      </c>
      <c r="D23" s="5"/>
      <c r="E23" s="5"/>
      <c r="F23" s="5"/>
    </row>
    <row r="24" spans="1:6" ht="21" x14ac:dyDescent="0.25">
      <c r="A24" s="5"/>
      <c r="B24" s="5" t="s">
        <v>43</v>
      </c>
      <c r="C24" s="5">
        <f>(C19+D19)/E19</f>
        <v>1</v>
      </c>
      <c r="D24" s="5"/>
      <c r="E24" s="5"/>
      <c r="F24" s="5"/>
    </row>
    <row r="25" spans="1:6" ht="21" x14ac:dyDescent="0.25">
      <c r="A25" s="5"/>
      <c r="B25" s="5"/>
      <c r="C25" s="5"/>
      <c r="D25" s="5"/>
      <c r="E25" s="5"/>
      <c r="F25" s="5"/>
    </row>
    <row r="26" spans="1:6" ht="21" x14ac:dyDescent="0.25">
      <c r="B26" s="5" t="s">
        <v>117</v>
      </c>
    </row>
    <row r="27" spans="1:6" ht="21" x14ac:dyDescent="0.25">
      <c r="B27" s="5" t="s">
        <v>116</v>
      </c>
    </row>
    <row r="28" spans="1:6" ht="21" x14ac:dyDescent="0.25">
      <c r="B28" s="5" t="s">
        <v>118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C895-58D4-4902-B6DF-428FF90353C8}">
  <dimension ref="A15:N25"/>
  <sheetViews>
    <sheetView workbookViewId="0">
      <selection activeCell="N25" sqref="N25"/>
    </sheetView>
  </sheetViews>
  <sheetFormatPr baseColWidth="10" defaultColWidth="8.83203125" defaultRowHeight="15" x14ac:dyDescent="0.2"/>
  <cols>
    <col min="2" max="2" width="11.5" customWidth="1"/>
  </cols>
  <sheetData>
    <row r="15" spans="1:7" ht="22" thickBot="1" x14ac:dyDescent="0.3">
      <c r="A15" s="5"/>
      <c r="B15" s="5"/>
      <c r="C15" s="5"/>
      <c r="D15" s="5"/>
      <c r="E15" s="5"/>
      <c r="F15" s="5"/>
      <c r="G15" s="5"/>
    </row>
    <row r="16" spans="1:7" ht="22" thickBot="1" x14ac:dyDescent="0.3">
      <c r="A16" s="5"/>
      <c r="B16" s="14" t="s">
        <v>44</v>
      </c>
      <c r="C16" s="14">
        <v>10</v>
      </c>
      <c r="D16" s="5"/>
      <c r="E16" s="5"/>
      <c r="F16" s="5"/>
      <c r="G16" s="5"/>
    </row>
    <row r="17" spans="1:14" ht="22" thickBot="1" x14ac:dyDescent="0.3">
      <c r="A17" s="5"/>
      <c r="B17" s="14" t="s">
        <v>45</v>
      </c>
      <c r="C17" s="14">
        <v>0.02</v>
      </c>
      <c r="D17" s="5"/>
      <c r="E17" s="5"/>
      <c r="F17" s="5"/>
      <c r="G17" s="5"/>
    </row>
    <row r="18" spans="1:14" ht="21" x14ac:dyDescent="0.25">
      <c r="A18" s="5"/>
      <c r="B18" s="5" t="s">
        <v>49</v>
      </c>
      <c r="C18" s="5"/>
      <c r="D18" s="5"/>
      <c r="E18" s="5"/>
      <c r="F18" s="5"/>
      <c r="G18" s="5"/>
    </row>
    <row r="19" spans="1:14" ht="21" x14ac:dyDescent="0.25">
      <c r="A19" s="5" t="s">
        <v>46</v>
      </c>
      <c r="B19" s="5" t="s">
        <v>47</v>
      </c>
      <c r="C19" s="5">
        <f>_xlfn.BINOM.DIST(1,C16,C17,FALSE)</f>
        <v>0.16674955242602998</v>
      </c>
      <c r="D19" s="5"/>
      <c r="E19" s="5"/>
      <c r="F19" s="5"/>
      <c r="G19" s="5"/>
    </row>
    <row r="20" spans="1:14" ht="21" x14ac:dyDescent="0.25">
      <c r="A20" s="5" t="s">
        <v>48</v>
      </c>
      <c r="B20" s="5" t="s">
        <v>119</v>
      </c>
      <c r="C20" s="5">
        <f>_xlfn.BINOM.DIST(1,C16,C17,TRUE)</f>
        <v>0.98382235931357687</v>
      </c>
      <c r="D20" s="5"/>
      <c r="E20" s="5"/>
      <c r="F20" s="5"/>
      <c r="G20" s="5"/>
    </row>
    <row r="21" spans="1:14" ht="21" x14ac:dyDescent="0.25">
      <c r="A21" s="5"/>
      <c r="B21" s="5"/>
      <c r="C21" s="5"/>
      <c r="D21" s="5"/>
      <c r="E21" s="5"/>
      <c r="F21" s="5"/>
      <c r="G21" s="5"/>
    </row>
    <row r="22" spans="1:14" ht="21" x14ac:dyDescent="0.25">
      <c r="A22" s="5"/>
      <c r="B22" s="5" t="s">
        <v>120</v>
      </c>
      <c r="C22" s="5"/>
      <c r="D22" s="5"/>
      <c r="E22" s="5"/>
      <c r="F22" s="5"/>
      <c r="G22" s="5"/>
    </row>
    <row r="23" spans="1:14" ht="21" x14ac:dyDescent="0.25">
      <c r="B23" s="5" t="s">
        <v>121</v>
      </c>
    </row>
    <row r="25" spans="1:14" x14ac:dyDescent="0.2">
      <c r="N25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DC4E-1113-4B55-ACB1-2A7EA0AD4B44}">
  <dimension ref="A7:L18"/>
  <sheetViews>
    <sheetView workbookViewId="0">
      <selection activeCell="L12" sqref="L12"/>
    </sheetView>
  </sheetViews>
  <sheetFormatPr baseColWidth="10" defaultColWidth="8.83203125" defaultRowHeight="15" x14ac:dyDescent="0.2"/>
  <cols>
    <col min="2" max="2" width="17.6640625" customWidth="1"/>
    <col min="12" max="12" width="11.83203125" bestFit="1" customWidth="1"/>
  </cols>
  <sheetData>
    <row r="7" spans="1:12" x14ac:dyDescent="0.2">
      <c r="K7" t="s">
        <v>137</v>
      </c>
      <c r="L7" t="s">
        <v>144</v>
      </c>
    </row>
    <row r="8" spans="1:12" ht="16" thickBot="1" x14ac:dyDescent="0.25">
      <c r="K8">
        <v>0</v>
      </c>
      <c r="L8">
        <f>NORMDIST(K8,$C$9,$C$10,TRUE)</f>
        <v>2.5464763159739579E-43</v>
      </c>
    </row>
    <row r="9" spans="1:12" ht="22" thickBot="1" x14ac:dyDescent="0.3">
      <c r="A9" s="5"/>
      <c r="B9" s="14" t="s">
        <v>50</v>
      </c>
      <c r="C9" s="14">
        <v>55</v>
      </c>
      <c r="D9" s="5"/>
      <c r="E9" s="5"/>
      <c r="F9" s="5"/>
      <c r="G9" s="5"/>
      <c r="H9" s="5"/>
      <c r="K9">
        <v>15</v>
      </c>
      <c r="L9">
        <f t="shared" ref="L9:L14" si="0">NORMDIST(K9,$C$9,$C$10,TRUE)</f>
        <v>7.6198530241604755E-24</v>
      </c>
    </row>
    <row r="10" spans="1:12" ht="22" thickBot="1" x14ac:dyDescent="0.3">
      <c r="A10" s="5"/>
      <c r="B10" s="14" t="s">
        <v>51</v>
      </c>
      <c r="C10" s="14">
        <v>4</v>
      </c>
      <c r="D10" s="5"/>
      <c r="E10" s="5"/>
      <c r="F10" s="5"/>
      <c r="G10" s="5"/>
      <c r="H10" s="5"/>
      <c r="K10">
        <v>30</v>
      </c>
      <c r="L10">
        <f t="shared" si="0"/>
        <v>2.0522634252189383E-10</v>
      </c>
    </row>
    <row r="11" spans="1:12" ht="22" thickBot="1" x14ac:dyDescent="0.3">
      <c r="A11" s="5"/>
      <c r="B11" s="14" t="s">
        <v>52</v>
      </c>
      <c r="C11" s="11" t="s">
        <v>53</v>
      </c>
      <c r="D11" s="5"/>
      <c r="E11" s="5"/>
      <c r="F11" s="5"/>
      <c r="G11" s="5"/>
      <c r="H11" s="5"/>
      <c r="K11">
        <v>45</v>
      </c>
      <c r="L11">
        <f t="shared" si="0"/>
        <v>6.2096653257761331E-3</v>
      </c>
    </row>
    <row r="12" spans="1:12" ht="22" thickBot="1" x14ac:dyDescent="0.3">
      <c r="A12" s="5"/>
      <c r="B12" s="14" t="s">
        <v>54</v>
      </c>
      <c r="C12" s="11" t="s">
        <v>55</v>
      </c>
      <c r="D12" s="5"/>
      <c r="E12" s="5"/>
      <c r="F12" s="5"/>
      <c r="G12" s="5"/>
      <c r="H12" s="5"/>
      <c r="K12">
        <v>60</v>
      </c>
      <c r="L12">
        <f t="shared" si="0"/>
        <v>0.89435022633314476</v>
      </c>
    </row>
    <row r="13" spans="1:12" ht="21" x14ac:dyDescent="0.25">
      <c r="A13" s="5"/>
      <c r="B13" s="5"/>
      <c r="C13" s="5"/>
      <c r="D13" s="5"/>
      <c r="E13" s="5"/>
      <c r="F13" s="5"/>
      <c r="G13" s="5"/>
      <c r="H13" s="5"/>
      <c r="K13">
        <v>75</v>
      </c>
      <c r="L13">
        <f t="shared" si="0"/>
        <v>0.99999971334842808</v>
      </c>
    </row>
    <row r="14" spans="1:12" ht="21" x14ac:dyDescent="0.25">
      <c r="A14" s="5"/>
      <c r="B14" s="5" t="s">
        <v>56</v>
      </c>
      <c r="C14" s="5"/>
      <c r="D14" s="5"/>
      <c r="E14" s="5"/>
      <c r="F14" s="5"/>
      <c r="G14" s="5"/>
      <c r="H14" s="5"/>
      <c r="K14">
        <v>90</v>
      </c>
      <c r="L14">
        <f t="shared" si="0"/>
        <v>1</v>
      </c>
    </row>
    <row r="15" spans="1:12" ht="21" x14ac:dyDescent="0.25">
      <c r="A15" s="5"/>
      <c r="B15" s="5"/>
      <c r="C15" s="5"/>
      <c r="D15" s="5"/>
      <c r="E15" s="5"/>
      <c r="F15" s="5"/>
      <c r="G15" s="5"/>
      <c r="H15" s="5"/>
    </row>
    <row r="16" spans="1:12" ht="21" x14ac:dyDescent="0.25">
      <c r="A16" s="5"/>
      <c r="B16" s="5" t="s">
        <v>57</v>
      </c>
      <c r="C16" s="5">
        <f>_xlfn.NORM.DIST(60,C9,C10, TRUE)</f>
        <v>0.89435022633314476</v>
      </c>
      <c r="D16" s="5"/>
      <c r="E16" s="5"/>
      <c r="F16" s="5"/>
      <c r="G16" s="5"/>
      <c r="H16" s="5"/>
    </row>
    <row r="17" spans="1:8" ht="21" x14ac:dyDescent="0.25">
      <c r="A17" s="5"/>
      <c r="B17" s="5"/>
      <c r="C17" s="5"/>
      <c r="D17" s="5"/>
      <c r="E17" s="5"/>
      <c r="F17" s="5"/>
      <c r="G17" s="5"/>
      <c r="H17" s="5"/>
    </row>
    <row r="18" spans="1:8" ht="21" x14ac:dyDescent="0.25">
      <c r="B18" s="5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2AF-D07D-4221-BF16-0BF20D846253}">
  <dimension ref="B8:O26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9.5" customWidth="1"/>
    <col min="2" max="2" width="17.5" customWidth="1"/>
  </cols>
  <sheetData>
    <row r="8" spans="2:15" ht="22" thickBot="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ht="22" thickBot="1" x14ac:dyDescent="0.3">
      <c r="B9" s="14" t="s">
        <v>50</v>
      </c>
      <c r="C9" s="14">
        <v>32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2:15" ht="22" thickBot="1" x14ac:dyDescent="0.3">
      <c r="B10" s="14" t="s">
        <v>58</v>
      </c>
      <c r="C10" s="14">
        <v>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ht="22" thickBot="1" x14ac:dyDescent="0.3">
      <c r="B11" s="14" t="s">
        <v>25</v>
      </c>
      <c r="C11" s="14">
        <v>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5" ht="22" thickBot="1" x14ac:dyDescent="0.3">
      <c r="B12" s="14" t="s">
        <v>59</v>
      </c>
      <c r="C12" s="14">
        <v>31.9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ht="22" thickBot="1" x14ac:dyDescent="0.3">
      <c r="B13" s="14" t="s">
        <v>60</v>
      </c>
      <c r="C13" s="14">
        <v>31.8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2:15" ht="22" thickBot="1" x14ac:dyDescent="0.3">
      <c r="B14" s="14" t="s">
        <v>61</v>
      </c>
      <c r="C14" s="14">
        <f>C10/SQRT(C11)</f>
        <v>0.67082039324993692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ht="22" thickBot="1" x14ac:dyDescent="0.3">
      <c r="B15" s="14" t="s">
        <v>62</v>
      </c>
      <c r="C15" s="14">
        <f>(C12-C9)/C14</f>
        <v>-0.14907119849998809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ht="22" thickBot="1" x14ac:dyDescent="0.3">
      <c r="B16" s="14" t="s">
        <v>63</v>
      </c>
      <c r="C16" s="14">
        <f>(C13-C9)/C14</f>
        <v>-0.29814239699997092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22" thickBot="1" x14ac:dyDescent="0.3">
      <c r="B17" s="14" t="s">
        <v>64</v>
      </c>
      <c r="C17" s="14">
        <f>NORMSDIST(C15)</f>
        <v>0.44074872609550592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22" thickBot="1" x14ac:dyDescent="0.3">
      <c r="B18" s="14" t="s">
        <v>65</v>
      </c>
      <c r="C18" s="14">
        <f>NORMSDIST(C16)</f>
        <v>0.38279724199788245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22" thickBot="1" x14ac:dyDescent="0.3">
      <c r="B19" s="14" t="s">
        <v>66</v>
      </c>
      <c r="C19" s="14">
        <f>C17-C18</f>
        <v>5.7951484097623462E-2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2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21" x14ac:dyDescent="0.25">
      <c r="B21" s="5" t="s">
        <v>89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ht="2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ht="2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ht="2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ht="2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ht="2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A9E6-1E99-4AFA-9956-E2F3DED3BB1D}">
  <dimension ref="A1:O29"/>
  <sheetViews>
    <sheetView workbookViewId="0">
      <selection activeCell="J22" sqref="J22"/>
    </sheetView>
  </sheetViews>
  <sheetFormatPr baseColWidth="10" defaultColWidth="8.83203125" defaultRowHeight="15" x14ac:dyDescent="0.2"/>
  <cols>
    <col min="2" max="2" width="17.5" customWidth="1"/>
    <col min="3" max="3" width="17.6640625" customWidth="1"/>
    <col min="5" max="5" width="16.83203125" customWidth="1"/>
  </cols>
  <sheetData>
    <row r="1" spans="1:15" ht="21" x14ac:dyDescent="0.25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5" ht="21" x14ac:dyDescent="0.25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5" ht="21" x14ac:dyDescent="0.25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5" ht="21" x14ac:dyDescent="0.25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6" spans="1:15" ht="21" x14ac:dyDescent="0.25">
      <c r="B6" s="5" t="s">
        <v>123</v>
      </c>
      <c r="C6" s="5" t="s">
        <v>124</v>
      </c>
      <c r="E6" s="5"/>
      <c r="F6" s="5" t="s">
        <v>127</v>
      </c>
      <c r="G6" s="5"/>
      <c r="H6" s="5"/>
      <c r="I6" s="5"/>
    </row>
    <row r="7" spans="1:15" ht="21" x14ac:dyDescent="0.25">
      <c r="B7" s="5" t="s">
        <v>125</v>
      </c>
      <c r="C7" s="5" t="s">
        <v>126</v>
      </c>
      <c r="E7" s="5"/>
      <c r="F7" s="5"/>
      <c r="G7" s="5"/>
      <c r="H7" s="5"/>
      <c r="I7" s="5"/>
    </row>
    <row r="8" spans="1:15" ht="22" thickBot="1" x14ac:dyDescent="0.3">
      <c r="E8" s="5"/>
      <c r="F8" s="5"/>
      <c r="G8" s="17"/>
      <c r="H8" s="17"/>
      <c r="I8" s="17"/>
      <c r="J8" s="16"/>
      <c r="K8" s="16"/>
      <c r="L8" s="16"/>
      <c r="M8" s="16"/>
      <c r="N8" s="16"/>
    </row>
    <row r="9" spans="1:15" ht="22" thickBot="1" x14ac:dyDescent="0.3">
      <c r="B9" s="14" t="s">
        <v>94</v>
      </c>
      <c r="C9" s="14">
        <f>104</f>
        <v>104</v>
      </c>
      <c r="G9" s="17"/>
      <c r="H9" s="17"/>
      <c r="I9" s="17"/>
      <c r="J9" s="16"/>
      <c r="K9" s="16"/>
      <c r="L9" s="16"/>
      <c r="M9" s="16"/>
      <c r="N9" s="16"/>
    </row>
    <row r="10" spans="1:15" ht="22" thickBot="1" x14ac:dyDescent="0.3">
      <c r="B10" s="14" t="s">
        <v>95</v>
      </c>
      <c r="C10" s="14">
        <v>112</v>
      </c>
      <c r="G10" s="17"/>
      <c r="H10" s="17"/>
      <c r="I10" s="17"/>
      <c r="J10" s="16"/>
      <c r="K10" s="16"/>
      <c r="L10" s="16"/>
      <c r="M10" s="16"/>
      <c r="N10" s="16"/>
    </row>
    <row r="11" spans="1:15" ht="22" thickBot="1" x14ac:dyDescent="0.3">
      <c r="B11" s="14" t="s">
        <v>148</v>
      </c>
      <c r="C11" s="14">
        <f>15</f>
        <v>15</v>
      </c>
      <c r="G11" s="17"/>
      <c r="H11" s="17"/>
      <c r="I11" s="17"/>
      <c r="J11" s="16"/>
      <c r="K11" s="16"/>
      <c r="L11" s="16"/>
      <c r="M11" s="16"/>
      <c r="N11" s="16"/>
    </row>
    <row r="12" spans="1:15" ht="22" thickBot="1" x14ac:dyDescent="0.3">
      <c r="B12" s="14" t="s">
        <v>149</v>
      </c>
      <c r="C12" s="14">
        <v>13</v>
      </c>
      <c r="G12" s="17"/>
      <c r="H12" s="17"/>
      <c r="I12" s="17"/>
      <c r="J12" s="16"/>
      <c r="K12" s="16"/>
      <c r="L12" s="16"/>
      <c r="M12" s="16"/>
      <c r="N12" s="16"/>
    </row>
    <row r="13" spans="1:15" ht="22" thickBot="1" x14ac:dyDescent="0.3">
      <c r="B13" s="14" t="s">
        <v>96</v>
      </c>
      <c r="C13" s="14">
        <v>10</v>
      </c>
      <c r="G13" s="17"/>
      <c r="H13" s="17"/>
      <c r="I13" s="17"/>
      <c r="J13" s="16"/>
      <c r="K13" s="16"/>
      <c r="L13" s="16"/>
      <c r="M13" s="16"/>
      <c r="N13" s="16"/>
    </row>
    <row r="14" spans="1:15" ht="22" thickBot="1" x14ac:dyDescent="0.3">
      <c r="B14" s="14" t="s">
        <v>97</v>
      </c>
      <c r="C14" s="14">
        <v>8</v>
      </c>
      <c r="G14" s="17"/>
      <c r="H14" s="17"/>
      <c r="I14" s="17"/>
      <c r="J14" s="16"/>
      <c r="K14" s="16"/>
      <c r="L14" s="16"/>
      <c r="M14" s="16"/>
      <c r="N14" s="16"/>
      <c r="O14" s="16"/>
    </row>
    <row r="15" spans="1:15" ht="22" thickBot="1" x14ac:dyDescent="0.3">
      <c r="B15" s="14" t="s">
        <v>145</v>
      </c>
      <c r="C15" s="14">
        <f>(0-(C9-C10))/(SQRT((C13^2/16)+(C14^2/14)))</f>
        <v>2.4319110631645051</v>
      </c>
      <c r="G15" s="17"/>
      <c r="H15" s="17"/>
      <c r="I15" s="17"/>
      <c r="J15" s="16"/>
      <c r="K15" s="16"/>
      <c r="L15" s="16"/>
      <c r="M15" s="16"/>
      <c r="N15" s="16"/>
      <c r="O15" s="16"/>
    </row>
    <row r="16" spans="1:15" ht="22" thickBot="1" x14ac:dyDescent="0.3">
      <c r="B16" s="14" t="s">
        <v>146</v>
      </c>
      <c r="C16" s="14">
        <f>_xlfn.T.INV.2T(0.05,(C11+C12))</f>
        <v>2.0484071417952445</v>
      </c>
      <c r="G16" s="17"/>
      <c r="H16" s="17"/>
      <c r="I16" s="17"/>
      <c r="J16" s="16"/>
      <c r="K16" s="16"/>
      <c r="L16" s="16"/>
      <c r="M16" s="16"/>
      <c r="N16" s="16"/>
      <c r="O16" s="16"/>
    </row>
    <row r="17" spans="1:15" ht="22" thickBot="1" x14ac:dyDescent="0.3">
      <c r="B17" s="14" t="s">
        <v>98</v>
      </c>
      <c r="C17" s="14">
        <f>0.05</f>
        <v>0.05</v>
      </c>
      <c r="G17" s="17"/>
      <c r="H17" s="17"/>
      <c r="I17" s="17"/>
      <c r="J17" s="16"/>
      <c r="K17" s="16"/>
      <c r="L17" s="16"/>
      <c r="M17" s="16"/>
      <c r="N17" s="16"/>
      <c r="O17" s="16"/>
    </row>
    <row r="18" spans="1:15" ht="22" thickBot="1" x14ac:dyDescent="0.3">
      <c r="B18" s="14" t="s">
        <v>86</v>
      </c>
      <c r="C18" s="14">
        <f>_xlfn.T.DIST.2T(C15,(C11+C12))</f>
        <v>2.1668646225756476E-2</v>
      </c>
      <c r="G18" s="17"/>
      <c r="H18" s="17"/>
      <c r="I18" s="17"/>
      <c r="J18" s="16"/>
      <c r="K18" s="16"/>
      <c r="L18" s="16"/>
      <c r="M18" s="16"/>
      <c r="N18" s="16"/>
      <c r="O18" s="16"/>
    </row>
    <row r="19" spans="1:15" ht="21" x14ac:dyDescent="0.25">
      <c r="E19" s="5"/>
      <c r="F19" s="17"/>
      <c r="G19" s="17"/>
      <c r="H19" s="17"/>
      <c r="I19" s="17"/>
      <c r="J19" s="16"/>
      <c r="K19" s="16"/>
      <c r="L19" s="16"/>
      <c r="M19" s="16"/>
      <c r="N19" s="16"/>
      <c r="O19" s="16"/>
    </row>
    <row r="20" spans="1:15" ht="21" x14ac:dyDescent="0.25">
      <c r="B20" s="5"/>
      <c r="C20" s="5"/>
      <c r="D20" s="5"/>
      <c r="E20" s="5"/>
      <c r="F20" s="5"/>
      <c r="G20" s="5"/>
      <c r="H20" s="5"/>
      <c r="I20" s="5"/>
    </row>
    <row r="21" spans="1:15" ht="21" x14ac:dyDescent="0.25">
      <c r="B21" s="5"/>
      <c r="C21" s="5"/>
      <c r="D21" s="5"/>
      <c r="H21" s="5"/>
      <c r="I21" s="5"/>
    </row>
    <row r="22" spans="1:15" ht="21" x14ac:dyDescent="0.25">
      <c r="B22" s="5" t="s">
        <v>128</v>
      </c>
      <c r="C22" s="5"/>
      <c r="D22" s="5"/>
      <c r="H22" s="5"/>
      <c r="I22" s="5"/>
    </row>
    <row r="23" spans="1:15" ht="21" x14ac:dyDescent="0.25">
      <c r="B23" s="5" t="s">
        <v>134</v>
      </c>
      <c r="C23" s="5"/>
      <c r="D23" s="5"/>
      <c r="H23" s="5"/>
      <c r="I23" s="5"/>
    </row>
    <row r="24" spans="1:15" ht="21" x14ac:dyDescent="0.25">
      <c r="B24" s="5"/>
      <c r="C24" s="5"/>
      <c r="D24" s="5"/>
      <c r="H24" s="5"/>
      <c r="I24" s="5"/>
    </row>
    <row r="25" spans="1:15" ht="21" x14ac:dyDescent="0.25">
      <c r="H25" s="5"/>
      <c r="I25" s="5"/>
    </row>
    <row r="26" spans="1:15" ht="21" x14ac:dyDescent="0.25">
      <c r="E26" s="5"/>
      <c r="F26" s="5"/>
      <c r="G26" s="5"/>
      <c r="H26" s="5"/>
      <c r="I26" s="5"/>
    </row>
    <row r="27" spans="1:15" ht="21" x14ac:dyDescent="0.25">
      <c r="E27" s="5"/>
      <c r="F27" s="5"/>
      <c r="G27" s="5"/>
      <c r="H27" s="5"/>
      <c r="I27" s="5"/>
    </row>
    <row r="28" spans="1:15" ht="21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5" ht="21" x14ac:dyDescent="0.25">
      <c r="A29" s="5"/>
      <c r="B29" s="5"/>
      <c r="C29" s="5"/>
      <c r="D29" s="5"/>
      <c r="E29" s="5"/>
      <c r="F29" s="5"/>
      <c r="G29" s="5"/>
      <c r="H29" s="5"/>
      <c r="I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1B2D-ED63-4F8D-83AB-102F6AA27BA8}">
  <dimension ref="A10:H29"/>
  <sheetViews>
    <sheetView workbookViewId="0">
      <selection activeCell="D28" sqref="D28"/>
    </sheetView>
  </sheetViews>
  <sheetFormatPr baseColWidth="10" defaultColWidth="8.83203125" defaultRowHeight="15" x14ac:dyDescent="0.2"/>
  <cols>
    <col min="2" max="2" width="17.5" customWidth="1"/>
  </cols>
  <sheetData>
    <row r="10" spans="1:8" ht="21" x14ac:dyDescent="0.25">
      <c r="A10" s="5"/>
      <c r="B10" s="5" t="s">
        <v>123</v>
      </c>
      <c r="C10" s="5" t="s">
        <v>129</v>
      </c>
      <c r="D10" s="5"/>
      <c r="F10" s="5"/>
      <c r="G10" s="5"/>
      <c r="H10" s="5"/>
    </row>
    <row r="11" spans="1:8" ht="21" x14ac:dyDescent="0.25">
      <c r="A11" s="5"/>
      <c r="B11" s="5" t="s">
        <v>130</v>
      </c>
      <c r="C11" s="5" t="s">
        <v>70</v>
      </c>
      <c r="D11" s="5"/>
      <c r="F11" s="5"/>
      <c r="G11" s="5"/>
      <c r="H11" s="5"/>
    </row>
    <row r="12" spans="1:8" ht="22" thickBot="1" x14ac:dyDescent="0.3">
      <c r="A12" s="5"/>
      <c r="B12" s="5"/>
      <c r="C12" s="5"/>
      <c r="D12" s="5"/>
      <c r="E12" s="5"/>
      <c r="F12" s="5"/>
      <c r="G12" s="5"/>
      <c r="H12" s="5"/>
    </row>
    <row r="13" spans="1:8" ht="22" thickBot="1" x14ac:dyDescent="0.3">
      <c r="A13" s="5"/>
      <c r="B13" s="14" t="s">
        <v>74</v>
      </c>
      <c r="C13" s="14">
        <v>12</v>
      </c>
      <c r="D13" s="5"/>
      <c r="E13" s="5"/>
      <c r="F13" s="5"/>
      <c r="G13" s="5"/>
      <c r="H13" s="5"/>
    </row>
    <row r="14" spans="1:8" ht="22" thickBot="1" x14ac:dyDescent="0.3">
      <c r="A14" s="5"/>
      <c r="B14" s="14" t="s">
        <v>25</v>
      </c>
      <c r="C14" s="14">
        <v>15</v>
      </c>
      <c r="D14" s="5"/>
      <c r="E14" s="5"/>
      <c r="F14" s="5"/>
      <c r="G14" s="5"/>
      <c r="H14" s="5"/>
    </row>
    <row r="15" spans="1:8" ht="22" thickBot="1" x14ac:dyDescent="0.3">
      <c r="A15" s="5"/>
      <c r="B15" s="14" t="s">
        <v>147</v>
      </c>
      <c r="C15" s="14">
        <v>14</v>
      </c>
      <c r="D15" s="5"/>
      <c r="E15" s="5"/>
      <c r="F15" s="5"/>
      <c r="G15" s="5"/>
      <c r="H15" s="5"/>
    </row>
    <row r="16" spans="1:8" ht="22" thickBot="1" x14ac:dyDescent="0.3">
      <c r="A16" s="5"/>
      <c r="B16" s="14" t="s">
        <v>50</v>
      </c>
      <c r="C16" s="14">
        <v>12.09</v>
      </c>
      <c r="D16" s="5"/>
      <c r="E16" s="5"/>
      <c r="F16" s="5"/>
      <c r="G16" s="5"/>
      <c r="H16" s="5"/>
    </row>
    <row r="17" spans="1:8" ht="22" thickBot="1" x14ac:dyDescent="0.3">
      <c r="A17" s="5"/>
      <c r="B17" s="14" t="s">
        <v>75</v>
      </c>
      <c r="C17" s="14">
        <v>0.2</v>
      </c>
      <c r="D17" s="5"/>
      <c r="E17" s="5"/>
      <c r="F17" s="5"/>
      <c r="G17" s="5"/>
      <c r="H17" s="5"/>
    </row>
    <row r="18" spans="1:8" ht="22" thickBot="1" x14ac:dyDescent="0.3">
      <c r="A18" s="5"/>
      <c r="B18" s="14" t="s">
        <v>68</v>
      </c>
      <c r="C18" s="14">
        <v>0.01</v>
      </c>
      <c r="D18" s="5"/>
      <c r="E18" s="5"/>
      <c r="F18" s="5"/>
      <c r="G18" s="5"/>
      <c r="H18" s="5"/>
    </row>
    <row r="19" spans="1:8" ht="22" thickBot="1" x14ac:dyDescent="0.3">
      <c r="A19" s="5"/>
      <c r="B19" s="14" t="s">
        <v>69</v>
      </c>
      <c r="C19" s="14">
        <f>C18/2</f>
        <v>5.0000000000000001E-3</v>
      </c>
      <c r="D19" s="5"/>
      <c r="E19" s="5"/>
      <c r="F19" s="5"/>
      <c r="G19" s="5"/>
      <c r="H19" s="5"/>
    </row>
    <row r="20" spans="1:8" ht="22" thickBot="1" x14ac:dyDescent="0.3">
      <c r="A20" s="5"/>
      <c r="B20" s="14" t="s">
        <v>152</v>
      </c>
      <c r="C20" s="14">
        <f>_xlfn.T.INV(1-C19,C15)</f>
        <v>2.9768427343708344</v>
      </c>
      <c r="D20" s="5"/>
      <c r="E20" s="5"/>
      <c r="F20" s="5"/>
      <c r="G20" s="5"/>
      <c r="H20" s="5"/>
    </row>
    <row r="21" spans="1:8" ht="22" thickBot="1" x14ac:dyDescent="0.3">
      <c r="A21" s="5"/>
      <c r="B21" s="14" t="s">
        <v>153</v>
      </c>
      <c r="C21" s="14">
        <f>_xlfn.T.INV(C19,C15)</f>
        <v>-2.9768427343708348</v>
      </c>
      <c r="D21" s="5"/>
      <c r="E21" s="5"/>
      <c r="F21" s="5"/>
      <c r="G21" s="5"/>
      <c r="H21" s="5"/>
    </row>
    <row r="22" spans="1:8" ht="22" thickBot="1" x14ac:dyDescent="0.3">
      <c r="A22" s="5"/>
      <c r="B22" s="14" t="s">
        <v>150</v>
      </c>
      <c r="C22" s="14">
        <f>(C16-C13)/(C17/SQRT(C14))</f>
        <v>1.7428425057933348</v>
      </c>
      <c r="D22" s="5"/>
      <c r="E22" s="5"/>
      <c r="F22" s="5"/>
      <c r="G22" s="5"/>
      <c r="H22" s="5"/>
    </row>
    <row r="23" spans="1:8" ht="22" thickBot="1" x14ac:dyDescent="0.3">
      <c r="A23" s="5"/>
      <c r="B23" s="14" t="s">
        <v>154</v>
      </c>
      <c r="C23" s="14">
        <f>C18</f>
        <v>0.01</v>
      </c>
      <c r="D23" s="5"/>
      <c r="E23" s="5"/>
      <c r="F23" s="5"/>
      <c r="G23" s="5"/>
      <c r="H23" s="5"/>
    </row>
    <row r="24" spans="1:8" ht="22" thickBot="1" x14ac:dyDescent="0.3">
      <c r="A24" s="5"/>
      <c r="B24" s="14" t="s">
        <v>76</v>
      </c>
      <c r="C24" s="14">
        <f>_xlfn.T.DIST.2T(C22,C15)</f>
        <v>0.10327239825221884</v>
      </c>
      <c r="D24" s="5"/>
      <c r="E24" s="5"/>
      <c r="F24" s="5"/>
      <c r="G24" s="5"/>
      <c r="H24" s="5"/>
    </row>
    <row r="25" spans="1:8" ht="21" x14ac:dyDescent="0.25">
      <c r="A25" s="5"/>
      <c r="B25" s="5"/>
      <c r="C25" s="5"/>
      <c r="D25" s="5"/>
      <c r="E25" s="5"/>
      <c r="F25" s="5"/>
      <c r="G25" s="5"/>
      <c r="H25" s="5"/>
    </row>
    <row r="26" spans="1:8" ht="21" x14ac:dyDescent="0.25">
      <c r="A26" s="5"/>
      <c r="B26" s="5" t="s">
        <v>71</v>
      </c>
      <c r="C26" s="5" t="s">
        <v>72</v>
      </c>
      <c r="D26" s="5" t="s">
        <v>67</v>
      </c>
      <c r="E26" s="5"/>
      <c r="F26" s="5"/>
      <c r="G26" s="5"/>
      <c r="H26" s="5"/>
    </row>
    <row r="27" spans="1:8" ht="21" x14ac:dyDescent="0.25">
      <c r="A27" s="5"/>
      <c r="B27" s="5"/>
      <c r="C27" s="5"/>
      <c r="D27" s="5"/>
      <c r="E27" s="5"/>
      <c r="F27" s="5"/>
      <c r="G27" s="5"/>
      <c r="H27" s="5"/>
    </row>
    <row r="28" spans="1:8" ht="21" x14ac:dyDescent="0.25">
      <c r="A28" s="5"/>
      <c r="B28" s="5" t="s">
        <v>73</v>
      </c>
      <c r="C28" s="5"/>
      <c r="D28" s="5"/>
      <c r="E28" s="5"/>
      <c r="F28" s="5"/>
      <c r="G28" s="5"/>
      <c r="H28" s="5"/>
    </row>
    <row r="29" spans="1:8" ht="21" x14ac:dyDescent="0.25">
      <c r="B29" s="20" t="s">
        <v>135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18AB-386E-4D88-8F40-FD2267E4E5DA}">
  <dimension ref="A15:J34"/>
  <sheetViews>
    <sheetView workbookViewId="0">
      <selection activeCell="D29" sqref="D29"/>
    </sheetView>
  </sheetViews>
  <sheetFormatPr baseColWidth="10" defaultColWidth="8.83203125" defaultRowHeight="15" x14ac:dyDescent="0.2"/>
  <cols>
    <col min="2" max="2" width="18.33203125" customWidth="1"/>
    <col min="3" max="3" width="10.6640625" customWidth="1"/>
  </cols>
  <sheetData>
    <row r="15" spans="1:10" ht="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21" x14ac:dyDescent="0.25">
      <c r="A16" s="5" t="s">
        <v>84</v>
      </c>
      <c r="B16" s="5" t="s">
        <v>123</v>
      </c>
      <c r="C16" s="5" t="s">
        <v>131</v>
      </c>
      <c r="D16" s="5"/>
      <c r="E16" s="5"/>
      <c r="F16" s="5"/>
      <c r="G16" s="5"/>
      <c r="H16" s="5"/>
      <c r="I16" s="5"/>
      <c r="J16" s="5"/>
    </row>
    <row r="17" spans="1:10" ht="21" x14ac:dyDescent="0.25">
      <c r="A17" s="5"/>
      <c r="B17" s="5" t="s">
        <v>130</v>
      </c>
      <c r="C17" s="5" t="s">
        <v>81</v>
      </c>
      <c r="D17" s="5"/>
      <c r="E17" s="5"/>
      <c r="F17" s="5"/>
      <c r="G17" s="5"/>
      <c r="H17" s="5"/>
      <c r="I17" s="5"/>
      <c r="J17" s="5"/>
    </row>
    <row r="18" spans="1:10" ht="21" x14ac:dyDescent="0.25">
      <c r="A18" s="5"/>
      <c r="C18" s="5" t="s">
        <v>82</v>
      </c>
      <c r="D18" s="5"/>
      <c r="E18" s="5"/>
      <c r="F18" s="5"/>
      <c r="G18" s="5"/>
      <c r="H18" s="5"/>
      <c r="I18" s="5"/>
      <c r="J18" s="5"/>
    </row>
    <row r="19" spans="1:10" ht="2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21" x14ac:dyDescent="0.25">
      <c r="A20" s="5"/>
      <c r="B20" s="5" t="s">
        <v>25</v>
      </c>
      <c r="C20" s="5">
        <v>550</v>
      </c>
      <c r="D20" s="5"/>
      <c r="E20" s="5"/>
      <c r="F20" s="5"/>
      <c r="G20" s="5"/>
      <c r="H20" s="5"/>
      <c r="I20" s="5"/>
      <c r="J20" s="5"/>
    </row>
    <row r="21" spans="1:10" ht="21" x14ac:dyDescent="0.25">
      <c r="A21" s="5"/>
      <c r="B21" s="5" t="s">
        <v>79</v>
      </c>
      <c r="C21" s="5">
        <v>26133</v>
      </c>
      <c r="D21" s="5"/>
      <c r="E21" s="5"/>
      <c r="F21" s="5"/>
      <c r="G21" s="5"/>
      <c r="H21" s="5"/>
      <c r="I21" s="5"/>
      <c r="J21" s="5"/>
    </row>
    <row r="22" spans="1:10" ht="21" x14ac:dyDescent="0.25">
      <c r="A22" s="5"/>
      <c r="B22" s="5" t="s">
        <v>74</v>
      </c>
      <c r="C22" s="5">
        <v>24457</v>
      </c>
      <c r="D22" s="5"/>
      <c r="E22" s="5"/>
      <c r="F22" s="5"/>
      <c r="G22" s="5"/>
      <c r="H22" s="5"/>
      <c r="I22" s="5"/>
      <c r="J22" s="5"/>
    </row>
    <row r="23" spans="1:10" ht="21" x14ac:dyDescent="0.25">
      <c r="A23" s="5"/>
      <c r="B23" s="5" t="s">
        <v>80</v>
      </c>
      <c r="C23" s="5">
        <v>7600</v>
      </c>
      <c r="D23" s="5"/>
      <c r="E23" s="5"/>
      <c r="F23" s="5"/>
      <c r="G23" s="5"/>
      <c r="H23" s="5"/>
      <c r="I23" s="5"/>
      <c r="J23" s="5"/>
    </row>
    <row r="24" spans="1:10" ht="21" x14ac:dyDescent="0.25">
      <c r="A24" s="5"/>
      <c r="B24" s="5" t="s">
        <v>85</v>
      </c>
      <c r="C24" s="5">
        <f>(C22-C21)/(C23/SQRT(C20))</f>
        <v>-5.1718005351737286</v>
      </c>
      <c r="D24" s="5"/>
      <c r="E24" s="5"/>
      <c r="F24" s="5"/>
      <c r="G24" s="5"/>
      <c r="H24" s="5"/>
      <c r="I24" s="5"/>
      <c r="J24" s="5"/>
    </row>
    <row r="25" spans="1:10" ht="21" x14ac:dyDescent="0.25">
      <c r="A25" s="5" t="s">
        <v>48</v>
      </c>
      <c r="B25" s="5" t="s">
        <v>86</v>
      </c>
      <c r="C25" s="5">
        <f>2*MIN(NORMSDIST(C24),1-NORMSDIST(C24))</f>
        <v>2.3184900302563385E-7</v>
      </c>
      <c r="D25" s="5"/>
      <c r="E25" s="5"/>
      <c r="F25" s="5"/>
      <c r="G25" s="5"/>
      <c r="H25" s="5"/>
      <c r="I25" s="5"/>
      <c r="J25" s="5"/>
    </row>
    <row r="26" spans="1:10" ht="21" x14ac:dyDescent="0.25">
      <c r="A26" s="5" t="s">
        <v>83</v>
      </c>
      <c r="B26" s="5" t="s">
        <v>132</v>
      </c>
      <c r="C26" s="5"/>
      <c r="D26" s="5"/>
      <c r="E26" s="5"/>
      <c r="F26" s="5"/>
      <c r="G26" s="5"/>
      <c r="H26" s="5"/>
      <c r="I26" s="5"/>
      <c r="J26" s="5"/>
    </row>
    <row r="27" spans="1:10" ht="21" x14ac:dyDescent="0.25">
      <c r="A27" s="5"/>
      <c r="B27" s="5" t="s">
        <v>133</v>
      </c>
      <c r="C27" s="5"/>
      <c r="D27" s="5"/>
      <c r="E27" s="5"/>
      <c r="F27" s="5"/>
      <c r="G27" s="5"/>
      <c r="H27" s="5"/>
      <c r="I27" s="5"/>
      <c r="J27" s="5"/>
    </row>
    <row r="28" spans="1:10" ht="21" x14ac:dyDescent="0.25">
      <c r="B28" s="5"/>
      <c r="C28" s="5"/>
      <c r="D28" s="5"/>
      <c r="E28" s="5"/>
      <c r="F28" s="5"/>
      <c r="G28" s="5"/>
      <c r="H28" s="5"/>
    </row>
    <row r="29" spans="1:10" ht="21" x14ac:dyDescent="0.25">
      <c r="B29" s="5"/>
      <c r="C29" s="5"/>
      <c r="D29" s="5"/>
      <c r="E29" s="5"/>
      <c r="F29" s="5"/>
      <c r="G29" s="5"/>
      <c r="H29" s="5"/>
    </row>
    <row r="30" spans="1:10" ht="21" x14ac:dyDescent="0.25">
      <c r="B30" s="5"/>
      <c r="C30" s="5"/>
      <c r="D30" s="5"/>
      <c r="E30" s="5"/>
      <c r="F30" s="5"/>
      <c r="G30" s="5"/>
      <c r="H30" s="5"/>
    </row>
    <row r="31" spans="1:10" ht="21" x14ac:dyDescent="0.25">
      <c r="B31" s="5"/>
      <c r="C31" s="5"/>
      <c r="D31" s="5"/>
      <c r="E31" s="5"/>
      <c r="F31" s="5"/>
      <c r="G31" s="5"/>
      <c r="H31" s="5"/>
    </row>
    <row r="32" spans="1:10" ht="21" x14ac:dyDescent="0.25">
      <c r="B32" s="5"/>
      <c r="C32" s="5"/>
      <c r="D32" s="5"/>
      <c r="E32" s="5"/>
      <c r="F32" s="5"/>
      <c r="G32" s="5"/>
      <c r="H32" s="5"/>
    </row>
    <row r="33" spans="2:8" ht="21" x14ac:dyDescent="0.25">
      <c r="B33" s="5"/>
      <c r="C33" s="5"/>
      <c r="D33" s="5"/>
      <c r="E33" s="5"/>
      <c r="F33" s="5"/>
      <c r="G33" s="5"/>
      <c r="H33" s="5"/>
    </row>
    <row r="34" spans="2:8" ht="21" x14ac:dyDescent="0.25">
      <c r="B34" s="5"/>
      <c r="C34" s="5"/>
      <c r="D34" s="5"/>
      <c r="E34" s="5"/>
      <c r="F34" s="5"/>
      <c r="G34" s="5"/>
      <c r="H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 </vt:lpstr>
      <vt:lpstr>Problem 9 </vt:lpstr>
      <vt:lpstr>Problem 10</vt:lpstr>
      <vt:lpstr>Problem 11</vt:lpstr>
      <vt:lpstr>Problem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kxs425</dc:creator>
  <cp:lastModifiedBy>Microsoft Office User</cp:lastModifiedBy>
  <dcterms:created xsi:type="dcterms:W3CDTF">2018-09-16T18:48:41Z</dcterms:created>
  <dcterms:modified xsi:type="dcterms:W3CDTF">2021-09-20T02:57:19Z</dcterms:modified>
</cp:coreProperties>
</file>