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mbika/Downloads/"/>
    </mc:Choice>
  </mc:AlternateContent>
  <xr:revisionPtr revIDLastSave="0" documentId="8_{E189F59F-EBE5-0D4D-A00D-CA0107CCBF7F}" xr6:coauthVersionLast="47" xr6:coauthVersionMax="47" xr10:uidLastSave="{00000000-0000-0000-0000-000000000000}"/>
  <bookViews>
    <workbookView xWindow="0" yWindow="500" windowWidth="28800" windowHeight="15800" tabRatio="820" firstSheet="3" activeTab="5" xr2:uid="{027F228D-C27C-4EC7-A771-9C7A9C935589}"/>
  </bookViews>
  <sheets>
    <sheet name="Problem 5-4" sheetId="1" r:id="rId1"/>
    <sheet name="Problem 5-6" sheetId="2" r:id="rId2"/>
    <sheet name="Problem 6-5" sheetId="3" r:id="rId3"/>
    <sheet name="Problem 6-13,14&amp;15" sheetId="4" r:id="rId4"/>
    <sheet name="Problem 6-21&amp;22" sheetId="5" r:id="rId5"/>
    <sheet name="Problem 6-28,29&amp;30" sheetId="6" r:id="rId6"/>
    <sheet name="Problem 6-36" sheetId="9" r:id="rId7"/>
    <sheet name="Problem6-47" sheetId="10" r:id="rId8"/>
    <sheet name="Problem 6-79" sheetId="7" r:id="rId9"/>
    <sheet name="Problem6-91" sheetId="11" r:id="rId10"/>
    <sheet name="Problem 7-10" sheetId="12" r:id="rId11"/>
    <sheet name="Problem 7-20" sheetId="13" r:id="rId12"/>
    <sheet name="Problem 7-40&amp;41" sheetId="14" r:id="rId13"/>
    <sheet name="Problem7-49&amp;50" sheetId="15" r:id="rId14"/>
    <sheet name="Problem 7-81" sheetId="16" r:id="rId15"/>
    <sheet name="Problem 7-81-A" sheetId="22" r:id="rId16"/>
    <sheet name="Problem 7-100&amp;101" sheetId="17" r:id="rId17"/>
    <sheet name="Problem7-118" sheetId="18" r:id="rId18"/>
    <sheet name="Problem 7-132" sheetId="8" r:id="rId19"/>
    <sheet name="Problem 8-38" sheetId="19" r:id="rId20"/>
    <sheet name="Problem8-52" sheetId="20" r:id="rId21"/>
    <sheet name="Problem 8-65" sheetId="21"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0" i="6" l="1"/>
  <c r="M23" i="14"/>
  <c r="E19" i="20"/>
  <c r="E18" i="20"/>
  <c r="E17" i="21"/>
  <c r="E18" i="21"/>
  <c r="E16" i="21"/>
  <c r="E15" i="21"/>
  <c r="F13" i="19"/>
  <c r="C16" i="19"/>
  <c r="G35" i="22" a="1"/>
  <c r="G35" i="22"/>
  <c r="G36" i="22"/>
  <c r="L32" i="22" a="1"/>
  <c r="L32" i="22" s="1"/>
  <c r="L35" i="22"/>
  <c r="G34" i="22"/>
  <c r="G27" i="22"/>
  <c r="G26" i="22" a="1"/>
  <c r="G26" i="22" s="1"/>
  <c r="G18" i="22" a="1"/>
  <c r="G18" i="22"/>
  <c r="G19" i="22"/>
  <c r="G25" i="22"/>
  <c r="L24" i="22" a="1"/>
  <c r="L24" i="22" s="1"/>
  <c r="L16" i="22" a="1"/>
  <c r="L16" i="22" s="1"/>
  <c r="G17" i="22"/>
  <c r="J10" i="22"/>
  <c r="H12" i="22"/>
  <c r="J11" i="22"/>
  <c r="I12" i="22"/>
  <c r="I10" i="22"/>
  <c r="H11" i="22"/>
  <c r="G12" i="22"/>
  <c r="J9" i="22"/>
  <c r="G11" i="22"/>
  <c r="I9" i="22"/>
  <c r="G10" i="22"/>
  <c r="H9" i="22"/>
  <c r="J12" i="22"/>
  <c r="I11" i="22"/>
  <c r="H10" i="22"/>
  <c r="G9" i="22"/>
  <c r="J4" i="22"/>
  <c r="I4" i="22"/>
  <c r="H4" i="22"/>
  <c r="G4" i="22"/>
  <c r="L34" i="22" l="1"/>
  <c r="L33" i="22"/>
  <c r="L19" i="22"/>
  <c r="L18" i="22"/>
  <c r="L17" i="22"/>
  <c r="C39" i="6"/>
  <c r="C38" i="6"/>
  <c r="C17" i="8"/>
  <c r="M17" i="8"/>
  <c r="M18" i="8"/>
  <c r="M19" i="8"/>
  <c r="M20" i="8"/>
  <c r="M21" i="8"/>
  <c r="M22" i="8"/>
  <c r="M23" i="8"/>
  <c r="M24" i="8"/>
  <c r="M25" i="8"/>
  <c r="M26" i="8"/>
  <c r="M16" i="8"/>
  <c r="L26" i="8"/>
  <c r="L17" i="8"/>
  <c r="L18" i="8"/>
  <c r="L19" i="8"/>
  <c r="L20" i="8"/>
  <c r="L21" i="8"/>
  <c r="L22" i="8"/>
  <c r="L23" i="8"/>
  <c r="L24" i="8"/>
  <c r="L25" i="8"/>
  <c r="L16" i="8"/>
  <c r="H16" i="8"/>
  <c r="C26" i="18"/>
  <c r="C25" i="18"/>
  <c r="C24" i="18"/>
  <c r="H24" i="18"/>
  <c r="G24" i="18"/>
  <c r="I17" i="8"/>
  <c r="I18" i="8"/>
  <c r="I19" i="8"/>
  <c r="I20" i="8"/>
  <c r="I21" i="8"/>
  <c r="I22" i="8"/>
  <c r="I23" i="8"/>
  <c r="I24" i="8"/>
  <c r="I25" i="8"/>
  <c r="I26" i="8"/>
  <c r="I16" i="8"/>
  <c r="H17" i="8"/>
  <c r="H18" i="8"/>
  <c r="H19" i="8"/>
  <c r="H20" i="8"/>
  <c r="H21" i="8"/>
  <c r="H22" i="8"/>
  <c r="H23" i="8"/>
  <c r="H24" i="8"/>
  <c r="H25" i="8"/>
  <c r="H26" i="8"/>
  <c r="C16" i="8"/>
  <c r="H25" i="18"/>
  <c r="H26" i="18"/>
  <c r="H27" i="18"/>
  <c r="H28" i="18"/>
  <c r="H29" i="18"/>
  <c r="H30" i="18"/>
  <c r="H31" i="18"/>
  <c r="H32" i="18"/>
  <c r="H33" i="18"/>
  <c r="H34" i="18"/>
  <c r="G34" i="18"/>
  <c r="G33" i="18"/>
  <c r="G31" i="18"/>
  <c r="G30" i="18"/>
  <c r="G29" i="18"/>
  <c r="G28" i="18"/>
  <c r="G27" i="18"/>
  <c r="G26" i="18"/>
  <c r="G25" i="18"/>
  <c r="G32" i="18"/>
  <c r="G16" i="17"/>
  <c r="G17" i="17"/>
  <c r="G18" i="17"/>
  <c r="G19" i="17"/>
  <c r="G20" i="17"/>
  <c r="G21" i="17"/>
  <c r="G22" i="17"/>
  <c r="G23" i="17"/>
  <c r="G24" i="17"/>
  <c r="H16" i="17"/>
  <c r="H17" i="17"/>
  <c r="H18" i="17"/>
  <c r="H19" i="17"/>
  <c r="H20" i="17"/>
  <c r="H21" i="17"/>
  <c r="H22" i="17"/>
  <c r="H23" i="17"/>
  <c r="H24" i="17"/>
  <c r="H15" i="17"/>
  <c r="G15" i="17"/>
  <c r="D16" i="17"/>
  <c r="D15" i="17"/>
  <c r="D14" i="17"/>
  <c r="C38" i="11"/>
  <c r="P19" i="15"/>
  <c r="I41" i="15"/>
  <c r="I36" i="15"/>
  <c r="P15" i="15"/>
  <c r="C43" i="15" s="1"/>
  <c r="D44" i="15" s="1"/>
  <c r="P16" i="15"/>
  <c r="P17" i="15"/>
  <c r="P14" i="15"/>
  <c r="O15" i="15"/>
  <c r="O16" i="15"/>
  <c r="O17" i="15"/>
  <c r="O14" i="15"/>
  <c r="N15" i="15"/>
  <c r="N16" i="15"/>
  <c r="N17" i="15"/>
  <c r="N14" i="15"/>
  <c r="M15" i="15"/>
  <c r="M16" i="15"/>
  <c r="M17" i="15"/>
  <c r="M14" i="15"/>
  <c r="K19" i="15"/>
  <c r="J19" i="15"/>
  <c r="N15" i="14" l="1"/>
  <c r="N10" i="14"/>
  <c r="N11" i="14"/>
  <c r="N12" i="14"/>
  <c r="N13" i="14"/>
  <c r="N9" i="14"/>
  <c r="G41" i="15"/>
  <c r="G40" i="15"/>
  <c r="G39" i="15"/>
  <c r="F40" i="15"/>
  <c r="F39" i="15"/>
  <c r="E40" i="15"/>
  <c r="E39" i="15"/>
  <c r="D41" i="15"/>
  <c r="D40" i="15"/>
  <c r="D39" i="15"/>
  <c r="A15" i="7"/>
  <c r="G36" i="15"/>
  <c r="G35" i="15"/>
  <c r="G34" i="15"/>
  <c r="F35" i="15"/>
  <c r="F34" i="15"/>
  <c r="E35" i="15"/>
  <c r="E34" i="15"/>
  <c r="D36" i="15"/>
  <c r="D35" i="15"/>
  <c r="D34" i="15"/>
  <c r="C35" i="15"/>
  <c r="C34" i="15"/>
  <c r="F31" i="15"/>
  <c r="C31" i="15"/>
  <c r="F28" i="15"/>
  <c r="C39" i="10"/>
  <c r="C28" i="15"/>
  <c r="R13" i="13"/>
  <c r="R10" i="13"/>
  <c r="R11" i="13"/>
  <c r="R12" i="13"/>
  <c r="R9" i="13"/>
  <c r="Q10" i="13"/>
  <c r="Q11" i="13"/>
  <c r="Q12" i="13"/>
  <c r="Q9" i="13"/>
  <c r="P10" i="13"/>
  <c r="P11" i="13"/>
  <c r="P12" i="13"/>
  <c r="P9" i="13"/>
  <c r="C19" i="13"/>
  <c r="O13" i="13"/>
  <c r="O10" i="13"/>
  <c r="O11" i="13"/>
  <c r="O12" i="13"/>
  <c r="O9" i="13"/>
  <c r="C35" i="6"/>
  <c r="C34" i="6"/>
  <c r="C18" i="13" l="1"/>
  <c r="C28" i="12"/>
  <c r="C25" i="12"/>
  <c r="C52" i="9"/>
  <c r="C53" i="9"/>
  <c r="G46" i="9"/>
  <c r="G44" i="9"/>
  <c r="E48" i="9"/>
  <c r="C48" i="9"/>
  <c r="E34" i="10"/>
  <c r="E33" i="10"/>
  <c r="B38" i="10" s="1"/>
  <c r="D35" i="10"/>
  <c r="C40" i="10" s="1"/>
  <c r="C35" i="10"/>
  <c r="C36" i="6"/>
  <c r="F30" i="6"/>
  <c r="F29" i="6"/>
  <c r="D31" i="6"/>
  <c r="E31" i="6"/>
  <c r="C31" i="6"/>
  <c r="B32" i="5"/>
  <c r="C31" i="5"/>
  <c r="C30" i="5"/>
  <c r="D26" i="5"/>
  <c r="D25" i="5"/>
  <c r="C27" i="5"/>
  <c r="B2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<sst xmlns="http://schemas.openxmlformats.org/spreadsheetml/2006/main" count="274" uniqueCount="164">
  <si>
    <t>CVX</t>
  </si>
  <si>
    <t>PG</t>
  </si>
  <si>
    <t>TRV</t>
  </si>
  <si>
    <t>DD</t>
  </si>
  <si>
    <t xml:space="preserve"> </t>
  </si>
  <si>
    <t>a</t>
  </si>
  <si>
    <t>Personal Interview.                                                                   Telephone Interview                                                                            Self Administrated Survey</t>
  </si>
  <si>
    <r>
      <rPr>
        <b/>
        <sz val="16"/>
        <color theme="1"/>
        <rFont val="Arial"/>
        <family val="2"/>
      </rPr>
      <t xml:space="preserve">Personal Interview  </t>
    </r>
    <r>
      <rPr>
        <sz val="16"/>
        <color theme="1"/>
        <rFont val="Arial"/>
        <family val="2"/>
      </rPr>
      <t xml:space="preserve">                     </t>
    </r>
    <r>
      <rPr>
        <u/>
        <sz val="16"/>
        <color theme="1"/>
        <rFont val="Arial"/>
        <family val="2"/>
      </rPr>
      <t>Advantages</t>
    </r>
    <r>
      <rPr>
        <sz val="16"/>
        <color theme="1"/>
        <rFont val="Arial"/>
        <family val="2"/>
      </rPr>
      <t xml:space="preserve">:                                          Higher expected response rate.         Less chance of incorrect responses. </t>
    </r>
    <r>
      <rPr>
        <u/>
        <sz val="16"/>
        <color theme="1"/>
        <rFont val="Arial"/>
        <family val="2"/>
      </rPr>
      <t>Disadvantages</t>
    </r>
    <r>
      <rPr>
        <sz val="16"/>
        <color theme="1"/>
        <rFont val="Arial"/>
        <family val="2"/>
      </rPr>
      <t xml:space="preserve">:                               The probability of getting a  bias response is higher, to advoid this the interviewer much be well trained.                                                                                                                  </t>
    </r>
  </si>
  <si>
    <r>
      <rPr>
        <b/>
        <sz val="16"/>
        <color theme="1"/>
        <rFont val="Arial"/>
        <family val="2"/>
      </rPr>
      <t xml:space="preserve">Telephone Interview       </t>
    </r>
    <r>
      <rPr>
        <sz val="16"/>
        <color theme="1"/>
        <rFont val="Arial"/>
        <family val="2"/>
      </rPr>
      <t xml:space="preserve">                 </t>
    </r>
    <r>
      <rPr>
        <u/>
        <sz val="16"/>
        <color theme="1"/>
        <rFont val="Arial"/>
        <family val="2"/>
      </rPr>
      <t>Advantages</t>
    </r>
    <r>
      <rPr>
        <sz val="16"/>
        <color theme="1"/>
        <rFont val="Arial"/>
        <family val="2"/>
      </rPr>
      <t xml:space="preserve">:                                            It is less expensive.                              </t>
    </r>
    <r>
      <rPr>
        <u/>
        <sz val="16"/>
        <color theme="1"/>
        <rFont val="Arial"/>
        <family val="2"/>
      </rPr>
      <t>Disadvanatage</t>
    </r>
    <r>
      <rPr>
        <sz val="16"/>
        <color theme="1"/>
        <rFont val="Arial"/>
        <family val="2"/>
      </rPr>
      <t>:                                    Less personal.                                     Lower Expected Response Rate.     Many people refuse to telephonic interviews</t>
    </r>
  </si>
  <si>
    <t>b</t>
  </si>
  <si>
    <t>The sample population is not same as the target population as the surveyor is getting the data from th epeople who are shopping on that particular department store or nearby stores on that floor. The surveyr is not getting data from the other floors, so this becomes ineffctive. The surveyr should stand at the inside the entrance of the mall to get correct sample.</t>
  </si>
  <si>
    <t>Here the data selected is not random and there are high chance the data collected wont be effective for  estimating the damaged books. The librarian should randomply pick up books from random locations. This will give a good data set.</t>
  </si>
  <si>
    <t>Since the surveyor is visiting the residences only in the afternoon, he wont be able to get data from working proffestionals and colleage. His data will only contain home makers, and non working prople data, which wont be enough to do analysis</t>
  </si>
  <si>
    <t>c</t>
  </si>
  <si>
    <t>a) .5                                                                                               b) 2/3                                                                                             c) 2/6</t>
  </si>
  <si>
    <t xml:space="preserve">a) P(Married)= .5, P(Single)= .15, P(Divorced)= .25, P(Widowed)= .1    b) I have used classical approach                                   </t>
  </si>
  <si>
    <t>a) .15                                                                                                                b).75                                                                                                                 c).35</t>
  </si>
  <si>
    <t>A1</t>
  </si>
  <si>
    <t>A2</t>
  </si>
  <si>
    <t>B1</t>
  </si>
  <si>
    <t>B2</t>
  </si>
  <si>
    <t>P(A1)</t>
  </si>
  <si>
    <t>P(A2) = .4</t>
  </si>
  <si>
    <t>P(A1) =.6</t>
  </si>
  <si>
    <t>P(B1)= .7</t>
  </si>
  <si>
    <t>P(B2)= .3</t>
  </si>
  <si>
    <t>a)</t>
  </si>
  <si>
    <t>P(A1|B1)=</t>
  </si>
  <si>
    <t>P(A2|B1)=</t>
  </si>
  <si>
    <t>B)</t>
  </si>
  <si>
    <t>b)</t>
  </si>
  <si>
    <t>c)</t>
  </si>
  <si>
    <t xml:space="preserve"> Yes, This is not a coincidence. According to Bayes theorm, probability of an event and its complement must always sum to 1. here P(A1|B1) and P(A2|B1) are each others compliments</t>
  </si>
  <si>
    <t>A3</t>
  </si>
  <si>
    <t>P(B1)</t>
  </si>
  <si>
    <t>P(B2)</t>
  </si>
  <si>
    <t>P(A2)</t>
  </si>
  <si>
    <t>P(A3)</t>
  </si>
  <si>
    <t>P(A2|B2)</t>
  </si>
  <si>
    <t>P(B2|A2)</t>
  </si>
  <si>
    <t>P(B1|A2)</t>
  </si>
  <si>
    <t>P(A1 or A2)</t>
  </si>
  <si>
    <t>P(A2 or B2)</t>
  </si>
  <si>
    <t>P(A3 or B1)</t>
  </si>
  <si>
    <t>Under 400</t>
  </si>
  <si>
    <t>400 or more</t>
  </si>
  <si>
    <t>Fully repaid</t>
  </si>
  <si>
    <t>Default</t>
  </si>
  <si>
    <r>
      <rPr>
        <b/>
        <sz val="16"/>
        <color theme="1"/>
        <rFont val="Arial"/>
        <family val="2"/>
      </rPr>
      <t xml:space="preserve">Self Administrated Survey      </t>
    </r>
    <r>
      <rPr>
        <sz val="16"/>
        <color theme="1"/>
        <rFont val="Arial"/>
        <family val="2"/>
      </rPr>
      <t xml:space="preserve">           </t>
    </r>
    <r>
      <rPr>
        <u/>
        <sz val="16"/>
        <color theme="1"/>
        <rFont val="Arial"/>
        <family val="2"/>
      </rPr>
      <t>Advantages</t>
    </r>
    <r>
      <rPr>
        <sz val="16"/>
        <color theme="1"/>
        <rFont val="Arial"/>
        <family val="2"/>
      </rPr>
      <t xml:space="preserve">:                                          Totally Inexpensive                              Attractive option when the sample size is large                                         </t>
    </r>
    <r>
      <rPr>
        <u/>
        <sz val="16"/>
        <color theme="1"/>
        <rFont val="Arial"/>
        <family val="2"/>
      </rPr>
      <t>Disadvantages</t>
    </r>
    <r>
      <rPr>
        <sz val="16"/>
        <color theme="1"/>
        <rFont val="Arial"/>
        <family val="2"/>
      </rPr>
      <t>:</t>
    </r>
    <r>
      <rPr>
        <u/>
        <sz val="16"/>
        <color theme="1"/>
        <rFont val="Arial"/>
        <family val="2"/>
      </rPr>
      <t xml:space="preserve">                                    </t>
    </r>
    <r>
      <rPr>
        <sz val="16"/>
        <color theme="1"/>
        <rFont val="Arial"/>
        <family val="2"/>
      </rPr>
      <t>Low response rate                               Higher number of incorrect response as people tend to misunderstand the questions</t>
    </r>
  </si>
  <si>
    <t>P(B1|A1)</t>
  </si>
  <si>
    <t>so the probability that the NASDAQ will increase as well is 46.2%</t>
  </si>
  <si>
    <t>Staistic Course emphasizes Manual Calculations</t>
  </si>
  <si>
    <t>Statistics Course Computer and software</t>
  </si>
  <si>
    <t>Maths or statistics education</t>
  </si>
  <si>
    <t>Other education</t>
  </si>
  <si>
    <t>A)</t>
  </si>
  <si>
    <t>P(A1|B1) =</t>
  </si>
  <si>
    <t>P(A2) =</t>
  </si>
  <si>
    <t>C)</t>
  </si>
  <si>
    <t>P(X&gt;0) =</t>
  </si>
  <si>
    <t>P(2)+P(6)+P(8)</t>
  </si>
  <si>
    <t>P(X&gt;=1)=</t>
  </si>
  <si>
    <t>P(X&gt;=2)=</t>
  </si>
  <si>
    <t>d)</t>
  </si>
  <si>
    <t>P(2&lt;=X&lt;=5)=</t>
  </si>
  <si>
    <t>P(2)</t>
  </si>
  <si>
    <t>P(X&gt;=2) =</t>
  </si>
  <si>
    <t>P(2)+P(3)</t>
  </si>
  <si>
    <t>Mean=</t>
  </si>
  <si>
    <t>Variance =</t>
  </si>
  <si>
    <t>x</t>
  </si>
  <si>
    <t>P(x)</t>
  </si>
  <si>
    <t>X*P(X)</t>
  </si>
  <si>
    <t>Mean</t>
  </si>
  <si>
    <t>x-mean</t>
  </si>
  <si>
    <t>(X-mean)^2</t>
  </si>
  <si>
    <t>(X-mean)^2*P(x)</t>
  </si>
  <si>
    <t>Variance</t>
  </si>
  <si>
    <t>they are dependent as P(A1|B1) not equal to P(A1)</t>
  </si>
  <si>
    <t xml:space="preserve">They are dependent </t>
  </si>
  <si>
    <t>P(1,1)+P(1,2)</t>
  </si>
  <si>
    <t>P(X=1) =</t>
  </si>
  <si>
    <t>p(x=2)=</t>
  </si>
  <si>
    <t>P(2,1)+P(2,2)</t>
  </si>
  <si>
    <t>p(y=1)=</t>
  </si>
  <si>
    <t>p(y=2)</t>
  </si>
  <si>
    <t>p(x)</t>
  </si>
  <si>
    <t>x*P(x)</t>
  </si>
  <si>
    <t>Mean =</t>
  </si>
  <si>
    <t>d</t>
  </si>
  <si>
    <t>y</t>
  </si>
  <si>
    <t>p(y)</t>
  </si>
  <si>
    <t>y*P(y)</t>
  </si>
  <si>
    <t>y-mean</t>
  </si>
  <si>
    <t>(Y=mean)^2</t>
  </si>
  <si>
    <t>(y-mean)^2*P(y)</t>
  </si>
  <si>
    <t>e</t>
  </si>
  <si>
    <t>Covariance =</t>
  </si>
  <si>
    <t>p(bac=0/c) =.616</t>
  </si>
  <si>
    <t>mean</t>
  </si>
  <si>
    <t>x*p(x)</t>
  </si>
  <si>
    <t>X</t>
  </si>
  <si>
    <t>Y</t>
  </si>
  <si>
    <t>P(X,Y)</t>
  </si>
  <si>
    <t>X-Mean(x)</t>
  </si>
  <si>
    <t>Y-mean(Y)</t>
  </si>
  <si>
    <t>[X-Mean(x)][Y-mean(Y)]</t>
  </si>
  <si>
    <t>standard deviation =</t>
  </si>
  <si>
    <t>standard deviation=</t>
  </si>
  <si>
    <t>[X-Mean(x)][Y-mean(Y)]P(X,Y)</t>
  </si>
  <si>
    <t>covariance</t>
  </si>
  <si>
    <t>coefficient of corealtion =</t>
  </si>
  <si>
    <t>B</t>
  </si>
  <si>
    <t>P(A) =</t>
  </si>
  <si>
    <t>P(B1|A)=</t>
  </si>
  <si>
    <t>P(B2|A)=</t>
  </si>
  <si>
    <t>P(B3|A)=</t>
  </si>
  <si>
    <t>P(B3)=</t>
  </si>
  <si>
    <t>P(A|B3)=</t>
  </si>
  <si>
    <t>N</t>
  </si>
  <si>
    <t>p</t>
  </si>
  <si>
    <t>P(X=3)=</t>
  </si>
  <si>
    <t>P(X=5)=</t>
  </si>
  <si>
    <t>P(X=8)=</t>
  </si>
  <si>
    <t>P(X)</t>
  </si>
  <si>
    <t>cumulative</t>
  </si>
  <si>
    <t>Cummulative</t>
  </si>
  <si>
    <t>P</t>
  </si>
  <si>
    <t>P(X&gt;=3)</t>
  </si>
  <si>
    <t>P(X=0)</t>
  </si>
  <si>
    <t>P(0)=</t>
  </si>
  <si>
    <t>P(10)=</t>
  </si>
  <si>
    <t>cummilative</t>
  </si>
  <si>
    <t>Lamda</t>
  </si>
  <si>
    <t>Average</t>
  </si>
  <si>
    <t>VARIANCE-COVARIANCE MATRIX</t>
  </si>
  <si>
    <t>PROPORTION WEIGHT</t>
  </si>
  <si>
    <t>EX</t>
  </si>
  <si>
    <t>VAR</t>
  </si>
  <si>
    <t>ST DEV</t>
  </si>
  <si>
    <t>The 'c' protfolio is the best one to invest in as it have the hiegest expected returns and least risk</t>
  </si>
  <si>
    <t>St d</t>
  </si>
  <si>
    <t>P(x) cummilative</t>
  </si>
  <si>
    <t>P(X&gt;145)=</t>
  </si>
  <si>
    <t>1 - P(X&lt;=145)</t>
  </si>
  <si>
    <t>st dev</t>
  </si>
  <si>
    <t>f</t>
  </si>
  <si>
    <t>Should be greater than 82.81551566</t>
  </si>
  <si>
    <t>Should be greater than 72.53347103</t>
  </si>
  <si>
    <t>Should be greater than 61.58378766</t>
  </si>
  <si>
    <t>Should be greater than 53.55146373</t>
  </si>
  <si>
    <t>A</t>
  </si>
  <si>
    <t>C</t>
  </si>
  <si>
    <t>D</t>
  </si>
  <si>
    <t>F</t>
  </si>
  <si>
    <t>Below 53.55146373</t>
  </si>
  <si>
    <t>std</t>
  </si>
  <si>
    <t>Top 5%</t>
  </si>
  <si>
    <t>Bottom 5%</t>
  </si>
  <si>
    <t>The childern with height less than 29.533 and height greater than 34.467 could be in a problem</t>
  </si>
  <si>
    <t>E(sales) =</t>
  </si>
  <si>
    <t>profit=</t>
  </si>
  <si>
    <t>E(Profit)=</t>
  </si>
  <si>
    <t>.2*E(sales)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</si>
</sst>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1" x14ac:knownFonts="1">
    <font>
      <sz val="11"/>
      <color theme="1"/>
      <name val="Calibri"/>
      <family val="2"/>
      <scheme val="minor"/>
    </font>
    <font>
      <b/>
      <sz val="11"/>
      <color theme="1"/>
      <name val="Calibri"/>
      <family val="2"/>
      <scheme val="minor"/>
    </font>
    <font>
      <sz val="18"/>
      <color theme="1"/>
      <name val="Calibri"/>
      <family val="2"/>
      <scheme val="minor"/>
    </font>
    <font>
      <sz val="16"/>
      <color theme="1"/>
      <name val="Calibri"/>
      <family val="2"/>
      <scheme val="minor"/>
    </font>
    <font>
      <sz val="11"/>
      <color theme="1"/>
      <name val="Arial"/>
      <family val="2"/>
    </font>
    <font>
      <sz val="16"/>
      <color theme="1"/>
      <name val="Arial"/>
      <family val="2"/>
    </font>
    <font>
      <b/>
      <sz val="16"/>
      <color theme="1"/>
      <name val="Arial"/>
      <family val="2"/>
    </font>
    <font>
      <u/>
      <sz val="16"/>
      <color theme="1"/>
      <name val="Arial"/>
      <family val="2"/>
    </font>
    <font>
      <sz val="16"/>
      <color rgb="FF000000"/>
      <name val="Arial"/>
      <family val="2"/>
    </font>
    <font>
      <sz val="15"/>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quotePrefix="1"/>
    <xf numFmtId="164" fontId="1" fillId="0" borderId="0" xfId="0" applyNumberFormat="1" applyFont="1"/>
    <xf numFmtId="164" fontId="0" fillId="0" borderId="0" xfId="0" applyNumberFormat="1"/>
    <xf numFmtId="0" fontId="2" fillId="0" borderId="0" xfId="0" applyFont="1"/>
    <xf numFmtId="0" fontId="3" fillId="0" borderId="0" xfId="0" applyFont="1"/>
    <xf numFmtId="0" fontId="0" fillId="0" borderId="0" xfId="0" applyAlignment="1">
      <alignment horizontal="center"/>
    </xf>
    <xf numFmtId="0" fontId="2" fillId="0" borderId="0" xfId="0" applyFont="1" applyAlignment="1">
      <alignment horizontal="center"/>
    </xf>
    <xf numFmtId="0" fontId="5" fillId="0" borderId="0" xfId="0" applyFont="1" applyAlignment="1">
      <alignment vertical="top" wrapText="1"/>
    </xf>
    <xf numFmtId="0" fontId="4" fillId="0" borderId="0" xfId="0" applyFont="1"/>
    <xf numFmtId="0" fontId="5" fillId="0" borderId="0" xfId="0" applyFont="1"/>
    <xf numFmtId="0" fontId="5" fillId="0" borderId="0" xfId="0" applyFont="1" applyAlignment="1">
      <alignment vertical="top"/>
    </xf>
    <xf numFmtId="0" fontId="8" fillId="0" borderId="0" xfId="0" applyFont="1"/>
    <xf numFmtId="0" fontId="0" fillId="0" borderId="1" xfId="0" applyBorder="1"/>
    <xf numFmtId="0" fontId="0" fillId="0" borderId="0" xfId="0"/>
    <xf numFmtId="0" fontId="5" fillId="0" borderId="1" xfId="0" applyFont="1" applyBorder="1"/>
    <xf numFmtId="0" fontId="9" fillId="0" borderId="0" xfId="0" applyFont="1"/>
    <xf numFmtId="164" fontId="0" fillId="0" borderId="1" xfId="0" applyNumberFormat="1" applyBorder="1"/>
    <xf numFmtId="0" fontId="1" fillId="0" borderId="1" xfId="0" applyFont="1" applyBorder="1"/>
    <xf numFmtId="9" fontId="0" fillId="0" borderId="0" xfId="0" applyNumberFormat="1"/>
    <xf numFmtId="9" fontId="2" fillId="0" borderId="0" xfId="0" applyNumberFormat="1" applyFont="1"/>
    <xf numFmtId="0" fontId="3" fillId="0" borderId="0" xfId="0" applyFont="1" applyAlignment="1">
      <alignment horizontal="center"/>
    </xf>
    <xf numFmtId="0" fontId="1" fillId="0" borderId="0" xfId="0" applyFont="1"/>
    <xf numFmtId="0" fontId="5" fillId="0" borderId="0" xfId="0" applyFont="1" applyAlignment="1">
      <alignment horizontal="left" vertical="top" wrapText="1"/>
    </xf>
    <xf numFmtId="0" fontId="5"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xf>
    <xf numFmtId="0" fontId="5" fillId="0" borderId="0" xfId="0" applyFont="1" applyAlignment="1">
      <alignment horizontal="center" wrapText="1"/>
    </xf>
    <xf numFmtId="0" fontId="0" fillId="0" borderId="0" xfId="0"/>
    <xf numFmtId="0" fontId="1" fillId="0" borderId="0" xfId="0" applyFont="1" applyAlignment="1">
      <alignment horizontal="center"/>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5.xml.rels><?xml version="1.0" encoding="UTF-8" standalone="yes"?>
<Relationships xmlns="http://schemas.openxmlformats.org/package/2006/relationships"><Relationship Id="rId1" Type="http://schemas.openxmlformats.org/officeDocument/2006/relationships/image" Target="../media/image5.emf"/></Relationships>
</file>

<file path=xl/drawings/_rels/drawing6.xml.rels><?xml version="1.0" encoding="UTF-8" standalone="yes"?>
<Relationships xmlns="http://schemas.openxmlformats.org/package/2006/relationships"><Relationship Id="rId1" Type="http://schemas.openxmlformats.org/officeDocument/2006/relationships/image" Target="../media/image6.emf"/></Relationships>
</file>

<file path=xl/drawings/_rels/drawing7.xml.rels><?xml version="1.0" encoding="UTF-8" standalone="yes"?>
<Relationships xmlns="http://schemas.openxmlformats.org/package/2006/relationships"><Relationship Id="rId1" Type="http://schemas.openxmlformats.org/officeDocument/2006/relationships/image" Target="../media/image7.emf"/></Relationships>
</file>

<file path=xl/drawings/_rels/drawing8.xml.rels><?xml version="1.0" encoding="UTF-8" standalone="yes"?>
<Relationships xmlns="http://schemas.openxmlformats.org/package/2006/relationships"><Relationship Id="rId1" Type="http://schemas.openxmlformats.org/officeDocument/2006/relationships/image" Target="../media/image8.emf"/></Relationships>
</file>

<file path=xl/drawings/_rels/drawing9.xml.rels><?xml version="1.0" encoding="UTF-8" standalone="yes"?>
<Relationships xmlns="http://schemas.openxmlformats.org/package/2006/relationships"><Relationship Id="rId1" Type="http://schemas.openxmlformats.org/officeDocument/2006/relationships/image" Target="../media/image9.emf"/></Relationships>
</file>

<file path=xl/drawings/_rels/drawing10.xml.rels><?xml version="1.0" encoding="UTF-8" standalone="yes"?>
<Relationships xmlns="http://schemas.openxmlformats.org/package/2006/relationships"><Relationship Id="rId1" Type="http://schemas.openxmlformats.org/officeDocument/2006/relationships/image" Target="../media/image10.emf"/></Relationships>
</file>

<file path=xl/drawings/_rels/drawing11.xml.rels><?xml version="1.0" encoding="UTF-8" standalone="yes"?>
<Relationships xmlns="http://schemas.openxmlformats.org/package/2006/relationships"><Relationship Id="rId1" Type="http://schemas.openxmlformats.org/officeDocument/2006/relationships/image" Target="../media/image11.emf"/></Relationships>
</file>

<file path=xl/drawings/_rels/drawing12.xml.rels><?xml version="1.0" encoding="UTF-8" standalone="yes"?>
<Relationships xmlns="http://schemas.openxmlformats.org/package/2006/relationships"><Relationship Id="rId1" Type="http://schemas.openxmlformats.org/officeDocument/2006/relationships/image" Target="../media/image12.emf"/></Relationships>
</file>

<file path=xl/drawings/_rels/drawing13.xml.rels><?xml version="1.0" encoding="UTF-8" standalone="yes"?>
<Relationships xmlns="http://schemas.openxmlformats.org/package/2006/relationships"><Relationship Id="rId1" Type="http://schemas.openxmlformats.org/officeDocument/2006/relationships/image" Target="../media/image13.emf"/></Relationships>
</file>

<file path=xl/drawings/_rels/drawing14.xml.rels><?xml version="1.0" encoding="UTF-8" standalone="yes"?>
<Relationships xmlns="http://schemas.openxmlformats.org/package/2006/relationships"><Relationship Id="rId1" Type="http://schemas.openxmlformats.org/officeDocument/2006/relationships/image" Target="../media/image14.emf"/></Relationships>
</file>

<file path=xl/drawings/_rels/drawing15.xml.rels><?xml version="1.0" encoding="UTF-8" standalone="yes"?>
<Relationships xmlns="http://schemas.openxmlformats.org/package/2006/relationships"><Relationship Id="rId1" Type="http://schemas.openxmlformats.org/officeDocument/2006/relationships/image" Target="../media/image15.emf"/></Relationships>
</file>

<file path=xl/drawings/_rels/drawing16.xml.rels><?xml version="1.0" encoding="UTF-8" standalone="yes"?>
<Relationships xmlns="http://schemas.openxmlformats.org/package/2006/relationships"><Relationship Id="rId1" Type="http://schemas.openxmlformats.org/officeDocument/2006/relationships/image" Target="../media/image16.emf"/></Relationships>
</file>

<file path=xl/drawings/_rels/drawing17.xml.rels><?xml version="1.0" encoding="UTF-8" standalone="yes"?>
<Relationships xmlns="http://schemas.openxmlformats.org/package/2006/relationships"><Relationship Id="rId1" Type="http://schemas.openxmlformats.org/officeDocument/2006/relationships/image" Target="../media/image17.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8.emf"/></Relationships>
</file>

<file path=xl/drawings/_rels/drawing19.xml.rels><?xml version="1.0" encoding="UTF-8" standalone="yes"?>
<Relationships xmlns="http://schemas.openxmlformats.org/package/2006/relationships"><Relationship Id="rId1" Type="http://schemas.openxmlformats.org/officeDocument/2006/relationships/image" Target="../media/image19.emf"/></Relationships>
</file>

<file path=xl/drawings/_rels/drawing20.xml.rels><?xml version="1.0" encoding="UTF-8" standalone="yes"?>
<Relationships xmlns="http://schemas.openxmlformats.org/package/2006/relationships"><Relationship Id="rId1" Type="http://schemas.openxmlformats.org/officeDocument/2006/relationships/image" Target="../media/image20.emf"/></Relationships>
</file>

<file path=xl/drawings/_rels/drawing21.xml.rels><?xml version="1.0" encoding="UTF-8" standalone="yes"?>
<Relationships xmlns="http://schemas.openxmlformats.org/package/2006/relationships"><Relationship Id="rId1" Type="http://schemas.openxmlformats.org/officeDocument/2006/relationships/image" Target="../media/image21.emf"/></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177800</xdr:rowOff>
    </xdr:from>
    <xdr:to>
      <xdr:col>9</xdr:col>
      <xdr:colOff>546100</xdr:colOff>
      <xdr:row>9</xdr:row>
      <xdr:rowOff>25400</xdr:rowOff>
    </xdr:to>
    <xdr:pic>
      <xdr:nvPicPr>
        <xdr:cNvPr id="2" name="Picture 1">
          <a:extLst>
            <a:ext uri="{FF2B5EF4-FFF2-40B4-BE49-F238E27FC236}">
              <a16:creationId xmlns:a16="http://schemas.microsoft.com/office/drawing/2014/main" id="{8A67E5D1-3C26-47A7-A081-2AF1E1D799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177800"/>
          <a:ext cx="6515100"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12</xdr:col>
      <xdr:colOff>279400</xdr:colOff>
      <xdr:row>26</xdr:row>
      <xdr:rowOff>139700</xdr:rowOff>
    </xdr:to>
    <xdr:pic>
      <xdr:nvPicPr>
        <xdr:cNvPr id="2" name="Picture 1">
          <a:extLst>
            <a:ext uri="{FF2B5EF4-FFF2-40B4-BE49-F238E27FC236}">
              <a16:creationId xmlns:a16="http://schemas.microsoft.com/office/drawing/2014/main" id="{49AF84FB-931C-4111-8DB9-993F5B67C2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04800"/>
          <a:ext cx="8356600" cy="478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165100</xdr:rowOff>
    </xdr:from>
    <xdr:to>
      <xdr:col>9</xdr:col>
      <xdr:colOff>495300</xdr:colOff>
      <xdr:row>15</xdr:row>
      <xdr:rowOff>19050</xdr:rowOff>
    </xdr:to>
    <xdr:pic>
      <xdr:nvPicPr>
        <xdr:cNvPr id="2" name="Picture 1">
          <a:extLst>
            <a:ext uri="{FF2B5EF4-FFF2-40B4-BE49-F238E27FC236}">
              <a16:creationId xmlns:a16="http://schemas.microsoft.com/office/drawing/2014/main" id="{A1B79B4C-0036-4187-BDDB-60E2D199107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65100"/>
          <a:ext cx="6515100" cy="271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88900</xdr:colOff>
      <xdr:row>0</xdr:row>
      <xdr:rowOff>12700</xdr:rowOff>
    </xdr:from>
    <xdr:to>
      <xdr:col>9</xdr:col>
      <xdr:colOff>254000</xdr:colOff>
      <xdr:row>27</xdr:row>
      <xdr:rowOff>76200</xdr:rowOff>
    </xdr:to>
    <xdr:pic>
      <xdr:nvPicPr>
        <xdr:cNvPr id="2" name="Picture 1">
          <a:extLst>
            <a:ext uri="{FF2B5EF4-FFF2-40B4-BE49-F238E27FC236}">
              <a16:creationId xmlns:a16="http://schemas.microsoft.com/office/drawing/2014/main" id="{1C6784E0-CE6D-4E26-BE86-7F2ACA3F59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12700"/>
          <a:ext cx="6515100" cy="520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117230</xdr:colOff>
      <xdr:row>0</xdr:row>
      <xdr:rowOff>127000</xdr:rowOff>
    </xdr:from>
    <xdr:to>
      <xdr:col>9</xdr:col>
      <xdr:colOff>574430</xdr:colOff>
      <xdr:row>21</xdr:row>
      <xdr:rowOff>190500</xdr:rowOff>
    </xdr:to>
    <xdr:pic>
      <xdr:nvPicPr>
        <xdr:cNvPr id="2" name="Picture 1">
          <a:extLst>
            <a:ext uri="{FF2B5EF4-FFF2-40B4-BE49-F238E27FC236}">
              <a16:creationId xmlns:a16="http://schemas.microsoft.com/office/drawing/2014/main" id="{34F7A844-78C0-479E-9D5E-252926892B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7230" y="127000"/>
          <a:ext cx="6523892" cy="41665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139700</xdr:colOff>
      <xdr:row>0</xdr:row>
      <xdr:rowOff>139700</xdr:rowOff>
    </xdr:from>
    <xdr:to>
      <xdr:col>9</xdr:col>
      <xdr:colOff>139700</xdr:colOff>
      <xdr:row>27</xdr:row>
      <xdr:rowOff>0</xdr:rowOff>
    </xdr:to>
    <xdr:pic>
      <xdr:nvPicPr>
        <xdr:cNvPr id="2" name="Picture 1">
          <a:extLst>
            <a:ext uri="{FF2B5EF4-FFF2-40B4-BE49-F238E27FC236}">
              <a16:creationId xmlns:a16="http://schemas.microsoft.com/office/drawing/2014/main" id="{582117D1-DB0A-4CD8-873B-D016C063B9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139700"/>
          <a:ext cx="6515100" cy="500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99392</xdr:colOff>
      <xdr:row>0</xdr:row>
      <xdr:rowOff>0</xdr:rowOff>
    </xdr:from>
    <xdr:to>
      <xdr:col>9</xdr:col>
      <xdr:colOff>401984</xdr:colOff>
      <xdr:row>39</xdr:row>
      <xdr:rowOff>133350</xdr:rowOff>
    </xdr:to>
    <xdr:pic>
      <xdr:nvPicPr>
        <xdr:cNvPr id="2" name="Picture 1">
          <a:extLst>
            <a:ext uri="{FF2B5EF4-FFF2-40B4-BE49-F238E27FC236}">
              <a16:creationId xmlns:a16="http://schemas.microsoft.com/office/drawing/2014/main" id="{CF421B48-9643-43A5-8948-12BDAA4C45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392" y="0"/>
          <a:ext cx="6520070" cy="7455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17517</xdr:colOff>
      <xdr:row>2</xdr:row>
      <xdr:rowOff>148897</xdr:rowOff>
    </xdr:from>
    <xdr:to>
      <xdr:col>8</xdr:col>
      <xdr:colOff>49635</xdr:colOff>
      <xdr:row>30</xdr:row>
      <xdr:rowOff>179552</xdr:rowOff>
    </xdr:to>
    <xdr:pic>
      <xdr:nvPicPr>
        <xdr:cNvPr id="2" name="Picture 1">
          <a:extLst>
            <a:ext uri="{FF2B5EF4-FFF2-40B4-BE49-F238E27FC236}">
              <a16:creationId xmlns:a16="http://schemas.microsoft.com/office/drawing/2014/main" id="{B0860064-91B9-4E90-B3C9-72EAEFD796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17" y="534276"/>
          <a:ext cx="6206946" cy="54872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117231</xdr:colOff>
      <xdr:row>0</xdr:row>
      <xdr:rowOff>97692</xdr:rowOff>
    </xdr:from>
    <xdr:to>
      <xdr:col>9</xdr:col>
      <xdr:colOff>574431</xdr:colOff>
      <xdr:row>13</xdr:row>
      <xdr:rowOff>3907</xdr:rowOff>
    </xdr:to>
    <xdr:pic>
      <xdr:nvPicPr>
        <xdr:cNvPr id="2" name="Picture 1">
          <a:extLst>
            <a:ext uri="{FF2B5EF4-FFF2-40B4-BE49-F238E27FC236}">
              <a16:creationId xmlns:a16="http://schemas.microsoft.com/office/drawing/2014/main" id="{1C4F3DAB-84C2-4DD1-9620-EF84F4E678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7231" y="97692"/>
          <a:ext cx="6523892" cy="2446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166076</xdr:colOff>
      <xdr:row>0</xdr:row>
      <xdr:rowOff>0</xdr:rowOff>
    </xdr:from>
    <xdr:to>
      <xdr:col>9</xdr:col>
      <xdr:colOff>623276</xdr:colOff>
      <xdr:row>28</xdr:row>
      <xdr:rowOff>177800</xdr:rowOff>
    </xdr:to>
    <xdr:pic>
      <xdr:nvPicPr>
        <xdr:cNvPr id="2" name="Picture 1">
          <a:extLst>
            <a:ext uri="{FF2B5EF4-FFF2-40B4-BE49-F238E27FC236}">
              <a16:creationId xmlns:a16="http://schemas.microsoft.com/office/drawing/2014/main" id="{B3646EED-441C-4A35-9036-DF3DC6EC3F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6076" y="0"/>
          <a:ext cx="6523892" cy="56485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279400</xdr:colOff>
      <xdr:row>1</xdr:row>
      <xdr:rowOff>63500</xdr:rowOff>
    </xdr:from>
    <xdr:to>
      <xdr:col>8</xdr:col>
      <xdr:colOff>622300</xdr:colOff>
      <xdr:row>22</xdr:row>
      <xdr:rowOff>127000</xdr:rowOff>
    </xdr:to>
    <xdr:pic>
      <xdr:nvPicPr>
        <xdr:cNvPr id="2" name="Picture 1">
          <a:extLst>
            <a:ext uri="{FF2B5EF4-FFF2-40B4-BE49-F238E27FC236}">
              <a16:creationId xmlns:a16="http://schemas.microsoft.com/office/drawing/2014/main" id="{84DF0E8D-BEF1-45BC-8189-9654C10389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9400" y="254000"/>
          <a:ext cx="6515100" cy="40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368300</xdr:colOff>
      <xdr:row>0</xdr:row>
      <xdr:rowOff>76200</xdr:rowOff>
    </xdr:from>
    <xdr:to>
      <xdr:col>10</xdr:col>
      <xdr:colOff>152400</xdr:colOff>
      <xdr:row>15</xdr:row>
      <xdr:rowOff>12700</xdr:rowOff>
    </xdr:to>
    <xdr:pic>
      <xdr:nvPicPr>
        <xdr:cNvPr id="2" name="Picture 1">
          <a:extLst>
            <a:ext uri="{FF2B5EF4-FFF2-40B4-BE49-F238E27FC236}">
              <a16:creationId xmlns:a16="http://schemas.microsoft.com/office/drawing/2014/main" id="{55162B91-B486-463C-B3DC-1ADD89876F1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8300" y="76200"/>
          <a:ext cx="6515100" cy="382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304800</xdr:colOff>
      <xdr:row>1</xdr:row>
      <xdr:rowOff>0</xdr:rowOff>
    </xdr:from>
    <xdr:to>
      <xdr:col>10</xdr:col>
      <xdr:colOff>88900</xdr:colOff>
      <xdr:row>36</xdr:row>
      <xdr:rowOff>95250</xdr:rowOff>
    </xdr:to>
    <xdr:pic>
      <xdr:nvPicPr>
        <xdr:cNvPr id="2" name="Picture 1">
          <a:extLst>
            <a:ext uri="{FF2B5EF4-FFF2-40B4-BE49-F238E27FC236}">
              <a16:creationId xmlns:a16="http://schemas.microsoft.com/office/drawing/2014/main" id="{74689B81-858B-4C5F-96DE-752048ADCC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0" y="190500"/>
          <a:ext cx="6515100" cy="6762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403225</xdr:colOff>
      <xdr:row>1</xdr:row>
      <xdr:rowOff>174625</xdr:rowOff>
    </xdr:from>
    <xdr:to>
      <xdr:col>6</xdr:col>
      <xdr:colOff>79375</xdr:colOff>
      <xdr:row>22</xdr:row>
      <xdr:rowOff>3175</xdr:rowOff>
    </xdr:to>
    <xdr:pic>
      <xdr:nvPicPr>
        <xdr:cNvPr id="2" name="Picture 1">
          <a:extLst>
            <a:ext uri="{FF2B5EF4-FFF2-40B4-BE49-F238E27FC236}">
              <a16:creationId xmlns:a16="http://schemas.microsoft.com/office/drawing/2014/main" id="{72DB8D7F-BF83-456B-BB7A-93E06BC6BC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3225" y="365125"/>
          <a:ext cx="6076950"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190500</xdr:colOff>
      <xdr:row>1</xdr:row>
      <xdr:rowOff>25400</xdr:rowOff>
    </xdr:from>
    <xdr:to>
      <xdr:col>9</xdr:col>
      <xdr:colOff>647700</xdr:colOff>
      <xdr:row>14</xdr:row>
      <xdr:rowOff>79375</xdr:rowOff>
    </xdr:to>
    <xdr:pic>
      <xdr:nvPicPr>
        <xdr:cNvPr id="2" name="Picture 1">
          <a:extLst>
            <a:ext uri="{FF2B5EF4-FFF2-40B4-BE49-F238E27FC236}">
              <a16:creationId xmlns:a16="http://schemas.microsoft.com/office/drawing/2014/main" id="{0D586231-A42E-4B6D-91EC-8A2721FB60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215900"/>
          <a:ext cx="6515100" cy="2530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127000</xdr:colOff>
      <xdr:row>0</xdr:row>
      <xdr:rowOff>177800</xdr:rowOff>
    </xdr:from>
    <xdr:to>
      <xdr:col>8</xdr:col>
      <xdr:colOff>485775</xdr:colOff>
      <xdr:row>8</xdr:row>
      <xdr:rowOff>215900</xdr:rowOff>
    </xdr:to>
    <xdr:pic>
      <xdr:nvPicPr>
        <xdr:cNvPr id="2" name="Picture 1">
          <a:extLst>
            <a:ext uri="{FF2B5EF4-FFF2-40B4-BE49-F238E27FC236}">
              <a16:creationId xmlns:a16="http://schemas.microsoft.com/office/drawing/2014/main" id="{2CBBFDF3-AEB9-4272-B625-4B4A5B4CDDF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177800"/>
          <a:ext cx="658177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177800</xdr:colOff>
      <xdr:row>2</xdr:row>
      <xdr:rowOff>50800</xdr:rowOff>
    </xdr:from>
    <xdr:to>
      <xdr:col>7</xdr:col>
      <xdr:colOff>485775</xdr:colOff>
      <xdr:row>20</xdr:row>
      <xdr:rowOff>76200</xdr:rowOff>
    </xdr:to>
    <xdr:pic>
      <xdr:nvPicPr>
        <xdr:cNvPr id="2" name="Picture 1">
          <a:extLst>
            <a:ext uri="{FF2B5EF4-FFF2-40B4-BE49-F238E27FC236}">
              <a16:creationId xmlns:a16="http://schemas.microsoft.com/office/drawing/2014/main" id="{8E4748A8-FC68-4025-92D9-5AE9DA35B2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431800"/>
          <a:ext cx="6581775" cy="364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101600</xdr:colOff>
      <xdr:row>2</xdr:row>
      <xdr:rowOff>63500</xdr:rowOff>
    </xdr:from>
    <xdr:to>
      <xdr:col>8</xdr:col>
      <xdr:colOff>612775</xdr:colOff>
      <xdr:row>12</xdr:row>
      <xdr:rowOff>120650</xdr:rowOff>
    </xdr:to>
    <xdr:pic>
      <xdr:nvPicPr>
        <xdr:cNvPr id="2" name="Picture 1">
          <a:extLst>
            <a:ext uri="{FF2B5EF4-FFF2-40B4-BE49-F238E27FC236}">
              <a16:creationId xmlns:a16="http://schemas.microsoft.com/office/drawing/2014/main" id="{21E76D04-A714-46E1-BA60-3BE90EB120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1600" y="444500"/>
          <a:ext cx="6632575" cy="2076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95250</xdr:colOff>
      <xdr:row>0</xdr:row>
      <xdr:rowOff>0</xdr:rowOff>
    </xdr:from>
    <xdr:to>
      <xdr:col>7</xdr:col>
      <xdr:colOff>473075</xdr:colOff>
      <xdr:row>7</xdr:row>
      <xdr:rowOff>120650</xdr:rowOff>
    </xdr:to>
    <xdr:pic>
      <xdr:nvPicPr>
        <xdr:cNvPr id="2" name="Picture 1">
          <a:extLst>
            <a:ext uri="{FF2B5EF4-FFF2-40B4-BE49-F238E27FC236}">
              <a16:creationId xmlns:a16="http://schemas.microsoft.com/office/drawing/2014/main" id="{D3E43A6C-59D2-488B-86FC-8F8F3F4E7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0"/>
          <a:ext cx="5943600" cy="1454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203200</xdr:colOff>
      <xdr:row>13</xdr:row>
      <xdr:rowOff>228600</xdr:rowOff>
    </xdr:to>
    <xdr:pic>
      <xdr:nvPicPr>
        <xdr:cNvPr id="2" name="Picture 1">
          <a:extLst>
            <a:ext uri="{FF2B5EF4-FFF2-40B4-BE49-F238E27FC236}">
              <a16:creationId xmlns:a16="http://schemas.microsoft.com/office/drawing/2014/main" id="{72704597-2A9D-40B3-B4C4-5526BD4180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943600" cy="261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457200</xdr:colOff>
      <xdr:row>10</xdr:row>
      <xdr:rowOff>171450</xdr:rowOff>
    </xdr:to>
    <xdr:pic>
      <xdr:nvPicPr>
        <xdr:cNvPr id="2" name="Picture 1">
          <a:extLst>
            <a:ext uri="{FF2B5EF4-FFF2-40B4-BE49-F238E27FC236}">
              <a16:creationId xmlns:a16="http://schemas.microsoft.com/office/drawing/2014/main" id="{73B076C0-CB36-43B3-BBB3-38E053D22B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5943600" cy="201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9A497-3774-4985-A6DF-07326A2A68C4}">
  <dimension ref="A11:R31"/>
  <sheetViews>
    <sheetView workbookViewId="0">
      <selection activeCell="M10" sqref="M10"/>
    </sheetView>
  </sheetViews>
  <sheetFormatPr baseColWidth="10" defaultColWidth="8.83203125" defaultRowHeight="15" x14ac:dyDescent="0.2"/>
  <sheetData>
    <row r="11" spans="1:10" ht="15" customHeight="1" x14ac:dyDescent="0.2">
      <c r="A11" s="24" t="s">
        <v>5</v>
      </c>
      <c r="B11" s="23" t="s">
        <v>6</v>
      </c>
      <c r="C11" s="23"/>
      <c r="D11" s="23"/>
      <c r="E11" s="23"/>
      <c r="F11" s="23"/>
      <c r="G11" s="23"/>
      <c r="H11" s="23"/>
      <c r="I11" s="23"/>
      <c r="J11" s="23"/>
    </row>
    <row r="12" spans="1:10" ht="15" customHeight="1" x14ac:dyDescent="0.2">
      <c r="A12" s="24"/>
      <c r="B12" s="23"/>
      <c r="C12" s="23"/>
      <c r="D12" s="23"/>
      <c r="E12" s="23"/>
      <c r="F12" s="23"/>
      <c r="G12" s="23"/>
      <c r="H12" s="23"/>
      <c r="I12" s="23"/>
      <c r="J12" s="23"/>
    </row>
    <row r="13" spans="1:10" ht="15" customHeight="1" x14ac:dyDescent="0.2">
      <c r="A13" s="24"/>
      <c r="B13" s="23"/>
      <c r="C13" s="23"/>
      <c r="D13" s="23"/>
      <c r="E13" s="23"/>
      <c r="F13" s="23"/>
      <c r="G13" s="23"/>
      <c r="H13" s="23"/>
      <c r="I13" s="23"/>
      <c r="J13" s="23"/>
    </row>
    <row r="14" spans="1:10" ht="15" customHeight="1" x14ac:dyDescent="0.2">
      <c r="A14" s="24"/>
      <c r="B14" s="23"/>
      <c r="C14" s="23"/>
      <c r="D14" s="23"/>
      <c r="E14" s="23"/>
      <c r="F14" s="23"/>
      <c r="G14" s="23"/>
      <c r="H14" s="23"/>
      <c r="I14" s="23"/>
      <c r="J14" s="23"/>
    </row>
    <row r="15" spans="1:10" ht="15" customHeight="1" x14ac:dyDescent="0.2">
      <c r="B15" s="8"/>
      <c r="C15" s="8"/>
      <c r="D15" s="8"/>
      <c r="E15" s="8"/>
      <c r="F15" s="8"/>
      <c r="G15" s="8"/>
      <c r="H15" s="8"/>
    </row>
    <row r="16" spans="1:10" ht="15" customHeight="1" x14ac:dyDescent="0.2">
      <c r="B16" s="8"/>
      <c r="C16" s="8"/>
      <c r="D16" s="8"/>
      <c r="E16" s="8"/>
      <c r="F16" s="8"/>
      <c r="G16" s="8"/>
      <c r="H16" s="8"/>
    </row>
    <row r="17" spans="1:18" x14ac:dyDescent="0.2">
      <c r="A17" s="24" t="s">
        <v>9</v>
      </c>
      <c r="B17" s="23" t="s">
        <v>7</v>
      </c>
      <c r="C17" s="23"/>
      <c r="D17" s="23"/>
      <c r="E17" s="23"/>
      <c r="F17" s="23"/>
      <c r="H17" s="23" t="s">
        <v>8</v>
      </c>
      <c r="I17" s="23"/>
      <c r="J17" s="23"/>
      <c r="K17" s="23"/>
      <c r="L17" s="23"/>
      <c r="N17" s="23" t="s">
        <v>48</v>
      </c>
      <c r="O17" s="23"/>
      <c r="P17" s="23"/>
      <c r="Q17" s="23"/>
      <c r="R17" s="23"/>
    </row>
    <row r="18" spans="1:18" x14ac:dyDescent="0.2">
      <c r="A18" s="25"/>
      <c r="B18" s="23"/>
      <c r="C18" s="23"/>
      <c r="D18" s="23"/>
      <c r="E18" s="23"/>
      <c r="F18" s="23"/>
      <c r="H18" s="23"/>
      <c r="I18" s="23"/>
      <c r="J18" s="23"/>
      <c r="K18" s="23"/>
      <c r="L18" s="23"/>
      <c r="N18" s="23"/>
      <c r="O18" s="23"/>
      <c r="P18" s="23"/>
      <c r="Q18" s="23"/>
      <c r="R18" s="23"/>
    </row>
    <row r="19" spans="1:18" x14ac:dyDescent="0.2">
      <c r="A19" s="25"/>
      <c r="B19" s="23"/>
      <c r="C19" s="23"/>
      <c r="D19" s="23"/>
      <c r="E19" s="23"/>
      <c r="F19" s="23"/>
      <c r="H19" s="23"/>
      <c r="I19" s="23"/>
      <c r="J19" s="23"/>
      <c r="K19" s="23"/>
      <c r="L19" s="23"/>
      <c r="N19" s="23"/>
      <c r="O19" s="23"/>
      <c r="P19" s="23"/>
      <c r="Q19" s="23"/>
      <c r="R19" s="23"/>
    </row>
    <row r="20" spans="1:18" x14ac:dyDescent="0.2">
      <c r="A20" s="25"/>
      <c r="B20" s="23"/>
      <c r="C20" s="23"/>
      <c r="D20" s="23"/>
      <c r="E20" s="23"/>
      <c r="F20" s="23"/>
      <c r="H20" s="23"/>
      <c r="I20" s="23"/>
      <c r="J20" s="23"/>
      <c r="K20" s="23"/>
      <c r="L20" s="23"/>
      <c r="N20" s="23"/>
      <c r="O20" s="23"/>
      <c r="P20" s="23"/>
      <c r="Q20" s="23"/>
      <c r="R20" s="23"/>
    </row>
    <row r="21" spans="1:18" x14ac:dyDescent="0.2">
      <c r="A21" s="25"/>
      <c r="B21" s="23"/>
      <c r="C21" s="23"/>
      <c r="D21" s="23"/>
      <c r="E21" s="23"/>
      <c r="F21" s="23"/>
      <c r="H21" s="23"/>
      <c r="I21" s="23"/>
      <c r="J21" s="23"/>
      <c r="K21" s="23"/>
      <c r="L21" s="23"/>
      <c r="N21" s="23"/>
      <c r="O21" s="23"/>
      <c r="P21" s="23"/>
      <c r="Q21" s="23"/>
      <c r="R21" s="23"/>
    </row>
    <row r="22" spans="1:18" x14ac:dyDescent="0.2">
      <c r="A22" s="25"/>
      <c r="B22" s="23"/>
      <c r="C22" s="23"/>
      <c r="D22" s="23"/>
      <c r="E22" s="23"/>
      <c r="F22" s="23"/>
      <c r="H22" s="23"/>
      <c r="I22" s="23"/>
      <c r="J22" s="23"/>
      <c r="K22" s="23"/>
      <c r="L22" s="23"/>
      <c r="N22" s="23"/>
      <c r="O22" s="23"/>
      <c r="P22" s="23"/>
      <c r="Q22" s="23"/>
      <c r="R22" s="23"/>
    </row>
    <row r="23" spans="1:18" x14ac:dyDescent="0.2">
      <c r="A23" s="25"/>
      <c r="B23" s="23"/>
      <c r="C23" s="23"/>
      <c r="D23" s="23"/>
      <c r="E23" s="23"/>
      <c r="F23" s="23"/>
      <c r="H23" s="23"/>
      <c r="I23" s="23"/>
      <c r="J23" s="23"/>
      <c r="K23" s="23"/>
      <c r="L23" s="23"/>
      <c r="N23" s="23"/>
      <c r="O23" s="23"/>
      <c r="P23" s="23"/>
      <c r="Q23" s="23"/>
      <c r="R23" s="23"/>
    </row>
    <row r="24" spans="1:18" x14ac:dyDescent="0.2">
      <c r="A24" s="25"/>
      <c r="B24" s="23"/>
      <c r="C24" s="23"/>
      <c r="D24" s="23"/>
      <c r="E24" s="23"/>
      <c r="F24" s="23"/>
      <c r="H24" s="23"/>
      <c r="I24" s="23"/>
      <c r="J24" s="23"/>
      <c r="K24" s="23"/>
      <c r="L24" s="23"/>
      <c r="N24" s="23"/>
      <c r="O24" s="23"/>
      <c r="P24" s="23"/>
      <c r="Q24" s="23"/>
      <c r="R24" s="23"/>
    </row>
    <row r="25" spans="1:18" x14ac:dyDescent="0.2">
      <c r="A25" s="25"/>
      <c r="B25" s="23"/>
      <c r="C25" s="23"/>
      <c r="D25" s="23"/>
      <c r="E25" s="23"/>
      <c r="F25" s="23"/>
      <c r="H25" s="23"/>
      <c r="I25" s="23"/>
      <c r="J25" s="23"/>
      <c r="K25" s="23"/>
      <c r="L25" s="23"/>
      <c r="N25" s="23"/>
      <c r="O25" s="23"/>
      <c r="P25" s="23"/>
      <c r="Q25" s="23"/>
      <c r="R25" s="23"/>
    </row>
    <row r="26" spans="1:18" x14ac:dyDescent="0.2">
      <c r="A26" s="25"/>
      <c r="B26" s="23"/>
      <c r="C26" s="23"/>
      <c r="D26" s="23"/>
      <c r="E26" s="23"/>
      <c r="F26" s="23"/>
      <c r="H26" s="23"/>
      <c r="I26" s="23"/>
      <c r="J26" s="23"/>
      <c r="K26" s="23"/>
      <c r="L26" s="23"/>
      <c r="N26" s="23"/>
      <c r="O26" s="23"/>
      <c r="P26" s="23"/>
      <c r="Q26" s="23"/>
      <c r="R26" s="23"/>
    </row>
    <row r="27" spans="1:18" x14ac:dyDescent="0.2">
      <c r="A27" s="25"/>
      <c r="B27" s="23"/>
      <c r="C27" s="23"/>
      <c r="D27" s="23"/>
      <c r="E27" s="23"/>
      <c r="F27" s="23"/>
      <c r="H27" s="23"/>
      <c r="I27" s="23"/>
      <c r="J27" s="23"/>
      <c r="K27" s="23"/>
      <c r="L27" s="23"/>
      <c r="N27" s="23"/>
      <c r="O27" s="23"/>
      <c r="P27" s="23"/>
      <c r="Q27" s="23"/>
      <c r="R27" s="23"/>
    </row>
    <row r="28" spans="1:18" x14ac:dyDescent="0.2">
      <c r="A28" s="25"/>
      <c r="B28" s="23"/>
      <c r="C28" s="23"/>
      <c r="D28" s="23"/>
      <c r="E28" s="23"/>
      <c r="F28" s="23"/>
      <c r="H28" s="23"/>
      <c r="I28" s="23"/>
      <c r="J28" s="23"/>
      <c r="K28" s="23"/>
      <c r="L28" s="23"/>
      <c r="N28" s="23"/>
      <c r="O28" s="23"/>
      <c r="P28" s="23"/>
      <c r="Q28" s="23"/>
      <c r="R28" s="23"/>
    </row>
    <row r="29" spans="1:18" x14ac:dyDescent="0.2">
      <c r="A29" s="25"/>
      <c r="B29" s="23"/>
      <c r="C29" s="23"/>
      <c r="D29" s="23"/>
      <c r="E29" s="23"/>
      <c r="F29" s="23"/>
      <c r="H29" s="23"/>
      <c r="I29" s="23"/>
      <c r="J29" s="23"/>
      <c r="K29" s="23"/>
      <c r="L29" s="23"/>
      <c r="N29" s="23"/>
      <c r="O29" s="23"/>
      <c r="P29" s="23"/>
      <c r="Q29" s="23"/>
      <c r="R29" s="23"/>
    </row>
    <row r="30" spans="1:18" x14ac:dyDescent="0.2">
      <c r="A30" s="25"/>
      <c r="B30" s="23"/>
      <c r="C30" s="23"/>
      <c r="D30" s="23"/>
      <c r="E30" s="23"/>
      <c r="F30" s="23"/>
      <c r="H30" s="23"/>
      <c r="I30" s="23"/>
      <c r="J30" s="23"/>
      <c r="K30" s="23"/>
      <c r="L30" s="23"/>
      <c r="N30" s="23"/>
      <c r="O30" s="23"/>
      <c r="P30" s="23"/>
      <c r="Q30" s="23"/>
      <c r="R30" s="23"/>
    </row>
    <row r="31" spans="1:18" x14ac:dyDescent="0.2">
      <c r="A31" s="25"/>
      <c r="B31" s="23"/>
      <c r="C31" s="23"/>
      <c r="D31" s="23"/>
      <c r="E31" s="23"/>
      <c r="F31" s="23"/>
      <c r="H31" s="23"/>
      <c r="I31" s="23"/>
      <c r="J31" s="23"/>
      <c r="K31" s="23"/>
      <c r="L31" s="23"/>
      <c r="N31" s="23"/>
      <c r="O31" s="23"/>
      <c r="P31" s="23"/>
      <c r="Q31" s="23"/>
      <c r="R31" s="23"/>
    </row>
  </sheetData>
  <mergeCells count="6">
    <mergeCell ref="B11:J14"/>
    <mergeCell ref="A11:A14"/>
    <mergeCell ref="B17:F31"/>
    <mergeCell ref="H17:L31"/>
    <mergeCell ref="N17:R31"/>
    <mergeCell ref="A17:A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EDDE-BC02-4695-A1F0-5E69B6B3EB12}">
  <dimension ref="A28:K53"/>
  <sheetViews>
    <sheetView topLeftCell="A8" workbookViewId="0">
      <selection activeCell="Q35" sqref="Q35"/>
    </sheetView>
  </sheetViews>
  <sheetFormatPr baseColWidth="10" defaultColWidth="8.83203125" defaultRowHeight="15" x14ac:dyDescent="0.2"/>
  <sheetData>
    <row r="28" spans="1:11" ht="15" customHeight="1" x14ac:dyDescent="0.2">
      <c r="A28" s="24" t="s">
        <v>5</v>
      </c>
      <c r="B28" s="23" t="s">
        <v>10</v>
      </c>
      <c r="C28" s="23"/>
      <c r="D28" s="23"/>
      <c r="E28" s="23"/>
      <c r="F28" s="23"/>
      <c r="G28" s="23"/>
      <c r="H28" s="23"/>
      <c r="I28" s="23"/>
      <c r="J28" s="23"/>
      <c r="K28" s="23"/>
    </row>
    <row r="29" spans="1:11" ht="15" customHeight="1" x14ac:dyDescent="0.2">
      <c r="A29" s="25"/>
      <c r="B29" s="23"/>
      <c r="C29" s="23"/>
      <c r="D29" s="23"/>
      <c r="E29" s="23"/>
      <c r="F29" s="23"/>
      <c r="G29" s="23"/>
      <c r="H29" s="23"/>
      <c r="I29" s="23"/>
      <c r="J29" s="23"/>
      <c r="K29" s="23"/>
    </row>
    <row r="30" spans="1:11" ht="15" customHeight="1" x14ac:dyDescent="0.2">
      <c r="A30" s="25"/>
      <c r="B30" s="23"/>
      <c r="C30" s="23"/>
      <c r="D30" s="23"/>
      <c r="E30" s="23"/>
      <c r="F30" s="23"/>
      <c r="G30" s="23"/>
      <c r="H30" s="23"/>
      <c r="I30" s="23"/>
      <c r="J30" s="23"/>
      <c r="K30" s="23"/>
    </row>
    <row r="31" spans="1:11" ht="15" customHeight="1" x14ac:dyDescent="0.2">
      <c r="A31" s="25"/>
      <c r="B31" s="23"/>
      <c r="C31" s="23"/>
      <c r="D31" s="23"/>
      <c r="E31" s="23"/>
      <c r="F31" s="23"/>
      <c r="G31" s="23"/>
      <c r="H31" s="23"/>
      <c r="I31" s="23"/>
      <c r="J31" s="23"/>
      <c r="K31" s="23"/>
    </row>
    <row r="32" spans="1:11" ht="15" customHeight="1" x14ac:dyDescent="0.2">
      <c r="A32" s="25"/>
      <c r="B32" s="23"/>
      <c r="C32" s="23"/>
      <c r="D32" s="23"/>
      <c r="E32" s="23"/>
      <c r="F32" s="23"/>
      <c r="G32" s="23"/>
      <c r="H32" s="23"/>
      <c r="I32" s="23"/>
      <c r="J32" s="23"/>
      <c r="K32" s="23"/>
    </row>
    <row r="33" spans="1:11" ht="15" customHeight="1" x14ac:dyDescent="0.2">
      <c r="A33" s="25"/>
      <c r="B33" s="23"/>
      <c r="C33" s="23"/>
      <c r="D33" s="23"/>
      <c r="E33" s="23"/>
      <c r="F33" s="23"/>
      <c r="G33" s="23"/>
      <c r="H33" s="23"/>
      <c r="I33" s="23"/>
      <c r="J33" s="23"/>
      <c r="K33" s="23"/>
    </row>
    <row r="34" spans="1:11" ht="15" customHeight="1" x14ac:dyDescent="0.2">
      <c r="A34" s="25"/>
      <c r="B34" s="23"/>
      <c r="C34" s="23"/>
      <c r="D34" s="23"/>
      <c r="E34" s="23"/>
      <c r="F34" s="23"/>
      <c r="G34" s="23"/>
      <c r="H34" s="23"/>
      <c r="I34" s="23"/>
      <c r="J34" s="23"/>
      <c r="K34" s="23"/>
    </row>
    <row r="35" spans="1:11" x14ac:dyDescent="0.2">
      <c r="A35" s="25"/>
      <c r="B35" s="23"/>
      <c r="C35" s="23"/>
      <c r="D35" s="23"/>
      <c r="E35" s="23"/>
      <c r="F35" s="23"/>
      <c r="G35" s="23"/>
      <c r="H35" s="23"/>
      <c r="I35" s="23"/>
      <c r="J35" s="23"/>
      <c r="K35" s="23"/>
    </row>
    <row r="36" spans="1:11" x14ac:dyDescent="0.2">
      <c r="A36" s="25"/>
      <c r="B36" s="23"/>
      <c r="C36" s="23"/>
      <c r="D36" s="23"/>
      <c r="E36" s="23"/>
      <c r="F36" s="23"/>
      <c r="G36" s="23"/>
      <c r="H36" s="23"/>
      <c r="I36" s="23"/>
      <c r="J36" s="23"/>
      <c r="K36" s="23"/>
    </row>
    <row r="39" spans="1:11" x14ac:dyDescent="0.2">
      <c r="A39" s="24" t="s">
        <v>9</v>
      </c>
      <c r="B39" s="23" t="s">
        <v>11</v>
      </c>
      <c r="C39" s="23"/>
      <c r="D39" s="23"/>
      <c r="E39" s="23"/>
      <c r="F39" s="23"/>
      <c r="G39" s="23"/>
      <c r="H39" s="23"/>
      <c r="I39" s="23"/>
      <c r="J39" s="23"/>
      <c r="K39" s="23"/>
    </row>
    <row r="40" spans="1:11" x14ac:dyDescent="0.2">
      <c r="A40" s="24"/>
      <c r="B40" s="23"/>
      <c r="C40" s="23"/>
      <c r="D40" s="23"/>
      <c r="E40" s="23"/>
      <c r="F40" s="23"/>
      <c r="G40" s="23"/>
      <c r="H40" s="23"/>
      <c r="I40" s="23"/>
      <c r="J40" s="23"/>
      <c r="K40" s="23"/>
    </row>
    <row r="41" spans="1:11" x14ac:dyDescent="0.2">
      <c r="A41" s="24"/>
      <c r="B41" s="23"/>
      <c r="C41" s="23"/>
      <c r="D41" s="23"/>
      <c r="E41" s="23"/>
      <c r="F41" s="23"/>
      <c r="G41" s="23"/>
      <c r="H41" s="23"/>
      <c r="I41" s="23"/>
      <c r="J41" s="23"/>
      <c r="K41" s="23"/>
    </row>
    <row r="42" spans="1:11" x14ac:dyDescent="0.2">
      <c r="A42" s="24"/>
      <c r="B42" s="23"/>
      <c r="C42" s="23"/>
      <c r="D42" s="23"/>
      <c r="E42" s="23"/>
      <c r="F42" s="23"/>
      <c r="G42" s="23"/>
      <c r="H42" s="23"/>
      <c r="I42" s="23"/>
      <c r="J42" s="23"/>
      <c r="K42" s="23"/>
    </row>
    <row r="43" spans="1:11" x14ac:dyDescent="0.2">
      <c r="A43" s="24"/>
      <c r="B43" s="23"/>
      <c r="C43" s="23"/>
      <c r="D43" s="23"/>
      <c r="E43" s="23"/>
      <c r="F43" s="23"/>
      <c r="G43" s="23"/>
      <c r="H43" s="23"/>
      <c r="I43" s="23"/>
      <c r="J43" s="23"/>
      <c r="K43" s="23"/>
    </row>
    <row r="44" spans="1:11" x14ac:dyDescent="0.2">
      <c r="A44" s="24"/>
      <c r="B44" s="23"/>
      <c r="C44" s="23"/>
      <c r="D44" s="23"/>
      <c r="E44" s="23"/>
      <c r="F44" s="23"/>
      <c r="G44" s="23"/>
      <c r="H44" s="23"/>
      <c r="I44" s="23"/>
      <c r="J44" s="23"/>
      <c r="K44" s="23"/>
    </row>
    <row r="45" spans="1:11" x14ac:dyDescent="0.2">
      <c r="A45" s="24"/>
      <c r="B45" s="23"/>
      <c r="C45" s="23"/>
      <c r="D45" s="23"/>
      <c r="E45" s="23"/>
      <c r="F45" s="23"/>
      <c r="G45" s="23"/>
      <c r="H45" s="23"/>
      <c r="I45" s="23"/>
      <c r="J45" s="23"/>
      <c r="K45" s="23"/>
    </row>
    <row r="48" spans="1:11" ht="15" customHeight="1" x14ac:dyDescent="0.2">
      <c r="A48" s="24" t="s">
        <v>13</v>
      </c>
      <c r="B48" s="23" t="s">
        <v>12</v>
      </c>
      <c r="C48" s="23"/>
      <c r="D48" s="23"/>
      <c r="E48" s="23"/>
      <c r="F48" s="23"/>
      <c r="G48" s="23"/>
      <c r="H48" s="23"/>
      <c r="I48" s="23"/>
      <c r="J48" s="23"/>
      <c r="K48" s="23"/>
    </row>
    <row r="49" spans="1:11" ht="15" customHeight="1" x14ac:dyDescent="0.2">
      <c r="A49" s="24"/>
      <c r="B49" s="23"/>
      <c r="C49" s="23"/>
      <c r="D49" s="23"/>
      <c r="E49" s="23"/>
      <c r="F49" s="23"/>
      <c r="G49" s="23"/>
      <c r="H49" s="23"/>
      <c r="I49" s="23"/>
      <c r="J49" s="23"/>
      <c r="K49" s="23"/>
    </row>
    <row r="50" spans="1:11" ht="15" customHeight="1" x14ac:dyDescent="0.2">
      <c r="A50" s="24"/>
      <c r="B50" s="23"/>
      <c r="C50" s="23"/>
      <c r="D50" s="23"/>
      <c r="E50" s="23"/>
      <c r="F50" s="23"/>
      <c r="G50" s="23"/>
      <c r="H50" s="23"/>
      <c r="I50" s="23"/>
      <c r="J50" s="23"/>
      <c r="K50" s="23"/>
    </row>
    <row r="51" spans="1:11" ht="15" customHeight="1" x14ac:dyDescent="0.2">
      <c r="A51" s="24"/>
      <c r="B51" s="23"/>
      <c r="C51" s="23"/>
      <c r="D51" s="23"/>
      <c r="E51" s="23"/>
      <c r="F51" s="23"/>
      <c r="G51" s="23"/>
      <c r="H51" s="23"/>
      <c r="I51" s="23"/>
      <c r="J51" s="23"/>
      <c r="K51" s="23"/>
    </row>
    <row r="52" spans="1:11" ht="15" customHeight="1" x14ac:dyDescent="0.2">
      <c r="A52" s="24"/>
      <c r="B52" s="23"/>
      <c r="C52" s="23"/>
      <c r="D52" s="23"/>
      <c r="E52" s="23"/>
      <c r="F52" s="23"/>
      <c r="G52" s="23"/>
      <c r="H52" s="23"/>
      <c r="I52" s="23"/>
      <c r="J52" s="23"/>
      <c r="K52" s="23"/>
    </row>
    <row r="53" spans="1:11" x14ac:dyDescent="0.2">
      <c r="A53" s="24"/>
      <c r="B53" s="23"/>
      <c r="C53" s="23"/>
      <c r="D53" s="23"/>
      <c r="E53" s="23"/>
      <c r="F53" s="23"/>
      <c r="G53" s="23"/>
      <c r="H53" s="23"/>
      <c r="I53" s="23"/>
      <c r="J53" s="23"/>
      <c r="K53" s="23"/>
    </row>
  </sheetData>
  <mergeCells count="6">
    <mergeCell ref="B48:K53"/>
    <mergeCell ref="A48:A53"/>
    <mergeCell ref="B28:K36"/>
    <mergeCell ref="A28:A36"/>
    <mergeCell ref="B39:K45"/>
    <mergeCell ref="A39:A4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97E5F-7172-4430-BE32-2C7CA518AAC7}">
  <dimension ref="A11:K21"/>
  <sheetViews>
    <sheetView workbookViewId="0">
      <selection activeCell="B26" sqref="B26"/>
    </sheetView>
  </sheetViews>
  <sheetFormatPr baseColWidth="10" defaultColWidth="8.83203125" defaultRowHeight="15" x14ac:dyDescent="0.2"/>
  <sheetData>
    <row r="11" spans="1:11" x14ac:dyDescent="0.2">
      <c r="K11" s="1"/>
    </row>
    <row r="13" spans="1:11" x14ac:dyDescent="0.2">
      <c r="K13" s="1"/>
    </row>
    <row r="16" spans="1:11" x14ac:dyDescent="0.2">
      <c r="A16" s="23" t="s">
        <v>14</v>
      </c>
      <c r="B16" s="23"/>
      <c r="C16" s="23"/>
      <c r="D16" s="23"/>
      <c r="E16" s="23"/>
      <c r="F16" s="23"/>
      <c r="G16" s="23"/>
      <c r="H16" s="23"/>
    </row>
    <row r="17" spans="1:8" x14ac:dyDescent="0.2">
      <c r="A17" s="23"/>
      <c r="B17" s="23"/>
      <c r="C17" s="23"/>
      <c r="D17" s="23"/>
      <c r="E17" s="23"/>
      <c r="F17" s="23"/>
      <c r="G17" s="23"/>
      <c r="H17" s="23"/>
    </row>
    <row r="18" spans="1:8" x14ac:dyDescent="0.2">
      <c r="A18" s="23"/>
      <c r="B18" s="23"/>
      <c r="C18" s="23"/>
      <c r="D18" s="23"/>
      <c r="E18" s="23"/>
      <c r="F18" s="23"/>
      <c r="G18" s="23"/>
      <c r="H18" s="23"/>
    </row>
    <row r="19" spans="1:8" x14ac:dyDescent="0.2">
      <c r="A19" s="23"/>
      <c r="B19" s="23"/>
      <c r="C19" s="23"/>
      <c r="D19" s="23"/>
      <c r="E19" s="23"/>
      <c r="F19" s="23"/>
      <c r="G19" s="23"/>
      <c r="H19" s="23"/>
    </row>
    <row r="20" spans="1:8" x14ac:dyDescent="0.2">
      <c r="A20" s="23"/>
      <c r="B20" s="23"/>
      <c r="C20" s="23"/>
      <c r="D20" s="23"/>
      <c r="E20" s="23"/>
      <c r="F20" s="23"/>
      <c r="G20" s="23"/>
      <c r="H20" s="23"/>
    </row>
    <row r="21" spans="1:8" x14ac:dyDescent="0.2">
      <c r="A21" s="23"/>
      <c r="B21" s="23"/>
      <c r="C21" s="23"/>
      <c r="D21" s="23"/>
      <c r="E21" s="23"/>
      <c r="F21" s="23"/>
      <c r="G21" s="23"/>
      <c r="H21" s="23"/>
    </row>
  </sheetData>
  <mergeCells count="1">
    <mergeCell ref="A16:H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CAD1C-C9FD-4E67-8554-137292C84806}">
  <dimension ref="A29:I45"/>
  <sheetViews>
    <sheetView topLeftCell="A5" workbookViewId="0">
      <selection activeCell="E29" sqref="E6:E29"/>
    </sheetView>
  </sheetViews>
  <sheetFormatPr baseColWidth="10" defaultColWidth="8.83203125" defaultRowHeight="15" x14ac:dyDescent="0.2"/>
  <cols>
    <col min="9" max="9" width="12.6640625" customWidth="1"/>
  </cols>
  <sheetData>
    <row r="29" spans="1:9" ht="20" x14ac:dyDescent="0.2">
      <c r="A29" s="10"/>
      <c r="B29" s="10"/>
      <c r="C29" s="10"/>
      <c r="D29" s="10"/>
      <c r="E29" s="10"/>
      <c r="F29" s="10"/>
      <c r="G29" s="10"/>
      <c r="H29" s="10"/>
      <c r="I29" s="10"/>
    </row>
    <row r="30" spans="1:9" x14ac:dyDescent="0.2">
      <c r="A30" s="23" t="s">
        <v>15</v>
      </c>
      <c r="B30" s="23"/>
      <c r="C30" s="23"/>
      <c r="D30" s="23"/>
      <c r="E30" s="23"/>
      <c r="F30" s="23"/>
      <c r="G30" s="23"/>
      <c r="H30" s="23"/>
      <c r="I30" s="23"/>
    </row>
    <row r="31" spans="1:9" x14ac:dyDescent="0.2">
      <c r="A31" s="23"/>
      <c r="B31" s="23"/>
      <c r="C31" s="23"/>
      <c r="D31" s="23"/>
      <c r="E31" s="23"/>
      <c r="F31" s="23"/>
      <c r="G31" s="23"/>
      <c r="H31" s="23"/>
      <c r="I31" s="23"/>
    </row>
    <row r="32" spans="1:9" x14ac:dyDescent="0.2">
      <c r="A32" s="23"/>
      <c r="B32" s="23"/>
      <c r="C32" s="23"/>
      <c r="D32" s="23"/>
      <c r="E32" s="23"/>
      <c r="F32" s="23"/>
      <c r="G32" s="23"/>
      <c r="H32" s="23"/>
      <c r="I32" s="23"/>
    </row>
    <row r="33" spans="1:9" x14ac:dyDescent="0.2">
      <c r="A33" s="23"/>
      <c r="B33" s="23"/>
      <c r="C33" s="23"/>
      <c r="D33" s="23"/>
      <c r="E33" s="23"/>
      <c r="F33" s="23"/>
      <c r="G33" s="23"/>
      <c r="H33" s="23"/>
      <c r="I33" s="23"/>
    </row>
    <row r="34" spans="1:9" x14ac:dyDescent="0.2">
      <c r="A34" s="23"/>
      <c r="B34" s="23"/>
      <c r="C34" s="23"/>
      <c r="D34" s="23"/>
      <c r="E34" s="23"/>
      <c r="F34" s="23"/>
      <c r="G34" s="23"/>
      <c r="H34" s="23"/>
      <c r="I34" s="23"/>
    </row>
    <row r="35" spans="1:9" x14ac:dyDescent="0.2">
      <c r="A35" s="23"/>
      <c r="B35" s="23"/>
      <c r="C35" s="23"/>
      <c r="D35" s="23"/>
      <c r="E35" s="23"/>
      <c r="F35" s="23"/>
      <c r="G35" s="23"/>
      <c r="H35" s="23"/>
      <c r="I35" s="23"/>
    </row>
    <row r="36" spans="1:9" x14ac:dyDescent="0.2">
      <c r="A36" s="23"/>
      <c r="B36" s="23"/>
      <c r="C36" s="23"/>
      <c r="D36" s="23"/>
      <c r="E36" s="23"/>
      <c r="F36" s="23"/>
      <c r="G36" s="23"/>
      <c r="H36" s="23"/>
      <c r="I36" s="23"/>
    </row>
    <row r="37" spans="1:9" x14ac:dyDescent="0.2">
      <c r="A37" s="23"/>
      <c r="B37" s="23"/>
      <c r="C37" s="23"/>
      <c r="D37" s="23"/>
      <c r="E37" s="23"/>
      <c r="F37" s="23"/>
      <c r="G37" s="23"/>
      <c r="H37" s="23"/>
      <c r="I37" s="23"/>
    </row>
    <row r="38" spans="1:9" x14ac:dyDescent="0.2">
      <c r="A38" s="23"/>
      <c r="B38" s="23"/>
      <c r="C38" s="23"/>
      <c r="D38" s="23"/>
      <c r="E38" s="23"/>
      <c r="F38" s="23"/>
      <c r="G38" s="23"/>
      <c r="H38" s="23"/>
      <c r="I38" s="23"/>
    </row>
    <row r="39" spans="1:9" ht="20" x14ac:dyDescent="0.2">
      <c r="A39" s="10"/>
      <c r="B39" s="10"/>
      <c r="C39" s="10"/>
      <c r="D39" s="10"/>
      <c r="E39" s="10"/>
      <c r="F39" s="10"/>
      <c r="G39" s="10"/>
      <c r="H39" s="10"/>
      <c r="I39" s="10"/>
    </row>
    <row r="40" spans="1:9" x14ac:dyDescent="0.2">
      <c r="A40" s="23" t="s">
        <v>16</v>
      </c>
      <c r="B40" s="23"/>
      <c r="C40" s="23"/>
      <c r="D40" s="23"/>
      <c r="E40" s="23"/>
      <c r="F40" s="23"/>
      <c r="G40" s="23"/>
      <c r="H40" s="23"/>
      <c r="I40" s="23"/>
    </row>
    <row r="41" spans="1:9" x14ac:dyDescent="0.2">
      <c r="A41" s="23"/>
      <c r="B41" s="23"/>
      <c r="C41" s="23"/>
      <c r="D41" s="23"/>
      <c r="E41" s="23"/>
      <c r="F41" s="23"/>
      <c r="G41" s="23"/>
      <c r="H41" s="23"/>
      <c r="I41" s="23"/>
    </row>
    <row r="42" spans="1:9" x14ac:dyDescent="0.2">
      <c r="A42" s="23"/>
      <c r="B42" s="23"/>
      <c r="C42" s="23"/>
      <c r="D42" s="23"/>
      <c r="E42" s="23"/>
      <c r="F42" s="23"/>
      <c r="G42" s="23"/>
      <c r="H42" s="23"/>
      <c r="I42" s="23"/>
    </row>
    <row r="43" spans="1:9" x14ac:dyDescent="0.2">
      <c r="A43" s="23"/>
      <c r="B43" s="23"/>
      <c r="C43" s="23"/>
      <c r="D43" s="23"/>
      <c r="E43" s="23"/>
      <c r="F43" s="23"/>
      <c r="G43" s="23"/>
      <c r="H43" s="23"/>
      <c r="I43" s="23"/>
    </row>
    <row r="44" spans="1:9" x14ac:dyDescent="0.2">
      <c r="A44" s="23"/>
      <c r="B44" s="23"/>
      <c r="C44" s="23"/>
      <c r="D44" s="23"/>
      <c r="E44" s="23"/>
      <c r="F44" s="23"/>
      <c r="G44" s="23"/>
      <c r="H44" s="23"/>
      <c r="I44" s="23"/>
    </row>
    <row r="45" spans="1:9" x14ac:dyDescent="0.2">
      <c r="A45" s="23"/>
      <c r="B45" s="23"/>
      <c r="C45" s="23"/>
      <c r="D45" s="23"/>
      <c r="E45" s="23"/>
      <c r="F45" s="23"/>
      <c r="G45" s="23"/>
      <c r="H45" s="23"/>
      <c r="I45" s="23"/>
    </row>
  </sheetData>
  <mergeCells count="2">
    <mergeCell ref="A30:I38"/>
    <mergeCell ref="A40:I4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2333E-92FD-4540-AE09-70B2BCAD7378}">
  <dimension ref="A23:U35"/>
  <sheetViews>
    <sheetView topLeftCell="A21" zoomScale="130" zoomScaleNormal="130" workbookViewId="0">
      <selection activeCell="H28" sqref="H28"/>
    </sheetView>
  </sheetViews>
  <sheetFormatPr baseColWidth="10" defaultColWidth="8.83203125" defaultRowHeight="15" x14ac:dyDescent="0.2"/>
  <sheetData>
    <row r="23" spans="1:21" ht="20" x14ac:dyDescent="0.2">
      <c r="A23" s="10"/>
      <c r="B23" s="10"/>
      <c r="C23" s="10"/>
      <c r="D23" s="10"/>
      <c r="E23" s="10"/>
      <c r="F23" s="10"/>
      <c r="G23" s="10"/>
      <c r="H23" s="10"/>
      <c r="I23" s="10"/>
      <c r="J23" s="10"/>
      <c r="K23" s="10"/>
      <c r="L23" s="10"/>
      <c r="M23" s="10"/>
      <c r="N23" s="10"/>
      <c r="O23" s="10"/>
      <c r="P23" s="10"/>
      <c r="Q23" s="10"/>
      <c r="R23" s="10"/>
      <c r="S23" s="10"/>
      <c r="T23" s="10"/>
      <c r="U23" s="10"/>
    </row>
    <row r="24" spans="1:21" ht="20" x14ac:dyDescent="0.2">
      <c r="A24" s="10"/>
      <c r="B24" s="10" t="s">
        <v>17</v>
      </c>
      <c r="C24" s="10" t="s">
        <v>18</v>
      </c>
      <c r="D24" s="10"/>
      <c r="E24" s="10"/>
      <c r="F24" s="10"/>
      <c r="G24" s="10"/>
      <c r="H24" s="10"/>
      <c r="I24" s="10"/>
      <c r="J24" s="10"/>
      <c r="K24" s="10"/>
      <c r="L24" s="10"/>
      <c r="M24" s="10"/>
      <c r="N24" s="10"/>
      <c r="O24" s="10"/>
      <c r="P24" s="10"/>
      <c r="Q24" s="10"/>
      <c r="R24" s="10"/>
      <c r="S24" s="10"/>
      <c r="T24" s="10"/>
      <c r="U24" s="10"/>
    </row>
    <row r="25" spans="1:21" ht="20" x14ac:dyDescent="0.2">
      <c r="A25" s="10" t="s">
        <v>19</v>
      </c>
      <c r="B25" s="10">
        <v>0.4</v>
      </c>
      <c r="C25" s="10">
        <v>0.3</v>
      </c>
      <c r="D25" s="10">
        <f>B25+C25</f>
        <v>0.7</v>
      </c>
      <c r="E25" s="10" t="s">
        <v>24</v>
      </c>
      <c r="F25" s="10"/>
      <c r="G25" s="10"/>
      <c r="H25" s="10"/>
      <c r="I25" s="10"/>
      <c r="J25" s="10"/>
      <c r="K25" s="10"/>
      <c r="L25" s="10"/>
      <c r="M25" s="10"/>
      <c r="N25" s="10"/>
      <c r="O25" s="10"/>
      <c r="P25" s="10"/>
      <c r="Q25" s="10"/>
      <c r="R25" s="10"/>
      <c r="S25" s="10"/>
      <c r="T25" s="10"/>
      <c r="U25" s="10"/>
    </row>
    <row r="26" spans="1:21" ht="20" x14ac:dyDescent="0.2">
      <c r="A26" s="10" t="s">
        <v>20</v>
      </c>
      <c r="B26" s="10">
        <v>0.2</v>
      </c>
      <c r="C26" s="10">
        <v>0.1</v>
      </c>
      <c r="D26" s="10">
        <f>B26+C26</f>
        <v>0.30000000000000004</v>
      </c>
      <c r="E26" s="10" t="s">
        <v>25</v>
      </c>
      <c r="F26" s="10"/>
      <c r="G26" s="10"/>
      <c r="H26" s="10"/>
      <c r="I26" s="10"/>
      <c r="J26" s="10"/>
      <c r="K26" s="10"/>
      <c r="L26" s="10"/>
      <c r="M26" s="10"/>
      <c r="N26" s="10"/>
      <c r="O26" s="10"/>
      <c r="P26" s="10"/>
      <c r="Q26" s="10"/>
      <c r="R26" s="10"/>
      <c r="S26" s="10"/>
      <c r="T26" s="10"/>
      <c r="U26" s="10"/>
    </row>
    <row r="27" spans="1:21" ht="20" x14ac:dyDescent="0.2">
      <c r="A27" s="10"/>
      <c r="B27" s="10">
        <f>B25+B26</f>
        <v>0.60000000000000009</v>
      </c>
      <c r="C27" s="10">
        <f>C25+C26</f>
        <v>0.4</v>
      </c>
      <c r="D27" s="10"/>
      <c r="E27" s="10"/>
      <c r="F27" s="10"/>
      <c r="G27" s="10"/>
      <c r="H27" s="10"/>
      <c r="I27" s="10"/>
      <c r="J27" s="10"/>
      <c r="K27" s="10"/>
      <c r="L27" s="10"/>
      <c r="M27" s="10"/>
      <c r="N27" s="10"/>
      <c r="O27" s="10"/>
      <c r="P27" s="10"/>
      <c r="Q27" s="10"/>
      <c r="R27" s="10"/>
      <c r="S27" s="10"/>
      <c r="T27" s="10"/>
      <c r="U27" s="10"/>
    </row>
    <row r="28" spans="1:21" ht="20" x14ac:dyDescent="0.2">
      <c r="A28" s="10"/>
      <c r="B28" s="10" t="s">
        <v>23</v>
      </c>
      <c r="C28" s="10" t="s">
        <v>22</v>
      </c>
      <c r="D28" s="10"/>
      <c r="E28" s="10"/>
      <c r="F28" s="10"/>
      <c r="G28" s="10"/>
      <c r="H28" s="10"/>
      <c r="I28" s="10"/>
      <c r="J28" s="10"/>
      <c r="K28" s="10"/>
      <c r="L28" s="10"/>
      <c r="M28" s="10"/>
      <c r="N28" s="10"/>
      <c r="O28" s="10"/>
      <c r="P28" s="10"/>
      <c r="Q28" s="10"/>
      <c r="R28" s="10"/>
      <c r="S28" s="10"/>
      <c r="T28" s="10"/>
      <c r="U28" s="10"/>
    </row>
    <row r="29" spans="1:21" ht="20" x14ac:dyDescent="0.2">
      <c r="A29" s="10"/>
      <c r="B29" s="10"/>
      <c r="C29" s="10"/>
      <c r="D29" s="10"/>
      <c r="E29" s="10"/>
      <c r="F29" s="10"/>
      <c r="G29" s="10"/>
      <c r="H29" s="10"/>
      <c r="I29" s="10"/>
      <c r="J29" s="10"/>
      <c r="K29" s="10"/>
      <c r="L29" s="10"/>
      <c r="M29" s="10"/>
      <c r="N29" s="10"/>
      <c r="O29" s="10"/>
      <c r="P29" s="10"/>
      <c r="Q29" s="10"/>
      <c r="R29" s="10"/>
      <c r="S29" s="10"/>
      <c r="T29" s="10"/>
      <c r="U29" s="10"/>
    </row>
    <row r="30" spans="1:21" ht="20" x14ac:dyDescent="0.2">
      <c r="A30" s="10" t="s">
        <v>26</v>
      </c>
      <c r="B30" s="10" t="s">
        <v>27</v>
      </c>
      <c r="C30" s="10">
        <f>B25/D25</f>
        <v>0.57142857142857151</v>
      </c>
      <c r="D30" s="10"/>
      <c r="E30" s="10"/>
      <c r="F30" s="10"/>
      <c r="G30" s="10"/>
      <c r="H30" s="10"/>
      <c r="I30" s="10"/>
      <c r="J30" s="10"/>
      <c r="K30" s="10"/>
      <c r="L30" s="10"/>
      <c r="M30" s="10"/>
      <c r="N30" s="10"/>
      <c r="O30" s="10"/>
      <c r="P30" s="10"/>
      <c r="Q30" s="10"/>
      <c r="R30" s="10"/>
      <c r="S30" s="10"/>
      <c r="T30" s="10"/>
      <c r="U30" s="10"/>
    </row>
    <row r="31" spans="1:21" ht="20" x14ac:dyDescent="0.2">
      <c r="A31" s="10" t="s">
        <v>30</v>
      </c>
      <c r="B31" s="10" t="s">
        <v>28</v>
      </c>
      <c r="C31" s="10">
        <f>C25/D25</f>
        <v>0.4285714285714286</v>
      </c>
      <c r="D31" s="10"/>
      <c r="E31" s="10"/>
      <c r="F31" s="10"/>
      <c r="G31" s="10"/>
      <c r="H31" s="10"/>
      <c r="I31" s="10"/>
      <c r="J31" s="10"/>
      <c r="K31" s="10"/>
      <c r="L31" s="10"/>
      <c r="M31" s="10"/>
      <c r="N31" s="10"/>
      <c r="O31" s="10"/>
      <c r="P31" s="10"/>
      <c r="Q31" s="10"/>
      <c r="R31" s="10"/>
      <c r="S31" s="10"/>
      <c r="T31" s="10"/>
      <c r="U31" s="10"/>
    </row>
    <row r="32" spans="1:21" ht="20" x14ac:dyDescent="0.2">
      <c r="A32" s="10" t="s">
        <v>31</v>
      </c>
      <c r="B32" s="10">
        <f>C30+C31</f>
        <v>1</v>
      </c>
      <c r="C32" s="11" t="s">
        <v>32</v>
      </c>
      <c r="D32" s="11"/>
      <c r="E32" s="11"/>
      <c r="F32" s="11"/>
      <c r="G32" s="11"/>
      <c r="H32" s="11"/>
      <c r="I32" s="11"/>
      <c r="J32" s="11"/>
      <c r="K32" s="11"/>
      <c r="L32" s="11"/>
      <c r="M32" s="11"/>
      <c r="N32" s="11"/>
      <c r="O32" s="11"/>
      <c r="P32" s="11"/>
      <c r="Q32" s="10"/>
      <c r="R32" s="10"/>
      <c r="S32" s="10"/>
      <c r="T32" s="10"/>
      <c r="U32" s="10"/>
    </row>
    <row r="33" spans="1:21" ht="20" x14ac:dyDescent="0.2">
      <c r="A33" s="10"/>
      <c r="B33" s="10"/>
      <c r="C33" s="10"/>
      <c r="D33" s="10"/>
      <c r="E33" s="10"/>
      <c r="F33" s="10"/>
      <c r="G33" s="10"/>
      <c r="H33" s="10"/>
      <c r="I33" s="10"/>
      <c r="J33" s="10"/>
      <c r="K33" s="10"/>
      <c r="L33" s="10"/>
      <c r="M33" s="10"/>
      <c r="N33" s="10"/>
      <c r="O33" s="10"/>
      <c r="P33" s="10"/>
      <c r="Q33" s="10"/>
      <c r="R33" s="10"/>
      <c r="S33" s="10"/>
      <c r="T33" s="10"/>
      <c r="U33" s="10"/>
    </row>
    <row r="34" spans="1:21" ht="20" x14ac:dyDescent="0.2">
      <c r="A34" s="10"/>
      <c r="B34" s="10"/>
      <c r="C34" s="10"/>
      <c r="D34" s="10"/>
      <c r="E34" s="10"/>
      <c r="F34" s="10"/>
      <c r="G34" s="10"/>
      <c r="H34" s="10"/>
      <c r="I34" s="10"/>
      <c r="J34" s="10"/>
      <c r="K34" s="10"/>
      <c r="L34" s="10"/>
      <c r="M34" s="10"/>
      <c r="N34" s="10"/>
      <c r="O34" s="10"/>
      <c r="P34" s="10"/>
      <c r="Q34" s="10"/>
      <c r="R34" s="10"/>
      <c r="S34" s="10"/>
      <c r="T34" s="10"/>
      <c r="U34" s="10"/>
    </row>
    <row r="35" spans="1:21" ht="20" x14ac:dyDescent="0.2">
      <c r="A35" s="10"/>
      <c r="B35" s="10"/>
      <c r="C35" s="10"/>
      <c r="D35" s="10"/>
      <c r="E35" s="10"/>
      <c r="F35" s="10"/>
      <c r="G35" s="10"/>
      <c r="H35" s="10"/>
      <c r="I35" s="10"/>
      <c r="J35" s="10"/>
      <c r="K35" s="10"/>
      <c r="L35" s="10"/>
      <c r="M35" s="10"/>
      <c r="N35" s="10"/>
      <c r="O35" s="10"/>
      <c r="P35" s="10"/>
      <c r="Q35" s="10"/>
      <c r="R35" s="10"/>
      <c r="S35" s="10"/>
      <c r="T35" s="10"/>
      <c r="U35" s="10"/>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7047B-CD38-4B44-BFA0-4DA0337875B0}">
  <dimension ref="A28:I42"/>
  <sheetViews>
    <sheetView tabSelected="1" topLeftCell="A14" workbookViewId="0">
      <selection activeCell="M18" sqref="M18"/>
    </sheetView>
  </sheetViews>
  <sheetFormatPr baseColWidth="10" defaultColWidth="8.83203125" defaultRowHeight="15" x14ac:dyDescent="0.2"/>
  <cols>
    <col min="2" max="2" width="14.83203125" customWidth="1"/>
  </cols>
  <sheetData>
    <row r="28" spans="1:9" ht="20" x14ac:dyDescent="0.2">
      <c r="A28" s="10"/>
      <c r="B28" s="10"/>
      <c r="C28" s="10" t="s">
        <v>17</v>
      </c>
      <c r="D28" s="10" t="s">
        <v>18</v>
      </c>
      <c r="E28" s="10" t="s">
        <v>33</v>
      </c>
      <c r="F28" s="10"/>
      <c r="G28" s="10"/>
      <c r="H28" s="10"/>
      <c r="I28" s="10"/>
    </row>
    <row r="29" spans="1:9" ht="20" x14ac:dyDescent="0.2">
      <c r="A29" s="10"/>
      <c r="B29" s="10" t="s">
        <v>19</v>
      </c>
      <c r="C29" s="10">
        <v>0.15</v>
      </c>
      <c r="D29" s="10">
        <v>0.2</v>
      </c>
      <c r="E29" s="10">
        <v>0.1</v>
      </c>
      <c r="F29" s="10">
        <f>SUM(C29:E29)</f>
        <v>0.44999999999999996</v>
      </c>
      <c r="G29" s="10" t="s">
        <v>34</v>
      </c>
      <c r="H29" s="10"/>
      <c r="I29" s="10"/>
    </row>
    <row r="30" spans="1:9" ht="20" x14ac:dyDescent="0.2">
      <c r="A30" s="10"/>
      <c r="B30" s="10" t="s">
        <v>20</v>
      </c>
      <c r="C30" s="10">
        <v>0.25</v>
      </c>
      <c r="D30" s="10">
        <v>0.25</v>
      </c>
      <c r="E30" s="10">
        <v>0.05</v>
      </c>
      <c r="F30" s="10">
        <f>SUM(C30:E30)</f>
        <v>0.55000000000000004</v>
      </c>
      <c r="G30" s="10" t="s">
        <v>35</v>
      </c>
      <c r="H30" s="10"/>
      <c r="I30" s="10"/>
    </row>
    <row r="31" spans="1:9" ht="20" x14ac:dyDescent="0.2">
      <c r="A31" s="10"/>
      <c r="B31" s="10"/>
      <c r="C31" s="10">
        <f>SUM(C29:C30)</f>
        <v>0.4</v>
      </c>
      <c r="D31" s="10">
        <f t="shared" ref="D31:E31" si="0">SUM(D29:D30)</f>
        <v>0.45</v>
      </c>
      <c r="E31" s="10">
        <f t="shared" si="0"/>
        <v>0.15000000000000002</v>
      </c>
      <c r="F31" s="10"/>
      <c r="G31" s="10"/>
      <c r="H31" s="10"/>
      <c r="I31" s="10"/>
    </row>
    <row r="32" spans="1:9" ht="20" x14ac:dyDescent="0.2">
      <c r="A32" s="10"/>
      <c r="B32" s="10"/>
      <c r="C32" s="10" t="s">
        <v>21</v>
      </c>
      <c r="D32" s="10" t="s">
        <v>36</v>
      </c>
      <c r="E32" s="10" t="s">
        <v>37</v>
      </c>
      <c r="F32" s="10"/>
      <c r="G32" s="10"/>
      <c r="H32" s="10"/>
      <c r="I32" s="10"/>
    </row>
    <row r="33" spans="1:9" ht="20" x14ac:dyDescent="0.2">
      <c r="A33" s="10"/>
      <c r="B33" s="10"/>
      <c r="C33" s="10"/>
      <c r="D33" s="10"/>
      <c r="E33" s="10"/>
      <c r="F33" s="10"/>
      <c r="G33" s="10"/>
      <c r="H33" s="10"/>
      <c r="I33" s="10"/>
    </row>
    <row r="34" spans="1:9" ht="20" x14ac:dyDescent="0.2">
      <c r="A34" s="10" t="s">
        <v>5</v>
      </c>
      <c r="B34" s="10" t="s">
        <v>38</v>
      </c>
      <c r="C34" s="10">
        <f>D30/F30</f>
        <v>0.45454545454545453</v>
      </c>
      <c r="D34" s="10"/>
      <c r="E34" s="10"/>
      <c r="F34" s="10"/>
      <c r="G34" s="10"/>
      <c r="H34" s="10"/>
      <c r="I34" s="10"/>
    </row>
    <row r="35" spans="1:9" ht="20" x14ac:dyDescent="0.2">
      <c r="A35" s="10" t="s">
        <v>9</v>
      </c>
      <c r="B35" s="10" t="s">
        <v>39</v>
      </c>
      <c r="C35" s="10">
        <f>D30/D31</f>
        <v>0.55555555555555558</v>
      </c>
      <c r="D35" s="10"/>
      <c r="E35" s="10"/>
      <c r="F35" s="10"/>
      <c r="G35" s="10"/>
      <c r="H35" s="10"/>
      <c r="I35" s="10"/>
    </row>
    <row r="36" spans="1:9" ht="20" x14ac:dyDescent="0.2">
      <c r="A36" s="10" t="s">
        <v>13</v>
      </c>
      <c r="B36" s="10" t="s">
        <v>40</v>
      </c>
      <c r="C36" s="10">
        <f>D29/D31</f>
        <v>0.44444444444444448</v>
      </c>
      <c r="D36" s="10"/>
      <c r="E36" s="10"/>
      <c r="F36" s="10"/>
      <c r="G36" s="10"/>
      <c r="H36" s="10"/>
      <c r="I36" s="10"/>
    </row>
    <row r="37" spans="1:9" ht="20" x14ac:dyDescent="0.2">
      <c r="A37" s="10"/>
      <c r="B37" s="10"/>
      <c r="C37" s="10"/>
      <c r="D37" s="10"/>
      <c r="E37" s="10"/>
      <c r="F37" s="10"/>
      <c r="G37" s="10"/>
      <c r="H37" s="10"/>
      <c r="I37" s="10"/>
    </row>
    <row r="38" spans="1:9" ht="20" x14ac:dyDescent="0.2">
      <c r="A38" s="10" t="s">
        <v>5</v>
      </c>
      <c r="B38" s="10" t="s">
        <v>41</v>
      </c>
      <c r="C38" s="10">
        <f>SUM(C31,D31)</f>
        <v>0.85000000000000009</v>
      </c>
      <c r="D38" s="10"/>
      <c r="E38" s="10"/>
      <c r="F38" s="10"/>
      <c r="G38" s="10"/>
      <c r="H38" s="10"/>
      <c r="I38" s="10"/>
    </row>
    <row r="39" spans="1:9" ht="20" x14ac:dyDescent="0.2">
      <c r="A39" s="10" t="s">
        <v>9</v>
      </c>
      <c r="B39" s="10" t="s">
        <v>42</v>
      </c>
      <c r="C39" s="10">
        <f>SUM(D31,F30)-D30</f>
        <v>0.75</v>
      </c>
      <c r="D39" s="10"/>
      <c r="E39" s="10"/>
      <c r="F39" s="10"/>
      <c r="G39" s="10"/>
      <c r="H39" s="10"/>
      <c r="I39" s="10"/>
    </row>
    <row r="40" spans="1:9" ht="20" x14ac:dyDescent="0.2">
      <c r="A40" s="10" t="s">
        <v>13</v>
      </c>
      <c r="B40" s="10" t="s">
        <v>43</v>
      </c>
      <c r="C40" s="10">
        <f>SUM(E31,F29)-E29</f>
        <v>0.5</v>
      </c>
      <c r="D40" s="10"/>
      <c r="E40" s="10"/>
      <c r="F40" s="10"/>
      <c r="G40" s="10"/>
      <c r="H40" s="10"/>
      <c r="I40" s="10"/>
    </row>
    <row r="41" spans="1:9" ht="20" x14ac:dyDescent="0.2">
      <c r="A41" s="10"/>
      <c r="B41" s="10"/>
      <c r="C41" s="10"/>
      <c r="D41" s="10"/>
      <c r="E41" s="10"/>
      <c r="F41" s="10"/>
      <c r="G41" s="10"/>
      <c r="H41" s="10"/>
      <c r="I41" s="10"/>
    </row>
    <row r="42" spans="1:9" ht="20" x14ac:dyDescent="0.2">
      <c r="A42" s="10"/>
      <c r="B42" s="10"/>
      <c r="C42" s="10"/>
      <c r="D42" s="10"/>
      <c r="E42" s="10"/>
      <c r="F42" s="10"/>
      <c r="G42" s="10"/>
      <c r="H42" s="10"/>
      <c r="I42" s="1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9EA4F-88E3-4DE9-9F27-50BE89F74F08}">
  <dimension ref="A41:J57"/>
  <sheetViews>
    <sheetView topLeftCell="A29" zoomScale="115" zoomScaleNormal="115" workbookViewId="0">
      <selection activeCell="B55" sqref="B55"/>
    </sheetView>
  </sheetViews>
  <sheetFormatPr baseColWidth="10" defaultColWidth="8.83203125" defaultRowHeight="15" x14ac:dyDescent="0.2"/>
  <cols>
    <col min="2" max="2" width="10.83203125" customWidth="1"/>
  </cols>
  <sheetData>
    <row r="41" spans="1:10" ht="20" x14ac:dyDescent="0.2">
      <c r="A41" s="10"/>
      <c r="B41" s="10"/>
      <c r="C41" s="10"/>
      <c r="D41" s="10"/>
      <c r="E41" s="10"/>
      <c r="F41" s="10"/>
      <c r="G41" s="10"/>
      <c r="H41" s="10"/>
      <c r="I41" s="10"/>
      <c r="J41" s="10"/>
    </row>
    <row r="42" spans="1:10" ht="20" x14ac:dyDescent="0.2">
      <c r="A42" s="10"/>
      <c r="B42" s="10"/>
      <c r="C42" s="27" t="s">
        <v>51</v>
      </c>
      <c r="D42" s="27"/>
      <c r="E42" s="27" t="s">
        <v>52</v>
      </c>
      <c r="F42" s="27"/>
      <c r="G42" s="10"/>
      <c r="H42" s="10"/>
      <c r="I42" s="10"/>
      <c r="J42" s="10"/>
    </row>
    <row r="43" spans="1:10" ht="31" customHeight="1" x14ac:dyDescent="0.2">
      <c r="A43" s="10"/>
      <c r="B43" s="10"/>
      <c r="C43" s="27"/>
      <c r="D43" s="27"/>
      <c r="E43" s="27"/>
      <c r="F43" s="27"/>
      <c r="G43" s="10"/>
      <c r="H43" s="10"/>
      <c r="I43" s="10"/>
      <c r="J43" s="10"/>
    </row>
    <row r="44" spans="1:10" ht="20" x14ac:dyDescent="0.2">
      <c r="A44" s="27" t="s">
        <v>53</v>
      </c>
      <c r="B44" s="27"/>
      <c r="C44" s="26">
        <v>0.23</v>
      </c>
      <c r="D44" s="26"/>
      <c r="E44" s="26">
        <v>0.36</v>
      </c>
      <c r="F44" s="26"/>
      <c r="G44" s="26">
        <f>SUM((C44:F45))</f>
        <v>0.59</v>
      </c>
      <c r="H44" s="26"/>
      <c r="I44" s="26" t="s">
        <v>34</v>
      </c>
      <c r="J44" s="10"/>
    </row>
    <row r="45" spans="1:10" ht="20" x14ac:dyDescent="0.2">
      <c r="A45" s="27"/>
      <c r="B45" s="27"/>
      <c r="C45" s="26"/>
      <c r="D45" s="26"/>
      <c r="E45" s="26"/>
      <c r="F45" s="26"/>
      <c r="G45" s="26"/>
      <c r="H45" s="26"/>
      <c r="I45" s="26"/>
      <c r="J45" s="10"/>
    </row>
    <row r="46" spans="1:10" ht="20" x14ac:dyDescent="0.2">
      <c r="A46" s="24" t="s">
        <v>54</v>
      </c>
      <c r="B46" s="24"/>
      <c r="C46" s="26">
        <v>0.11</v>
      </c>
      <c r="D46" s="26"/>
      <c r="E46" s="26">
        <v>0.3</v>
      </c>
      <c r="F46" s="26"/>
      <c r="G46" s="26">
        <f>SUM((C46:F47))</f>
        <v>0.41</v>
      </c>
      <c r="H46" s="26"/>
      <c r="I46" s="26" t="s">
        <v>35</v>
      </c>
      <c r="J46" s="10"/>
    </row>
    <row r="47" spans="1:10" ht="20" x14ac:dyDescent="0.2">
      <c r="A47" s="24"/>
      <c r="B47" s="24"/>
      <c r="C47" s="26"/>
      <c r="D47" s="26"/>
      <c r="E47" s="26"/>
      <c r="F47" s="26"/>
      <c r="G47" s="26"/>
      <c r="H47" s="26"/>
      <c r="I47" s="26"/>
      <c r="J47" s="10"/>
    </row>
    <row r="48" spans="1:10" ht="20" x14ac:dyDescent="0.2">
      <c r="A48" s="10"/>
      <c r="B48" s="10"/>
      <c r="C48" s="26">
        <f>SUM(C44:D47)</f>
        <v>0.34</v>
      </c>
      <c r="D48" s="26"/>
      <c r="E48" s="26">
        <f>SUM(E44:F47)</f>
        <v>0.65999999999999992</v>
      </c>
      <c r="F48" s="26"/>
      <c r="G48" s="10"/>
      <c r="H48" s="10"/>
      <c r="I48" s="10"/>
      <c r="J48" s="10"/>
    </row>
    <row r="49" spans="1:10" ht="20" x14ac:dyDescent="0.2">
      <c r="A49" s="10"/>
      <c r="B49" s="10"/>
      <c r="C49" s="26"/>
      <c r="D49" s="26"/>
      <c r="E49" s="26"/>
      <c r="F49" s="26"/>
      <c r="G49" s="10"/>
      <c r="H49" s="10"/>
      <c r="I49" s="10"/>
      <c r="J49" s="10"/>
    </row>
    <row r="50" spans="1:10" ht="20" x14ac:dyDescent="0.2">
      <c r="A50" s="10"/>
      <c r="B50" s="10"/>
      <c r="C50" s="26" t="s">
        <v>21</v>
      </c>
      <c r="D50" s="26"/>
      <c r="E50" s="26" t="s">
        <v>36</v>
      </c>
      <c r="F50" s="26"/>
      <c r="G50" s="10"/>
      <c r="H50" s="10"/>
      <c r="I50" s="10"/>
      <c r="J50" s="10"/>
    </row>
    <row r="51" spans="1:10" ht="20" x14ac:dyDescent="0.2">
      <c r="A51" s="10"/>
      <c r="B51" s="10"/>
      <c r="C51" s="10"/>
      <c r="D51" s="10"/>
      <c r="E51" s="10"/>
      <c r="F51" s="10"/>
      <c r="G51" s="10"/>
      <c r="H51" s="10"/>
      <c r="I51" s="10"/>
      <c r="J51" s="10"/>
    </row>
    <row r="52" spans="1:10" ht="20" x14ac:dyDescent="0.2">
      <c r="A52" s="10" t="s">
        <v>55</v>
      </c>
      <c r="B52" s="10" t="s">
        <v>56</v>
      </c>
      <c r="C52" s="10">
        <f>C44/G44</f>
        <v>0.38983050847457629</v>
      </c>
      <c r="D52" s="10"/>
      <c r="E52" s="10"/>
      <c r="F52" s="10"/>
      <c r="G52" s="10"/>
      <c r="H52" s="10"/>
      <c r="I52" s="10"/>
      <c r="J52" s="10"/>
    </row>
    <row r="53" spans="1:10" ht="20" x14ac:dyDescent="0.2">
      <c r="A53" s="10" t="s">
        <v>29</v>
      </c>
      <c r="B53" s="10" t="s">
        <v>57</v>
      </c>
      <c r="C53" s="10">
        <f>E48</f>
        <v>0.65999999999999992</v>
      </c>
      <c r="D53" s="10"/>
      <c r="E53" s="10"/>
      <c r="F53" s="10"/>
      <c r="G53" s="10"/>
      <c r="H53" s="10"/>
      <c r="I53" s="10"/>
      <c r="J53" s="10"/>
    </row>
    <row r="54" spans="1:10" ht="20" x14ac:dyDescent="0.2">
      <c r="A54" s="10" t="s">
        <v>58</v>
      </c>
      <c r="B54" s="10" t="s">
        <v>78</v>
      </c>
      <c r="C54" s="10"/>
      <c r="D54" s="10"/>
      <c r="E54" s="10"/>
      <c r="F54" s="10"/>
      <c r="G54" s="10"/>
      <c r="H54" s="10"/>
      <c r="I54" s="10"/>
      <c r="J54" s="10"/>
    </row>
    <row r="55" spans="1:10" ht="20" x14ac:dyDescent="0.2">
      <c r="A55" s="10"/>
      <c r="B55" s="10"/>
      <c r="C55" s="10"/>
      <c r="D55" s="10"/>
      <c r="E55" s="10"/>
      <c r="F55" s="10"/>
      <c r="G55" s="10"/>
      <c r="H55" s="10"/>
      <c r="I55" s="10"/>
      <c r="J55" s="10"/>
    </row>
    <row r="56" spans="1:10" ht="20" x14ac:dyDescent="0.2">
      <c r="A56" s="10"/>
      <c r="B56" s="10"/>
      <c r="C56" s="10"/>
      <c r="D56" s="10"/>
      <c r="E56" s="10"/>
      <c r="F56" s="10"/>
      <c r="G56" s="10"/>
      <c r="H56" s="10"/>
      <c r="I56" s="10"/>
      <c r="J56" s="10"/>
    </row>
    <row r="57" spans="1:10" ht="20" x14ac:dyDescent="0.2">
      <c r="A57" s="10"/>
      <c r="B57" s="10"/>
      <c r="C57" s="10"/>
      <c r="D57" s="10"/>
      <c r="E57" s="10"/>
      <c r="F57" s="10"/>
      <c r="G57" s="10"/>
      <c r="H57" s="10"/>
      <c r="I57" s="10"/>
      <c r="J57" s="10"/>
    </row>
  </sheetData>
  <mergeCells count="16">
    <mergeCell ref="I44:I45"/>
    <mergeCell ref="I46:I47"/>
    <mergeCell ref="C48:D49"/>
    <mergeCell ref="E48:F49"/>
    <mergeCell ref="G44:H45"/>
    <mergeCell ref="G46:H47"/>
    <mergeCell ref="C50:D50"/>
    <mergeCell ref="E50:F50"/>
    <mergeCell ref="C42:D43"/>
    <mergeCell ref="E42:F43"/>
    <mergeCell ref="A44:B45"/>
    <mergeCell ref="A46:B47"/>
    <mergeCell ref="C44:D45"/>
    <mergeCell ref="E44:F45"/>
    <mergeCell ref="C46:D47"/>
    <mergeCell ref="E46:F4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AADE4-31E1-4F32-854F-AB8BE9291DB4}">
  <dimension ref="A30:G47"/>
  <sheetViews>
    <sheetView topLeftCell="A18" zoomScale="145" zoomScaleNormal="145" workbookViewId="0">
      <selection activeCell="A41" sqref="A41"/>
    </sheetView>
  </sheetViews>
  <sheetFormatPr baseColWidth="10" defaultColWidth="8.83203125" defaultRowHeight="15" x14ac:dyDescent="0.2"/>
  <cols>
    <col min="2" max="2" width="11.1640625" customWidth="1"/>
    <col min="3" max="3" width="12.1640625" customWidth="1"/>
    <col min="4" max="4" width="13.5" customWidth="1"/>
  </cols>
  <sheetData>
    <row r="30" spans="1:7" ht="20" x14ac:dyDescent="0.2">
      <c r="A30" s="10"/>
      <c r="B30" s="10"/>
      <c r="C30" s="10"/>
      <c r="D30" s="10"/>
      <c r="E30" s="10"/>
      <c r="F30" s="10"/>
      <c r="G30" s="10"/>
    </row>
    <row r="31" spans="1:7" ht="20" x14ac:dyDescent="0.2">
      <c r="A31" s="10"/>
      <c r="B31" s="10"/>
      <c r="C31" s="10"/>
      <c r="D31" s="10"/>
      <c r="E31" s="10"/>
      <c r="F31" s="10"/>
      <c r="G31" s="10"/>
    </row>
    <row r="32" spans="1:7" ht="20" x14ac:dyDescent="0.2">
      <c r="A32" s="10"/>
      <c r="B32" s="10"/>
      <c r="C32" s="10" t="s">
        <v>44</v>
      </c>
      <c r="D32" s="10" t="s">
        <v>45</v>
      </c>
      <c r="E32" s="10"/>
      <c r="F32" s="10"/>
      <c r="G32" s="10"/>
    </row>
    <row r="33" spans="1:7" ht="20" x14ac:dyDescent="0.2">
      <c r="A33" s="10"/>
      <c r="B33" s="10" t="s">
        <v>46</v>
      </c>
      <c r="C33" s="10">
        <v>0.19</v>
      </c>
      <c r="D33" s="10">
        <v>0.64</v>
      </c>
      <c r="E33" s="10">
        <f>SUM(C33:D33)</f>
        <v>0.83000000000000007</v>
      </c>
      <c r="F33" s="10" t="s">
        <v>34</v>
      </c>
      <c r="G33" s="10"/>
    </row>
    <row r="34" spans="1:7" ht="20" x14ac:dyDescent="0.2">
      <c r="A34" s="10"/>
      <c r="B34" s="10" t="s">
        <v>47</v>
      </c>
      <c r="C34" s="10">
        <v>0.13</v>
      </c>
      <c r="D34" s="10">
        <v>0.04</v>
      </c>
      <c r="E34" s="10">
        <f>SUM(C34:D34)</f>
        <v>0.17</v>
      </c>
      <c r="F34" s="10" t="s">
        <v>35</v>
      </c>
      <c r="G34" s="10"/>
    </row>
    <row r="35" spans="1:7" ht="20" x14ac:dyDescent="0.2">
      <c r="A35" s="10"/>
      <c r="B35" s="10"/>
      <c r="C35" s="10">
        <f>SUM(C33:C34)</f>
        <v>0.32</v>
      </c>
      <c r="D35" s="10">
        <f>SUM(D33:D34)</f>
        <v>0.68</v>
      </c>
      <c r="E35" s="10"/>
      <c r="F35" s="10"/>
      <c r="G35" s="10"/>
    </row>
    <row r="36" spans="1:7" ht="20" x14ac:dyDescent="0.2">
      <c r="A36" s="10"/>
      <c r="B36" s="10"/>
      <c r="C36" s="10" t="s">
        <v>21</v>
      </c>
      <c r="D36" s="10" t="s">
        <v>36</v>
      </c>
      <c r="E36" s="10"/>
      <c r="F36" s="10"/>
      <c r="G36" s="10"/>
    </row>
    <row r="37" spans="1:7" ht="20" x14ac:dyDescent="0.2">
      <c r="A37" s="10"/>
      <c r="B37" s="10"/>
      <c r="C37" s="10"/>
      <c r="D37" s="10"/>
      <c r="E37" s="10"/>
      <c r="F37" s="10"/>
      <c r="G37" s="10"/>
    </row>
    <row r="38" spans="1:7" ht="20" x14ac:dyDescent="0.2">
      <c r="A38" s="10" t="s">
        <v>26</v>
      </c>
      <c r="B38" s="10">
        <f>E33</f>
        <v>0.83000000000000007</v>
      </c>
      <c r="C38" s="10"/>
      <c r="D38" s="10"/>
      <c r="E38" s="10"/>
      <c r="F38" s="10"/>
      <c r="G38" s="10"/>
    </row>
    <row r="39" spans="1:7" ht="20" x14ac:dyDescent="0.2">
      <c r="A39" s="10" t="s">
        <v>30</v>
      </c>
      <c r="B39" s="10" t="s">
        <v>49</v>
      </c>
      <c r="C39" s="10">
        <f>C33/C35</f>
        <v>0.59375</v>
      </c>
      <c r="D39" s="10"/>
      <c r="E39" s="10"/>
      <c r="F39" s="10"/>
      <c r="G39" s="10"/>
    </row>
    <row r="40" spans="1:7" ht="20" x14ac:dyDescent="0.2">
      <c r="A40" s="10" t="s">
        <v>31</v>
      </c>
      <c r="B40" s="10" t="s">
        <v>40</v>
      </c>
      <c r="C40" s="10">
        <f>D33/D35</f>
        <v>0.94117647058823528</v>
      </c>
      <c r="D40" s="10"/>
      <c r="E40" s="10"/>
      <c r="F40" s="10"/>
      <c r="G40" s="10"/>
    </row>
    <row r="41" spans="1:7" ht="20" x14ac:dyDescent="0.2">
      <c r="A41" s="10" t="s">
        <v>63</v>
      </c>
      <c r="B41" s="10" t="s">
        <v>79</v>
      </c>
      <c r="C41" s="10"/>
      <c r="D41" s="10"/>
      <c r="E41" s="10"/>
      <c r="F41" s="10"/>
      <c r="G41" s="10"/>
    </row>
    <row r="42" spans="1:7" ht="20" x14ac:dyDescent="0.2">
      <c r="A42" s="10"/>
      <c r="B42" s="10"/>
      <c r="C42" s="10"/>
      <c r="D42" s="10"/>
      <c r="E42" s="10"/>
      <c r="F42" s="10"/>
      <c r="G42" s="10"/>
    </row>
    <row r="43" spans="1:7" ht="20" x14ac:dyDescent="0.2">
      <c r="A43" s="10"/>
      <c r="B43" s="10"/>
      <c r="C43" s="10"/>
      <c r="D43" s="10"/>
      <c r="E43" s="10"/>
      <c r="F43" s="10"/>
      <c r="G43" s="10"/>
    </row>
    <row r="44" spans="1:7" ht="20" x14ac:dyDescent="0.2">
      <c r="A44" s="10"/>
      <c r="B44" s="10"/>
      <c r="C44" s="10"/>
      <c r="D44" s="10"/>
      <c r="E44" s="10"/>
      <c r="F44" s="10"/>
      <c r="G44" s="10"/>
    </row>
    <row r="45" spans="1:7" ht="20" x14ac:dyDescent="0.2">
      <c r="A45" s="10"/>
      <c r="B45" s="10"/>
      <c r="C45" s="10"/>
      <c r="D45" s="10"/>
      <c r="E45" s="10"/>
      <c r="F45" s="10"/>
      <c r="G45" s="10"/>
    </row>
    <row r="46" spans="1:7" ht="20" x14ac:dyDescent="0.2">
      <c r="A46" s="10"/>
      <c r="B46" s="10"/>
      <c r="C46" s="10"/>
      <c r="D46" s="10"/>
      <c r="E46" s="10"/>
      <c r="F46" s="10"/>
      <c r="G46" s="10"/>
    </row>
    <row r="47" spans="1:7" ht="20" x14ac:dyDescent="0.2">
      <c r="A47" s="10"/>
      <c r="B47" s="10"/>
      <c r="C47" s="10"/>
      <c r="D47" s="10"/>
      <c r="E47" s="10"/>
      <c r="F47" s="10"/>
      <c r="G47" s="10"/>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3657E-402B-447C-AD36-0534958737A7}">
  <dimension ref="A14:G17"/>
  <sheetViews>
    <sheetView zoomScale="130" zoomScaleNormal="130" workbookViewId="0">
      <selection activeCell="E18" sqref="E18"/>
    </sheetView>
  </sheetViews>
  <sheetFormatPr baseColWidth="10" defaultColWidth="8.83203125" defaultRowHeight="15" x14ac:dyDescent="0.2"/>
  <sheetData>
    <row r="14" spans="1:7" ht="20" x14ac:dyDescent="0.2">
      <c r="A14" s="10"/>
      <c r="B14" s="10"/>
      <c r="C14" s="10"/>
      <c r="D14" s="10"/>
      <c r="E14" s="10"/>
      <c r="F14" s="10"/>
      <c r="G14" s="10"/>
    </row>
    <row r="15" spans="1:7" ht="20" x14ac:dyDescent="0.2">
      <c r="A15" s="10">
        <f>0.6*0.77</f>
        <v>0.46199999999999997</v>
      </c>
      <c r="B15" s="10"/>
      <c r="C15" s="10"/>
      <c r="D15" s="10"/>
      <c r="E15" s="10"/>
      <c r="F15" s="10"/>
      <c r="G15" s="10"/>
    </row>
    <row r="16" spans="1:7" ht="20" x14ac:dyDescent="0.2">
      <c r="A16" s="10" t="s">
        <v>50</v>
      </c>
      <c r="B16" s="10"/>
      <c r="C16" s="10"/>
      <c r="D16" s="10"/>
      <c r="E16" s="10"/>
      <c r="F16" s="10"/>
      <c r="G16" s="10"/>
    </row>
    <row r="17" spans="1:7" ht="20" x14ac:dyDescent="0.2">
      <c r="A17" s="10"/>
      <c r="B17" s="10"/>
      <c r="C17" s="10"/>
      <c r="D17" s="10"/>
      <c r="E17" s="10"/>
      <c r="F17" s="10"/>
      <c r="G17" s="1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08DD7-52F4-4C25-A6B3-47EE46F9C422}">
  <dimension ref="B1:S38"/>
  <sheetViews>
    <sheetView topLeftCell="A14" zoomScale="130" zoomScaleNormal="130" workbookViewId="0">
      <selection activeCell="C38" sqref="C38"/>
    </sheetView>
  </sheetViews>
  <sheetFormatPr baseColWidth="10" defaultColWidth="8.83203125" defaultRowHeight="15" x14ac:dyDescent="0.2"/>
  <sheetData>
    <row r="1" spans="11:19" x14ac:dyDescent="0.2">
      <c r="K1" s="28" t="s">
        <v>98</v>
      </c>
      <c r="L1" s="28"/>
      <c r="M1" s="28"/>
      <c r="N1" s="28"/>
      <c r="O1" s="28"/>
      <c r="P1" s="28"/>
      <c r="Q1" s="28"/>
      <c r="R1" s="28"/>
      <c r="S1" s="28"/>
    </row>
    <row r="2" spans="11:19" x14ac:dyDescent="0.2">
      <c r="K2" s="28"/>
      <c r="L2" s="28"/>
      <c r="M2" s="28"/>
      <c r="N2" s="28"/>
      <c r="O2" s="28"/>
      <c r="P2" s="28"/>
      <c r="Q2" s="28"/>
      <c r="R2" s="28"/>
      <c r="S2" s="28"/>
    </row>
    <row r="3" spans="11:19" x14ac:dyDescent="0.2">
      <c r="K3" s="28"/>
      <c r="L3" s="28"/>
      <c r="M3" s="28"/>
      <c r="N3" s="28"/>
      <c r="O3" s="28"/>
      <c r="P3" s="28"/>
      <c r="Q3" s="28"/>
      <c r="R3" s="28"/>
      <c r="S3" s="28"/>
    </row>
    <row r="4" spans="11:19" x14ac:dyDescent="0.2">
      <c r="K4" s="28"/>
      <c r="L4" s="28"/>
      <c r="M4" s="28"/>
      <c r="N4" s="28"/>
      <c r="O4" s="28"/>
      <c r="P4" s="28"/>
      <c r="Q4" s="28"/>
      <c r="R4" s="28"/>
      <c r="S4" s="28"/>
    </row>
    <row r="5" spans="11:19" x14ac:dyDescent="0.2">
      <c r="K5" s="28"/>
      <c r="L5" s="28"/>
      <c r="M5" s="28"/>
      <c r="N5" s="28"/>
      <c r="O5" s="28"/>
      <c r="P5" s="28"/>
      <c r="Q5" s="28"/>
      <c r="R5" s="28"/>
      <c r="S5" s="28"/>
    </row>
    <row r="6" spans="11:19" x14ac:dyDescent="0.2">
      <c r="K6" s="28"/>
      <c r="L6" s="28"/>
      <c r="M6" s="28"/>
      <c r="N6" s="28"/>
      <c r="O6" s="28"/>
      <c r="P6" s="28"/>
      <c r="Q6" s="28"/>
      <c r="R6" s="28"/>
      <c r="S6" s="28"/>
    </row>
    <row r="7" spans="11:19" x14ac:dyDescent="0.2">
      <c r="K7" s="28"/>
      <c r="L7" s="28"/>
      <c r="M7" s="28"/>
      <c r="N7" s="28"/>
      <c r="O7" s="28"/>
      <c r="P7" s="28"/>
      <c r="Q7" s="28"/>
      <c r="R7" s="28"/>
      <c r="S7" s="28"/>
    </row>
    <row r="8" spans="11:19" x14ac:dyDescent="0.2">
      <c r="K8" s="28"/>
      <c r="L8" s="28"/>
      <c r="M8" s="28"/>
      <c r="N8" s="28"/>
      <c r="O8" s="28"/>
      <c r="P8" s="28"/>
      <c r="Q8" s="28"/>
      <c r="R8" s="28"/>
      <c r="S8" s="28"/>
    </row>
    <row r="9" spans="11:19" x14ac:dyDescent="0.2">
      <c r="K9" s="28"/>
      <c r="L9" s="28"/>
      <c r="M9" s="28"/>
      <c r="N9" s="28"/>
      <c r="O9" s="28"/>
      <c r="P9" s="28"/>
      <c r="Q9" s="28"/>
      <c r="R9" s="28"/>
      <c r="S9" s="28"/>
    </row>
    <row r="10" spans="11:19" x14ac:dyDescent="0.2">
      <c r="K10" s="28"/>
      <c r="L10" s="28"/>
      <c r="M10" s="28"/>
      <c r="N10" s="28"/>
      <c r="O10" s="28"/>
      <c r="P10" s="28"/>
      <c r="Q10" s="28"/>
      <c r="R10" s="28"/>
      <c r="S10" s="28"/>
    </row>
    <row r="11" spans="11:19" x14ac:dyDescent="0.2">
      <c r="K11" s="28"/>
      <c r="L11" s="28"/>
      <c r="M11" s="28"/>
      <c r="N11" s="28"/>
      <c r="O11" s="28"/>
      <c r="P11" s="28"/>
      <c r="Q11" s="28"/>
      <c r="R11" s="28"/>
      <c r="S11" s="28"/>
    </row>
    <row r="12" spans="11:19" x14ac:dyDescent="0.2">
      <c r="K12" s="28"/>
      <c r="L12" s="28"/>
      <c r="M12" s="28"/>
      <c r="N12" s="28"/>
      <c r="O12" s="28"/>
      <c r="P12" s="28"/>
      <c r="Q12" s="28"/>
      <c r="R12" s="28"/>
      <c r="S12" s="28"/>
    </row>
    <row r="13" spans="11:19" x14ac:dyDescent="0.2">
      <c r="K13" s="28"/>
      <c r="L13" s="28"/>
      <c r="M13" s="28"/>
      <c r="N13" s="28"/>
      <c r="O13" s="28"/>
      <c r="P13" s="28"/>
      <c r="Q13" s="28"/>
      <c r="R13" s="28"/>
      <c r="S13" s="28"/>
    </row>
    <row r="14" spans="11:19" x14ac:dyDescent="0.2">
      <c r="K14" s="28"/>
      <c r="L14" s="28"/>
      <c r="M14" s="28"/>
      <c r="N14" s="28"/>
      <c r="O14" s="28"/>
      <c r="P14" s="28"/>
      <c r="Q14" s="28"/>
      <c r="R14" s="28"/>
      <c r="S14" s="28"/>
    </row>
    <row r="15" spans="11:19" x14ac:dyDescent="0.2">
      <c r="K15" s="28"/>
      <c r="L15" s="28"/>
      <c r="M15" s="28"/>
      <c r="N15" s="28"/>
      <c r="O15" s="28"/>
      <c r="P15" s="28"/>
      <c r="Q15" s="28"/>
      <c r="R15" s="28"/>
      <c r="S15" s="28"/>
    </row>
    <row r="16" spans="11:19" x14ac:dyDescent="0.2">
      <c r="K16" s="28"/>
      <c r="L16" s="28"/>
      <c r="M16" s="28"/>
      <c r="N16" s="28"/>
      <c r="O16" s="28"/>
      <c r="P16" s="28"/>
      <c r="Q16" s="28"/>
      <c r="R16" s="28"/>
      <c r="S16" s="28"/>
    </row>
    <row r="17" spans="2:19" x14ac:dyDescent="0.2">
      <c r="K17" s="28"/>
      <c r="L17" s="28"/>
      <c r="M17" s="28"/>
      <c r="N17" s="28"/>
      <c r="O17" s="28"/>
      <c r="P17" s="28"/>
      <c r="Q17" s="28"/>
      <c r="R17" s="28"/>
      <c r="S17" s="28"/>
    </row>
    <row r="18" spans="2:19" x14ac:dyDescent="0.2">
      <c r="K18" s="28"/>
      <c r="L18" s="28"/>
      <c r="M18" s="28"/>
      <c r="N18" s="28"/>
      <c r="O18" s="28"/>
      <c r="P18" s="28"/>
      <c r="Q18" s="28"/>
      <c r="R18" s="28"/>
      <c r="S18" s="28"/>
    </row>
    <row r="19" spans="2:19" x14ac:dyDescent="0.2">
      <c r="K19" s="28"/>
      <c r="L19" s="28"/>
      <c r="M19" s="28"/>
      <c r="N19" s="28"/>
      <c r="O19" s="28"/>
      <c r="P19" s="28"/>
      <c r="Q19" s="28"/>
      <c r="R19" s="28"/>
      <c r="S19" s="28"/>
    </row>
    <row r="20" spans="2:19" x14ac:dyDescent="0.2">
      <c r="K20" s="28"/>
      <c r="L20" s="28"/>
      <c r="M20" s="28"/>
      <c r="N20" s="28"/>
      <c r="O20" s="28"/>
      <c r="P20" s="28"/>
      <c r="Q20" s="28"/>
      <c r="R20" s="28"/>
      <c r="S20" s="28"/>
    </row>
    <row r="21" spans="2:19" x14ac:dyDescent="0.2">
      <c r="K21" s="28"/>
      <c r="L21" s="28"/>
      <c r="M21" s="28"/>
      <c r="N21" s="28"/>
      <c r="O21" s="28"/>
      <c r="P21" s="28"/>
      <c r="Q21" s="28"/>
      <c r="R21" s="28"/>
      <c r="S21" s="28"/>
    </row>
    <row r="22" spans="2:19" x14ac:dyDescent="0.2">
      <c r="K22" s="28"/>
      <c r="L22" s="28"/>
      <c r="M22" s="28"/>
      <c r="N22" s="28"/>
      <c r="O22" s="28"/>
      <c r="P22" s="28"/>
      <c r="Q22" s="28"/>
      <c r="R22" s="28"/>
      <c r="S22" s="28"/>
    </row>
    <row r="23" spans="2:19" x14ac:dyDescent="0.2">
      <c r="K23" s="28"/>
      <c r="L23" s="28"/>
      <c r="M23" s="28"/>
      <c r="N23" s="28"/>
      <c r="O23" s="28"/>
      <c r="P23" s="28"/>
      <c r="Q23" s="28"/>
      <c r="R23" s="28"/>
      <c r="S23" s="28"/>
    </row>
    <row r="24" spans="2:19" x14ac:dyDescent="0.2">
      <c r="K24" s="28"/>
      <c r="L24" s="28"/>
      <c r="M24" s="28"/>
      <c r="N24" s="28"/>
      <c r="O24" s="28"/>
      <c r="P24" s="28"/>
      <c r="Q24" s="28"/>
      <c r="R24" s="28"/>
      <c r="S24" s="28"/>
    </row>
    <row r="25" spans="2:19" x14ac:dyDescent="0.2">
      <c r="K25" s="28"/>
      <c r="L25" s="28"/>
      <c r="M25" s="28"/>
      <c r="N25" s="28"/>
      <c r="O25" s="28"/>
      <c r="P25" s="28"/>
      <c r="Q25" s="28"/>
      <c r="R25" s="28"/>
      <c r="S25" s="28"/>
    </row>
    <row r="26" spans="2:19" x14ac:dyDescent="0.2">
      <c r="K26" s="28"/>
      <c r="L26" s="28"/>
      <c r="M26" s="28"/>
      <c r="N26" s="28"/>
      <c r="O26" s="28"/>
      <c r="P26" s="28"/>
      <c r="Q26" s="28"/>
      <c r="R26" s="28"/>
      <c r="S26" s="28"/>
    </row>
    <row r="27" spans="2:19" x14ac:dyDescent="0.2">
      <c r="K27" s="28"/>
      <c r="L27" s="28"/>
      <c r="M27" s="28"/>
      <c r="N27" s="28"/>
      <c r="O27" s="28"/>
      <c r="P27" s="28"/>
      <c r="Q27" s="28"/>
      <c r="R27" s="28"/>
      <c r="S27" s="28"/>
    </row>
    <row r="28" spans="2:19" x14ac:dyDescent="0.2">
      <c r="K28" s="28"/>
      <c r="L28" s="28"/>
      <c r="M28" s="28"/>
      <c r="N28" s="28"/>
      <c r="O28" s="28"/>
      <c r="P28" s="28"/>
      <c r="Q28" s="28"/>
      <c r="R28" s="28"/>
      <c r="S28" s="28"/>
    </row>
    <row r="29" spans="2:19" x14ac:dyDescent="0.2">
      <c r="K29" s="28"/>
      <c r="L29" s="28"/>
      <c r="M29" s="28"/>
      <c r="N29" s="28"/>
      <c r="O29" s="28"/>
      <c r="P29" s="28"/>
      <c r="Q29" s="28"/>
      <c r="R29" s="28"/>
      <c r="S29" s="28"/>
    </row>
    <row r="30" spans="2:19" x14ac:dyDescent="0.2">
      <c r="K30" s="28"/>
      <c r="L30" s="28"/>
      <c r="M30" s="28"/>
      <c r="N30" s="28"/>
      <c r="O30" s="28"/>
      <c r="P30" s="28"/>
      <c r="Q30" s="28"/>
      <c r="R30" s="28"/>
      <c r="S30" s="28"/>
    </row>
    <row r="31" spans="2:19" x14ac:dyDescent="0.2">
      <c r="B31" t="s">
        <v>113</v>
      </c>
      <c r="C31">
        <v>0.01</v>
      </c>
    </row>
    <row r="32" spans="2:19" x14ac:dyDescent="0.2">
      <c r="B32" t="s">
        <v>114</v>
      </c>
      <c r="C32">
        <v>0.61599999999999999</v>
      </c>
    </row>
    <row r="33" spans="2:3" x14ac:dyDescent="0.2">
      <c r="B33" t="s">
        <v>115</v>
      </c>
      <c r="C33">
        <v>0.3</v>
      </c>
    </row>
    <row r="34" spans="2:3" x14ac:dyDescent="0.2">
      <c r="B34" t="s">
        <v>116</v>
      </c>
      <c r="C34">
        <v>8.4000000000000005E-2</v>
      </c>
    </row>
    <row r="36" spans="2:3" x14ac:dyDescent="0.2">
      <c r="B36" t="s">
        <v>117</v>
      </c>
      <c r="C36">
        <v>0.12</v>
      </c>
    </row>
    <row r="38" spans="2:3" x14ac:dyDescent="0.2">
      <c r="B38" t="s">
        <v>118</v>
      </c>
      <c r="C38">
        <f>C34*C31/C36</f>
        <v>7.0000000000000001E-3</v>
      </c>
    </row>
  </sheetData>
  <mergeCells count="30">
    <mergeCell ref="K30:S30"/>
    <mergeCell ref="K19:S19"/>
    <mergeCell ref="K20:S20"/>
    <mergeCell ref="K21:S21"/>
    <mergeCell ref="K22:S22"/>
    <mergeCell ref="K23:S23"/>
    <mergeCell ref="K24:S24"/>
    <mergeCell ref="K25:S25"/>
    <mergeCell ref="K26:S26"/>
    <mergeCell ref="K27:S27"/>
    <mergeCell ref="K28:S28"/>
    <mergeCell ref="K29:S29"/>
    <mergeCell ref="K18:S18"/>
    <mergeCell ref="K7:S7"/>
    <mergeCell ref="K8:S8"/>
    <mergeCell ref="K9:S9"/>
    <mergeCell ref="K10:S10"/>
    <mergeCell ref="K11:S11"/>
    <mergeCell ref="K12:S12"/>
    <mergeCell ref="K13:S13"/>
    <mergeCell ref="K14:S14"/>
    <mergeCell ref="K15:S15"/>
    <mergeCell ref="K16:S16"/>
    <mergeCell ref="K17:S17"/>
    <mergeCell ref="K6:S6"/>
    <mergeCell ref="K1:S1"/>
    <mergeCell ref="K2:S2"/>
    <mergeCell ref="K3:S3"/>
    <mergeCell ref="K4:S4"/>
    <mergeCell ref="K5:S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02324-F61C-4805-9B3A-2BBF4746315F}">
  <dimension ref="A23:D38"/>
  <sheetViews>
    <sheetView workbookViewId="0">
      <selection activeCell="I28" sqref="I28"/>
    </sheetView>
  </sheetViews>
  <sheetFormatPr baseColWidth="10" defaultColWidth="8.83203125" defaultRowHeight="15" x14ac:dyDescent="0.2"/>
  <cols>
    <col min="2" max="2" width="19.1640625" customWidth="1"/>
  </cols>
  <sheetData>
    <row r="23" spans="1:4" ht="20" x14ac:dyDescent="0.2">
      <c r="A23" s="10"/>
      <c r="B23" s="10"/>
      <c r="C23" s="10"/>
      <c r="D23" s="10"/>
    </row>
    <row r="24" spans="1:4" ht="20" x14ac:dyDescent="0.2">
      <c r="A24" s="10" t="s">
        <v>26</v>
      </c>
      <c r="B24" s="10" t="s">
        <v>59</v>
      </c>
      <c r="C24" s="10" t="s">
        <v>60</v>
      </c>
      <c r="D24" s="10"/>
    </row>
    <row r="25" spans="1:4" ht="20" x14ac:dyDescent="0.2">
      <c r="A25" s="10"/>
      <c r="B25" s="10"/>
      <c r="C25" s="10">
        <f>0.3+0.4+0.1</f>
        <v>0.79999999999999993</v>
      </c>
      <c r="D25" s="10"/>
    </row>
    <row r="26" spans="1:4" ht="20" x14ac:dyDescent="0.2">
      <c r="A26" s="10"/>
      <c r="B26" s="10"/>
      <c r="C26" s="10"/>
      <c r="D26" s="10"/>
    </row>
    <row r="27" spans="1:4" ht="20" x14ac:dyDescent="0.2">
      <c r="A27" s="10" t="s">
        <v>30</v>
      </c>
      <c r="B27" s="10" t="s">
        <v>61</v>
      </c>
      <c r="C27" s="10" t="s">
        <v>60</v>
      </c>
      <c r="D27" s="10"/>
    </row>
    <row r="28" spans="1:4" ht="20" x14ac:dyDescent="0.2">
      <c r="A28" s="10"/>
      <c r="B28" s="10"/>
      <c r="C28" s="10">
        <f>0.3+0.4+0.1</f>
        <v>0.79999999999999993</v>
      </c>
      <c r="D28" s="10"/>
    </row>
    <row r="29" spans="1:4" ht="20" x14ac:dyDescent="0.2">
      <c r="A29" s="10"/>
      <c r="B29" s="10"/>
      <c r="C29" s="10"/>
      <c r="D29" s="10"/>
    </row>
    <row r="30" spans="1:4" ht="20" x14ac:dyDescent="0.2">
      <c r="A30" s="10" t="s">
        <v>58</v>
      </c>
      <c r="B30" s="10" t="s">
        <v>62</v>
      </c>
      <c r="C30" s="12" t="s">
        <v>60</v>
      </c>
      <c r="D30" s="10"/>
    </row>
    <row r="31" spans="1:4" ht="20" x14ac:dyDescent="0.2">
      <c r="A31" s="10"/>
      <c r="B31" s="10"/>
      <c r="C31" s="12">
        <v>0.8</v>
      </c>
      <c r="D31" s="10"/>
    </row>
    <row r="32" spans="1:4" ht="20" x14ac:dyDescent="0.2">
      <c r="A32" s="10"/>
      <c r="B32" s="10"/>
      <c r="C32" s="10"/>
      <c r="D32" s="10"/>
    </row>
    <row r="33" spans="1:4" ht="20" x14ac:dyDescent="0.2">
      <c r="A33" s="10" t="s">
        <v>63</v>
      </c>
      <c r="B33" s="10" t="s">
        <v>64</v>
      </c>
      <c r="C33" s="12" t="s">
        <v>65</v>
      </c>
      <c r="D33" s="10"/>
    </row>
    <row r="34" spans="1:4" ht="20" x14ac:dyDescent="0.2">
      <c r="A34" s="10"/>
      <c r="B34" s="10"/>
      <c r="C34" s="12">
        <v>0.3</v>
      </c>
      <c r="D34" s="10"/>
    </row>
    <row r="35" spans="1:4" ht="20" x14ac:dyDescent="0.2">
      <c r="A35" s="10"/>
      <c r="B35" s="10"/>
      <c r="C35" s="10"/>
      <c r="D35" s="10"/>
    </row>
    <row r="36" spans="1:4" ht="20" x14ac:dyDescent="0.2">
      <c r="A36" s="10"/>
      <c r="B36" s="10"/>
      <c r="C36" s="10"/>
      <c r="D36" s="10"/>
    </row>
    <row r="37" spans="1:4" ht="20" x14ac:dyDescent="0.2">
      <c r="A37" s="10"/>
      <c r="B37" s="10"/>
      <c r="C37" s="10"/>
      <c r="D37" s="10"/>
    </row>
    <row r="38" spans="1:4" ht="20" x14ac:dyDescent="0.2">
      <c r="A38" s="10"/>
      <c r="B38" s="10"/>
      <c r="C38" s="10"/>
      <c r="D38" s="10"/>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D4EA6-F7B3-4E23-A3A5-CBA129A88F3E}">
  <dimension ref="A7:R21"/>
  <sheetViews>
    <sheetView workbookViewId="0">
      <selection activeCell="O13" sqref="O13"/>
    </sheetView>
  </sheetViews>
  <sheetFormatPr baseColWidth="10" defaultColWidth="8.83203125" defaultRowHeight="15" x14ac:dyDescent="0.2"/>
  <cols>
    <col min="17" max="17" width="9.83203125" customWidth="1"/>
    <col min="18" max="18" width="16.1640625" customWidth="1"/>
  </cols>
  <sheetData>
    <row r="7" spans="11:18" ht="24" x14ac:dyDescent="0.3">
      <c r="K7" s="4"/>
    </row>
    <row r="8" spans="11:18" ht="24" x14ac:dyDescent="0.3">
      <c r="K8" s="4"/>
      <c r="M8" s="13" t="s">
        <v>70</v>
      </c>
      <c r="N8" s="13" t="s">
        <v>71</v>
      </c>
      <c r="O8" s="13" t="s">
        <v>72</v>
      </c>
      <c r="P8" s="13" t="s">
        <v>74</v>
      </c>
      <c r="Q8" s="13" t="s">
        <v>75</v>
      </c>
      <c r="R8" s="13" t="s">
        <v>76</v>
      </c>
    </row>
    <row r="9" spans="11:18" ht="24" x14ac:dyDescent="0.3">
      <c r="K9" s="4"/>
      <c r="M9" s="13">
        <v>0</v>
      </c>
      <c r="N9" s="13">
        <v>0.1</v>
      </c>
      <c r="O9" s="13">
        <f>M9*N9</f>
        <v>0</v>
      </c>
      <c r="P9" s="13">
        <f>M9-$O$13</f>
        <v>-1.7000000000000002</v>
      </c>
      <c r="Q9" s="13">
        <f>(P9)^2</f>
        <v>2.8900000000000006</v>
      </c>
      <c r="R9" s="13">
        <f>Q9*N9</f>
        <v>0.28900000000000009</v>
      </c>
    </row>
    <row r="10" spans="11:18" ht="24" x14ac:dyDescent="0.3">
      <c r="K10" s="4"/>
      <c r="M10" s="13">
        <v>1</v>
      </c>
      <c r="N10" s="13">
        <v>0.3</v>
      </c>
      <c r="O10" s="13">
        <f t="shared" ref="O10:O12" si="0">M10*N10</f>
        <v>0.3</v>
      </c>
      <c r="P10" s="13">
        <f>M10-$O$13</f>
        <v>-0.70000000000000018</v>
      </c>
      <c r="Q10" s="13">
        <f t="shared" ref="Q10:Q12" si="1">(P10)^2</f>
        <v>0.49000000000000027</v>
      </c>
      <c r="R10" s="13">
        <f t="shared" ref="R10:R12" si="2">Q10*N10</f>
        <v>0.14700000000000008</v>
      </c>
    </row>
    <row r="11" spans="11:18" ht="24" x14ac:dyDescent="0.3">
      <c r="K11" s="4"/>
      <c r="M11" s="13">
        <v>2</v>
      </c>
      <c r="N11" s="13">
        <v>0.4</v>
      </c>
      <c r="O11" s="13">
        <f t="shared" si="0"/>
        <v>0.8</v>
      </c>
      <c r="P11" s="13">
        <f t="shared" ref="P11:P12" si="3">M11-$O$13</f>
        <v>0.29999999999999982</v>
      </c>
      <c r="Q11" s="13">
        <f t="shared" si="1"/>
        <v>8.99999999999999E-2</v>
      </c>
      <c r="R11" s="13">
        <f t="shared" si="2"/>
        <v>3.5999999999999963E-2</v>
      </c>
    </row>
    <row r="12" spans="11:18" ht="24" x14ac:dyDescent="0.3">
      <c r="K12" s="4"/>
      <c r="M12" s="13">
        <v>3</v>
      </c>
      <c r="N12" s="13">
        <v>0.2</v>
      </c>
      <c r="O12" s="13">
        <f t="shared" si="0"/>
        <v>0.60000000000000009</v>
      </c>
      <c r="P12" s="13">
        <f t="shared" si="3"/>
        <v>1.2999999999999998</v>
      </c>
      <c r="Q12" s="13">
        <f t="shared" si="1"/>
        <v>1.6899999999999995</v>
      </c>
      <c r="R12" s="13">
        <f t="shared" si="2"/>
        <v>0.33799999999999991</v>
      </c>
    </row>
    <row r="13" spans="11:18" ht="24" x14ac:dyDescent="0.3">
      <c r="K13" s="4"/>
      <c r="O13">
        <f>SUM((O9:O12))</f>
        <v>1.7000000000000002</v>
      </c>
      <c r="R13">
        <f>SUM(R9:R12)</f>
        <v>0.81</v>
      </c>
    </row>
    <row r="14" spans="11:18" ht="24" x14ac:dyDescent="0.3">
      <c r="K14" s="4"/>
      <c r="O14" t="s">
        <v>73</v>
      </c>
      <c r="R14" t="s">
        <v>77</v>
      </c>
    </row>
    <row r="15" spans="11:18" ht="24" x14ac:dyDescent="0.3">
      <c r="K15" s="4"/>
    </row>
    <row r="16" spans="11:18" ht="24" x14ac:dyDescent="0.3">
      <c r="K16" s="4"/>
    </row>
    <row r="17" spans="1:11" ht="24" x14ac:dyDescent="0.3">
      <c r="A17" t="s">
        <v>26</v>
      </c>
      <c r="B17" t="s">
        <v>66</v>
      </c>
      <c r="C17" t="s">
        <v>67</v>
      </c>
      <c r="K17" s="4"/>
    </row>
    <row r="18" spans="1:11" ht="24" x14ac:dyDescent="0.3">
      <c r="C18">
        <f>0.4+0.2</f>
        <v>0.60000000000000009</v>
      </c>
      <c r="K18" s="4"/>
    </row>
    <row r="19" spans="1:11" ht="24" x14ac:dyDescent="0.3">
      <c r="A19" t="s">
        <v>29</v>
      </c>
      <c r="B19" t="s">
        <v>68</v>
      </c>
      <c r="C19">
        <f>O13</f>
        <v>1.7000000000000002</v>
      </c>
      <c r="K19" s="4"/>
    </row>
    <row r="20" spans="1:11" ht="24" x14ac:dyDescent="0.3">
      <c r="B20" t="s">
        <v>69</v>
      </c>
      <c r="C20">
        <v>0.81</v>
      </c>
      <c r="K20" s="4"/>
    </row>
    <row r="21" spans="1:11" ht="24" x14ac:dyDescent="0.3">
      <c r="K21" s="4"/>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F7482-5FE6-40FC-81C2-1AC4F3A7BC59}">
  <dimension ref="L8:N23"/>
  <sheetViews>
    <sheetView topLeftCell="A2" workbookViewId="0">
      <selection activeCell="M23" sqref="M23"/>
    </sheetView>
  </sheetViews>
  <sheetFormatPr baseColWidth="10" defaultColWidth="8.83203125" defaultRowHeight="15" x14ac:dyDescent="0.2"/>
  <cols>
    <col min="13" max="13" width="11.83203125" customWidth="1"/>
  </cols>
  <sheetData>
    <row r="8" spans="12:14" x14ac:dyDescent="0.2">
      <c r="L8" t="s">
        <v>70</v>
      </c>
      <c r="M8" t="s">
        <v>86</v>
      </c>
      <c r="N8" t="s">
        <v>100</v>
      </c>
    </row>
    <row r="9" spans="12:14" x14ac:dyDescent="0.2">
      <c r="L9">
        <v>0</v>
      </c>
      <c r="M9">
        <v>0.1</v>
      </c>
      <c r="N9">
        <f>L9*M9</f>
        <v>0</v>
      </c>
    </row>
    <row r="10" spans="12:14" x14ac:dyDescent="0.2">
      <c r="L10">
        <v>1</v>
      </c>
      <c r="M10">
        <v>0.25</v>
      </c>
      <c r="N10">
        <f t="shared" ref="N10:N13" si="0">L10*M10</f>
        <v>0.25</v>
      </c>
    </row>
    <row r="11" spans="12:14" x14ac:dyDescent="0.2">
      <c r="L11">
        <v>2</v>
      </c>
      <c r="M11">
        <v>0.4</v>
      </c>
      <c r="N11">
        <f t="shared" si="0"/>
        <v>0.8</v>
      </c>
    </row>
    <row r="12" spans="12:14" x14ac:dyDescent="0.2">
      <c r="L12">
        <v>3</v>
      </c>
      <c r="M12">
        <v>0.2</v>
      </c>
      <c r="N12">
        <f t="shared" si="0"/>
        <v>0.60000000000000009</v>
      </c>
    </row>
    <row r="13" spans="12:14" x14ac:dyDescent="0.2">
      <c r="L13">
        <v>4</v>
      </c>
      <c r="M13">
        <v>0.05</v>
      </c>
      <c r="N13">
        <f t="shared" si="0"/>
        <v>0.2</v>
      </c>
    </row>
    <row r="15" spans="12:14" x14ac:dyDescent="0.2">
      <c r="L15" s="22" t="s">
        <v>99</v>
      </c>
      <c r="M15" s="22"/>
      <c r="N15" s="22">
        <f>SUM(N9:N13)</f>
        <v>1.85</v>
      </c>
    </row>
    <row r="20" spans="12:13" x14ac:dyDescent="0.2">
      <c r="L20" t="s">
        <v>160</v>
      </c>
      <c r="M20">
        <v>20</v>
      </c>
    </row>
    <row r="21" spans="12:13" x14ac:dyDescent="0.2">
      <c r="L21" t="s">
        <v>161</v>
      </c>
      <c r="M21">
        <v>0.2</v>
      </c>
    </row>
    <row r="22" spans="12:13" x14ac:dyDescent="0.2">
      <c r="L22" t="s">
        <v>162</v>
      </c>
      <c r="M22" t="s">
        <v>163</v>
      </c>
    </row>
    <row r="23" spans="12:13" x14ac:dyDescent="0.2">
      <c r="M23" s="22">
        <f>M21*M20</f>
        <v>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2162-06E0-45F5-833B-5134A5B4CC77}">
  <dimension ref="A11:Q45"/>
  <sheetViews>
    <sheetView topLeftCell="A15" workbookViewId="0">
      <selection activeCell="L32" sqref="L32"/>
    </sheetView>
  </sheetViews>
  <sheetFormatPr baseColWidth="10" defaultColWidth="8.83203125" defaultRowHeight="15" x14ac:dyDescent="0.2"/>
  <cols>
    <col min="2" max="2" width="11.33203125" customWidth="1"/>
    <col min="3" max="3" width="17.33203125" customWidth="1"/>
    <col min="5" max="5" width="14.33203125" customWidth="1"/>
    <col min="6" max="6" width="23.33203125" customWidth="1"/>
    <col min="7" max="7" width="20.83203125" customWidth="1"/>
    <col min="8" max="8" width="23.33203125" customWidth="1"/>
    <col min="15" max="15" width="20" customWidth="1"/>
    <col min="16" max="16" width="23" customWidth="1"/>
  </cols>
  <sheetData>
    <row r="11" spans="9:17" ht="20" x14ac:dyDescent="0.2">
      <c r="I11" s="10"/>
      <c r="J11" s="10"/>
      <c r="K11" s="10"/>
      <c r="L11" s="10"/>
      <c r="M11" s="10"/>
      <c r="N11" s="10"/>
      <c r="O11" s="10"/>
      <c r="P11" s="10"/>
      <c r="Q11" s="10"/>
    </row>
    <row r="12" spans="9:17" ht="20" x14ac:dyDescent="0.2">
      <c r="I12" s="10"/>
      <c r="J12" s="10"/>
      <c r="K12" s="10"/>
      <c r="L12" s="10"/>
      <c r="M12" s="10"/>
      <c r="N12" s="10"/>
      <c r="O12" s="10"/>
      <c r="P12" s="10"/>
      <c r="Q12" s="10"/>
    </row>
    <row r="13" spans="9:17" ht="20" x14ac:dyDescent="0.2">
      <c r="I13" s="10"/>
      <c r="J13" s="10" t="s">
        <v>101</v>
      </c>
      <c r="K13" s="10" t="s">
        <v>102</v>
      </c>
      <c r="L13" s="10" t="s">
        <v>103</v>
      </c>
      <c r="M13" s="10" t="s">
        <v>104</v>
      </c>
      <c r="N13" s="10" t="s">
        <v>105</v>
      </c>
      <c r="O13" s="10" t="s">
        <v>106</v>
      </c>
      <c r="P13" s="10" t="s">
        <v>109</v>
      </c>
      <c r="Q13" s="10"/>
    </row>
    <row r="14" spans="9:17" ht="20" x14ac:dyDescent="0.2">
      <c r="I14" s="10"/>
      <c r="J14" s="10">
        <v>1</v>
      </c>
      <c r="K14" s="10">
        <v>1</v>
      </c>
      <c r="L14" s="10">
        <v>0.28000000000000003</v>
      </c>
      <c r="M14" s="10">
        <f>J14-$J$19</f>
        <v>-0.60000000000000009</v>
      </c>
      <c r="N14" s="10">
        <f>K14-$K$19</f>
        <v>-0.29999999999999982</v>
      </c>
      <c r="O14" s="10">
        <f>N14*M14</f>
        <v>0.17999999999999991</v>
      </c>
      <c r="P14" s="10">
        <f>O14*L14</f>
        <v>5.039999999999998E-2</v>
      </c>
      <c r="Q14" s="10"/>
    </row>
    <row r="15" spans="9:17" ht="20" x14ac:dyDescent="0.2">
      <c r="I15" s="10"/>
      <c r="J15" s="10">
        <v>1</v>
      </c>
      <c r="K15" s="10">
        <v>2</v>
      </c>
      <c r="L15" s="10">
        <v>0.12</v>
      </c>
      <c r="M15" s="10">
        <f t="shared" ref="M15:M17" si="0">J15-$J$19</f>
        <v>-0.60000000000000009</v>
      </c>
      <c r="N15" s="10">
        <f>K15-$K$19</f>
        <v>0.70000000000000018</v>
      </c>
      <c r="O15" s="10">
        <f t="shared" ref="O15:O17" si="1">N15*M15</f>
        <v>-0.42000000000000015</v>
      </c>
      <c r="P15" s="10">
        <f t="shared" ref="P15:P17" si="2">O15*L15</f>
        <v>-5.0400000000000014E-2</v>
      </c>
      <c r="Q15" s="10"/>
    </row>
    <row r="16" spans="9:17" ht="20" x14ac:dyDescent="0.2">
      <c r="I16" s="10"/>
      <c r="J16" s="10">
        <v>2</v>
      </c>
      <c r="K16" s="10">
        <v>1</v>
      </c>
      <c r="L16" s="10">
        <v>0.42</v>
      </c>
      <c r="M16" s="10">
        <f t="shared" si="0"/>
        <v>0.39999999999999991</v>
      </c>
      <c r="N16" s="10">
        <f t="shared" ref="N16:N17" si="3">K16-$K$19</f>
        <v>-0.29999999999999982</v>
      </c>
      <c r="O16" s="10">
        <f t="shared" si="1"/>
        <v>-0.1199999999999999</v>
      </c>
      <c r="P16" s="10">
        <f t="shared" si="2"/>
        <v>-5.0399999999999959E-2</v>
      </c>
      <c r="Q16" s="10"/>
    </row>
    <row r="17" spans="1:17" ht="20" x14ac:dyDescent="0.2">
      <c r="I17" s="10"/>
      <c r="J17" s="10">
        <v>2</v>
      </c>
      <c r="K17" s="10">
        <v>2</v>
      </c>
      <c r="L17" s="10">
        <v>0.18</v>
      </c>
      <c r="M17" s="10">
        <f t="shared" si="0"/>
        <v>0.39999999999999991</v>
      </c>
      <c r="N17" s="10">
        <f t="shared" si="3"/>
        <v>0.70000000000000018</v>
      </c>
      <c r="O17" s="10">
        <f t="shared" si="1"/>
        <v>0.28000000000000003</v>
      </c>
      <c r="P17" s="10">
        <f t="shared" si="2"/>
        <v>5.04E-2</v>
      </c>
      <c r="Q17" s="10"/>
    </row>
    <row r="18" spans="1:17" ht="20" x14ac:dyDescent="0.2">
      <c r="I18" s="10"/>
      <c r="J18" s="10"/>
      <c r="K18" s="10"/>
      <c r="L18" s="10"/>
      <c r="M18" s="10"/>
      <c r="N18" s="10"/>
      <c r="O18" s="10"/>
      <c r="P18" s="10"/>
      <c r="Q18" s="10"/>
    </row>
    <row r="19" spans="1:17" ht="20" x14ac:dyDescent="0.2">
      <c r="I19" s="10"/>
      <c r="J19" s="10">
        <f>D36</f>
        <v>1.6</v>
      </c>
      <c r="K19" s="10">
        <f>D41</f>
        <v>1.2999999999999998</v>
      </c>
      <c r="L19" s="10"/>
      <c r="M19" s="10"/>
      <c r="N19" s="10"/>
      <c r="O19" s="10"/>
      <c r="P19" s="10">
        <f>SUM(P14:P17)</f>
        <v>0</v>
      </c>
      <c r="Q19" s="10"/>
    </row>
    <row r="20" spans="1:17" ht="20" x14ac:dyDescent="0.2">
      <c r="I20" s="10"/>
      <c r="J20" s="10" t="s">
        <v>73</v>
      </c>
      <c r="K20" s="10" t="s">
        <v>73</v>
      </c>
      <c r="L20" s="10"/>
      <c r="M20" s="10"/>
      <c r="N20" s="10"/>
      <c r="O20" s="10"/>
      <c r="P20" s="10" t="s">
        <v>110</v>
      </c>
      <c r="Q20" s="10"/>
    </row>
    <row r="21" spans="1:17" ht="20" x14ac:dyDescent="0.2">
      <c r="I21" s="10"/>
      <c r="J21" s="10"/>
      <c r="K21" s="10"/>
      <c r="L21" s="10"/>
      <c r="M21" s="10"/>
      <c r="N21" s="10"/>
      <c r="O21" s="10"/>
      <c r="P21" s="10"/>
      <c r="Q21" s="10"/>
    </row>
    <row r="22" spans="1:17" ht="20" x14ac:dyDescent="0.2">
      <c r="I22" s="10"/>
      <c r="J22" s="10"/>
      <c r="K22" s="10"/>
      <c r="L22" s="10"/>
      <c r="M22" s="10"/>
      <c r="N22" s="10"/>
      <c r="O22" s="10"/>
      <c r="P22" s="10"/>
      <c r="Q22" s="10"/>
    </row>
    <row r="23" spans="1:17" ht="20" x14ac:dyDescent="0.2">
      <c r="I23" s="10"/>
      <c r="J23" s="10"/>
      <c r="K23" s="10"/>
      <c r="L23" s="10"/>
      <c r="M23" s="10"/>
      <c r="N23" s="10"/>
      <c r="O23" s="10"/>
      <c r="P23" s="10"/>
      <c r="Q23" s="10"/>
    </row>
    <row r="26" spans="1:17" x14ac:dyDescent="0.2">
      <c r="A26" s="9"/>
      <c r="B26" s="9"/>
      <c r="C26" s="9"/>
      <c r="D26" s="9"/>
      <c r="E26" s="9"/>
      <c r="F26" s="9"/>
      <c r="G26" s="9"/>
      <c r="H26" s="9"/>
      <c r="I26" s="9"/>
    </row>
    <row r="27" spans="1:17" ht="21" x14ac:dyDescent="0.25">
      <c r="A27" s="10" t="s">
        <v>5</v>
      </c>
      <c r="B27" s="10" t="s">
        <v>81</v>
      </c>
      <c r="C27" s="10" t="s">
        <v>80</v>
      </c>
      <c r="D27" s="10"/>
      <c r="E27" s="10" t="s">
        <v>82</v>
      </c>
      <c r="F27" s="10" t="s">
        <v>83</v>
      </c>
      <c r="G27" s="10"/>
      <c r="H27" s="10"/>
      <c r="I27" s="10"/>
      <c r="J27" s="5"/>
    </row>
    <row r="28" spans="1:17" ht="21" x14ac:dyDescent="0.25">
      <c r="A28" s="10"/>
      <c r="B28" s="10"/>
      <c r="C28" s="10">
        <f>0.28+0.12</f>
        <v>0.4</v>
      </c>
      <c r="D28" s="10"/>
      <c r="E28" s="10"/>
      <c r="F28" s="10">
        <f>0.42+0.18</f>
        <v>0.6</v>
      </c>
      <c r="G28" s="10"/>
      <c r="H28" s="10"/>
      <c r="I28" s="10"/>
      <c r="J28" s="5"/>
    </row>
    <row r="29" spans="1:17" ht="21" x14ac:dyDescent="0.25">
      <c r="A29" s="10"/>
      <c r="B29" s="10"/>
      <c r="C29" s="10"/>
      <c r="D29" s="10"/>
      <c r="E29" s="10"/>
      <c r="F29" s="10"/>
      <c r="G29" s="10"/>
      <c r="H29" s="10"/>
      <c r="I29" s="10"/>
      <c r="J29" s="5"/>
    </row>
    <row r="30" spans="1:17" ht="21" x14ac:dyDescent="0.25">
      <c r="A30" s="10" t="s">
        <v>9</v>
      </c>
      <c r="B30" s="10" t="s">
        <v>84</v>
      </c>
      <c r="C30" s="10" t="s">
        <v>80</v>
      </c>
      <c r="D30" s="10"/>
      <c r="E30" s="10" t="s">
        <v>85</v>
      </c>
      <c r="F30" s="10" t="s">
        <v>83</v>
      </c>
      <c r="G30" s="10"/>
      <c r="H30" s="10"/>
      <c r="I30" s="10"/>
      <c r="J30" s="5"/>
    </row>
    <row r="31" spans="1:17" ht="21" x14ac:dyDescent="0.25">
      <c r="A31" s="10"/>
      <c r="B31" s="10"/>
      <c r="C31" s="10">
        <f>0.28+0.42</f>
        <v>0.7</v>
      </c>
      <c r="D31" s="10"/>
      <c r="E31" s="10"/>
      <c r="F31" s="10">
        <f>0.12+0.18</f>
        <v>0.3</v>
      </c>
      <c r="G31" s="10"/>
      <c r="H31" s="10"/>
      <c r="I31" s="10"/>
      <c r="J31" s="5"/>
    </row>
    <row r="32" spans="1:17" ht="21" x14ac:dyDescent="0.25">
      <c r="A32" s="10"/>
      <c r="B32" s="10"/>
      <c r="C32" s="10"/>
      <c r="D32" s="10"/>
      <c r="E32" s="10"/>
      <c r="F32" s="10"/>
      <c r="G32" s="10"/>
      <c r="H32" s="10"/>
      <c r="I32" s="10"/>
      <c r="J32" s="5"/>
    </row>
    <row r="33" spans="1:10" ht="21" x14ac:dyDescent="0.25">
      <c r="A33" s="10" t="s">
        <v>13</v>
      </c>
      <c r="B33" s="15" t="s">
        <v>70</v>
      </c>
      <c r="C33" s="15" t="s">
        <v>86</v>
      </c>
      <c r="D33" s="15" t="s">
        <v>87</v>
      </c>
      <c r="E33" s="15" t="s">
        <v>74</v>
      </c>
      <c r="F33" s="15" t="s">
        <v>75</v>
      </c>
      <c r="G33" s="15" t="s">
        <v>76</v>
      </c>
      <c r="H33" s="10"/>
      <c r="I33" s="10"/>
      <c r="J33" s="5"/>
    </row>
    <row r="34" spans="1:10" ht="21" x14ac:dyDescent="0.25">
      <c r="A34" s="10"/>
      <c r="B34" s="15">
        <v>1</v>
      </c>
      <c r="C34" s="15">
        <f>C28</f>
        <v>0.4</v>
      </c>
      <c r="D34" s="15">
        <f>C34*B34</f>
        <v>0.4</v>
      </c>
      <c r="E34" s="15">
        <f>B34-$D$36</f>
        <v>-0.60000000000000009</v>
      </c>
      <c r="F34" s="15">
        <f>E34^2</f>
        <v>0.3600000000000001</v>
      </c>
      <c r="G34" s="15">
        <f>F34*C34</f>
        <v>0.14400000000000004</v>
      </c>
      <c r="H34" s="10"/>
      <c r="I34" s="10"/>
      <c r="J34" s="5"/>
    </row>
    <row r="35" spans="1:10" ht="21" x14ac:dyDescent="0.25">
      <c r="A35" s="10"/>
      <c r="B35" s="15">
        <v>2</v>
      </c>
      <c r="C35" s="15">
        <f>F28</f>
        <v>0.6</v>
      </c>
      <c r="D35" s="15">
        <f>C35*B35</f>
        <v>1.2</v>
      </c>
      <c r="E35" s="15">
        <f>B35-$D$36</f>
        <v>0.39999999999999991</v>
      </c>
      <c r="F35" s="15">
        <f>E35^2</f>
        <v>0.15999999999999992</v>
      </c>
      <c r="G35" s="15">
        <f>F35*C35</f>
        <v>9.5999999999999946E-2</v>
      </c>
      <c r="H35" s="10"/>
      <c r="I35" s="10"/>
      <c r="J35" s="5"/>
    </row>
    <row r="36" spans="1:10" ht="21" x14ac:dyDescent="0.25">
      <c r="A36" s="10"/>
      <c r="B36" s="10"/>
      <c r="C36" s="15" t="s">
        <v>88</v>
      </c>
      <c r="D36" s="15">
        <f>SUM(D34:D35)</f>
        <v>1.6</v>
      </c>
      <c r="E36" s="10"/>
      <c r="F36" s="15" t="s">
        <v>77</v>
      </c>
      <c r="G36" s="15">
        <f>SUM(G34:G35)</f>
        <v>0.24</v>
      </c>
      <c r="H36" s="10" t="s">
        <v>107</v>
      </c>
      <c r="I36" s="10">
        <f>SQRT(G36)</f>
        <v>0.4898979485566356</v>
      </c>
      <c r="J36" s="5"/>
    </row>
    <row r="37" spans="1:10" ht="21" x14ac:dyDescent="0.25">
      <c r="A37" s="10"/>
      <c r="B37" s="10"/>
      <c r="C37" s="10"/>
      <c r="D37" s="10"/>
      <c r="E37" s="10"/>
      <c r="F37" s="10"/>
      <c r="G37" s="10"/>
      <c r="H37" s="10"/>
      <c r="I37" s="10"/>
      <c r="J37" s="5"/>
    </row>
    <row r="38" spans="1:10" ht="21" x14ac:dyDescent="0.25">
      <c r="A38" s="10" t="s">
        <v>89</v>
      </c>
      <c r="B38" s="15" t="s">
        <v>90</v>
      </c>
      <c r="C38" s="15" t="s">
        <v>91</v>
      </c>
      <c r="D38" s="15" t="s">
        <v>92</v>
      </c>
      <c r="E38" s="15" t="s">
        <v>93</v>
      </c>
      <c r="F38" s="15" t="s">
        <v>94</v>
      </c>
      <c r="G38" s="15" t="s">
        <v>95</v>
      </c>
      <c r="H38" s="10"/>
      <c r="I38" s="10"/>
      <c r="J38" s="5"/>
    </row>
    <row r="39" spans="1:10" ht="21" x14ac:dyDescent="0.25">
      <c r="A39" s="10"/>
      <c r="B39" s="15">
        <v>1</v>
      </c>
      <c r="C39" s="15">
        <v>0.7</v>
      </c>
      <c r="D39" s="15">
        <f>C39*B39</f>
        <v>0.7</v>
      </c>
      <c r="E39" s="15">
        <f>B39-$D$41</f>
        <v>-0.29999999999999982</v>
      </c>
      <c r="F39" s="15">
        <f>E39^2</f>
        <v>8.99999999999999E-2</v>
      </c>
      <c r="G39" s="15">
        <f>F39*C39</f>
        <v>6.2999999999999931E-2</v>
      </c>
      <c r="H39" s="10"/>
      <c r="I39" s="10"/>
      <c r="J39" s="5"/>
    </row>
    <row r="40" spans="1:10" ht="21" x14ac:dyDescent="0.25">
      <c r="A40" s="10"/>
      <c r="B40" s="15">
        <v>2</v>
      </c>
      <c r="C40" s="15">
        <v>0.3</v>
      </c>
      <c r="D40" s="15">
        <f>C40*B40</f>
        <v>0.6</v>
      </c>
      <c r="E40" s="15">
        <f>B40-$D$41</f>
        <v>0.70000000000000018</v>
      </c>
      <c r="F40" s="15">
        <f>E40^2</f>
        <v>0.49000000000000027</v>
      </c>
      <c r="G40" s="15">
        <f>F40*C40</f>
        <v>0.14700000000000008</v>
      </c>
      <c r="H40" s="10"/>
      <c r="I40" s="10"/>
      <c r="J40" s="5"/>
    </row>
    <row r="41" spans="1:10" ht="21" x14ac:dyDescent="0.25">
      <c r="A41" s="10"/>
      <c r="B41" s="10"/>
      <c r="C41" s="15" t="s">
        <v>73</v>
      </c>
      <c r="D41" s="15">
        <f>SUM(D39:D40)</f>
        <v>1.2999999999999998</v>
      </c>
      <c r="E41" s="10"/>
      <c r="F41" s="15" t="s">
        <v>77</v>
      </c>
      <c r="G41" s="15">
        <f>SUM(G39:G40)</f>
        <v>0.21000000000000002</v>
      </c>
      <c r="H41" s="10" t="s">
        <v>108</v>
      </c>
      <c r="I41" s="10">
        <f>SQRT(G41)</f>
        <v>0.45825756949558405</v>
      </c>
      <c r="J41" s="5"/>
    </row>
    <row r="42" spans="1:10" ht="21" x14ac:dyDescent="0.25">
      <c r="A42" s="10"/>
      <c r="B42" s="10"/>
      <c r="C42" s="10"/>
      <c r="D42" s="10"/>
      <c r="E42" s="10"/>
      <c r="F42" s="10"/>
      <c r="G42" s="10"/>
      <c r="H42" s="10"/>
      <c r="I42" s="10"/>
      <c r="J42" s="5"/>
    </row>
    <row r="43" spans="1:10" ht="21" x14ac:dyDescent="0.25">
      <c r="A43" s="10" t="s">
        <v>96</v>
      </c>
      <c r="B43" s="10" t="s">
        <v>97</v>
      </c>
      <c r="C43" s="10">
        <f>P19</f>
        <v>0</v>
      </c>
      <c r="D43" s="10"/>
      <c r="E43" s="10"/>
      <c r="F43" s="10"/>
      <c r="G43" s="10"/>
      <c r="H43" s="10"/>
      <c r="I43" s="10"/>
      <c r="J43" s="5"/>
    </row>
    <row r="44" spans="1:10" ht="21" x14ac:dyDescent="0.25">
      <c r="A44" s="10"/>
      <c r="B44" s="10" t="s">
        <v>111</v>
      </c>
      <c r="C44" s="10"/>
      <c r="D44" s="10">
        <f>C43/(I36*I41)</f>
        <v>0</v>
      </c>
      <c r="E44" s="10"/>
      <c r="F44" s="10"/>
      <c r="G44" s="10"/>
      <c r="H44" s="10"/>
      <c r="I44" s="10"/>
      <c r="J44" s="5"/>
    </row>
    <row r="45" spans="1:10" ht="21" x14ac:dyDescent="0.25">
      <c r="A45" s="10"/>
      <c r="B45" s="10"/>
      <c r="C45" s="10"/>
      <c r="D45" s="10"/>
      <c r="E45" s="10"/>
      <c r="F45" s="10"/>
      <c r="G45" s="10"/>
      <c r="H45" s="10"/>
      <c r="I45" s="10"/>
      <c r="J45" s="5"/>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05977-4BFD-45EE-873F-566F700C888B}">
  <dimension ref="J62"/>
  <sheetViews>
    <sheetView topLeftCell="D1" workbookViewId="0">
      <selection activeCell="E16" sqref="E16"/>
    </sheetView>
  </sheetViews>
  <sheetFormatPr baseColWidth="10" defaultColWidth="8.83203125" defaultRowHeight="15" x14ac:dyDescent="0.2"/>
  <sheetData>
    <row r="62" spans="10:10" x14ac:dyDescent="0.2">
      <c r="J62" t="s">
        <v>4</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8102E-4071-4BE4-93AC-D089877CB349}">
  <dimension ref="A1:L61"/>
  <sheetViews>
    <sheetView topLeftCell="A20" zoomScale="160" zoomScaleNormal="160" workbookViewId="0">
      <selection activeCell="E39" sqref="E39"/>
    </sheetView>
  </sheetViews>
  <sheetFormatPr baseColWidth="10" defaultColWidth="8.83203125" defaultRowHeight="15" x14ac:dyDescent="0.2"/>
  <cols>
    <col min="1" max="4" width="8.6640625" style="3"/>
    <col min="5" max="5" width="19.5" customWidth="1"/>
  </cols>
  <sheetData>
    <row r="1" spans="1:12" x14ac:dyDescent="0.2">
      <c r="A1" s="2" t="s">
        <v>0</v>
      </c>
      <c r="B1" s="2" t="s">
        <v>3</v>
      </c>
      <c r="C1" s="2" t="s">
        <v>1</v>
      </c>
      <c r="D1" s="2" t="s">
        <v>2</v>
      </c>
    </row>
    <row r="2" spans="1:12" x14ac:dyDescent="0.2">
      <c r="A2" s="3">
        <v>0.10113049137999362</v>
      </c>
      <c r="B2" s="3">
        <v>9.0908019362363798E-2</v>
      </c>
      <c r="C2" s="3">
        <v>-1.2672623389584383E-3</v>
      </c>
      <c r="D2" s="3">
        <v>6.5232900821781625E-2</v>
      </c>
    </row>
    <row r="3" spans="1:12" x14ac:dyDescent="0.2">
      <c r="A3" s="3">
        <v>3.6048211234658151E-2</v>
      </c>
      <c r="B3" s="3">
        <v>1.8225249246018582E-3</v>
      </c>
      <c r="C3" s="3">
        <v>-2.2997627128386017E-2</v>
      </c>
      <c r="D3" s="3">
        <v>-1.4115847935101291E-3</v>
      </c>
      <c r="F3" s="18"/>
      <c r="G3" s="18" t="s">
        <v>0</v>
      </c>
      <c r="H3" s="18" t="s">
        <v>3</v>
      </c>
      <c r="I3" s="18" t="s">
        <v>1</v>
      </c>
      <c r="J3" s="18" t="s">
        <v>2</v>
      </c>
    </row>
    <row r="4" spans="1:12" x14ac:dyDescent="0.2">
      <c r="A4" s="3">
        <v>1.8141269218407072E-2</v>
      </c>
      <c r="B4" s="3">
        <v>3.3108942353323879E-2</v>
      </c>
      <c r="C4" s="3">
        <v>6.2308962746294459E-2</v>
      </c>
      <c r="D4" s="3">
        <v>6.3887019454372321E-2</v>
      </c>
      <c r="F4" s="18" t="s">
        <v>134</v>
      </c>
      <c r="G4" s="17">
        <f>AVERAGE(A2:A61)</f>
        <v>2.8000231709264184E-3</v>
      </c>
      <c r="H4" s="17">
        <f>AVERAGE(B2:B61)</f>
        <v>7.2355638248830676E-3</v>
      </c>
      <c r="I4" s="17">
        <f>AVERAGE(C2:C61)</f>
        <v>7.7566323693196377E-3</v>
      </c>
      <c r="J4" s="17">
        <f>AVERAGE(D2:D61)</f>
        <v>1.4287926153170576E-2</v>
      </c>
    </row>
    <row r="5" spans="1:12" x14ac:dyDescent="0.2">
      <c r="A5" s="3">
        <v>-3.3979952505549443E-2</v>
      </c>
      <c r="B5" s="3">
        <v>-5.4518639827703934E-2</v>
      </c>
      <c r="C5" s="3">
        <v>3.2357389236501673E-2</v>
      </c>
      <c r="D5" s="3">
        <v>-1.8963308694399911E-2</v>
      </c>
    </row>
    <row r="6" spans="1:12" x14ac:dyDescent="0.2">
      <c r="A6" s="3">
        <v>-1.9731217849158302E-2</v>
      </c>
      <c r="B6" s="3">
        <v>1.4071249940775504E-2</v>
      </c>
      <c r="C6" s="3">
        <v>-5.1194021140718526E-2</v>
      </c>
      <c r="D6" s="3">
        <v>-5.3261132460436428E-2</v>
      </c>
      <c r="F6" s="29" t="s">
        <v>135</v>
      </c>
      <c r="G6" s="29"/>
      <c r="H6" s="29"/>
      <c r="I6" s="29"/>
      <c r="J6" s="29"/>
    </row>
    <row r="7" spans="1:12" x14ac:dyDescent="0.2">
      <c r="A7" s="3">
        <v>1.1474152067549623E-2</v>
      </c>
      <c r="B7" s="3">
        <v>-4.8658665062180625E-2</v>
      </c>
      <c r="C7" s="3">
        <v>-2.4795527893544774E-2</v>
      </c>
      <c r="D7" s="3">
        <v>-5.5669704974191069E-2</v>
      </c>
    </row>
    <row r="8" spans="1:12" x14ac:dyDescent="0.2">
      <c r="A8" s="3">
        <v>-4.2185589514958224E-2</v>
      </c>
      <c r="B8" s="3">
        <v>-5.2595537853322605E-2</v>
      </c>
      <c r="C8" s="3">
        <v>3.5615485785103852E-2</v>
      </c>
      <c r="D8" s="3">
        <v>-8.4708900489425601E-2</v>
      </c>
      <c r="F8" s="13"/>
      <c r="G8" s="18" t="s">
        <v>0</v>
      </c>
      <c r="H8" s="18" t="s">
        <v>3</v>
      </c>
      <c r="I8" s="18" t="s">
        <v>1</v>
      </c>
      <c r="J8" s="18" t="s">
        <v>2</v>
      </c>
    </row>
    <row r="9" spans="1:12" x14ac:dyDescent="0.2">
      <c r="A9" s="3">
        <v>-6.3233500925201122E-2</v>
      </c>
      <c r="B9" s="3">
        <v>-0.17194945662412542</v>
      </c>
      <c r="C9" s="3">
        <v>-7.8517186620386432E-3</v>
      </c>
      <c r="D9" s="3">
        <v>-2.6056340004942669E-2</v>
      </c>
      <c r="F9" s="18" t="s">
        <v>0</v>
      </c>
      <c r="G9" s="13">
        <f>_xlfn.VAR.S(A2:A61)</f>
        <v>2.9179635893317119E-3</v>
      </c>
      <c r="H9" s="13">
        <f>_xlfn.COVARIANCE.S(B2:B61,A2:A61)</f>
        <v>2.8558391073299459E-3</v>
      </c>
      <c r="I9" s="13">
        <f>_xlfn.COVARIANCE.S(C2:C61,A2:A61)</f>
        <v>8.5065547606088089E-4</v>
      </c>
      <c r="J9" s="13">
        <f>_xlfn.COVARIANCE.S(D2:D61,A2:A61)</f>
        <v>1.671398731607212E-3</v>
      </c>
    </row>
    <row r="10" spans="1:12" x14ac:dyDescent="0.2">
      <c r="A10" s="3">
        <v>0.13457186055604098</v>
      </c>
      <c r="B10" s="3">
        <v>0.20265183839262374</v>
      </c>
      <c r="C10" s="3">
        <v>2.1077805001860593E-2</v>
      </c>
      <c r="D10" s="3">
        <v>0.19741440081248929</v>
      </c>
      <c r="F10" s="18" t="s">
        <v>3</v>
      </c>
      <c r="G10" s="13">
        <f>_xlfn.COVARIANCE.S(B2:B61,A2:A61)</f>
        <v>2.8558391073299459E-3</v>
      </c>
      <c r="H10" s="13">
        <f>_xlfn.VAR.S(B2:B61)</f>
        <v>6.5699153054554872E-3</v>
      </c>
      <c r="I10" s="13">
        <f>_xlfn.COVARIANCE.S(B2:B61,C2:C61)</f>
        <v>6.9239732027915279E-4</v>
      </c>
      <c r="J10" s="13">
        <f>_xlfn.COVARIANCE.S(B2:B61,D2:D61)</f>
        <v>2.4000911371800768E-3</v>
      </c>
    </row>
    <row r="11" spans="1:12" x14ac:dyDescent="0.2">
      <c r="A11" s="3">
        <v>-1.3490386745508601E-2</v>
      </c>
      <c r="B11" s="3">
        <v>1.3457348414610353E-3</v>
      </c>
      <c r="C11" s="3">
        <v>9.0639222808878688E-3</v>
      </c>
      <c r="D11" s="3">
        <v>-3.5989728064204023E-2</v>
      </c>
      <c r="F11" s="18" t="s">
        <v>1</v>
      </c>
      <c r="G11" s="13">
        <f>_xlfn.COVARIANCE.S(C2:C61,A2:A61)</f>
        <v>8.5065547606088089E-4</v>
      </c>
      <c r="H11" s="13">
        <f>_xlfn.COVARIANCE.S(B2:B61,C2:C61)</f>
        <v>6.9239732027915279E-4</v>
      </c>
      <c r="I11" s="13">
        <f>_xlfn.VAR.S(C2:C61)</f>
        <v>1.5740615873375545E-3</v>
      </c>
      <c r="J11" s="13">
        <f>_xlfn.COVARIANCE.S(C2:C61,D2:D61)</f>
        <v>8.5125956025417513E-4</v>
      </c>
    </row>
    <row r="12" spans="1:12" x14ac:dyDescent="0.2">
      <c r="A12" s="3">
        <v>3.4818149666873348E-2</v>
      </c>
      <c r="B12" s="3">
        <v>-4.0653845317864014E-2</v>
      </c>
      <c r="C12" s="3">
        <v>3.3142326473426249E-2</v>
      </c>
      <c r="D12" s="3">
        <v>5.9761180430515363E-2</v>
      </c>
      <c r="F12" s="18" t="s">
        <v>2</v>
      </c>
      <c r="G12" s="13">
        <f>_xlfn.COVARIANCE.S(D2:D61,A2:A61)</f>
        <v>1.671398731607212E-3</v>
      </c>
      <c r="H12" s="13">
        <f>_xlfn.COVARIANCE.S(B2:B61,D2:D61)</f>
        <v>2.4000911371800768E-3</v>
      </c>
      <c r="I12" s="13">
        <f>_xlfn.COVARIANCE.S(C2:C61,D2:D61)</f>
        <v>8.5125956025417513E-4</v>
      </c>
      <c r="J12" s="13">
        <f>_xlfn.VAR.S(D2:D61)</f>
        <v>2.8831235929232162E-3</v>
      </c>
    </row>
    <row r="13" spans="1:12" x14ac:dyDescent="0.2">
      <c r="A13" s="3">
        <v>-3.0827029398886464E-2</v>
      </c>
      <c r="B13" s="3">
        <v>0.11162078145851709</v>
      </c>
      <c r="C13" s="3">
        <v>-4.7467050482621127E-2</v>
      </c>
      <c r="D13" s="3">
        <v>-1.4703411590465332E-2</v>
      </c>
    </row>
    <row r="14" spans="1:12" x14ac:dyDescent="0.2">
      <c r="A14" s="3">
        <v>6.6295195051048417E-2</v>
      </c>
      <c r="B14" s="3">
        <v>7.2880186522642871E-3</v>
      </c>
      <c r="C14" s="3">
        <v>7.265231531336673E-2</v>
      </c>
      <c r="D14" s="3">
        <v>-5.6603566771325003E-3</v>
      </c>
      <c r="F14" s="18" t="s">
        <v>0</v>
      </c>
      <c r="G14" s="18" t="s">
        <v>3</v>
      </c>
      <c r="H14" s="18" t="s">
        <v>1</v>
      </c>
      <c r="I14" s="18" t="s">
        <v>2</v>
      </c>
    </row>
    <row r="15" spans="1:12" x14ac:dyDescent="0.2">
      <c r="A15" s="3">
        <v>-1.7503698456179467E-2</v>
      </c>
      <c r="B15" s="3">
        <v>4.0314754125419891E-2</v>
      </c>
      <c r="C15" s="3">
        <v>-6.0633530116471178E-3</v>
      </c>
      <c r="D15" s="3">
        <v>2.8617992280152358E-2</v>
      </c>
      <c r="E15" s="14" t="s">
        <v>136</v>
      </c>
      <c r="F15" s="19">
        <v>0.25</v>
      </c>
      <c r="G15" s="19">
        <v>0.25</v>
      </c>
      <c r="H15" s="19">
        <v>0.25</v>
      </c>
      <c r="I15" s="19">
        <v>0.25</v>
      </c>
      <c r="J15" s="19">
        <v>1</v>
      </c>
    </row>
    <row r="16" spans="1:12" x14ac:dyDescent="0.2">
      <c r="A16" s="3">
        <v>-6.0628240700548383E-3</v>
      </c>
      <c r="B16" s="3">
        <v>1.058594811736008E-2</v>
      </c>
      <c r="C16" s="3">
        <v>-4.5107418320031553E-2</v>
      </c>
      <c r="D16" s="3">
        <v>8.6486481027230416E-2</v>
      </c>
      <c r="L16">
        <f t="array" ref="L16:L19">MMULT(G9:J12,TRANSPOSE(F15:I15))</f>
        <v>2.0739642260824377E-3</v>
      </c>
    </row>
    <row r="17" spans="1:12" x14ac:dyDescent="0.2">
      <c r="A17" s="3">
        <v>-6.9117959540624385E-2</v>
      </c>
      <c r="B17" s="3">
        <v>-8.9744655645515356E-2</v>
      </c>
      <c r="C17" s="3">
        <v>-2.1213006931080039E-2</v>
      </c>
      <c r="D17" s="3">
        <v>-2.8451474544288573E-2</v>
      </c>
      <c r="E17" t="s">
        <v>5</v>
      </c>
      <c r="F17" t="s">
        <v>137</v>
      </c>
      <c r="G17">
        <f>SUMPRODUCT(G4:J4,F15:I15)</f>
        <v>8.0200363795749248E-3</v>
      </c>
      <c r="L17">
        <v>3.1295607175611654E-3</v>
      </c>
    </row>
    <row r="18" spans="1:12" x14ac:dyDescent="0.2">
      <c r="A18" s="3">
        <v>7.3136087293335095E-2</v>
      </c>
      <c r="B18" s="3">
        <v>4.7865767548686752E-2</v>
      </c>
      <c r="C18" s="3">
        <v>-1.6696144630990062E-2</v>
      </c>
      <c r="D18" s="3">
        <v>2.9391596564565949E-2</v>
      </c>
      <c r="F18" t="s">
        <v>138</v>
      </c>
      <c r="G18" cm="1">
        <f t="array" ref="G18">MMULT(F15:I15,L16:L19)</f>
        <v>2.0367716712794285E-3</v>
      </c>
      <c r="L18">
        <v>9.9209348598294084E-4</v>
      </c>
    </row>
    <row r="19" spans="1:12" x14ac:dyDescent="0.2">
      <c r="A19" s="3">
        <v>3.8672976233646468E-2</v>
      </c>
      <c r="B19" s="3">
        <v>-1.7203850446367307E-2</v>
      </c>
      <c r="C19" s="3">
        <v>6.2854759550930034E-2</v>
      </c>
      <c r="D19" s="3">
        <v>-1.8640330192089216E-2</v>
      </c>
      <c r="F19" t="s">
        <v>139</v>
      </c>
      <c r="G19">
        <f>G18^0.5</f>
        <v>4.5130606812665709E-2</v>
      </c>
      <c r="L19">
        <v>1.9514682554911701E-3</v>
      </c>
    </row>
    <row r="20" spans="1:12" x14ac:dyDescent="0.2">
      <c r="A20" s="3">
        <v>3.1738571035009509E-2</v>
      </c>
      <c r="B20" s="3">
        <v>9.5041628739650861E-3</v>
      </c>
      <c r="C20" s="3">
        <v>4.1059829957162196E-2</v>
      </c>
      <c r="D20" s="3">
        <v>3.3359865710228927E-2</v>
      </c>
    </row>
    <row r="21" spans="1:12" x14ac:dyDescent="0.2">
      <c r="A21" s="3">
        <v>3.9229682063820159E-2</v>
      </c>
      <c r="B21" s="3">
        <v>1.045229458388295E-2</v>
      </c>
      <c r="C21" s="3">
        <v>3.2296454331986246E-2</v>
      </c>
      <c r="D21" s="3">
        <v>6.1941437303818098E-2</v>
      </c>
    </row>
    <row r="22" spans="1:12" x14ac:dyDescent="0.2">
      <c r="A22" s="3">
        <v>-5.4221012879416997E-2</v>
      </c>
      <c r="B22" s="3">
        <v>-0.11438237240743779</v>
      </c>
      <c r="C22" s="3">
        <v>6.4674576977433009E-3</v>
      </c>
      <c r="D22" s="3">
        <v>3.9261708891784985E-2</v>
      </c>
      <c r="E22" s="14"/>
      <c r="F22" s="18" t="s">
        <v>0</v>
      </c>
      <c r="G22" s="18" t="s">
        <v>3</v>
      </c>
      <c r="H22" s="18" t="s">
        <v>1</v>
      </c>
      <c r="I22" s="18" t="s">
        <v>2</v>
      </c>
      <c r="J22" s="14"/>
    </row>
    <row r="23" spans="1:12" x14ac:dyDescent="0.2">
      <c r="A23" s="3">
        <v>-3.3007040046887974E-2</v>
      </c>
      <c r="B23" s="3">
        <v>-2.1239077325662267E-2</v>
      </c>
      <c r="C23" s="3">
        <v>8.5211556388060314E-3</v>
      </c>
      <c r="D23" s="3">
        <v>-1.6916158460111282E-3</v>
      </c>
      <c r="E23" s="14" t="s">
        <v>136</v>
      </c>
      <c r="F23" s="19">
        <v>0.5</v>
      </c>
      <c r="G23" s="19">
        <v>0.2</v>
      </c>
      <c r="H23" s="19">
        <v>0.15</v>
      </c>
      <c r="I23" s="19">
        <v>0.15</v>
      </c>
      <c r="J23" s="19">
        <v>1</v>
      </c>
    </row>
    <row r="24" spans="1:12" x14ac:dyDescent="0.2">
      <c r="A24" s="3">
        <v>2.3180911187900326E-2</v>
      </c>
      <c r="B24" s="3">
        <v>4.2651767654515491E-2</v>
      </c>
      <c r="C24" s="3">
        <v>-2.778181950587448E-2</v>
      </c>
      <c r="D24" s="3">
        <v>2.0463654331473135E-2</v>
      </c>
      <c r="L24" cm="1">
        <f t="array" ref="L24:L27">MMULT(G9:J12,TRANSPOSE(F23:I23))</f>
        <v>2.4084577472820593E-3</v>
      </c>
    </row>
    <row r="25" spans="1:12" x14ac:dyDescent="0.2">
      <c r="A25" s="3">
        <v>6.4823438687405407E-2</v>
      </c>
      <c r="B25" s="3">
        <v>5.4913347826393365E-2</v>
      </c>
      <c r="C25" s="3">
        <v>0.11606079307644183</v>
      </c>
      <c r="D25" s="3">
        <v>9.245335340837299E-2</v>
      </c>
      <c r="E25" t="s">
        <v>9</v>
      </c>
      <c r="F25" t="s">
        <v>137</v>
      </c>
      <c r="G25">
        <f>SUMPRODUCT(G4:J4,F23:I23)</f>
        <v>6.1538081288133551E-3</v>
      </c>
      <c r="L25">
        <v>3.2057758833749553E-3</v>
      </c>
    </row>
    <row r="26" spans="1:12" x14ac:dyDescent="0.2">
      <c r="A26" s="3">
        <v>2.5289341602876988E-2</v>
      </c>
      <c r="B26" s="3">
        <v>1.8612557782245895E-2</v>
      </c>
      <c r="C26" s="3">
        <v>1.3570981438587591E-2</v>
      </c>
      <c r="D26" s="3">
        <v>2.4980852963096781E-2</v>
      </c>
      <c r="F26" t="s">
        <v>138</v>
      </c>
      <c r="G26" cm="1">
        <f t="array" ref="G26">MMULT(F23:I23,L24:L27)</f>
        <v>2.2659061163822097E-3</v>
      </c>
      <c r="L26">
        <v>9.2760537422503049E-4</v>
      </c>
    </row>
    <row r="27" spans="1:12" x14ac:dyDescent="0.2">
      <c r="A27" s="3">
        <v>1.425517510497739E-2</v>
      </c>
      <c r="B27" s="3">
        <v>2.630487821893911E-2</v>
      </c>
      <c r="C27" s="3">
        <v>1.1551634480789661E-2</v>
      </c>
      <c r="D27" s="3">
        <v>5.2824284917034781E-2</v>
      </c>
      <c r="F27" t="s">
        <v>139</v>
      </c>
      <c r="G27">
        <f>SQRT(G26)</f>
        <v>4.7601534811203404E-2</v>
      </c>
      <c r="L27">
        <v>1.8758750662162301E-3</v>
      </c>
    </row>
    <row r="28" spans="1:12" x14ac:dyDescent="0.2">
      <c r="A28" s="3">
        <v>2.6847340722979125E-2</v>
      </c>
      <c r="B28" s="3">
        <v>0.10882820995651915</v>
      </c>
      <c r="C28" s="3">
        <v>3.5560601119170622E-3</v>
      </c>
      <c r="D28" s="3">
        <v>1.4491007607639687E-2</v>
      </c>
    </row>
    <row r="29" spans="1:12" x14ac:dyDescent="0.2">
      <c r="A29" s="3">
        <v>1.4178509298996391E-2</v>
      </c>
      <c r="B29" s="3">
        <v>3.185440472984772E-2</v>
      </c>
      <c r="C29" s="3">
        <v>-1.3019795749692084E-4</v>
      </c>
      <c r="D29" s="3">
        <v>-1.9786990199168113E-2</v>
      </c>
    </row>
    <row r="30" spans="1:12" x14ac:dyDescent="0.2">
      <c r="A30" s="3">
        <v>-3.5926706599505004E-2</v>
      </c>
      <c r="B30" s="3">
        <v>-5.8971113580194953E-2</v>
      </c>
      <c r="C30" s="3">
        <v>2.9962327820123712E-3</v>
      </c>
      <c r="D30" s="3">
        <v>-3.9550094492446869E-2</v>
      </c>
      <c r="E30" s="14"/>
      <c r="F30" s="18" t="s">
        <v>0</v>
      </c>
      <c r="G30" s="18" t="s">
        <v>3</v>
      </c>
      <c r="H30" s="18" t="s">
        <v>1</v>
      </c>
      <c r="I30" s="18" t="s">
        <v>2</v>
      </c>
      <c r="J30" s="14"/>
    </row>
    <row r="31" spans="1:12" x14ac:dyDescent="0.2">
      <c r="A31" s="3">
        <v>6.3799225494080222E-2</v>
      </c>
      <c r="B31" s="3">
        <v>9.885706348640072E-2</v>
      </c>
      <c r="C31" s="3">
        <v>5.0805344375690453E-2</v>
      </c>
      <c r="D31" s="3">
        <v>4.542041171342355E-2</v>
      </c>
      <c r="E31" s="14" t="s">
        <v>136</v>
      </c>
      <c r="F31" s="19">
        <v>0.1</v>
      </c>
      <c r="G31" s="19">
        <v>0.2</v>
      </c>
      <c r="H31" s="19">
        <v>0.3</v>
      </c>
      <c r="I31" s="19">
        <v>0.4</v>
      </c>
      <c r="J31" s="19">
        <v>1</v>
      </c>
    </row>
    <row r="32" spans="1:12" x14ac:dyDescent="0.2">
      <c r="A32" s="3">
        <v>-3.5468423418048858E-2</v>
      </c>
      <c r="B32" s="3">
        <v>-1.1115926022912609E-2</v>
      </c>
      <c r="C32" s="3">
        <v>-3.0012488019210023E-2</v>
      </c>
      <c r="D32" s="3">
        <v>-4.3686374380709103E-2</v>
      </c>
      <c r="L32">
        <f t="array" ref="L32:L35">MMULT(G9:J12,TRANSPOSE(F31:I31))</f>
        <v>1.7867203158603094E-3</v>
      </c>
    </row>
    <row r="33" spans="1:12" x14ac:dyDescent="0.2">
      <c r="A33" s="3">
        <v>8.8847902274849389E-3</v>
      </c>
      <c r="B33" s="3">
        <v>3.4263572704081299E-2</v>
      </c>
      <c r="C33" s="3">
        <v>-2.952890212281245E-2</v>
      </c>
      <c r="D33" s="3">
        <v>6.7568851773334188E-2</v>
      </c>
      <c r="L33">
        <v>2.7673226227798689E-3</v>
      </c>
    </row>
    <row r="34" spans="1:12" x14ac:dyDescent="0.2">
      <c r="A34" s="3">
        <v>-1.2674875987127465E-2</v>
      </c>
      <c r="B34" s="3">
        <v>4.5081956434549868E-2</v>
      </c>
      <c r="C34" s="3">
        <v>7.6615101662203908E-2</v>
      </c>
      <c r="D34" s="3">
        <v>1.8048927736389751E-2</v>
      </c>
      <c r="E34" t="s">
        <v>13</v>
      </c>
      <c r="F34" t="s">
        <v>137</v>
      </c>
      <c r="G34">
        <f>SUMPRODUCT(G4:J4,F31:I31)</f>
        <v>9.7692752541333767E-3</v>
      </c>
      <c r="L34">
        <v>1.036267311964855E-3</v>
      </c>
    </row>
    <row r="35" spans="1:12" x14ac:dyDescent="0.2">
      <c r="A35" s="3">
        <v>2.9244212287397424E-2</v>
      </c>
      <c r="B35" s="3">
        <v>1.026786488307309E-2</v>
      </c>
      <c r="C35" s="3">
        <v>4.2972210394715639E-2</v>
      </c>
      <c r="D35" s="3">
        <v>5.1448330704301895E-2</v>
      </c>
      <c r="F35" t="s">
        <v>138</v>
      </c>
      <c r="G35" cm="1">
        <f t="array" ref="G35">MMULT(F31:I31,L32:L35)</f>
        <v>1.8653309120683715E-3</v>
      </c>
      <c r="L35">
        <v>2.0557854058422757E-3</v>
      </c>
    </row>
    <row r="36" spans="1:12" x14ac:dyDescent="0.2">
      <c r="A36" s="3">
        <v>2.0173154096681929E-2</v>
      </c>
      <c r="B36" s="3">
        <v>5.8488104261224028E-2</v>
      </c>
      <c r="C36" s="3">
        <v>-3.3364975099315242E-2</v>
      </c>
      <c r="D36" s="3">
        <v>3.5028664339896267E-3</v>
      </c>
      <c r="F36" t="s">
        <v>139</v>
      </c>
      <c r="G36">
        <f>SQRT(G35)</f>
        <v>4.3189476867269087E-2</v>
      </c>
    </row>
    <row r="37" spans="1:12" x14ac:dyDescent="0.2">
      <c r="A37" s="3">
        <v>-0.10631663605181091</v>
      </c>
      <c r="B37" s="3">
        <v>-6.0951211749586218E-2</v>
      </c>
      <c r="C37" s="3">
        <v>-5.1718238691721451E-2</v>
      </c>
      <c r="D37" s="3">
        <v>-0.10227528272701565</v>
      </c>
    </row>
    <row r="38" spans="1:12" x14ac:dyDescent="0.2">
      <c r="A38" s="3">
        <v>4.2322275113417754E-2</v>
      </c>
      <c r="B38" s="3">
        <v>9.9649191691065786E-2</v>
      </c>
      <c r="C38" s="3">
        <v>2.662498726405527E-2</v>
      </c>
      <c r="D38" s="3">
        <v>3.1496070275046036E-2</v>
      </c>
    </row>
    <row r="39" spans="1:12" x14ac:dyDescent="0.2">
      <c r="A39" s="3">
        <v>3.1041318668548496E-2</v>
      </c>
      <c r="B39" s="3">
        <v>7.2049469122668743E-3</v>
      </c>
      <c r="C39" s="3">
        <v>2.4663009377819796E-2</v>
      </c>
      <c r="D39" s="3">
        <v>2.1079824310654017E-2</v>
      </c>
      <c r="E39" t="s">
        <v>89</v>
      </c>
      <c r="F39" t="s">
        <v>140</v>
      </c>
    </row>
    <row r="40" spans="1:12" x14ac:dyDescent="0.2">
      <c r="A40" s="3">
        <v>5.5588252309170874E-2</v>
      </c>
      <c r="B40" s="3">
        <v>3.2787654918445728E-3</v>
      </c>
      <c r="C40" s="3">
        <v>3.2376328635162634E-2</v>
      </c>
      <c r="D40" s="3">
        <v>6.4394902324409323E-2</v>
      </c>
    </row>
    <row r="41" spans="1:12" x14ac:dyDescent="0.2">
      <c r="A41" s="3">
        <v>-1.3399080406442474E-2</v>
      </c>
      <c r="B41" s="3">
        <v>3.6399638170489398E-2</v>
      </c>
      <c r="C41" s="3">
        <v>-2.1320417205048431E-2</v>
      </c>
      <c r="D41" s="3">
        <v>3.1684619071229929E-2</v>
      </c>
    </row>
    <row r="42" spans="1:12" x14ac:dyDescent="0.2">
      <c r="A42" s="3">
        <v>6.3197378038020544E-2</v>
      </c>
      <c r="B42" s="3">
        <v>-5.5836001101209218E-2</v>
      </c>
      <c r="C42" s="3">
        <v>-2.7231202250285982E-2</v>
      </c>
      <c r="D42" s="3">
        <v>1.2498298927841937E-2</v>
      </c>
    </row>
    <row r="43" spans="1:12" x14ac:dyDescent="0.2">
      <c r="A43" s="3">
        <v>-1.0034456067887939E-2</v>
      </c>
      <c r="B43" s="3">
        <v>-1.7267769252961432E-2</v>
      </c>
      <c r="C43" s="3">
        <v>-8.3003626474559573E-3</v>
      </c>
      <c r="D43" s="3">
        <v>-4.7943079256701132E-2</v>
      </c>
    </row>
    <row r="44" spans="1:12" x14ac:dyDescent="0.2">
      <c r="A44" s="3">
        <v>1.0138096406457233E-2</v>
      </c>
      <c r="B44" s="3">
        <v>3.5420227341485304E-2</v>
      </c>
      <c r="C44" s="3">
        <v>7.4883647578106963E-2</v>
      </c>
      <c r="D44" s="3">
        <v>5.7503387153885768E-2</v>
      </c>
    </row>
    <row r="45" spans="1:12" x14ac:dyDescent="0.2">
      <c r="A45" s="3">
        <v>-7.8254093105722636E-2</v>
      </c>
      <c r="B45" s="3">
        <v>8.5463515639815871E-2</v>
      </c>
      <c r="C45" s="3">
        <v>7.5802939353574513E-3</v>
      </c>
      <c r="D45" s="3">
        <v>-2.3054261550120962E-3</v>
      </c>
    </row>
    <row r="46" spans="1:12" x14ac:dyDescent="0.2">
      <c r="A46" s="3">
        <v>5.2798938434406488E-3</v>
      </c>
      <c r="B46" s="3">
        <v>-3.637116623940246E-2</v>
      </c>
      <c r="C46" s="3">
        <v>5.0147380597274152E-2</v>
      </c>
      <c r="D46" s="3">
        <v>7.3025296962863653E-2</v>
      </c>
    </row>
    <row r="47" spans="1:12" x14ac:dyDescent="0.2">
      <c r="A47" s="3">
        <v>-8.3954720002079652E-2</v>
      </c>
      <c r="B47" s="3">
        <v>3.943711887102528E-2</v>
      </c>
      <c r="C47" s="3">
        <v>3.620949733407576E-2</v>
      </c>
      <c r="D47" s="3">
        <v>3.6210257397062427E-2</v>
      </c>
    </row>
    <row r="48" spans="1:12" x14ac:dyDescent="0.2">
      <c r="A48" s="3">
        <v>3.0403212557450144E-2</v>
      </c>
      <c r="B48" s="3">
        <v>3.557430372549996E-2</v>
      </c>
      <c r="C48" s="3">
        <v>7.2983962203734499E-3</v>
      </c>
      <c r="D48" s="3">
        <v>1.8729591575170904E-2</v>
      </c>
    </row>
    <row r="49" spans="1:4" x14ac:dyDescent="0.2">
      <c r="A49" s="3">
        <v>-8.6022501475290905E-2</v>
      </c>
      <c r="B49" s="3">
        <v>-3.6921819605209592E-2</v>
      </c>
      <c r="C49" s="3">
        <v>-6.8069982172902402E-2</v>
      </c>
      <c r="D49" s="3">
        <v>-2.8625360076054304E-2</v>
      </c>
    </row>
    <row r="50" spans="1:4" x14ac:dyDescent="0.2">
      <c r="A50" s="3">
        <v>5.0698296004952119E-2</v>
      </c>
      <c r="B50" s="3">
        <v>0.10004997223542855</v>
      </c>
      <c r="C50" s="3">
        <v>9.965578631666595E-3</v>
      </c>
      <c r="D50" s="3">
        <v>4.4932882232821623E-2</v>
      </c>
    </row>
    <row r="51" spans="1:4" x14ac:dyDescent="0.2">
      <c r="A51" s="3">
        <v>-1.5935482414058316E-2</v>
      </c>
      <c r="B51" s="3">
        <v>-8.1952413010135117E-2</v>
      </c>
      <c r="C51" s="3">
        <v>-3.7472011643582548E-2</v>
      </c>
      <c r="D51" s="3">
        <v>1.159287373370514E-2</v>
      </c>
    </row>
    <row r="52" spans="1:4" x14ac:dyDescent="0.2">
      <c r="A52" s="3">
        <v>5.7915757648470526E-2</v>
      </c>
      <c r="B52" s="3">
        <v>2.4205746725578507E-2</v>
      </c>
      <c r="C52" s="3">
        <v>-2.1850971474935151E-2</v>
      </c>
      <c r="D52" s="3">
        <v>-6.4921771996772862E-2</v>
      </c>
    </row>
    <row r="53" spans="1:4" x14ac:dyDescent="0.2">
      <c r="A53" s="3">
        <v>-6.333194214565778E-2</v>
      </c>
      <c r="B53" s="3">
        <v>-2.3525485490955428E-2</v>
      </c>
      <c r="C53" s="3">
        <v>-1.4086282432053726E-2</v>
      </c>
      <c r="D53" s="3">
        <v>9.8911105128543026E-5</v>
      </c>
    </row>
    <row r="54" spans="1:4" x14ac:dyDescent="0.2">
      <c r="A54" s="3">
        <v>-6.3397995766885401E-2</v>
      </c>
      <c r="B54" s="3">
        <v>-9.9422619211907204E-2</v>
      </c>
      <c r="C54" s="3">
        <v>-1.9135422098928087E-3</v>
      </c>
      <c r="D54" s="3">
        <v>-3.8198250669490598E-2</v>
      </c>
    </row>
    <row r="55" spans="1:4" x14ac:dyDescent="0.2">
      <c r="A55" s="3">
        <v>-8.2823632822523752E-2</v>
      </c>
      <c r="B55" s="3">
        <v>-8.1856410014988723E-2</v>
      </c>
      <c r="C55" s="3">
        <v>-1.165566682734122E-2</v>
      </c>
      <c r="D55" s="3">
        <v>9.7868833999868857E-2</v>
      </c>
    </row>
    <row r="56" spans="1:4" x14ac:dyDescent="0.2">
      <c r="A56" s="3">
        <v>-7.3118591499437544E-2</v>
      </c>
      <c r="B56" s="3">
        <v>-6.977805864636058E-2</v>
      </c>
      <c r="C56" s="3">
        <v>-7.8618014187928617E-2</v>
      </c>
      <c r="D56" s="3">
        <v>-6.191106632210773E-2</v>
      </c>
    </row>
    <row r="57" spans="1:4" x14ac:dyDescent="0.2">
      <c r="A57" s="3">
        <v>-2.6052546230506266E-2</v>
      </c>
      <c r="B57" s="3">
        <v>-6.40776437212143E-2</v>
      </c>
      <c r="C57" s="3">
        <v>1.7970929671432549E-2</v>
      </c>
      <c r="D57" s="3">
        <v>6.0767417621588752E-3</v>
      </c>
    </row>
    <row r="58" spans="1:4" x14ac:dyDescent="0.2">
      <c r="A58" s="3">
        <v>0.1521298202678294</v>
      </c>
      <c r="B58" s="3">
        <v>0.31535274249937811</v>
      </c>
      <c r="C58" s="3">
        <v>7.1260602895827738E-2</v>
      </c>
      <c r="D58" s="3">
        <v>0.13423089338709032</v>
      </c>
    </row>
    <row r="59" spans="1:4" x14ac:dyDescent="0.2">
      <c r="A59" s="3">
        <v>1.7113884527286197E-2</v>
      </c>
      <c r="B59" s="3">
        <v>6.8224393292590321E-2</v>
      </c>
      <c r="C59" s="3">
        <v>-2.0162362480475461E-2</v>
      </c>
      <c r="D59" s="3">
        <v>1.4881759790924279E-2</v>
      </c>
    </row>
    <row r="60" spans="1:4" x14ac:dyDescent="0.2">
      <c r="A60" s="3">
        <v>-1.4892695288391303E-2</v>
      </c>
      <c r="B60" s="3">
        <v>-1.0988916654449026E-2</v>
      </c>
      <c r="C60" s="3">
        <v>6.1063669903044397E-2</v>
      </c>
      <c r="D60" s="3">
        <v>-9.6068264636541851E-3</v>
      </c>
    </row>
    <row r="61" spans="1:4" x14ac:dyDescent="0.2">
      <c r="A61" s="3">
        <v>-3.8794948426819353E-2</v>
      </c>
      <c r="B61" s="3">
        <v>-0.20780784340485392</v>
      </c>
      <c r="C61" s="3">
        <v>3.7677965246902798E-2</v>
      </c>
      <c r="D61" s="3">
        <v>-5.1568288635393769E-2</v>
      </c>
    </row>
  </sheetData>
  <mergeCells count="1">
    <mergeCell ref="F6:J6"/>
  </mergeCells>
  <printOptions headings="1"/>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0DFFB-359C-4D35-A536-CC8F99F6C9FE}">
  <dimension ref="B9:R38"/>
  <sheetViews>
    <sheetView workbookViewId="0">
      <selection activeCell="H28" sqref="H28"/>
    </sheetView>
  </sheetViews>
  <sheetFormatPr baseColWidth="10" defaultColWidth="8.83203125" defaultRowHeight="15" x14ac:dyDescent="0.2"/>
  <cols>
    <col min="3" max="4" width="13.5" customWidth="1"/>
    <col min="8" max="8" width="10.5" bestFit="1" customWidth="1"/>
  </cols>
  <sheetData>
    <row r="9" spans="2:18" ht="24" x14ac:dyDescent="0.3">
      <c r="B9" s="4"/>
      <c r="C9" s="4"/>
      <c r="D9" s="4"/>
      <c r="E9" s="4"/>
      <c r="F9" s="4"/>
      <c r="G9" s="4"/>
      <c r="H9" s="4"/>
      <c r="I9" s="4"/>
      <c r="J9" s="4"/>
      <c r="K9" s="4"/>
      <c r="L9" s="4"/>
      <c r="M9" s="4"/>
    </row>
    <row r="10" spans="2:18" ht="24" x14ac:dyDescent="0.3">
      <c r="B10" s="4"/>
      <c r="C10" s="4"/>
      <c r="D10" s="4"/>
      <c r="E10" s="4"/>
      <c r="F10" s="4"/>
      <c r="G10" s="4"/>
      <c r="H10" s="4"/>
      <c r="I10" s="4"/>
      <c r="J10" s="4"/>
      <c r="K10" s="4"/>
      <c r="L10" s="4"/>
      <c r="M10" s="4"/>
    </row>
    <row r="11" spans="2:18" ht="24" x14ac:dyDescent="0.3">
      <c r="B11" s="4"/>
      <c r="C11" s="4"/>
      <c r="D11" s="4" t="s">
        <v>119</v>
      </c>
      <c r="E11" s="4">
        <v>10</v>
      </c>
      <c r="F11" s="4"/>
      <c r="G11" s="4"/>
      <c r="H11" s="4"/>
      <c r="I11" s="4"/>
      <c r="J11" s="4"/>
      <c r="K11" s="4"/>
      <c r="L11" s="4"/>
      <c r="M11" s="4"/>
    </row>
    <row r="12" spans="2:18" ht="24" x14ac:dyDescent="0.3">
      <c r="B12" s="4"/>
      <c r="C12" s="4"/>
      <c r="D12" s="4" t="s">
        <v>120</v>
      </c>
      <c r="E12" s="4">
        <v>0.3</v>
      </c>
      <c r="F12" s="4"/>
      <c r="G12" s="4"/>
      <c r="H12" s="4"/>
      <c r="I12" s="4"/>
      <c r="J12" s="4"/>
      <c r="K12" s="4"/>
      <c r="L12" s="4"/>
      <c r="M12" s="4"/>
    </row>
    <row r="13" spans="2:18" ht="24" x14ac:dyDescent="0.3">
      <c r="B13" s="4"/>
      <c r="C13" s="4"/>
      <c r="D13" s="4"/>
      <c r="E13" s="4"/>
      <c r="F13" s="4"/>
      <c r="G13" s="4"/>
      <c r="H13" s="4"/>
      <c r="I13" s="4"/>
      <c r="J13" s="4"/>
      <c r="K13" s="4"/>
      <c r="L13" s="4"/>
      <c r="M13" s="4"/>
    </row>
    <row r="14" spans="2:18" ht="24" x14ac:dyDescent="0.3">
      <c r="B14" s="4"/>
      <c r="C14" s="4" t="s">
        <v>121</v>
      </c>
      <c r="D14" s="4">
        <f>FACT(10)*(0.3^3)*(0.7^7)/(FACT(3)*(FACT(7)))</f>
        <v>0.26682793199999988</v>
      </c>
      <c r="E14" s="4"/>
      <c r="F14" s="4" t="s">
        <v>70</v>
      </c>
      <c r="G14" s="4" t="s">
        <v>124</v>
      </c>
      <c r="H14" s="4" t="s">
        <v>125</v>
      </c>
      <c r="I14" s="4"/>
      <c r="J14" s="4"/>
      <c r="K14" s="4"/>
      <c r="L14" s="4"/>
      <c r="M14" s="4"/>
    </row>
    <row r="15" spans="2:18" ht="20" x14ac:dyDescent="0.25">
      <c r="C15" s="16" t="s">
        <v>122</v>
      </c>
      <c r="D15" s="16">
        <f>FACT(10)*(0.3^5)*(0.7^5)/(FACT(5)*(FACT(5)))</f>
        <v>0.10291934519999997</v>
      </c>
      <c r="E15" s="16"/>
      <c r="F15" s="16">
        <v>0</v>
      </c>
      <c r="G15" s="16">
        <f>BINOMDIST(F15,$E$11,$E$12,FALSE)</f>
        <v>2.8247524899999994E-2</v>
      </c>
      <c r="H15" s="16">
        <f>BINOMDIST(F15,$E$11,$E$12,TRUE)</f>
        <v>2.8247524899999994E-2</v>
      </c>
      <c r="I15" s="16"/>
      <c r="J15" s="16"/>
      <c r="K15" s="16"/>
      <c r="L15" s="16"/>
      <c r="M15" s="16"/>
      <c r="N15" s="16"/>
      <c r="O15" s="16"/>
      <c r="P15" s="16"/>
      <c r="Q15" s="16"/>
      <c r="R15" s="16"/>
    </row>
    <row r="16" spans="2:18" ht="20" x14ac:dyDescent="0.25">
      <c r="C16" s="16" t="s">
        <v>123</v>
      </c>
      <c r="D16" s="16">
        <f>FACT(10)*(0.3^8)*(0.7^2)/(FACT(8)*(FACT(2)))</f>
        <v>1.4467004999999997E-3</v>
      </c>
      <c r="E16" s="16"/>
      <c r="F16" s="16">
        <v>1</v>
      </c>
      <c r="G16" s="16">
        <f t="shared" ref="G16:G24" si="0">BINOMDIST(F16,$E$11,$E$12,FALSE)</f>
        <v>0.12106082100000001</v>
      </c>
      <c r="H16" s="16">
        <f t="shared" ref="H16:H24" si="1">BINOMDIST(F16,$E$11,$E$12,TRUE)</f>
        <v>0.1493083459</v>
      </c>
      <c r="I16" s="16"/>
      <c r="J16" s="16"/>
      <c r="K16" s="16"/>
      <c r="L16" s="16"/>
      <c r="M16" s="16"/>
      <c r="N16" s="16"/>
      <c r="O16" s="16"/>
      <c r="P16" s="16"/>
      <c r="Q16" s="16"/>
      <c r="R16" s="16"/>
    </row>
    <row r="17" spans="3:18" ht="20" x14ac:dyDescent="0.25">
      <c r="C17" s="16"/>
      <c r="D17" s="16"/>
      <c r="E17" s="16"/>
      <c r="F17" s="16">
        <v>2</v>
      </c>
      <c r="G17" s="16">
        <f t="shared" si="0"/>
        <v>0.23347444050000005</v>
      </c>
      <c r="H17" s="16">
        <f t="shared" si="1"/>
        <v>0.3827827863999998</v>
      </c>
      <c r="I17" s="16"/>
      <c r="J17" s="16"/>
      <c r="K17" s="16"/>
      <c r="L17" s="16"/>
      <c r="M17" s="16"/>
      <c r="N17" s="16"/>
      <c r="O17" s="16"/>
      <c r="P17" s="16"/>
      <c r="Q17" s="16"/>
      <c r="R17" s="16"/>
    </row>
    <row r="18" spans="3:18" ht="20" x14ac:dyDescent="0.25">
      <c r="C18" s="16"/>
      <c r="D18" s="16"/>
      <c r="E18" s="16"/>
      <c r="F18" s="16">
        <v>3</v>
      </c>
      <c r="G18" s="16">
        <f t="shared" si="0"/>
        <v>0.26682793200000005</v>
      </c>
      <c r="H18" s="16">
        <f t="shared" si="1"/>
        <v>0.64961071839999995</v>
      </c>
      <c r="I18" s="16"/>
      <c r="J18" s="16"/>
      <c r="K18" s="16"/>
      <c r="L18" s="16"/>
      <c r="M18" s="16"/>
      <c r="N18" s="16"/>
      <c r="O18" s="16"/>
      <c r="P18" s="16"/>
      <c r="Q18" s="16"/>
      <c r="R18" s="16"/>
    </row>
    <row r="19" spans="3:18" ht="20" x14ac:dyDescent="0.25">
      <c r="C19" s="16"/>
      <c r="D19" s="16"/>
      <c r="E19" s="16"/>
      <c r="F19" s="16">
        <v>4</v>
      </c>
      <c r="G19" s="16">
        <f t="shared" si="0"/>
        <v>0.20012094900000005</v>
      </c>
      <c r="H19" s="16">
        <f t="shared" si="1"/>
        <v>0.84973166739999995</v>
      </c>
      <c r="I19" s="16"/>
      <c r="J19" s="16"/>
      <c r="K19" s="16"/>
      <c r="L19" s="16"/>
      <c r="M19" s="16"/>
      <c r="N19" s="16"/>
      <c r="O19" s="16"/>
      <c r="P19" s="16"/>
      <c r="Q19" s="16"/>
      <c r="R19" s="16"/>
    </row>
    <row r="20" spans="3:18" ht="20" x14ac:dyDescent="0.25">
      <c r="C20" s="16"/>
      <c r="D20" s="16"/>
      <c r="E20" s="16"/>
      <c r="F20" s="16">
        <v>5</v>
      </c>
      <c r="G20" s="16">
        <f t="shared" si="0"/>
        <v>0.10291934520000003</v>
      </c>
      <c r="H20" s="16">
        <f t="shared" si="1"/>
        <v>0.95265101260000007</v>
      </c>
      <c r="I20" s="16"/>
      <c r="J20" s="16"/>
      <c r="K20" s="16"/>
      <c r="L20" s="16"/>
      <c r="M20" s="16"/>
      <c r="N20" s="16"/>
      <c r="O20" s="16"/>
      <c r="P20" s="16"/>
      <c r="Q20" s="16"/>
      <c r="R20" s="16"/>
    </row>
    <row r="21" spans="3:18" ht="20" x14ac:dyDescent="0.25">
      <c r="C21" s="16"/>
      <c r="D21" s="16"/>
      <c r="E21" s="16"/>
      <c r="F21" s="16">
        <v>6</v>
      </c>
      <c r="G21" s="16">
        <f t="shared" si="0"/>
        <v>3.6756909000000039E-2</v>
      </c>
      <c r="H21" s="16">
        <f t="shared" si="1"/>
        <v>0.98940792160000002</v>
      </c>
      <c r="I21" s="16"/>
      <c r="J21" s="16"/>
      <c r="K21" s="16"/>
      <c r="L21" s="16"/>
      <c r="M21" s="16"/>
      <c r="N21" s="16"/>
      <c r="O21" s="16"/>
      <c r="P21" s="16"/>
      <c r="Q21" s="16"/>
      <c r="R21" s="16"/>
    </row>
    <row r="22" spans="3:18" ht="20" x14ac:dyDescent="0.25">
      <c r="C22" s="16"/>
      <c r="D22" s="16"/>
      <c r="E22" s="16"/>
      <c r="F22" s="16">
        <v>7</v>
      </c>
      <c r="G22" s="16">
        <f t="shared" si="0"/>
        <v>9.0016920000000004E-3</v>
      </c>
      <c r="H22" s="16">
        <f t="shared" si="1"/>
        <v>0.99840961360000002</v>
      </c>
      <c r="I22" s="16"/>
      <c r="J22" s="16"/>
      <c r="K22" s="16"/>
      <c r="L22" s="16"/>
      <c r="M22" s="16"/>
      <c r="N22" s="16"/>
      <c r="O22" s="16"/>
      <c r="P22" s="16"/>
      <c r="Q22" s="16"/>
      <c r="R22" s="16"/>
    </row>
    <row r="23" spans="3:18" ht="20" x14ac:dyDescent="0.25">
      <c r="C23" s="16"/>
      <c r="D23" s="16"/>
      <c r="E23" s="16"/>
      <c r="F23" s="16">
        <v>8</v>
      </c>
      <c r="G23" s="16">
        <f t="shared" si="0"/>
        <v>1.446700500000001E-3</v>
      </c>
      <c r="H23" s="16">
        <f t="shared" si="1"/>
        <v>0.99985631409999998</v>
      </c>
      <c r="I23" s="16"/>
      <c r="J23" s="16"/>
      <c r="K23" s="16"/>
      <c r="L23" s="16"/>
      <c r="M23" s="16"/>
      <c r="N23" s="16"/>
      <c r="O23" s="16"/>
      <c r="P23" s="16"/>
      <c r="Q23" s="16"/>
      <c r="R23" s="16"/>
    </row>
    <row r="24" spans="3:18" ht="20" x14ac:dyDescent="0.25">
      <c r="C24" s="16"/>
      <c r="D24" s="16"/>
      <c r="E24" s="16"/>
      <c r="F24" s="16">
        <v>9</v>
      </c>
      <c r="G24" s="16">
        <f t="shared" si="0"/>
        <v>1.3778099999999991E-4</v>
      </c>
      <c r="H24" s="16">
        <f t="shared" si="1"/>
        <v>0.99999409509999992</v>
      </c>
      <c r="I24" s="16"/>
      <c r="J24" s="16"/>
      <c r="K24" s="16"/>
      <c r="L24" s="16"/>
      <c r="M24" s="16"/>
      <c r="N24" s="16"/>
      <c r="O24" s="16"/>
      <c r="P24" s="16"/>
      <c r="Q24" s="16"/>
      <c r="R24" s="16"/>
    </row>
    <row r="25" spans="3:18" ht="20" x14ac:dyDescent="0.25">
      <c r="C25" s="16"/>
      <c r="D25" s="16"/>
      <c r="E25" s="16"/>
      <c r="F25" s="16"/>
      <c r="G25" s="16"/>
      <c r="H25" s="16"/>
      <c r="I25" s="16"/>
      <c r="J25" s="16"/>
      <c r="K25" s="16"/>
      <c r="L25" s="16"/>
      <c r="M25" s="16"/>
      <c r="N25" s="16"/>
      <c r="O25" s="16"/>
      <c r="P25" s="16"/>
      <c r="Q25" s="16"/>
      <c r="R25" s="16"/>
    </row>
    <row r="26" spans="3:18" ht="20" x14ac:dyDescent="0.25">
      <c r="C26" s="16"/>
      <c r="D26" s="16"/>
      <c r="E26" s="16"/>
      <c r="F26" s="16"/>
      <c r="G26" s="16"/>
      <c r="H26" s="16"/>
      <c r="I26" s="16"/>
      <c r="J26" s="16"/>
      <c r="K26" s="16"/>
      <c r="L26" s="16"/>
      <c r="M26" s="16"/>
      <c r="N26" s="16"/>
      <c r="O26" s="16"/>
      <c r="P26" s="16"/>
      <c r="Q26" s="16"/>
      <c r="R26" s="16"/>
    </row>
    <row r="27" spans="3:18" ht="20" x14ac:dyDescent="0.25">
      <c r="C27" s="16"/>
      <c r="D27" s="16"/>
      <c r="E27" s="16"/>
      <c r="F27" s="16"/>
      <c r="G27" s="16"/>
      <c r="H27" s="16"/>
      <c r="I27" s="16"/>
      <c r="J27" s="16"/>
      <c r="K27" s="16"/>
      <c r="L27" s="16"/>
      <c r="M27" s="16"/>
      <c r="N27" s="16"/>
      <c r="O27" s="16"/>
      <c r="P27" s="16"/>
      <c r="Q27" s="16"/>
      <c r="R27" s="16"/>
    </row>
    <row r="28" spans="3:18" ht="20" x14ac:dyDescent="0.25">
      <c r="C28" s="16"/>
      <c r="D28" s="16"/>
      <c r="E28" s="16"/>
      <c r="F28" s="16"/>
      <c r="G28" s="16"/>
      <c r="H28" s="16"/>
      <c r="I28" s="16"/>
      <c r="J28" s="16"/>
      <c r="K28" s="16"/>
      <c r="L28" s="16"/>
      <c r="M28" s="16"/>
      <c r="N28" s="16"/>
      <c r="O28" s="16"/>
      <c r="P28" s="16"/>
      <c r="Q28" s="16"/>
      <c r="R28" s="16"/>
    </row>
    <row r="29" spans="3:18" ht="20" x14ac:dyDescent="0.25">
      <c r="C29" s="16"/>
      <c r="D29" s="16"/>
      <c r="E29" s="16"/>
      <c r="F29" s="16"/>
      <c r="G29" s="16"/>
      <c r="H29" s="16"/>
      <c r="I29" s="16"/>
      <c r="J29" s="16"/>
      <c r="K29" s="16"/>
      <c r="L29" s="16"/>
      <c r="M29" s="16"/>
      <c r="N29" s="16"/>
      <c r="O29" s="16"/>
      <c r="P29" s="16"/>
      <c r="Q29" s="16"/>
      <c r="R29" s="16"/>
    </row>
    <row r="30" spans="3:18" ht="20" x14ac:dyDescent="0.25">
      <c r="C30" s="16"/>
      <c r="D30" s="16"/>
      <c r="E30" s="16"/>
      <c r="F30" s="16"/>
      <c r="G30" s="16"/>
      <c r="H30" s="16"/>
      <c r="I30" s="16"/>
      <c r="J30" s="16"/>
      <c r="K30" s="16"/>
      <c r="L30" s="16"/>
      <c r="M30" s="16"/>
      <c r="N30" s="16"/>
      <c r="O30" s="16"/>
      <c r="P30" s="16"/>
      <c r="Q30" s="16"/>
      <c r="R30" s="16"/>
    </row>
    <row r="31" spans="3:18" ht="20" x14ac:dyDescent="0.25">
      <c r="C31" s="16"/>
      <c r="D31" s="16"/>
      <c r="E31" s="16"/>
      <c r="F31" s="16"/>
      <c r="G31" s="16"/>
      <c r="H31" s="16"/>
      <c r="I31" s="16"/>
      <c r="J31" s="16"/>
      <c r="K31" s="16"/>
      <c r="L31" s="16"/>
      <c r="M31" s="16"/>
      <c r="N31" s="16"/>
      <c r="O31" s="16"/>
      <c r="P31" s="16"/>
      <c r="Q31" s="16"/>
      <c r="R31" s="16"/>
    </row>
    <row r="32" spans="3:18" ht="20" x14ac:dyDescent="0.25">
      <c r="C32" s="16"/>
      <c r="D32" s="16"/>
      <c r="E32" s="16"/>
      <c r="F32" s="16"/>
      <c r="G32" s="16"/>
      <c r="H32" s="16"/>
      <c r="I32" s="16"/>
      <c r="J32" s="16"/>
      <c r="K32" s="16"/>
      <c r="L32" s="16"/>
      <c r="M32" s="16"/>
      <c r="N32" s="16"/>
      <c r="O32" s="16"/>
      <c r="P32" s="16"/>
      <c r="Q32" s="16"/>
      <c r="R32" s="16"/>
    </row>
    <row r="33" spans="3:18" ht="20" x14ac:dyDescent="0.25">
      <c r="C33" s="16"/>
      <c r="D33" s="16"/>
      <c r="E33" s="16"/>
      <c r="F33" s="16"/>
      <c r="G33" s="16"/>
      <c r="H33" s="16"/>
      <c r="I33" s="16"/>
      <c r="J33" s="16"/>
      <c r="K33" s="16"/>
      <c r="L33" s="16"/>
      <c r="M33" s="16"/>
      <c r="N33" s="16"/>
      <c r="O33" s="16"/>
      <c r="P33" s="16"/>
      <c r="Q33" s="16"/>
      <c r="R33" s="16"/>
    </row>
    <row r="34" spans="3:18" ht="20" x14ac:dyDescent="0.25">
      <c r="C34" s="16"/>
      <c r="D34" s="16"/>
      <c r="E34" s="16"/>
      <c r="F34" s="16"/>
      <c r="G34" s="16"/>
      <c r="H34" s="16"/>
      <c r="I34" s="16"/>
      <c r="J34" s="16"/>
      <c r="K34" s="16"/>
      <c r="L34" s="16"/>
      <c r="M34" s="16"/>
      <c r="N34" s="16"/>
      <c r="O34" s="16"/>
      <c r="P34" s="16"/>
      <c r="Q34" s="16"/>
      <c r="R34" s="16"/>
    </row>
    <row r="35" spans="3:18" ht="20" x14ac:dyDescent="0.25">
      <c r="C35" s="16"/>
      <c r="D35" s="16"/>
      <c r="E35" s="16"/>
      <c r="F35" s="16"/>
      <c r="G35" s="16"/>
      <c r="H35" s="16"/>
      <c r="I35" s="16"/>
      <c r="J35" s="16"/>
      <c r="K35" s="16"/>
      <c r="L35" s="16"/>
      <c r="M35" s="16"/>
      <c r="N35" s="16"/>
      <c r="O35" s="16"/>
      <c r="P35" s="16"/>
      <c r="Q35" s="16"/>
      <c r="R35" s="16"/>
    </row>
    <row r="36" spans="3:18" ht="20" x14ac:dyDescent="0.25">
      <c r="C36" s="16"/>
      <c r="D36" s="16"/>
      <c r="E36" s="16"/>
      <c r="F36" s="16"/>
      <c r="G36" s="16"/>
      <c r="H36" s="16"/>
      <c r="I36" s="16"/>
      <c r="J36" s="16"/>
      <c r="K36" s="16"/>
      <c r="L36" s="16"/>
      <c r="M36" s="16"/>
      <c r="N36" s="16"/>
      <c r="O36" s="16"/>
      <c r="P36" s="16"/>
      <c r="Q36" s="16"/>
      <c r="R36" s="16"/>
    </row>
    <row r="37" spans="3:18" ht="20" x14ac:dyDescent="0.25">
      <c r="C37" s="16"/>
      <c r="D37" s="16"/>
      <c r="E37" s="16"/>
      <c r="F37" s="16"/>
      <c r="G37" s="16"/>
      <c r="H37" s="16"/>
      <c r="I37" s="16"/>
      <c r="J37" s="16"/>
      <c r="K37" s="16"/>
      <c r="L37" s="16"/>
      <c r="M37" s="16"/>
      <c r="N37" s="16"/>
      <c r="O37" s="16"/>
      <c r="P37" s="16"/>
      <c r="Q37" s="16"/>
      <c r="R37" s="16"/>
    </row>
    <row r="38" spans="3:18" ht="20" x14ac:dyDescent="0.25">
      <c r="C38" s="16"/>
      <c r="D38" s="16"/>
      <c r="E38" s="16"/>
      <c r="F38" s="16"/>
      <c r="G38" s="16"/>
      <c r="H38" s="16"/>
      <c r="I38" s="16"/>
      <c r="J38" s="16"/>
      <c r="K38" s="16"/>
      <c r="L38" s="16"/>
      <c r="M38" s="16"/>
      <c r="N38" s="16"/>
      <c r="O38" s="16"/>
      <c r="P38" s="16"/>
      <c r="Q38" s="16"/>
      <c r="R38" s="16"/>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3BE22-524C-42B1-A845-E67B3567ED98}">
  <dimension ref="A18:N36"/>
  <sheetViews>
    <sheetView topLeftCell="A6" workbookViewId="0">
      <selection activeCell="C27" sqref="C27"/>
    </sheetView>
  </sheetViews>
  <sheetFormatPr baseColWidth="10" defaultColWidth="8.83203125" defaultRowHeight="15" x14ac:dyDescent="0.2"/>
  <cols>
    <col min="2" max="2" width="12.33203125" customWidth="1"/>
    <col min="5" max="5" width="13.83203125" customWidth="1"/>
    <col min="7" max="7" width="20.83203125" customWidth="1"/>
    <col min="8" max="8" width="17.83203125" customWidth="1"/>
  </cols>
  <sheetData>
    <row r="18" spans="1:14" ht="20" x14ac:dyDescent="0.2">
      <c r="K18" s="10"/>
      <c r="L18" s="10"/>
      <c r="M18" s="10"/>
      <c r="N18" s="10"/>
    </row>
    <row r="19" spans="1:14" ht="20" x14ac:dyDescent="0.2">
      <c r="K19" s="10"/>
      <c r="L19" s="10" t="s">
        <v>119</v>
      </c>
      <c r="M19" s="10">
        <v>10</v>
      </c>
      <c r="N19" s="10"/>
    </row>
    <row r="20" spans="1:14" ht="20" x14ac:dyDescent="0.2">
      <c r="D20" t="s">
        <v>4</v>
      </c>
      <c r="K20" s="10"/>
      <c r="L20" s="10" t="s">
        <v>127</v>
      </c>
      <c r="M20" s="10">
        <v>0.28999999999999998</v>
      </c>
      <c r="N20" s="10"/>
    </row>
    <row r="21" spans="1:14" ht="24" x14ac:dyDescent="0.3">
      <c r="C21" s="4"/>
      <c r="D21" s="4"/>
      <c r="E21" s="4"/>
      <c r="F21" s="4"/>
      <c r="G21" s="4"/>
      <c r="H21" s="4"/>
      <c r="I21" s="4"/>
      <c r="J21" s="4"/>
      <c r="K21" s="10"/>
      <c r="L21" s="10"/>
      <c r="M21" s="10"/>
      <c r="N21" s="10"/>
    </row>
    <row r="22" spans="1:14" ht="24" x14ac:dyDescent="0.3">
      <c r="A22" s="10"/>
      <c r="B22" s="10"/>
      <c r="C22" s="10"/>
      <c r="D22" s="10"/>
      <c r="E22" s="10"/>
      <c r="F22" s="10"/>
      <c r="G22" s="10"/>
      <c r="H22" s="10"/>
      <c r="I22" s="10"/>
      <c r="J22" s="4"/>
    </row>
    <row r="23" spans="1:14" ht="24" x14ac:dyDescent="0.3">
      <c r="A23" s="10"/>
      <c r="B23" s="10"/>
      <c r="C23" s="10"/>
      <c r="D23" s="10"/>
      <c r="E23" s="10"/>
      <c r="F23" s="10" t="s">
        <v>70</v>
      </c>
      <c r="G23" s="10" t="s">
        <v>124</v>
      </c>
      <c r="H23" s="10" t="s">
        <v>126</v>
      </c>
      <c r="I23" s="10"/>
      <c r="J23" s="4"/>
    </row>
    <row r="24" spans="1:14" ht="24" x14ac:dyDescent="0.3">
      <c r="A24" s="10" t="s">
        <v>5</v>
      </c>
      <c r="B24" s="10" t="s">
        <v>128</v>
      </c>
      <c r="C24" s="10">
        <f>H27</f>
        <v>0.67608357414515696</v>
      </c>
      <c r="D24" s="10"/>
      <c r="E24" s="10"/>
      <c r="F24" s="10">
        <v>0</v>
      </c>
      <c r="G24" s="10">
        <f t="shared" ref="G24:G31" si="0">BINOMDIST(F24,$M$19,$M$20,FALSE)</f>
        <v>3.2552435510098829E-2</v>
      </c>
      <c r="H24" s="10">
        <f>BINOMDIST(F24,$M$19,$M$20,TRUE)</f>
        <v>3.2552435510098829E-2</v>
      </c>
      <c r="I24" s="10"/>
      <c r="J24" s="4"/>
    </row>
    <row r="25" spans="1:14" ht="20" x14ac:dyDescent="0.2">
      <c r="A25" s="10" t="s">
        <v>9</v>
      </c>
      <c r="B25" s="10" t="s">
        <v>129</v>
      </c>
      <c r="C25" s="10">
        <f>H24</f>
        <v>3.2552435510098829E-2</v>
      </c>
      <c r="D25" s="10"/>
      <c r="E25" s="10"/>
      <c r="F25" s="10">
        <v>1</v>
      </c>
      <c r="G25" s="10">
        <f t="shared" si="0"/>
        <v>0.13296065208350216</v>
      </c>
      <c r="H25" s="10">
        <f t="shared" ref="H25:H34" si="1">BINOMDIST(F25,$M$19,$M$20,TRUE)</f>
        <v>0.16551308759360103</v>
      </c>
      <c r="I25" s="10"/>
    </row>
    <row r="26" spans="1:14" ht="20" x14ac:dyDescent="0.2">
      <c r="A26" s="10" t="s">
        <v>13</v>
      </c>
      <c r="B26" s="10" t="s">
        <v>73</v>
      </c>
      <c r="C26" s="10">
        <f>M20*M19</f>
        <v>2.9</v>
      </c>
      <c r="D26" s="10"/>
      <c r="E26" s="10"/>
      <c r="F26" s="10">
        <v>2</v>
      </c>
      <c r="G26" s="10">
        <f t="shared" si="0"/>
        <v>0.24438542389995835</v>
      </c>
      <c r="H26" s="10">
        <f t="shared" si="1"/>
        <v>0.4098985114935591</v>
      </c>
      <c r="I26" s="10"/>
    </row>
    <row r="27" spans="1:14" ht="20" x14ac:dyDescent="0.2">
      <c r="A27" s="10"/>
      <c r="B27" s="10"/>
      <c r="C27" s="10"/>
      <c r="D27" s="10"/>
      <c r="E27" s="10"/>
      <c r="F27" s="10">
        <v>3</v>
      </c>
      <c r="G27" s="10">
        <f t="shared" si="0"/>
        <v>0.26618506265159775</v>
      </c>
      <c r="H27" s="10">
        <f t="shared" si="1"/>
        <v>0.67608357414515696</v>
      </c>
      <c r="I27" s="10"/>
    </row>
    <row r="28" spans="1:14" ht="20" x14ac:dyDescent="0.2">
      <c r="A28" s="10"/>
      <c r="B28" s="10"/>
      <c r="C28" s="10"/>
      <c r="D28" s="10"/>
      <c r="E28" s="10"/>
      <c r="F28" s="10">
        <v>4</v>
      </c>
      <c r="G28" s="10">
        <f t="shared" si="0"/>
        <v>0.1902660835150505</v>
      </c>
      <c r="H28" s="10">
        <f t="shared" si="1"/>
        <v>0.86634965766020744</v>
      </c>
      <c r="I28" s="10"/>
    </row>
    <row r="29" spans="1:14" ht="20" x14ac:dyDescent="0.2">
      <c r="A29" s="10"/>
      <c r="B29" s="10"/>
      <c r="C29" s="10"/>
      <c r="D29" s="10"/>
      <c r="E29" s="10"/>
      <c r="F29" s="10">
        <v>5</v>
      </c>
      <c r="G29" s="10">
        <f t="shared" si="0"/>
        <v>9.3257178962306425E-2</v>
      </c>
      <c r="H29" s="10">
        <f t="shared" si="1"/>
        <v>0.95960683662251389</v>
      </c>
      <c r="I29" s="10"/>
    </row>
    <row r="30" spans="1:14" ht="20" x14ac:dyDescent="0.2">
      <c r="A30" s="10"/>
      <c r="B30" s="10"/>
      <c r="C30" s="10"/>
      <c r="D30" s="10"/>
      <c r="E30" s="10"/>
      <c r="F30" s="10">
        <v>6</v>
      </c>
      <c r="G30" s="10">
        <f t="shared" si="0"/>
        <v>3.1742467017686481E-2</v>
      </c>
      <c r="H30" s="10">
        <f t="shared" si="1"/>
        <v>0.99134930364020035</v>
      </c>
      <c r="I30" s="10"/>
    </row>
    <row r="31" spans="1:14" ht="20" x14ac:dyDescent="0.2">
      <c r="A31" s="10"/>
      <c r="B31" s="10"/>
      <c r="C31" s="10"/>
      <c r="D31" s="10"/>
      <c r="E31" s="10"/>
      <c r="F31" s="10">
        <v>7</v>
      </c>
      <c r="G31" s="10">
        <f t="shared" si="0"/>
        <v>7.408704575556594E-3</v>
      </c>
      <c r="H31" s="10">
        <f t="shared" si="1"/>
        <v>0.998758008215757</v>
      </c>
      <c r="I31" s="10"/>
    </row>
    <row r="32" spans="1:14" ht="20" x14ac:dyDescent="0.2">
      <c r="A32" s="10"/>
      <c r="B32" s="10"/>
      <c r="C32" s="10"/>
      <c r="D32" s="10"/>
      <c r="E32" s="10"/>
      <c r="F32" s="10">
        <v>8</v>
      </c>
      <c r="G32" s="10">
        <f t="shared" ref="G32" si="2">BINOMDIST(F32,$M$19,$M$20,FALSE)</f>
        <v>1.1347839754813798E-3</v>
      </c>
      <c r="H32" s="10">
        <f t="shared" si="1"/>
        <v>0.99989279219123839</v>
      </c>
      <c r="I32" s="10"/>
    </row>
    <row r="33" spans="1:9" ht="20" x14ac:dyDescent="0.2">
      <c r="A33" s="10"/>
      <c r="B33" s="10"/>
      <c r="C33" s="10"/>
      <c r="D33" s="10"/>
      <c r="E33" s="10"/>
      <c r="F33" s="10">
        <v>9</v>
      </c>
      <c r="G33" s="10">
        <f>BINOMDIST(F33,$M$19,$M$20,FALSE)</f>
        <v>1.0300073642867001E-4</v>
      </c>
      <c r="H33" s="10">
        <f t="shared" si="1"/>
        <v>0.99999579292766705</v>
      </c>
      <c r="I33" s="10"/>
    </row>
    <row r="34" spans="1:9" ht="20" x14ac:dyDescent="0.2">
      <c r="A34" s="10"/>
      <c r="B34" s="10"/>
      <c r="C34" s="10"/>
      <c r="D34" s="10"/>
      <c r="E34" s="10"/>
      <c r="F34" s="10">
        <v>10</v>
      </c>
      <c r="G34" s="10">
        <f>BINOMDIST(F34,$M$19,$M$20,FALSE)</f>
        <v>4.2070723330020077E-6</v>
      </c>
      <c r="H34" s="10">
        <f t="shared" si="1"/>
        <v>1</v>
      </c>
      <c r="I34" s="10"/>
    </row>
    <row r="35" spans="1:9" ht="20" x14ac:dyDescent="0.2">
      <c r="A35" s="10"/>
      <c r="B35" s="10"/>
      <c r="C35" s="10"/>
      <c r="D35" s="10"/>
      <c r="E35" s="10"/>
      <c r="F35" s="10"/>
      <c r="G35" s="10"/>
      <c r="H35" s="10"/>
      <c r="I35" s="10"/>
    </row>
    <row r="36" spans="1:9" ht="20" x14ac:dyDescent="0.2">
      <c r="A36" s="10"/>
      <c r="B36" s="10"/>
      <c r="C36" s="10"/>
      <c r="D36" s="10"/>
      <c r="E36" s="10"/>
      <c r="F36" s="10"/>
      <c r="G36" s="10"/>
      <c r="H36" s="10"/>
      <c r="I36" s="10"/>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C833-C1D6-4966-9135-B831FDC60CDF}">
  <dimension ref="A12:M26"/>
  <sheetViews>
    <sheetView workbookViewId="0">
      <selection activeCell="L16" sqref="L16"/>
    </sheetView>
  </sheetViews>
  <sheetFormatPr baseColWidth="10" defaultColWidth="8.83203125" defaultRowHeight="15" x14ac:dyDescent="0.2"/>
  <cols>
    <col min="2" max="2" width="10.5" customWidth="1"/>
    <col min="3" max="3" width="15.1640625" customWidth="1"/>
    <col min="5" max="5" width="10.5" customWidth="1"/>
    <col min="9" max="9" width="10.6640625" customWidth="1"/>
    <col min="12" max="13" width="11.83203125" bestFit="1" customWidth="1"/>
  </cols>
  <sheetData>
    <row r="12" spans="1:13" ht="24" x14ac:dyDescent="0.3">
      <c r="B12" s="4"/>
      <c r="C12" s="4"/>
      <c r="D12" s="4"/>
      <c r="E12" s="4"/>
      <c r="F12" s="4"/>
      <c r="G12" s="4"/>
      <c r="H12" s="4"/>
      <c r="I12" s="4"/>
      <c r="J12" s="4"/>
      <c r="K12" s="4"/>
    </row>
    <row r="13" spans="1:13" ht="24" x14ac:dyDescent="0.3">
      <c r="B13" s="4"/>
      <c r="C13" s="4"/>
      <c r="D13" s="4"/>
      <c r="E13" s="4"/>
      <c r="F13" s="4"/>
      <c r="G13" s="4"/>
      <c r="H13" s="4"/>
      <c r="I13" s="4"/>
      <c r="J13" s="4"/>
      <c r="K13" s="4"/>
    </row>
    <row r="14" spans="1:13" ht="20" x14ac:dyDescent="0.2">
      <c r="A14" s="10"/>
      <c r="B14" s="10" t="s">
        <v>68</v>
      </c>
      <c r="C14" s="10">
        <v>2</v>
      </c>
      <c r="D14" s="10"/>
      <c r="E14" s="10"/>
      <c r="H14" t="s">
        <v>133</v>
      </c>
      <c r="I14">
        <v>2</v>
      </c>
      <c r="L14" t="s">
        <v>133</v>
      </c>
      <c r="M14">
        <v>14</v>
      </c>
    </row>
    <row r="15" spans="1:13" ht="20" x14ac:dyDescent="0.2">
      <c r="A15" s="10"/>
      <c r="B15" s="10"/>
      <c r="C15" s="10"/>
      <c r="D15" s="10"/>
      <c r="E15" s="10"/>
      <c r="G15" t="s">
        <v>70</v>
      </c>
      <c r="H15" t="s">
        <v>71</v>
      </c>
      <c r="I15" t="s">
        <v>132</v>
      </c>
      <c r="K15" t="s">
        <v>70</v>
      </c>
      <c r="L15" t="s">
        <v>71</v>
      </c>
      <c r="M15" t="s">
        <v>132</v>
      </c>
    </row>
    <row r="16" spans="1:13" ht="20" x14ac:dyDescent="0.2">
      <c r="A16" s="10" t="s">
        <v>5</v>
      </c>
      <c r="B16" s="10" t="s">
        <v>130</v>
      </c>
      <c r="C16" s="10">
        <f>_xlfn.POISSON.DIST(0,C14,FALSE)</f>
        <v>0.1353352832366127</v>
      </c>
      <c r="D16" s="10"/>
      <c r="E16" s="10"/>
      <c r="G16">
        <v>0</v>
      </c>
      <c r="H16">
        <f>_xlfn.POISSON.DIST(G16,$C$14,FALSE)</f>
        <v>0.1353352832366127</v>
      </c>
      <c r="I16">
        <f>_xlfn.POISSON.DIST(G16,$C$14,TRUE)</f>
        <v>0.1353352832366127</v>
      </c>
      <c r="K16">
        <v>0</v>
      </c>
      <c r="L16">
        <f>_xlfn.POISSON.DIST(K16,$M$14,FALSE)</f>
        <v>8.3152871910356788E-7</v>
      </c>
      <c r="M16">
        <f>_xlfn.POISSON.DIST(K16,$M$14,TRUE)</f>
        <v>8.3152871910356788E-7</v>
      </c>
    </row>
    <row r="17" spans="1:13" ht="20" x14ac:dyDescent="0.2">
      <c r="A17" s="10" t="s">
        <v>9</v>
      </c>
      <c r="B17" s="10" t="s">
        <v>131</v>
      </c>
      <c r="C17" s="10">
        <f>L26</f>
        <v>6.6281843239345731E-2</v>
      </c>
      <c r="D17" s="10"/>
      <c r="E17" s="10"/>
      <c r="G17">
        <v>1</v>
      </c>
      <c r="H17">
        <f t="shared" ref="H17:H26" si="0">_xlfn.POISSON.DIST(G17,$C$14,FALSE)</f>
        <v>0.27067056647322535</v>
      </c>
      <c r="I17">
        <f t="shared" ref="I17:I26" si="1">_xlfn.POISSON.DIST(G17,$C$14,TRUE)</f>
        <v>0.40600584970983811</v>
      </c>
      <c r="K17">
        <v>1</v>
      </c>
      <c r="L17">
        <f t="shared" ref="L17:L25" si="2">_xlfn.POISSON.DIST(K17,$M$14,FALSE)</f>
        <v>1.1641402067449947E-5</v>
      </c>
      <c r="M17">
        <f t="shared" ref="M17:M26" si="3">_xlfn.POISSON.DIST(K17,$M$14,TRUE)</f>
        <v>1.2472930786553518E-5</v>
      </c>
    </row>
    <row r="18" spans="1:13" ht="20" x14ac:dyDescent="0.2">
      <c r="A18" s="10"/>
      <c r="B18" s="10"/>
      <c r="C18" s="10"/>
      <c r="D18" s="10"/>
      <c r="E18" s="10"/>
      <c r="G18">
        <v>2</v>
      </c>
      <c r="H18">
        <f t="shared" si="0"/>
        <v>0.27067056647322546</v>
      </c>
      <c r="I18">
        <f t="shared" si="1"/>
        <v>0.6766764161830634</v>
      </c>
      <c r="K18">
        <v>2</v>
      </c>
      <c r="L18">
        <f t="shared" si="2"/>
        <v>8.1489814472149736E-5</v>
      </c>
      <c r="M18">
        <f t="shared" si="3"/>
        <v>9.3962745258703172E-5</v>
      </c>
    </row>
    <row r="19" spans="1:13" ht="20" x14ac:dyDescent="0.2">
      <c r="A19" s="10"/>
      <c r="B19" s="10"/>
      <c r="C19" s="10"/>
      <c r="D19" s="10"/>
      <c r="E19" s="10"/>
      <c r="G19">
        <v>3</v>
      </c>
      <c r="H19">
        <f t="shared" si="0"/>
        <v>0.18044704431548364</v>
      </c>
      <c r="I19">
        <f t="shared" si="1"/>
        <v>0.85712346049854693</v>
      </c>
      <c r="K19">
        <v>3</v>
      </c>
      <c r="L19">
        <f t="shared" si="2"/>
        <v>3.8028580087003192E-4</v>
      </c>
      <c r="M19">
        <f t="shared" si="3"/>
        <v>4.7424854612873482E-4</v>
      </c>
    </row>
    <row r="20" spans="1:13" ht="20" x14ac:dyDescent="0.2">
      <c r="A20" s="10"/>
      <c r="B20" s="10"/>
      <c r="C20" s="10"/>
      <c r="D20" s="10"/>
      <c r="E20" s="10"/>
      <c r="G20">
        <v>4</v>
      </c>
      <c r="H20">
        <f t="shared" si="0"/>
        <v>9.022352215774182E-2</v>
      </c>
      <c r="I20">
        <f t="shared" si="1"/>
        <v>0.94734698265628881</v>
      </c>
      <c r="K20">
        <v>4</v>
      </c>
      <c r="L20">
        <f t="shared" si="2"/>
        <v>1.3310003030451111E-3</v>
      </c>
      <c r="M20">
        <f t="shared" si="3"/>
        <v>1.8052488491738456E-3</v>
      </c>
    </row>
    <row r="21" spans="1:13" ht="20" x14ac:dyDescent="0.2">
      <c r="A21" s="10"/>
      <c r="B21" s="10"/>
      <c r="C21" s="10"/>
      <c r="D21" s="10"/>
      <c r="E21" s="10"/>
      <c r="G21">
        <v>5</v>
      </c>
      <c r="H21">
        <f t="shared" si="0"/>
        <v>3.6089408863096716E-2</v>
      </c>
      <c r="I21">
        <f t="shared" si="1"/>
        <v>0.98343639151938556</v>
      </c>
      <c r="K21">
        <v>5</v>
      </c>
      <c r="L21">
        <f t="shared" si="2"/>
        <v>3.7268008485263093E-3</v>
      </c>
      <c r="M21">
        <f t="shared" si="3"/>
        <v>5.532049697700157E-3</v>
      </c>
    </row>
    <row r="22" spans="1:13" ht="20" x14ac:dyDescent="0.2">
      <c r="A22" s="10"/>
      <c r="B22" s="10"/>
      <c r="C22" s="10"/>
      <c r="D22" s="10"/>
      <c r="E22" s="10"/>
      <c r="G22">
        <v>6</v>
      </c>
      <c r="H22">
        <f t="shared" si="0"/>
        <v>1.2029802954365572E-2</v>
      </c>
      <c r="I22">
        <f t="shared" si="1"/>
        <v>0.99546619447375106</v>
      </c>
      <c r="K22">
        <v>6</v>
      </c>
      <c r="L22">
        <f t="shared" si="2"/>
        <v>8.6958686465614006E-3</v>
      </c>
      <c r="M22">
        <f t="shared" si="3"/>
        <v>1.4227918344261551E-2</v>
      </c>
    </row>
    <row r="23" spans="1:13" x14ac:dyDescent="0.2">
      <c r="G23">
        <v>7</v>
      </c>
      <c r="H23">
        <f t="shared" si="0"/>
        <v>3.4370865583901629E-3</v>
      </c>
      <c r="I23">
        <f t="shared" si="1"/>
        <v>0.99890328103214132</v>
      </c>
      <c r="K23">
        <v>7</v>
      </c>
      <c r="L23">
        <f t="shared" si="2"/>
        <v>1.7391737293122784E-2</v>
      </c>
      <c r="M23">
        <f t="shared" si="3"/>
        <v>3.1619655637384329E-2</v>
      </c>
    </row>
    <row r="24" spans="1:13" x14ac:dyDescent="0.2">
      <c r="G24">
        <v>8</v>
      </c>
      <c r="H24">
        <f t="shared" si="0"/>
        <v>8.5927163959754148E-4</v>
      </c>
      <c r="I24">
        <f t="shared" si="1"/>
        <v>0.99976255267173886</v>
      </c>
      <c r="K24">
        <v>8</v>
      </c>
      <c r="L24">
        <f t="shared" si="2"/>
        <v>3.0435540262964893E-2</v>
      </c>
      <c r="M24">
        <f t="shared" si="3"/>
        <v>6.2055195900349219E-2</v>
      </c>
    </row>
    <row r="25" spans="1:13" x14ac:dyDescent="0.2">
      <c r="G25">
        <v>9</v>
      </c>
      <c r="H25">
        <f t="shared" si="0"/>
        <v>1.9094925324389769E-4</v>
      </c>
      <c r="I25">
        <f t="shared" si="1"/>
        <v>0.99995350192498278</v>
      </c>
      <c r="K25">
        <v>9</v>
      </c>
      <c r="L25">
        <f t="shared" si="2"/>
        <v>4.7344173742389778E-2</v>
      </c>
      <c r="M25">
        <f t="shared" si="3"/>
        <v>0.109399369642739</v>
      </c>
    </row>
    <row r="26" spans="1:13" x14ac:dyDescent="0.2">
      <c r="G26">
        <v>10</v>
      </c>
      <c r="H26">
        <f t="shared" si="0"/>
        <v>3.8189850648779602E-5</v>
      </c>
      <c r="I26">
        <f t="shared" si="1"/>
        <v>0.99999169177563152</v>
      </c>
      <c r="K26">
        <v>10</v>
      </c>
      <c r="L26">
        <f>_xlfn.POISSON.DIST(K26,$M$14,FALSE)</f>
        <v>6.6281843239345731E-2</v>
      </c>
      <c r="M26">
        <f t="shared" si="3"/>
        <v>0.17568121288208474</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ADE3-D5AB-4C07-85CE-CB000145F7FD}">
  <dimension ref="B9:L16"/>
  <sheetViews>
    <sheetView workbookViewId="0">
      <selection activeCell="G14" sqref="G14"/>
    </sheetView>
  </sheetViews>
  <sheetFormatPr baseColWidth="10" defaultColWidth="8.83203125" defaultRowHeight="15" x14ac:dyDescent="0.2"/>
  <cols>
    <col min="2" max="2" width="13.33203125" customWidth="1"/>
    <col min="5" max="5" width="11.83203125" customWidth="1"/>
    <col min="6" max="6" width="21.33203125" customWidth="1"/>
  </cols>
  <sheetData>
    <row r="9" spans="2:12" ht="21" x14ac:dyDescent="0.25">
      <c r="B9" s="5"/>
      <c r="C9" s="5"/>
      <c r="D9" s="5" t="s">
        <v>73</v>
      </c>
      <c r="E9" s="5">
        <v>100</v>
      </c>
      <c r="F9" s="5"/>
      <c r="G9" s="5"/>
      <c r="H9" s="5"/>
      <c r="I9" s="5"/>
      <c r="J9" s="5"/>
      <c r="K9" s="5"/>
      <c r="L9" s="5"/>
    </row>
    <row r="10" spans="2:12" ht="21" x14ac:dyDescent="0.25">
      <c r="B10" s="5"/>
      <c r="C10" s="5"/>
      <c r="D10" s="5" t="s">
        <v>141</v>
      </c>
      <c r="E10" s="5">
        <v>20</v>
      </c>
      <c r="F10" s="5"/>
      <c r="G10" s="5"/>
      <c r="H10" s="5"/>
      <c r="I10" s="5"/>
      <c r="J10" s="5"/>
      <c r="K10" s="5"/>
      <c r="L10" s="5"/>
    </row>
    <row r="11" spans="2:12" ht="21" x14ac:dyDescent="0.25">
      <c r="B11" s="5"/>
      <c r="C11" s="5"/>
      <c r="D11" s="5"/>
      <c r="E11" s="5"/>
      <c r="F11" s="5"/>
      <c r="G11" s="5"/>
      <c r="H11" s="5"/>
      <c r="I11" s="5"/>
      <c r="J11" s="5"/>
      <c r="K11" s="5"/>
      <c r="L11" s="5"/>
    </row>
    <row r="12" spans="2:12" ht="21" x14ac:dyDescent="0.25">
      <c r="B12" s="5"/>
      <c r="C12" s="5"/>
      <c r="D12" s="5"/>
      <c r="E12" s="5" t="s">
        <v>101</v>
      </c>
      <c r="F12" s="5" t="s">
        <v>142</v>
      </c>
      <c r="G12" s="5"/>
      <c r="H12" s="5"/>
      <c r="I12" s="5"/>
      <c r="J12" s="5"/>
      <c r="K12" s="5"/>
      <c r="L12" s="5"/>
    </row>
    <row r="13" spans="2:12" ht="21" x14ac:dyDescent="0.25">
      <c r="B13" s="5"/>
      <c r="C13" s="5"/>
      <c r="D13" s="5"/>
      <c r="E13" s="5">
        <v>145</v>
      </c>
      <c r="F13" s="5">
        <f>_xlfn.NORM.DIST(145, E9, E10,TRUE)</f>
        <v>0.98777552734495533</v>
      </c>
      <c r="G13" s="5"/>
      <c r="H13" s="5"/>
      <c r="I13" s="5"/>
      <c r="J13" s="5"/>
      <c r="K13" s="5"/>
      <c r="L13" s="5"/>
    </row>
    <row r="14" spans="2:12" ht="21" x14ac:dyDescent="0.25">
      <c r="B14" s="5"/>
      <c r="C14" s="5"/>
      <c r="D14" s="5"/>
      <c r="E14" s="5"/>
      <c r="F14" s="5"/>
      <c r="G14" s="5"/>
      <c r="H14" s="5"/>
      <c r="I14" s="5"/>
      <c r="J14" s="5"/>
      <c r="K14" s="5"/>
      <c r="L14" s="5"/>
    </row>
    <row r="15" spans="2:12" ht="21" x14ac:dyDescent="0.25">
      <c r="B15" s="5" t="s">
        <v>143</v>
      </c>
      <c r="C15" s="5" t="s">
        <v>144</v>
      </c>
      <c r="D15" s="5"/>
      <c r="E15" s="5"/>
      <c r="F15" s="5"/>
      <c r="G15" s="5"/>
      <c r="H15" s="5"/>
      <c r="I15" s="5"/>
      <c r="J15" s="5"/>
      <c r="K15" s="5"/>
      <c r="L15" s="5"/>
    </row>
    <row r="16" spans="2:12" ht="21" x14ac:dyDescent="0.25">
      <c r="B16" s="5"/>
      <c r="C16" s="5">
        <f>1-F13</f>
        <v>1.2224472655044671E-2</v>
      </c>
      <c r="D16" s="5"/>
      <c r="E16" s="5"/>
      <c r="F16" s="5"/>
      <c r="G16" s="5"/>
      <c r="H16" s="5"/>
      <c r="I16" s="5"/>
      <c r="J16" s="5"/>
      <c r="K16" s="5"/>
      <c r="L16" s="5"/>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7B224-9979-47C9-9D72-F22955DE9139}">
  <dimension ref="B14:N26"/>
  <sheetViews>
    <sheetView workbookViewId="0">
      <selection activeCell="F27" sqref="F27"/>
    </sheetView>
  </sheetViews>
  <sheetFormatPr baseColWidth="10" defaultColWidth="8.83203125" defaultRowHeight="15" x14ac:dyDescent="0.2"/>
  <cols>
    <col min="4" max="4" width="21" customWidth="1"/>
    <col min="10" max="10" width="23.6640625" customWidth="1"/>
  </cols>
  <sheetData>
    <row r="14" spans="3:14" ht="24" x14ac:dyDescent="0.3">
      <c r="D14" s="6"/>
      <c r="E14" s="7"/>
      <c r="F14" s="7"/>
      <c r="G14" s="7"/>
      <c r="H14" s="7"/>
      <c r="I14" s="7"/>
      <c r="J14" s="7"/>
      <c r="K14" s="7"/>
      <c r="L14" s="7"/>
      <c r="M14" s="7"/>
      <c r="N14" s="5"/>
    </row>
    <row r="15" spans="3:14" ht="24" x14ac:dyDescent="0.3">
      <c r="C15" s="5"/>
      <c r="D15" s="21" t="s">
        <v>73</v>
      </c>
      <c r="E15" s="21">
        <v>32</v>
      </c>
      <c r="F15" s="21"/>
      <c r="G15" s="21"/>
      <c r="H15" s="7"/>
      <c r="I15" s="7"/>
      <c r="J15" s="7"/>
      <c r="K15" s="7"/>
      <c r="L15" s="7"/>
      <c r="M15" s="7"/>
      <c r="N15" s="5"/>
    </row>
    <row r="16" spans="3:14" ht="24" x14ac:dyDescent="0.3">
      <c r="C16" s="5"/>
      <c r="D16" s="5" t="s">
        <v>156</v>
      </c>
      <c r="E16" s="5">
        <v>1.5</v>
      </c>
      <c r="F16" s="5"/>
      <c r="G16" s="5"/>
      <c r="H16" s="4"/>
      <c r="I16" s="4"/>
      <c r="J16" s="4"/>
      <c r="K16" s="4"/>
      <c r="L16" s="4"/>
      <c r="M16" s="4"/>
      <c r="N16" s="5"/>
    </row>
    <row r="17" spans="2:13" ht="24" x14ac:dyDescent="0.3">
      <c r="C17" s="5"/>
      <c r="D17" s="5"/>
      <c r="E17" s="5"/>
      <c r="F17" s="5"/>
      <c r="G17" s="5"/>
      <c r="H17" s="4"/>
      <c r="I17" s="4"/>
      <c r="J17" s="4"/>
      <c r="K17" s="4"/>
      <c r="L17" s="4"/>
      <c r="M17" s="4"/>
    </row>
    <row r="18" spans="2:13" ht="24" x14ac:dyDescent="0.3">
      <c r="C18" s="5"/>
      <c r="D18" s="5" t="s">
        <v>158</v>
      </c>
      <c r="E18" s="5">
        <f>_xlfn.NORM.INV(0.05,E15,E16)</f>
        <v>29.53271955957279</v>
      </c>
      <c r="F18" s="5"/>
      <c r="G18" s="5"/>
      <c r="H18" s="4"/>
      <c r="I18" s="4"/>
      <c r="J18" s="4"/>
      <c r="K18" s="4"/>
      <c r="L18" s="4"/>
      <c r="M18" s="4"/>
    </row>
    <row r="19" spans="2:13" ht="21" x14ac:dyDescent="0.25">
      <c r="B19" s="5"/>
      <c r="C19" s="5"/>
      <c r="D19" s="5" t="s">
        <v>157</v>
      </c>
      <c r="E19" s="5">
        <f>_xlfn.NORM.INV(0.95,E15,E16)</f>
        <v>34.46728044042721</v>
      </c>
      <c r="F19" s="5"/>
      <c r="G19" s="5"/>
      <c r="H19" s="5"/>
      <c r="I19" s="5"/>
      <c r="J19" s="5"/>
    </row>
    <row r="20" spans="2:13" ht="21" x14ac:dyDescent="0.25">
      <c r="B20" s="5"/>
      <c r="C20" s="5"/>
      <c r="D20" s="5"/>
      <c r="E20" s="5"/>
      <c r="F20" s="5"/>
      <c r="G20" s="5"/>
      <c r="H20" s="5"/>
      <c r="I20" s="5"/>
      <c r="J20" s="5"/>
    </row>
    <row r="21" spans="2:13" ht="21" customHeight="1" x14ac:dyDescent="0.2">
      <c r="B21" s="30" t="s">
        <v>159</v>
      </c>
      <c r="C21" s="30"/>
      <c r="D21" s="30"/>
      <c r="E21" s="30"/>
      <c r="F21" s="30"/>
      <c r="G21" s="30"/>
      <c r="H21" s="30"/>
      <c r="I21" s="30"/>
      <c r="J21" s="30"/>
    </row>
    <row r="22" spans="2:13" ht="21" x14ac:dyDescent="0.25">
      <c r="B22" s="5"/>
      <c r="C22" s="5"/>
      <c r="D22" s="5"/>
      <c r="E22" s="5"/>
      <c r="F22" s="5"/>
      <c r="G22" s="5"/>
      <c r="H22" s="5"/>
      <c r="I22" s="5"/>
      <c r="J22" s="5"/>
    </row>
    <row r="23" spans="2:13" ht="21" x14ac:dyDescent="0.25">
      <c r="B23" s="5"/>
      <c r="C23" s="5"/>
      <c r="D23" s="5"/>
      <c r="E23" s="5"/>
      <c r="F23" s="5"/>
      <c r="G23" s="5"/>
      <c r="H23" s="5"/>
      <c r="I23" s="5"/>
      <c r="J23" s="5"/>
    </row>
    <row r="24" spans="2:13" ht="21" x14ac:dyDescent="0.25">
      <c r="B24" s="5"/>
      <c r="C24" s="5"/>
      <c r="D24" s="5"/>
      <c r="E24" s="5"/>
      <c r="F24" s="5"/>
      <c r="G24" s="5"/>
      <c r="H24" s="5"/>
      <c r="I24" s="5"/>
      <c r="J24" s="5"/>
    </row>
    <row r="25" spans="2:13" ht="21" x14ac:dyDescent="0.25">
      <c r="B25" s="5"/>
      <c r="C25" s="5"/>
      <c r="D25" s="5"/>
      <c r="E25" s="5"/>
      <c r="F25" s="5"/>
      <c r="G25" s="5"/>
      <c r="H25" s="5"/>
      <c r="I25" s="5"/>
      <c r="J25" s="5"/>
    </row>
    <row r="26" spans="2:13" ht="21" x14ac:dyDescent="0.25">
      <c r="B26" s="5"/>
      <c r="C26" s="5"/>
      <c r="D26" s="5"/>
      <c r="E26" s="5"/>
      <c r="F26" s="5"/>
      <c r="G26" s="5"/>
      <c r="H26" s="5"/>
      <c r="I26" s="5"/>
      <c r="J26" s="5"/>
    </row>
  </sheetData>
  <mergeCells count="1">
    <mergeCell ref="B21:J2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4DE71-CF99-4A66-B597-DBC3A56A1FC8}">
  <dimension ref="B12:M19"/>
  <sheetViews>
    <sheetView zoomScale="150" workbookViewId="0">
      <selection activeCell="F25" sqref="F25"/>
    </sheetView>
  </sheetViews>
  <sheetFormatPr baseColWidth="10" defaultColWidth="8.83203125" defaultRowHeight="15" x14ac:dyDescent="0.2"/>
  <sheetData>
    <row r="12" spans="2:13" ht="24" x14ac:dyDescent="0.3">
      <c r="B12" s="4"/>
      <c r="C12" s="4"/>
      <c r="D12" s="4" t="s">
        <v>73</v>
      </c>
      <c r="E12" s="4">
        <v>70</v>
      </c>
      <c r="F12" s="4"/>
      <c r="G12" s="4" t="s">
        <v>5</v>
      </c>
      <c r="H12" s="4" t="s">
        <v>9</v>
      </c>
      <c r="I12" s="4" t="s">
        <v>13</v>
      </c>
      <c r="J12" s="4" t="s">
        <v>89</v>
      </c>
      <c r="K12" s="4" t="s">
        <v>146</v>
      </c>
      <c r="L12" s="4"/>
      <c r="M12" s="4"/>
    </row>
    <row r="13" spans="2:13" ht="24" x14ac:dyDescent="0.3">
      <c r="B13" s="4"/>
      <c r="C13" s="4"/>
      <c r="D13" s="4" t="s">
        <v>145</v>
      </c>
      <c r="E13" s="4">
        <v>10</v>
      </c>
      <c r="F13" s="4"/>
      <c r="G13" s="20">
        <v>0.1</v>
      </c>
      <c r="H13" s="20">
        <v>0.3</v>
      </c>
      <c r="I13" s="20">
        <v>0.4</v>
      </c>
      <c r="J13" s="20">
        <v>0.15</v>
      </c>
      <c r="K13" s="20">
        <v>0.05</v>
      </c>
      <c r="L13" s="4"/>
      <c r="M13" s="4"/>
    </row>
    <row r="15" spans="2:13" x14ac:dyDescent="0.2">
      <c r="D15" t="s">
        <v>151</v>
      </c>
      <c r="E15">
        <f>_xlfn.NORM.INV(0.9,E12,E13)</f>
        <v>82.815515655446006</v>
      </c>
      <c r="F15" t="s">
        <v>147</v>
      </c>
    </row>
    <row r="16" spans="2:13" x14ac:dyDescent="0.2">
      <c r="D16" t="s">
        <v>112</v>
      </c>
      <c r="E16">
        <f>_xlfn.NORM.INV(0.6,E12,E13)</f>
        <v>72.533471031358005</v>
      </c>
      <c r="F16" s="14" t="s">
        <v>148</v>
      </c>
    </row>
    <row r="17" spans="4:6" x14ac:dyDescent="0.2">
      <c r="D17" t="s">
        <v>152</v>
      </c>
      <c r="E17">
        <f>_xlfn.NORM.INV(0.2,E12,E13)</f>
        <v>61.583787664270858</v>
      </c>
      <c r="F17" s="14" t="s">
        <v>149</v>
      </c>
    </row>
    <row r="18" spans="4:6" x14ac:dyDescent="0.2">
      <c r="D18" t="s">
        <v>153</v>
      </c>
      <c r="E18">
        <f>_xlfn.NORM.INV(0.05,E12,E13)</f>
        <v>53.551463730485274</v>
      </c>
      <c r="F18" s="14" t="s">
        <v>150</v>
      </c>
    </row>
    <row r="19" spans="4:6" x14ac:dyDescent="0.2">
      <c r="D19" t="s">
        <v>154</v>
      </c>
      <c r="F19" s="14" t="s">
        <v>155</v>
      </c>
    </row>
  </sheetData>
  <phoneticPr fontId="10"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Problem 5-4</vt:lpstr>
      <vt:lpstr>Problem 5-6</vt:lpstr>
      <vt:lpstr>Problem 6-5</vt:lpstr>
      <vt:lpstr>Problem 6-13,14&amp;15</vt:lpstr>
      <vt:lpstr>Problem 6-21&amp;22</vt:lpstr>
      <vt:lpstr>Problem 6-28,29&amp;30</vt:lpstr>
      <vt:lpstr>Problem 6-36</vt:lpstr>
      <vt:lpstr>Problem6-47</vt:lpstr>
      <vt:lpstr>Problem 6-79</vt:lpstr>
      <vt:lpstr>Problem6-91</vt:lpstr>
      <vt:lpstr>Problem 7-10</vt:lpstr>
      <vt:lpstr>Problem 7-20</vt:lpstr>
      <vt:lpstr>Problem 7-40&amp;41</vt:lpstr>
      <vt:lpstr>Problem7-49&amp;50</vt:lpstr>
      <vt:lpstr>Problem 7-81</vt:lpstr>
      <vt:lpstr>Problem 7-81-A</vt:lpstr>
      <vt:lpstr>Problem 7-100&amp;101</vt:lpstr>
      <vt:lpstr>Problem7-118</vt:lpstr>
      <vt:lpstr>Problem 7-132</vt:lpstr>
      <vt:lpstr>Problem 8-38</vt:lpstr>
      <vt:lpstr>Problem8-52</vt:lpstr>
      <vt:lpstr>Problem 8-65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Satyamurthy, Kailasam</dc:creator>
  <cp:lastModifiedBy>Microsoft Office User</cp:lastModifiedBy>
  <dcterms:created xsi:type="dcterms:W3CDTF">2020-08-05T01:07:45Z</dcterms:created>
  <dcterms:modified xsi:type="dcterms:W3CDTF">2021-12-30T17:29:15Z</dcterms:modified>
</cp:coreProperties>
</file>