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1500" windowHeight="13920" tabRatio="979" activeTab="1"/>
  </bookViews>
  <sheets>
    <sheet name="Regras_EngComp" sheetId="1" r:id="rId1"/>
    <sheet name="Teste" sheetId="2" r:id="rId2"/>
  </sheets>
  <definedNames>
    <definedName name="_xlnm.Print_Area" localSheetId="1">Teste!$A$1:$H$32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24" i="1"/>
  <c r="H30" i="2"/>
  <c r="G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O15" i="2"/>
  <c r="R15" i="2"/>
  <c r="O19" i="2"/>
  <c r="R19" i="2"/>
  <c r="O20" i="2"/>
  <c r="R20" i="2"/>
  <c r="O21" i="2"/>
  <c r="R21" i="2"/>
  <c r="O16" i="2"/>
  <c r="R16" i="2"/>
  <c r="O17" i="2"/>
  <c r="R17" i="2"/>
  <c r="O18" i="2"/>
  <c r="R18" i="2"/>
  <c r="O22" i="2"/>
  <c r="R22" i="2"/>
  <c r="O23" i="2"/>
  <c r="R23" i="2"/>
  <c r="O24" i="2"/>
  <c r="R24" i="2"/>
  <c r="O25" i="2"/>
  <c r="R25" i="2"/>
  <c r="O26" i="2"/>
  <c r="R26" i="2"/>
  <c r="O27" i="2"/>
  <c r="R27" i="2"/>
  <c r="O28" i="2"/>
  <c r="R28" i="2"/>
  <c r="O29" i="2"/>
  <c r="R29" i="2"/>
  <c r="O30" i="2"/>
  <c r="R30" i="2"/>
  <c r="O31" i="2"/>
  <c r="R31" i="2"/>
  <c r="O32" i="2"/>
  <c r="R32" i="2"/>
  <c r="M35" i="2"/>
  <c r="N35" i="2"/>
  <c r="M36" i="2"/>
  <c r="N36" i="2"/>
  <c r="M37" i="2"/>
  <c r="N37" i="2"/>
  <c r="N40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15" i="2"/>
  <c r="F12" i="2"/>
  <c r="N39" i="2"/>
  <c r="F11" i="2"/>
  <c r="O37" i="2"/>
  <c r="O36" i="2"/>
  <c r="O35" i="2"/>
  <c r="M32" i="2"/>
  <c r="P11" i="2"/>
  <c r="P12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15" i="2"/>
  <c r="F10" i="2"/>
  <c r="P10" i="2"/>
</calcChain>
</file>

<file path=xl/comments1.xml><?xml version="1.0" encoding="utf-8"?>
<comments xmlns="http://schemas.openxmlformats.org/spreadsheetml/2006/main">
  <authors>
    <author>Paulo R. Ferreira Jr.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Colocar a carga horária em aulas aula para as disciplinas; carga horária relógio para as atividades cuja unidade é a hora e um número inteiro para as atividades cuja unidade sejam semestre ou unidade.</t>
        </r>
      </text>
    </comment>
  </commentList>
</comments>
</file>

<file path=xl/sharedStrings.xml><?xml version="1.0" encoding="utf-8"?>
<sst xmlns="http://schemas.openxmlformats.org/spreadsheetml/2006/main" count="302" uniqueCount="156">
  <si>
    <t>Atividade</t>
  </si>
  <si>
    <t>Monitorias</t>
  </si>
  <si>
    <t>Bolsa de Graduação da UFPel</t>
  </si>
  <si>
    <t>Iniciação Científica</t>
  </si>
  <si>
    <t>Participação em Atividades de Extensão (como organizador, colaborador, ou ministrante)</t>
  </si>
  <si>
    <t>Participação em Projetos de Ensino</t>
  </si>
  <si>
    <t>Categoria Pref.</t>
  </si>
  <si>
    <t>E</t>
  </si>
  <si>
    <t>Participação em Semanas Acadêmicas do Curso de Computação</t>
  </si>
  <si>
    <t>Cursos e Escolas</t>
  </si>
  <si>
    <t>A</t>
  </si>
  <si>
    <t>B</t>
  </si>
  <si>
    <t>C</t>
  </si>
  <si>
    <t>D</t>
  </si>
  <si>
    <t>F</t>
  </si>
  <si>
    <t>G</t>
  </si>
  <si>
    <t>Projetos Voluntários</t>
  </si>
  <si>
    <t>Representação Estudantil</t>
  </si>
  <si>
    <t>Obtenção de Prêmios e distinções</t>
  </si>
  <si>
    <t>J</t>
  </si>
  <si>
    <t>L</t>
  </si>
  <si>
    <t>M</t>
  </si>
  <si>
    <t>K</t>
  </si>
  <si>
    <t>Certificações profissionais</t>
  </si>
  <si>
    <t>Classe</t>
  </si>
  <si>
    <t>HR</t>
  </si>
  <si>
    <t>Participação em Eventos Científicos Regional</t>
  </si>
  <si>
    <t>Participação em Eventos Científicos Nacional</t>
  </si>
  <si>
    <t>Participação em Eventos Científicos Internacional</t>
  </si>
  <si>
    <t>Publicação de Artigo Científico Regional</t>
  </si>
  <si>
    <t>Publicação de Artigo Científico Nacional</t>
  </si>
  <si>
    <t>Publicação de Artigo Científico Internacional</t>
  </si>
  <si>
    <t>Unidade</t>
  </si>
  <si>
    <t>Horas</t>
  </si>
  <si>
    <t>Semestre</t>
  </si>
  <si>
    <t>UNIVERSIDADE FEDERAL DE PELOTAS</t>
  </si>
  <si>
    <t>Curso:</t>
  </si>
  <si>
    <t>DATA</t>
  </si>
  <si>
    <t>Disc.:</t>
  </si>
  <si>
    <t>Atividades Complementares</t>
  </si>
  <si>
    <t>Matrícula</t>
  </si>
  <si>
    <t>H/A Total</t>
  </si>
  <si>
    <t>Total Cursado:</t>
  </si>
  <si>
    <t>Aluno:</t>
  </si>
  <si>
    <t>H/A Aprov.</t>
  </si>
  <si>
    <t>Aproveitado:</t>
  </si>
  <si>
    <t>N°</t>
  </si>
  <si>
    <t>Evento</t>
  </si>
  <si>
    <t>Instituição</t>
  </si>
  <si>
    <t>Data (Período)</t>
  </si>
  <si>
    <t>Cód.</t>
  </si>
  <si>
    <t>CH</t>
  </si>
  <si>
    <t>Hs Equiv</t>
  </si>
  <si>
    <t>Unid.</t>
  </si>
  <si>
    <t>Hs Equiv Total Cursado</t>
  </si>
  <si>
    <t>CLEI 2009 (Participação)</t>
  </si>
  <si>
    <t>UFPEL</t>
  </si>
  <si>
    <t>22 a 25 set. 2009</t>
  </si>
  <si>
    <t>G2</t>
  </si>
  <si>
    <t>CLEI 2009 (organização)</t>
  </si>
  <si>
    <t>22/09/09 a 25/09/09</t>
  </si>
  <si>
    <t>XI Emicro e XXIV SIM  (Participação)</t>
  </si>
  <si>
    <t>4 a 9 de maio 2009</t>
  </si>
  <si>
    <t>G1</t>
  </si>
  <si>
    <t>SACOMP 2010 (Participação)</t>
  </si>
  <si>
    <t>06 a 10 dez. 2010</t>
  </si>
  <si>
    <t>SACOMP 2010 (Organização)</t>
  </si>
  <si>
    <t>G4</t>
  </si>
  <si>
    <t>SACOMP 2011 (Participação)</t>
  </si>
  <si>
    <t>28 nov. a 2 dez. 2011</t>
  </si>
  <si>
    <t>SACOMP 2011 (Organização)</t>
  </si>
  <si>
    <t>G3</t>
  </si>
  <si>
    <t>12º Fórum do Software Livre - FISL 2011</t>
  </si>
  <si>
    <t>PUC-RS</t>
  </si>
  <si>
    <t>29 de junho a 2 julho 2011</t>
  </si>
  <si>
    <t>8 a 11 nov. 2011</t>
  </si>
  <si>
    <t>WEIT 2011  ( ouvinte)</t>
  </si>
  <si>
    <t>24 a 26 de agosto de 2011</t>
  </si>
  <si>
    <t>WEIT 2011  ( Organização)</t>
  </si>
  <si>
    <t>10/2009 a Abr/2010</t>
  </si>
  <si>
    <t>Comissão de Atividades Complementares</t>
  </si>
  <si>
    <t>NA</t>
  </si>
  <si>
    <t>EXT</t>
  </si>
  <si>
    <t>MinEN</t>
  </si>
  <si>
    <t>MinPes</t>
  </si>
  <si>
    <t>MinEX</t>
  </si>
  <si>
    <t>Categoria</t>
  </si>
  <si>
    <t>Ext</t>
  </si>
  <si>
    <t>Pesq</t>
  </si>
  <si>
    <t>Ens</t>
  </si>
  <si>
    <t>Obtenção de Prêmios e Distinções</t>
  </si>
  <si>
    <t>Certificações Profissionais</t>
  </si>
  <si>
    <t>H1</t>
  </si>
  <si>
    <t>H2</t>
  </si>
  <si>
    <t>H3</t>
  </si>
  <si>
    <t>Participação em Eventos Científicos Nacionais</t>
  </si>
  <si>
    <t>Participação em Eventos Científicos Regionais e Locais</t>
  </si>
  <si>
    <t>Publicação em Eventos Científicos Nacionais</t>
  </si>
  <si>
    <t>Publicação em Eventos Científicos Regionais e Locais</t>
  </si>
  <si>
    <t>Participação em Cursos e Escolas</t>
  </si>
  <si>
    <t>Participação em Eventos Científicos Internacionais</t>
  </si>
  <si>
    <t>Publicação em Eventos Científicos Internacionais</t>
  </si>
  <si>
    <t>I1</t>
  </si>
  <si>
    <t>I2</t>
  </si>
  <si>
    <t>I3</t>
  </si>
  <si>
    <t>CH Max</t>
  </si>
  <si>
    <t>Monitoria</t>
  </si>
  <si>
    <t>Participação em Atividades de Extensão</t>
  </si>
  <si>
    <t>horas</t>
  </si>
  <si>
    <t>unidade</t>
  </si>
  <si>
    <t>semestre</t>
  </si>
  <si>
    <t>CENTRO DE DESENVOLVIMENTO TECNOLÓGICO</t>
  </si>
  <si>
    <t>COMPUTAÇÂO</t>
  </si>
  <si>
    <t>Hs Max Ativ</t>
  </si>
  <si>
    <t>N° Hs Ativ</t>
  </si>
  <si>
    <t>Ensino</t>
  </si>
  <si>
    <t>Pesquisa</t>
  </si>
  <si>
    <t>Extensão</t>
  </si>
  <si>
    <t>Disciplina Optativa ou Livre</t>
  </si>
  <si>
    <t>N</t>
  </si>
  <si>
    <t>Hs Ativ</t>
  </si>
  <si>
    <t>Horas Rel</t>
  </si>
  <si>
    <t>Horas Aula</t>
  </si>
  <si>
    <t>Total</t>
  </si>
  <si>
    <t>Min Horas Rel</t>
  </si>
  <si>
    <t>Aproveitado</t>
  </si>
  <si>
    <r>
      <t>Prof</t>
    </r>
    <r>
      <rPr>
        <b/>
        <vertAlign val="superscript"/>
        <sz val="14"/>
        <rFont val="Tahoma"/>
        <family val="2"/>
      </rPr>
      <t>a</t>
    </r>
    <r>
      <rPr>
        <b/>
        <sz val="14"/>
        <rFont val="Tahoma"/>
        <family val="2"/>
      </rPr>
      <t>. Lisane Brisolara de Brisolara</t>
    </r>
  </si>
  <si>
    <t xml:space="preserve"> </t>
  </si>
  <si>
    <t>Tópicos Especiais em Computação I</t>
  </si>
  <si>
    <t>Participação na Semana Acadêmica do Curso</t>
  </si>
  <si>
    <t>ENS</t>
  </si>
  <si>
    <t>ha</t>
  </si>
  <si>
    <t>disciplinas optativas</t>
  </si>
  <si>
    <t>Disciplinas usar Ha no preenchimento</t>
  </si>
  <si>
    <t>HA/Atividade</t>
  </si>
  <si>
    <t>Máximo (HA)</t>
  </si>
  <si>
    <t>Engenharia da Computação</t>
  </si>
  <si>
    <t>Congresso de Iniciação Científica - publicação</t>
  </si>
  <si>
    <t>Congresso de Iniciação Científica - apresentador/partic.</t>
  </si>
  <si>
    <t>Bolsa Graduação (PET-Computação ou CGIC)</t>
  </si>
  <si>
    <t>Iniciação Cientifica</t>
  </si>
  <si>
    <t>janeiro a agosto de 2012</t>
  </si>
  <si>
    <t>março a julho de 2012</t>
  </si>
  <si>
    <t>2013-2</t>
  </si>
  <si>
    <t>Legenda</t>
  </si>
  <si>
    <t>cod</t>
  </si>
  <si>
    <t>Código define a categoria onde se encaixa aquela atividade</t>
  </si>
  <si>
    <t>carga horária do certificado ou unidade (1)</t>
  </si>
  <si>
    <t>CHMAx</t>
  </si>
  <si>
    <t>Maximop/ ativ  definido nas regras</t>
  </si>
  <si>
    <t>Horas calculas para aquela atividade</t>
  </si>
  <si>
    <t>Hora</t>
  </si>
  <si>
    <t>Hora Max</t>
  </si>
  <si>
    <t>68ha ou 34ha</t>
  </si>
  <si>
    <t>(diferente do BCC)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</si>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</sst>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sz val="10"/>
      <name val="Tahoma"/>
      <family val="2"/>
    </font>
    <font>
      <b/>
      <sz val="14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b/>
      <sz val="16"/>
      <name val="Arial"/>
      <family val="2"/>
    </font>
    <font>
      <sz val="9"/>
      <name val="Tahoma"/>
      <family val="2"/>
    </font>
    <font>
      <b/>
      <sz val="14"/>
      <name val="Tahoma"/>
      <family val="2"/>
    </font>
    <font>
      <b/>
      <sz val="9"/>
      <color indexed="81"/>
      <name val="Tahoma"/>
      <family val="2"/>
    </font>
    <font>
      <b/>
      <vertAlign val="superscript"/>
      <sz val="14"/>
      <name val="Tahoma"/>
      <family val="2"/>
    </font>
    <font>
      <sz val="11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8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21" applyFont="1" applyAlignment="1">
      <alignment horizontal="center"/>
    </xf>
    <xf numFmtId="0" fontId="6" fillId="2" borderId="0" xfId="21" applyFont="1" applyFill="1"/>
    <xf numFmtId="0" fontId="6" fillId="2" borderId="0" xfId="21" applyFont="1" applyFill="1" applyAlignment="1">
      <alignment horizontal="center"/>
    </xf>
    <xf numFmtId="0" fontId="6" fillId="0" borderId="0" xfId="21" applyFont="1"/>
    <xf numFmtId="0" fontId="6" fillId="2" borderId="0" xfId="21" applyFont="1" applyFill="1" applyAlignment="1">
      <alignment vertical="center"/>
    </xf>
    <xf numFmtId="0" fontId="8" fillId="2" borderId="1" xfId="21" applyFont="1" applyFill="1" applyBorder="1" applyAlignment="1">
      <alignment horizontal="left"/>
    </xf>
    <xf numFmtId="0" fontId="9" fillId="2" borderId="2" xfId="21" applyFont="1" applyFill="1" applyBorder="1" applyAlignment="1" applyProtection="1">
      <protection locked="0"/>
    </xf>
    <xf numFmtId="0" fontId="9" fillId="2" borderId="3" xfId="21" applyFont="1" applyFill="1" applyBorder="1" applyAlignment="1" applyProtection="1">
      <protection locked="0"/>
    </xf>
    <xf numFmtId="0" fontId="8" fillId="2" borderId="8" xfId="21" applyFont="1" applyFill="1" applyBorder="1" applyAlignment="1">
      <alignment horizontal="left"/>
    </xf>
    <xf numFmtId="0" fontId="9" fillId="2" borderId="0" xfId="21" applyFont="1" applyFill="1" applyBorder="1" applyProtection="1">
      <protection locked="0"/>
    </xf>
    <xf numFmtId="14" fontId="8" fillId="2" borderId="9" xfId="21" applyNumberFormat="1" applyFont="1" applyFill="1" applyBorder="1" applyAlignment="1">
      <alignment horizontal="center"/>
    </xf>
    <xf numFmtId="14" fontId="8" fillId="2" borderId="13" xfId="21" applyNumberFormat="1" applyFont="1" applyFill="1" applyBorder="1" applyAlignment="1">
      <alignment horizontal="center"/>
    </xf>
    <xf numFmtId="0" fontId="8" fillId="2" borderId="14" xfId="21" applyFont="1" applyFill="1" applyBorder="1" applyAlignment="1">
      <alignment horizontal="left"/>
    </xf>
    <xf numFmtId="0" fontId="9" fillId="3" borderId="15" xfId="21" applyFont="1" applyFill="1" applyBorder="1" applyAlignment="1" applyProtection="1">
      <protection locked="0"/>
    </xf>
    <xf numFmtId="0" fontId="9" fillId="3" borderId="16" xfId="21" applyFont="1" applyFill="1" applyBorder="1" applyAlignment="1" applyProtection="1">
      <alignment horizontal="center"/>
      <protection locked="0"/>
    </xf>
    <xf numFmtId="0" fontId="9" fillId="2" borderId="14" xfId="21" applyFont="1" applyFill="1" applyBorder="1" applyAlignment="1" applyProtection="1">
      <alignment horizontal="center"/>
      <protection locked="0"/>
    </xf>
    <xf numFmtId="0" fontId="8" fillId="4" borderId="22" xfId="21" applyFont="1" applyFill="1" applyBorder="1" applyAlignment="1">
      <alignment horizontal="center" vertical="center" wrapText="1"/>
    </xf>
    <xf numFmtId="0" fontId="11" fillId="0" borderId="0" xfId="21" applyFont="1" applyAlignment="1">
      <alignment vertical="center" wrapText="1"/>
    </xf>
    <xf numFmtId="0" fontId="8" fillId="4" borderId="11" xfId="21" applyFont="1" applyFill="1" applyBorder="1" applyAlignment="1">
      <alignment horizontal="center" vertical="center" wrapText="1"/>
    </xf>
    <xf numFmtId="0" fontId="9" fillId="2" borderId="11" xfId="21" applyFont="1" applyFill="1" applyBorder="1" applyAlignment="1">
      <alignment horizontal="left" vertical="center" wrapText="1"/>
    </xf>
    <xf numFmtId="0" fontId="9" fillId="2" borderId="11" xfId="21" applyFont="1" applyFill="1" applyBorder="1" applyAlignment="1">
      <alignment horizontal="center" vertical="center" wrapText="1"/>
    </xf>
    <xf numFmtId="1" fontId="9" fillId="2" borderId="11" xfId="21" applyNumberFormat="1" applyFont="1" applyFill="1" applyBorder="1" applyAlignment="1">
      <alignment horizontal="center" vertical="center" wrapText="1"/>
    </xf>
    <xf numFmtId="1" fontId="9" fillId="2" borderId="25" xfId="21" applyNumberFormat="1" applyFont="1" applyFill="1" applyBorder="1" applyAlignment="1">
      <alignment horizontal="center" vertical="center" wrapText="1"/>
    </xf>
    <xf numFmtId="0" fontId="8" fillId="2" borderId="7" xfId="21" applyFont="1" applyFill="1" applyBorder="1" applyAlignment="1" applyProtection="1">
      <alignment horizontal="left"/>
      <protection locked="0"/>
    </xf>
    <xf numFmtId="1" fontId="10" fillId="0" borderId="0" xfId="21" applyNumberFormat="1" applyFont="1" applyFill="1" applyBorder="1" applyAlignment="1">
      <alignment horizontal="center"/>
    </xf>
    <xf numFmtId="1" fontId="8" fillId="2" borderId="26" xfId="21" applyNumberFormat="1" applyFont="1" applyFill="1" applyBorder="1" applyAlignment="1">
      <alignment horizontal="center"/>
    </xf>
    <xf numFmtId="0" fontId="12" fillId="0" borderId="0" xfId="21" applyFont="1" applyFill="1" applyBorder="1" applyAlignment="1">
      <alignment horizontal="center"/>
    </xf>
    <xf numFmtId="9" fontId="8" fillId="2" borderId="27" xfId="22" applyFont="1" applyFill="1" applyBorder="1" applyAlignment="1">
      <alignment horizontal="center"/>
    </xf>
    <xf numFmtId="1" fontId="6" fillId="0" borderId="0" xfId="21" applyNumberFormat="1" applyFont="1" applyFill="1" applyBorder="1" applyAlignment="1">
      <alignment horizontal="center"/>
    </xf>
    <xf numFmtId="9" fontId="6" fillId="0" borderId="0" xfId="22" applyFont="1" applyFill="1" applyBorder="1" applyAlignment="1">
      <alignment horizontal="center"/>
    </xf>
    <xf numFmtId="0" fontId="6" fillId="0" borderId="0" xfId="21" applyFont="1" applyFill="1"/>
    <xf numFmtId="0" fontId="6" fillId="0" borderId="0" xfId="21" applyFont="1" applyBorder="1" applyAlignment="1" applyProtection="1">
      <alignment horizontal="center" vertical="center" wrapText="1"/>
      <protection locked="0"/>
    </xf>
    <xf numFmtId="0" fontId="6" fillId="0" borderId="0" xfId="21" applyFont="1" applyBorder="1" applyAlignment="1">
      <alignment horizontal="center" vertical="center" wrapText="1"/>
    </xf>
    <xf numFmtId="14" fontId="6" fillId="0" borderId="0" xfId="21" applyNumberFormat="1" applyFont="1" applyBorder="1" applyAlignment="1" applyProtection="1">
      <alignment horizontal="center" vertical="center" wrapText="1"/>
      <protection locked="0"/>
    </xf>
    <xf numFmtId="0" fontId="6" fillId="0" borderId="0" xfId="21" applyFont="1" applyBorder="1" applyAlignment="1" applyProtection="1">
      <alignment horizontal="center" vertical="center" wrapText="1"/>
      <protection hidden="1"/>
    </xf>
    <xf numFmtId="1" fontId="6" fillId="0" borderId="0" xfId="21" applyNumberFormat="1" applyFont="1" applyBorder="1" applyAlignment="1">
      <alignment horizontal="center" vertical="center" wrapText="1"/>
    </xf>
    <xf numFmtId="0" fontId="6" fillId="0" borderId="0" xfId="21" applyFont="1" applyProtection="1">
      <protection locked="0"/>
    </xf>
    <xf numFmtId="0" fontId="6" fillId="0" borderId="0" xfId="21" applyFont="1" applyAlignment="1" applyProtection="1">
      <alignment horizontal="center"/>
      <protection locked="0"/>
    </xf>
    <xf numFmtId="0" fontId="8" fillId="4" borderId="11" xfId="21" applyFont="1" applyFill="1" applyBorder="1" applyAlignment="1">
      <alignment horizontal="center"/>
    </xf>
    <xf numFmtId="0" fontId="7" fillId="2" borderId="0" xfId="21" applyFont="1" applyFill="1" applyAlignment="1">
      <alignment horizontal="center"/>
    </xf>
    <xf numFmtId="0" fontId="6" fillId="0" borderId="37" xfId="21" applyFont="1" applyBorder="1" applyAlignment="1" applyProtection="1">
      <alignment vertical="center"/>
      <protection locked="0"/>
    </xf>
    <xf numFmtId="0" fontId="8" fillId="0" borderId="0" xfId="21" applyFont="1" applyFill="1" applyBorder="1" applyAlignment="1">
      <alignment horizontal="center" vertical="center" wrapText="1"/>
    </xf>
    <xf numFmtId="0" fontId="9" fillId="0" borderId="0" xfId="21" applyFont="1" applyFill="1" applyBorder="1" applyAlignment="1">
      <alignment horizontal="left" vertical="center" wrapText="1"/>
    </xf>
    <xf numFmtId="0" fontId="9" fillId="0" borderId="0" xfId="21" applyFont="1" applyFill="1" applyBorder="1" applyAlignment="1">
      <alignment horizontal="center" vertical="center" wrapText="1"/>
    </xf>
    <xf numFmtId="1" fontId="9" fillId="0" borderId="0" xfId="21" applyNumberFormat="1" applyFont="1" applyFill="1" applyBorder="1" applyAlignment="1">
      <alignment horizontal="center" vertical="center" wrapText="1"/>
    </xf>
    <xf numFmtId="0" fontId="6" fillId="0" borderId="0" xfId="21" applyFont="1" applyFill="1" applyBorder="1" applyAlignment="1" applyProtection="1">
      <alignment vertical="center"/>
      <protection locked="0"/>
    </xf>
    <xf numFmtId="0" fontId="0" fillId="0" borderId="0" xfId="0" applyFill="1"/>
    <xf numFmtId="0" fontId="6" fillId="0" borderId="0" xfId="21" applyFont="1" applyFill="1" applyAlignment="1" applyProtection="1">
      <alignment vertical="center"/>
      <protection locked="0"/>
    </xf>
    <xf numFmtId="0" fontId="13" fillId="0" borderId="0" xfId="21" applyFont="1" applyFill="1" applyAlignment="1">
      <alignment vertical="center"/>
    </xf>
    <xf numFmtId="1" fontId="6" fillId="0" borderId="0" xfId="21" applyNumberFormat="1" applyFont="1" applyFill="1"/>
    <xf numFmtId="0" fontId="6" fillId="0" borderId="0" xfId="21" applyFont="1" applyFill="1" applyAlignment="1">
      <alignment horizontal="center"/>
    </xf>
    <xf numFmtId="0" fontId="8" fillId="4" borderId="11" xfId="21" applyFont="1" applyFill="1" applyBorder="1" applyAlignment="1">
      <alignment horizontal="right" vertical="center" wrapText="1"/>
    </xf>
    <xf numFmtId="0" fontId="0" fillId="0" borderId="11" xfId="0" applyFill="1" applyBorder="1" applyAlignment="1">
      <alignment horizontal="center"/>
    </xf>
    <xf numFmtId="0" fontId="8" fillId="4" borderId="38" xfId="21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8" fillId="4" borderId="21" xfId="21" applyFont="1" applyFill="1" applyBorder="1" applyAlignment="1">
      <alignment horizontal="center" vertical="center" wrapText="1"/>
    </xf>
    <xf numFmtId="0" fontId="8" fillId="4" borderId="23" xfId="21" applyFont="1" applyFill="1" applyBorder="1" applyAlignment="1">
      <alignment horizontal="center" vertical="center" wrapText="1"/>
    </xf>
    <xf numFmtId="0" fontId="8" fillId="4" borderId="24" xfId="21" applyFont="1" applyFill="1" applyBorder="1" applyAlignment="1">
      <alignment horizontal="center" vertical="center" wrapText="1"/>
    </xf>
    <xf numFmtId="0" fontId="9" fillId="0" borderId="10" xfId="21" applyFont="1" applyBorder="1" applyAlignment="1">
      <alignment horizontal="center" vertical="center" wrapText="1"/>
    </xf>
    <xf numFmtId="0" fontId="9" fillId="0" borderId="11" xfId="21" applyFont="1" applyBorder="1" applyAlignment="1" applyProtection="1">
      <alignment horizontal="center" vertical="center" wrapText="1"/>
      <protection locked="0"/>
    </xf>
    <xf numFmtId="14" fontId="9" fillId="0" borderId="11" xfId="21" applyNumberFormat="1" applyFont="1" applyBorder="1" applyAlignment="1" applyProtection="1">
      <alignment horizontal="center" vertical="center" wrapText="1"/>
      <protection locked="0"/>
    </xf>
    <xf numFmtId="0" fontId="9" fillId="0" borderId="11" xfId="21" applyFont="1" applyBorder="1" applyAlignment="1" applyProtection="1">
      <alignment horizontal="center" vertical="center" wrapText="1"/>
      <protection hidden="1"/>
    </xf>
    <xf numFmtId="1" fontId="9" fillId="0" borderId="11" xfId="21" applyNumberFormat="1" applyFont="1" applyBorder="1" applyAlignment="1">
      <alignment horizontal="center" vertical="center" wrapText="1"/>
    </xf>
    <xf numFmtId="0" fontId="9" fillId="5" borderId="11" xfId="21" applyFont="1" applyFill="1" applyBorder="1" applyAlignment="1" applyProtection="1">
      <alignment horizontal="center" vertical="center" wrapText="1"/>
      <protection locked="0"/>
    </xf>
    <xf numFmtId="14" fontId="9" fillId="5" borderId="11" xfId="21" applyNumberFormat="1" applyFont="1" applyFill="1" applyBorder="1" applyAlignment="1" applyProtection="1">
      <alignment horizontal="center" vertical="center" wrapText="1"/>
      <protection locked="0"/>
    </xf>
    <xf numFmtId="0" fontId="9" fillId="0" borderId="11" xfId="21" applyFont="1" applyBorder="1" applyAlignment="1">
      <alignment horizontal="center"/>
    </xf>
    <xf numFmtId="0" fontId="9" fillId="0" borderId="11" xfId="21" applyFont="1" applyBorder="1" applyAlignment="1">
      <alignment horizontal="center" vertical="center" wrapText="1"/>
    </xf>
    <xf numFmtId="0" fontId="9" fillId="0" borderId="39" xfId="2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/>
    </xf>
    <xf numFmtId="0" fontId="7" fillId="2" borderId="0" xfId="21" applyFont="1" applyFill="1" applyAlignment="1">
      <alignment horizontal="center"/>
    </xf>
    <xf numFmtId="0" fontId="8" fillId="2" borderId="2" xfId="21" applyFont="1" applyFill="1" applyBorder="1" applyAlignment="1">
      <alignment horizontal="center"/>
    </xf>
    <xf numFmtId="0" fontId="8" fillId="2" borderId="3" xfId="21" applyFont="1" applyFill="1" applyBorder="1" applyAlignment="1">
      <alignment horizontal="center"/>
    </xf>
    <xf numFmtId="1" fontId="9" fillId="2" borderId="10" xfId="21" applyNumberFormat="1" applyFont="1" applyFill="1" applyBorder="1" applyAlignment="1">
      <alignment horizontal="center"/>
    </xf>
    <xf numFmtId="1" fontId="9" fillId="2" borderId="11" xfId="21" applyNumberFormat="1" applyFont="1" applyFill="1" applyBorder="1" applyAlignment="1">
      <alignment horizontal="center"/>
    </xf>
    <xf numFmtId="1" fontId="9" fillId="2" borderId="12" xfId="21" applyNumberFormat="1" applyFont="1" applyFill="1" applyBorder="1" applyAlignment="1">
      <alignment horizontal="center"/>
    </xf>
    <xf numFmtId="0" fontId="9" fillId="2" borderId="2" xfId="21" applyFont="1" applyFill="1" applyBorder="1" applyAlignment="1" applyProtection="1">
      <alignment horizontal="left"/>
      <protection locked="0"/>
    </xf>
    <xf numFmtId="0" fontId="9" fillId="2" borderId="7" xfId="21" applyFont="1" applyFill="1" applyBorder="1" applyAlignment="1" applyProtection="1">
      <alignment horizontal="left"/>
      <protection locked="0"/>
    </xf>
    <xf numFmtId="0" fontId="8" fillId="2" borderId="7" xfId="21" applyFont="1" applyFill="1" applyBorder="1" applyAlignment="1">
      <alignment horizontal="center"/>
    </xf>
    <xf numFmtId="1" fontId="9" fillId="2" borderId="34" xfId="21" applyNumberFormat="1" applyFont="1" applyFill="1" applyBorder="1" applyAlignment="1">
      <alignment horizontal="left"/>
    </xf>
    <xf numFmtId="1" fontId="9" fillId="2" borderId="35" xfId="21" applyNumberFormat="1" applyFont="1" applyFill="1" applyBorder="1" applyAlignment="1">
      <alignment horizontal="left"/>
    </xf>
    <xf numFmtId="1" fontId="9" fillId="2" borderId="36" xfId="21" applyNumberFormat="1" applyFont="1" applyFill="1" applyBorder="1" applyAlignment="1">
      <alignment horizontal="left"/>
    </xf>
    <xf numFmtId="0" fontId="8" fillId="2" borderId="2" xfId="21" applyFont="1" applyFill="1" applyBorder="1" applyAlignment="1" applyProtection="1">
      <alignment horizontal="center"/>
      <protection locked="0"/>
    </xf>
    <xf numFmtId="0" fontId="8" fillId="2" borderId="3" xfId="21" applyFont="1" applyFill="1" applyBorder="1" applyAlignment="1" applyProtection="1">
      <alignment horizontal="center"/>
      <protection locked="0"/>
    </xf>
    <xf numFmtId="14" fontId="9" fillId="2" borderId="4" xfId="21" applyNumberFormat="1" applyFont="1" applyFill="1" applyBorder="1" applyAlignment="1" applyProtection="1">
      <alignment horizontal="center"/>
      <protection locked="0"/>
    </xf>
    <xf numFmtId="14" fontId="9" fillId="2" borderId="5" xfId="21" applyNumberFormat="1" applyFont="1" applyFill="1" applyBorder="1" applyAlignment="1" applyProtection="1">
      <alignment horizontal="center"/>
      <protection locked="0"/>
    </xf>
    <xf numFmtId="14" fontId="9" fillId="2" borderId="6" xfId="21" applyNumberFormat="1" applyFont="1" applyFill="1" applyBorder="1" applyAlignment="1" applyProtection="1">
      <alignment horizontal="center"/>
      <protection locked="0"/>
    </xf>
    <xf numFmtId="0" fontId="8" fillId="2" borderId="7" xfId="21" applyFont="1" applyFill="1" applyBorder="1" applyAlignment="1" applyProtection="1">
      <alignment horizontal="center"/>
      <protection locked="0"/>
    </xf>
    <xf numFmtId="14" fontId="9" fillId="2" borderId="30" xfId="21" applyNumberFormat="1" applyFont="1" applyFill="1" applyBorder="1" applyAlignment="1" applyProtection="1">
      <alignment horizontal="left"/>
      <protection locked="0"/>
    </xf>
    <xf numFmtId="14" fontId="9" fillId="2" borderId="31" xfId="21" applyNumberFormat="1" applyFont="1" applyFill="1" applyBorder="1" applyAlignment="1" applyProtection="1">
      <alignment horizontal="left"/>
      <protection locked="0"/>
    </xf>
    <xf numFmtId="14" fontId="9" fillId="2" borderId="32" xfId="21" applyNumberFormat="1" applyFont="1" applyFill="1" applyBorder="1" applyAlignment="1" applyProtection="1">
      <alignment horizontal="left"/>
      <protection locked="0"/>
    </xf>
    <xf numFmtId="0" fontId="0" fillId="0" borderId="2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21" applyFont="1" applyFill="1" applyAlignment="1" applyProtection="1">
      <alignment horizontal="center" vertical="center"/>
      <protection locked="0"/>
    </xf>
    <xf numFmtId="0" fontId="13" fillId="0" borderId="0" xfId="21" applyFont="1" applyFill="1" applyBorder="1" applyAlignment="1">
      <alignment horizontal="center" vertical="center"/>
    </xf>
    <xf numFmtId="1" fontId="9" fillId="2" borderId="17" xfId="21" applyNumberFormat="1" applyFont="1" applyFill="1" applyBorder="1" applyAlignment="1">
      <alignment horizontal="center"/>
    </xf>
    <xf numFmtId="1" fontId="9" fillId="2" borderId="18" xfId="21" applyNumberFormat="1" applyFont="1" applyFill="1" applyBorder="1" applyAlignment="1">
      <alignment horizontal="center"/>
    </xf>
    <xf numFmtId="1" fontId="9" fillId="2" borderId="19" xfId="21" applyNumberFormat="1" applyFont="1" applyFill="1" applyBorder="1" applyAlignment="1">
      <alignment horizontal="center"/>
    </xf>
    <xf numFmtId="0" fontId="8" fillId="2" borderId="13" xfId="21" applyFont="1" applyFill="1" applyBorder="1" applyAlignment="1">
      <alignment horizontal="center"/>
    </xf>
    <xf numFmtId="0" fontId="5" fillId="0" borderId="20" xfId="21" applyBorder="1"/>
    <xf numFmtId="1" fontId="9" fillId="2" borderId="13" xfId="21" applyNumberFormat="1" applyFont="1" applyFill="1" applyBorder="1" applyAlignment="1">
      <alignment horizontal="left"/>
    </xf>
    <xf numFmtId="1" fontId="9" fillId="2" borderId="33" xfId="21" applyNumberFormat="1" applyFont="1" applyFill="1" applyBorder="1" applyAlignment="1">
      <alignment horizontal="left"/>
    </xf>
    <xf numFmtId="1" fontId="9" fillId="2" borderId="20" xfId="21" applyNumberFormat="1" applyFont="1" applyFill="1" applyBorder="1" applyAlignment="1">
      <alignment horizontal="left"/>
    </xf>
    <xf numFmtId="0" fontId="10" fillId="0" borderId="0" xfId="21" applyFont="1" applyBorder="1" applyAlignment="1" applyProtection="1">
      <alignment horizontal="center" vertical="center" wrapText="1"/>
      <protection locked="0"/>
    </xf>
    <xf numFmtId="0" fontId="9" fillId="0" borderId="0" xfId="21" applyFont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6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  <cellStyle name="Normal 2" xfId="21"/>
    <cellStyle name="Percent 2" xfId="2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63500</xdr:rowOff>
    </xdr:from>
    <xdr:to>
      <xdr:col>2</xdr:col>
      <xdr:colOff>1155700</xdr:colOff>
      <xdr:row>5</xdr:row>
      <xdr:rowOff>25400</xdr:rowOff>
    </xdr:to>
    <xdr:pic>
      <xdr:nvPicPr>
        <xdr:cNvPr id="2" name="Picture 4" descr="sem títul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63500"/>
          <a:ext cx="8890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4775200</xdr:colOff>
      <xdr:row>0</xdr:row>
      <xdr:rowOff>63500</xdr:rowOff>
    </xdr:from>
    <xdr:to>
      <xdr:col>10</xdr:col>
      <xdr:colOff>5803900</xdr:colOff>
      <xdr:row>5</xdr:row>
      <xdr:rowOff>25400</xdr:rowOff>
    </xdr:to>
    <xdr:pic>
      <xdr:nvPicPr>
        <xdr:cNvPr id="3" name="Picture 5" descr="sem títul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3500"/>
          <a:ext cx="10287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40822</xdr:colOff>
      <xdr:row>0</xdr:row>
      <xdr:rowOff>0</xdr:rowOff>
    </xdr:from>
    <xdr:to>
      <xdr:col>12</xdr:col>
      <xdr:colOff>113393</xdr:colOff>
      <xdr:row>4</xdr:row>
      <xdr:rowOff>166007</xdr:rowOff>
    </xdr:to>
    <xdr:pic>
      <xdr:nvPicPr>
        <xdr:cNvPr id="4" name="Picture 4" descr="sem títul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1822" y="0"/>
          <a:ext cx="889000" cy="982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12" zoomScale="110" zoomScaleNormal="110" zoomScalePageLayoutView="110" workbookViewId="0">
      <selection activeCell="B31" sqref="B31"/>
    </sheetView>
  </sheetViews>
  <sheetFormatPr baseColWidth="10" defaultColWidth="11" defaultRowHeight="15" x14ac:dyDescent="0"/>
  <cols>
    <col min="1" max="1" width="7.83203125" customWidth="1"/>
    <col min="2" max="2" width="42" customWidth="1"/>
    <col min="3" max="3" width="13.6640625" customWidth="1"/>
    <col min="4" max="4" width="8.5" customWidth="1"/>
    <col min="5" max="5" width="15" customWidth="1"/>
  </cols>
  <sheetData>
    <row r="1" spans="1:8">
      <c r="A1" s="1" t="s">
        <v>24</v>
      </c>
      <c r="B1" s="1" t="s">
        <v>0</v>
      </c>
      <c r="C1" s="1" t="s">
        <v>6</v>
      </c>
      <c r="D1" s="1" t="s">
        <v>32</v>
      </c>
      <c r="E1" s="1" t="s">
        <v>151</v>
      </c>
      <c r="F1" s="1" t="s">
        <v>152</v>
      </c>
      <c r="G1" s="1" t="s">
        <v>134</v>
      </c>
      <c r="H1" s="1" t="s">
        <v>135</v>
      </c>
    </row>
    <row r="2" spans="1:8">
      <c r="A2" t="s">
        <v>10</v>
      </c>
      <c r="B2" t="s">
        <v>1</v>
      </c>
      <c r="C2" t="s">
        <v>130</v>
      </c>
      <c r="D2" t="s">
        <v>33</v>
      </c>
      <c r="E2">
        <v>51</v>
      </c>
      <c r="F2">
        <v>102</v>
      </c>
      <c r="G2">
        <f>51*6/5</f>
        <v>61.2</v>
      </c>
      <c r="H2">
        <v>122.4</v>
      </c>
    </row>
    <row r="3" spans="1:8">
      <c r="A3" t="s">
        <v>11</v>
      </c>
      <c r="B3" t="s">
        <v>2</v>
      </c>
      <c r="C3" s="111" t="s">
        <v>82</v>
      </c>
      <c r="D3" t="s">
        <v>33</v>
      </c>
      <c r="E3">
        <v>51</v>
      </c>
      <c r="F3">
        <v>102</v>
      </c>
      <c r="G3">
        <v>61.2</v>
      </c>
      <c r="H3">
        <v>122.4</v>
      </c>
    </row>
    <row r="4" spans="1:8">
      <c r="A4" t="s">
        <v>12</v>
      </c>
      <c r="B4" t="s">
        <v>3</v>
      </c>
      <c r="C4" t="s">
        <v>88</v>
      </c>
      <c r="D4" t="s">
        <v>33</v>
      </c>
      <c r="E4">
        <v>51</v>
      </c>
      <c r="F4">
        <v>153</v>
      </c>
      <c r="G4">
        <v>61.2</v>
      </c>
      <c r="H4">
        <v>183.6</v>
      </c>
    </row>
    <row r="5" spans="1:8" ht="38" customHeight="1">
      <c r="A5" t="s">
        <v>13</v>
      </c>
      <c r="B5" s="2" t="s">
        <v>4</v>
      </c>
      <c r="C5" t="s">
        <v>82</v>
      </c>
      <c r="D5" t="s">
        <v>33</v>
      </c>
      <c r="E5">
        <v>34</v>
      </c>
      <c r="F5">
        <v>153</v>
      </c>
      <c r="G5">
        <v>40.799999999999997</v>
      </c>
      <c r="H5">
        <v>183.6</v>
      </c>
    </row>
    <row r="6" spans="1:8">
      <c r="A6" t="s">
        <v>7</v>
      </c>
      <c r="B6" t="s">
        <v>5</v>
      </c>
      <c r="C6" t="s">
        <v>130</v>
      </c>
      <c r="D6" t="s">
        <v>33</v>
      </c>
      <c r="E6">
        <v>34</v>
      </c>
      <c r="F6">
        <v>102</v>
      </c>
      <c r="G6">
        <v>40.799999999999997</v>
      </c>
      <c r="H6">
        <v>122.4</v>
      </c>
    </row>
    <row r="7" spans="1:8" ht="30" customHeight="1">
      <c r="A7" t="s">
        <v>14</v>
      </c>
      <c r="B7" s="2" t="s">
        <v>8</v>
      </c>
      <c r="C7" t="s">
        <v>130</v>
      </c>
      <c r="D7" t="s">
        <v>33</v>
      </c>
      <c r="E7">
        <v>34</v>
      </c>
      <c r="F7">
        <v>68</v>
      </c>
      <c r="G7">
        <v>40.799999999999997</v>
      </c>
      <c r="H7">
        <v>81.599999999999994</v>
      </c>
    </row>
    <row r="8" spans="1:8">
      <c r="A8" t="s">
        <v>15</v>
      </c>
      <c r="B8" t="s">
        <v>9</v>
      </c>
      <c r="C8" t="s">
        <v>130</v>
      </c>
      <c r="D8" t="s">
        <v>33</v>
      </c>
      <c r="E8">
        <v>51</v>
      </c>
      <c r="F8">
        <v>102</v>
      </c>
      <c r="G8">
        <v>61.2</v>
      </c>
      <c r="H8">
        <v>122.4</v>
      </c>
    </row>
    <row r="9" spans="1:8">
      <c r="A9" t="s">
        <v>92</v>
      </c>
      <c r="B9" s="2" t="s">
        <v>26</v>
      </c>
      <c r="C9" t="s">
        <v>88</v>
      </c>
      <c r="D9" t="s">
        <v>32</v>
      </c>
      <c r="E9">
        <v>17</v>
      </c>
      <c r="F9">
        <v>51</v>
      </c>
      <c r="G9">
        <v>20.399999999999999</v>
      </c>
      <c r="H9">
        <v>61.2</v>
      </c>
    </row>
    <row r="10" spans="1:8">
      <c r="A10" t="s">
        <v>93</v>
      </c>
      <c r="B10" s="2" t="s">
        <v>27</v>
      </c>
      <c r="C10" t="s">
        <v>88</v>
      </c>
      <c r="D10" t="s">
        <v>32</v>
      </c>
      <c r="E10">
        <v>34</v>
      </c>
      <c r="F10">
        <v>68</v>
      </c>
      <c r="G10">
        <v>40.799999999999997</v>
      </c>
      <c r="H10">
        <v>81.599999999999994</v>
      </c>
    </row>
    <row r="11" spans="1:8">
      <c r="A11" t="s">
        <v>94</v>
      </c>
      <c r="B11" s="3" t="s">
        <v>28</v>
      </c>
      <c r="C11" t="s">
        <v>88</v>
      </c>
      <c r="D11" t="s">
        <v>32</v>
      </c>
      <c r="E11">
        <v>34</v>
      </c>
      <c r="F11">
        <v>68</v>
      </c>
      <c r="G11">
        <v>40.799999999999997</v>
      </c>
      <c r="H11">
        <v>81.599999999999994</v>
      </c>
    </row>
    <row r="12" spans="1:8">
      <c r="A12" t="s">
        <v>102</v>
      </c>
      <c r="B12" t="s">
        <v>29</v>
      </c>
      <c r="C12" t="s">
        <v>88</v>
      </c>
      <c r="D12" t="s">
        <v>32</v>
      </c>
      <c r="E12">
        <v>34</v>
      </c>
      <c r="F12">
        <v>68</v>
      </c>
      <c r="G12">
        <v>40.799999999999997</v>
      </c>
      <c r="H12">
        <v>81.599999999999994</v>
      </c>
    </row>
    <row r="13" spans="1:8">
      <c r="A13" t="s">
        <v>103</v>
      </c>
      <c r="B13" t="s">
        <v>30</v>
      </c>
      <c r="C13" t="s">
        <v>88</v>
      </c>
      <c r="D13" t="s">
        <v>32</v>
      </c>
      <c r="E13">
        <v>51</v>
      </c>
      <c r="F13">
        <v>102</v>
      </c>
      <c r="G13">
        <v>61.2</v>
      </c>
      <c r="H13">
        <v>122.4</v>
      </c>
    </row>
    <row r="14" spans="1:8">
      <c r="A14" t="s">
        <v>104</v>
      </c>
      <c r="B14" s="4" t="s">
        <v>31</v>
      </c>
      <c r="C14" t="s">
        <v>88</v>
      </c>
      <c r="D14" t="s">
        <v>32</v>
      </c>
      <c r="E14">
        <v>68</v>
      </c>
      <c r="F14">
        <v>136</v>
      </c>
      <c r="G14">
        <v>81.599999999999994</v>
      </c>
      <c r="H14">
        <v>163.19999999999999</v>
      </c>
    </row>
    <row r="15" spans="1:8">
      <c r="A15" t="s">
        <v>19</v>
      </c>
      <c r="B15" s="2" t="s">
        <v>16</v>
      </c>
      <c r="C15" s="111" t="s">
        <v>82</v>
      </c>
      <c r="D15" t="s">
        <v>33</v>
      </c>
      <c r="E15">
        <v>51</v>
      </c>
      <c r="F15">
        <v>102</v>
      </c>
      <c r="G15">
        <v>61.2</v>
      </c>
      <c r="H15">
        <v>122.4</v>
      </c>
    </row>
    <row r="16" spans="1:8">
      <c r="A16" t="s">
        <v>22</v>
      </c>
      <c r="B16" t="s">
        <v>17</v>
      </c>
      <c r="C16" t="s">
        <v>130</v>
      </c>
      <c r="D16" t="s">
        <v>34</v>
      </c>
      <c r="E16">
        <v>51</v>
      </c>
      <c r="F16">
        <v>102</v>
      </c>
      <c r="G16">
        <v>61.2</v>
      </c>
      <c r="H16">
        <v>122.4</v>
      </c>
    </row>
    <row r="17" spans="1:9">
      <c r="A17" t="s">
        <v>20</v>
      </c>
      <c r="B17" s="2" t="s">
        <v>18</v>
      </c>
      <c r="C17" s="111" t="s">
        <v>88</v>
      </c>
      <c r="D17" t="s">
        <v>32</v>
      </c>
      <c r="E17">
        <v>68</v>
      </c>
      <c r="F17">
        <v>136</v>
      </c>
      <c r="G17">
        <v>81.599999999999994</v>
      </c>
      <c r="H17">
        <v>166.3</v>
      </c>
    </row>
    <row r="18" spans="1:9">
      <c r="A18" t="s">
        <v>21</v>
      </c>
      <c r="B18" t="s">
        <v>23</v>
      </c>
      <c r="C18" t="s">
        <v>130</v>
      </c>
      <c r="D18" t="s">
        <v>33</v>
      </c>
      <c r="E18">
        <v>51</v>
      </c>
      <c r="F18">
        <v>102</v>
      </c>
      <c r="G18">
        <v>61.2</v>
      </c>
      <c r="H18">
        <v>122.4</v>
      </c>
    </row>
    <row r="19" spans="1:9">
      <c r="A19" s="111" t="s">
        <v>119</v>
      </c>
      <c r="B19" s="111" t="s">
        <v>132</v>
      </c>
      <c r="C19" s="111" t="s">
        <v>130</v>
      </c>
      <c r="D19" s="111" t="s">
        <v>33</v>
      </c>
      <c r="E19" s="111"/>
      <c r="F19" s="111"/>
      <c r="G19" s="112" t="s">
        <v>153</v>
      </c>
      <c r="H19" s="112">
        <v>68</v>
      </c>
    </row>
    <row r="20" spans="1:9">
      <c r="E20" s="113" t="s">
        <v>25</v>
      </c>
      <c r="F20" s="113" t="s">
        <v>155</v>
      </c>
    </row>
    <row r="21" spans="1:9">
      <c r="D21" s="110" t="s">
        <v>83</v>
      </c>
      <c r="E21" s="4">
        <v>100</v>
      </c>
      <c r="F21" s="110">
        <v>120</v>
      </c>
      <c r="G21" s="4"/>
    </row>
    <row r="22" spans="1:9">
      <c r="D22" s="110" t="s">
        <v>84</v>
      </c>
      <c r="E22" s="4">
        <v>100</v>
      </c>
      <c r="F22" s="110">
        <v>120</v>
      </c>
      <c r="G22" s="4"/>
    </row>
    <row r="23" spans="1:9">
      <c r="B23" s="1"/>
      <c r="C23" s="1"/>
      <c r="D23" s="110" t="s">
        <v>85</v>
      </c>
      <c r="E23" s="4">
        <v>100</v>
      </c>
      <c r="F23" s="110">
        <v>120</v>
      </c>
      <c r="G23" s="4"/>
      <c r="I23" s="1"/>
    </row>
    <row r="24" spans="1:9">
      <c r="D24" s="110" t="s">
        <v>123</v>
      </c>
      <c r="E24" s="110">
        <v>340</v>
      </c>
      <c r="F24" s="110">
        <f>E24*60/50</f>
        <v>408</v>
      </c>
      <c r="G24" s="110" t="s">
        <v>131</v>
      </c>
      <c r="H24" s="1" t="s">
        <v>154</v>
      </c>
    </row>
    <row r="25" spans="1:9">
      <c r="B25" s="4" t="s">
        <v>133</v>
      </c>
    </row>
    <row r="32" spans="1:9">
      <c r="B32" s="74"/>
      <c r="C32" s="74"/>
      <c r="D32" s="74"/>
      <c r="E32" s="74"/>
      <c r="F32" s="74"/>
      <c r="G32" s="74"/>
      <c r="H32" s="74"/>
    </row>
  </sheetData>
  <mergeCells count="1">
    <mergeCell ref="B32:H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89"/>
  <sheetViews>
    <sheetView tabSelected="1" zoomScale="75" zoomScaleNormal="75" zoomScalePageLayoutView="75" workbookViewId="0">
      <selection activeCell="C34" sqref="C34"/>
    </sheetView>
  </sheetViews>
  <sheetFormatPr baseColWidth="10" defaultColWidth="9.1640625" defaultRowHeight="15" x14ac:dyDescent="0"/>
  <cols>
    <col min="1" max="1" width="8.1640625" customWidth="1"/>
    <col min="2" max="2" width="50" customWidth="1"/>
    <col min="3" max="3" width="16.83203125" customWidth="1"/>
    <col min="4" max="4" width="24.5" customWidth="1"/>
    <col min="5" max="5" width="10" customWidth="1"/>
    <col min="6" max="6" width="8.83203125" customWidth="1"/>
    <col min="7" max="7" width="10" customWidth="1"/>
    <col min="8" max="8" width="10.83203125" customWidth="1"/>
    <col min="9" max="9" width="2" customWidth="1"/>
    <col min="10" max="10" width="11.5" customWidth="1"/>
    <col min="11" max="11" width="49.6640625" customWidth="1"/>
    <col min="12" max="12" width="10.6640625" customWidth="1"/>
    <col min="13" max="13" width="14.33203125" customWidth="1"/>
    <col min="14" max="14" width="10" customWidth="1"/>
    <col min="15" max="15" width="11.6640625" customWidth="1"/>
    <col min="16" max="16" width="12.6640625" customWidth="1"/>
    <col min="17" max="17" width="6.6640625" hidden="1" customWidth="1"/>
    <col min="18" max="18" width="10" customWidth="1"/>
  </cols>
  <sheetData>
    <row r="1" spans="1:19">
      <c r="A1" s="5"/>
      <c r="B1" s="6"/>
      <c r="C1" s="6"/>
      <c r="D1" s="6"/>
      <c r="E1" s="7"/>
      <c r="F1" s="7"/>
      <c r="G1" s="5"/>
      <c r="H1" s="8"/>
      <c r="I1" s="8"/>
      <c r="J1" s="7"/>
      <c r="K1" s="6"/>
      <c r="L1" s="6"/>
      <c r="M1" s="6"/>
      <c r="N1" s="7"/>
      <c r="O1" s="6"/>
      <c r="P1" s="7"/>
      <c r="Q1" s="9"/>
      <c r="R1" s="6"/>
      <c r="S1" s="8"/>
    </row>
    <row r="2" spans="1:19">
      <c r="A2" s="7"/>
      <c r="B2" s="6"/>
      <c r="C2" s="6"/>
      <c r="D2" s="6"/>
      <c r="E2" s="7"/>
      <c r="F2" s="7"/>
      <c r="G2" s="7"/>
      <c r="H2" s="6"/>
      <c r="I2" s="6"/>
      <c r="J2" s="7"/>
      <c r="K2" s="6"/>
      <c r="L2" s="6"/>
      <c r="M2" s="6"/>
      <c r="N2" s="6"/>
      <c r="O2" s="7"/>
      <c r="P2" s="7"/>
      <c r="Q2" s="7"/>
      <c r="R2" s="6"/>
      <c r="S2" s="8"/>
    </row>
    <row r="3" spans="1:19">
      <c r="A3" s="7"/>
      <c r="B3" s="6"/>
      <c r="C3" s="6"/>
      <c r="D3" s="6"/>
      <c r="E3" s="7"/>
      <c r="F3" s="7"/>
      <c r="G3" s="7"/>
      <c r="H3" s="6"/>
      <c r="I3" s="6"/>
      <c r="J3" s="7"/>
      <c r="K3" s="6"/>
      <c r="L3" s="6"/>
      <c r="M3" s="6"/>
      <c r="N3" s="6"/>
      <c r="O3" s="7"/>
      <c r="P3" s="7"/>
      <c r="Q3" s="7"/>
      <c r="R3" s="6"/>
      <c r="S3" s="8"/>
    </row>
    <row r="4" spans="1:19">
      <c r="A4" s="7"/>
      <c r="B4" s="6"/>
      <c r="C4" s="6"/>
      <c r="D4" s="6"/>
      <c r="E4" s="7"/>
      <c r="F4" s="7"/>
      <c r="G4" s="7"/>
      <c r="H4" s="6"/>
      <c r="I4" s="6"/>
      <c r="J4" s="7"/>
      <c r="K4" s="6"/>
      <c r="L4" s="6"/>
      <c r="M4" s="6"/>
      <c r="N4" s="6"/>
      <c r="O4" s="7"/>
      <c r="P4" s="7"/>
      <c r="Q4" s="7"/>
      <c r="R4" s="6"/>
      <c r="S4" s="8"/>
    </row>
    <row r="5" spans="1:19">
      <c r="A5" s="7"/>
      <c r="B5" s="6"/>
      <c r="C5" s="6"/>
      <c r="D5" s="6"/>
      <c r="E5" s="7"/>
      <c r="F5" s="7"/>
      <c r="G5" s="7"/>
      <c r="H5" s="6"/>
      <c r="I5" s="6"/>
      <c r="J5" s="7"/>
      <c r="K5" s="6"/>
      <c r="L5" s="6"/>
      <c r="M5" s="6"/>
      <c r="N5" s="6"/>
      <c r="O5" s="7"/>
      <c r="P5" s="7"/>
      <c r="Q5" s="7"/>
      <c r="R5" s="6"/>
      <c r="S5" s="8"/>
    </row>
    <row r="6" spans="1:19" ht="17">
      <c r="A6" s="75" t="s">
        <v>35</v>
      </c>
      <c r="B6" s="75"/>
      <c r="C6" s="75"/>
      <c r="D6" s="75"/>
      <c r="E6" s="75"/>
      <c r="F6" s="75"/>
      <c r="G6" s="75"/>
      <c r="H6" s="75"/>
      <c r="I6" s="6"/>
      <c r="J6" s="75" t="s">
        <v>35</v>
      </c>
      <c r="K6" s="75"/>
      <c r="L6" s="75"/>
      <c r="M6" s="75"/>
      <c r="N6" s="75"/>
      <c r="O6" s="75"/>
      <c r="P6" s="75"/>
      <c r="Q6" s="75"/>
      <c r="R6" s="75"/>
      <c r="S6" s="8"/>
    </row>
    <row r="7" spans="1:19" ht="17">
      <c r="A7" s="75" t="s">
        <v>111</v>
      </c>
      <c r="B7" s="75"/>
      <c r="C7" s="75"/>
      <c r="D7" s="75"/>
      <c r="E7" s="75"/>
      <c r="F7" s="75"/>
      <c r="G7" s="75"/>
      <c r="H7" s="75"/>
      <c r="I7" s="6"/>
      <c r="J7" s="75" t="s">
        <v>111</v>
      </c>
      <c r="K7" s="75"/>
      <c r="L7" s="75"/>
      <c r="M7" s="75"/>
      <c r="N7" s="75"/>
      <c r="O7" s="75"/>
      <c r="P7" s="75"/>
      <c r="Q7" s="75"/>
      <c r="R7" s="75"/>
      <c r="S7" s="8"/>
    </row>
    <row r="8" spans="1:19" ht="17">
      <c r="A8" s="75" t="s">
        <v>112</v>
      </c>
      <c r="B8" s="75"/>
      <c r="C8" s="75"/>
      <c r="D8" s="75"/>
      <c r="E8" s="75"/>
      <c r="F8" s="75"/>
      <c r="G8" s="75"/>
      <c r="H8" s="75"/>
      <c r="I8" s="6"/>
      <c r="J8" s="75" t="s">
        <v>112</v>
      </c>
      <c r="K8" s="75"/>
      <c r="L8" s="75"/>
      <c r="M8" s="75"/>
      <c r="N8" s="75"/>
      <c r="O8" s="75"/>
      <c r="P8" s="75"/>
      <c r="Q8" s="75"/>
      <c r="R8" s="75"/>
      <c r="S8" s="8"/>
    </row>
    <row r="9" spans="1:19" ht="7.5" customHeight="1" thickBot="1">
      <c r="A9" s="7"/>
      <c r="B9" s="6"/>
      <c r="C9" s="6"/>
      <c r="D9" s="6"/>
      <c r="E9" s="7"/>
      <c r="F9" s="7"/>
      <c r="G9" s="7"/>
      <c r="H9" s="6"/>
      <c r="I9" s="8"/>
      <c r="J9" s="75"/>
      <c r="K9" s="75"/>
      <c r="L9" s="75"/>
      <c r="M9" s="75"/>
      <c r="N9" s="75"/>
      <c r="O9" s="75"/>
      <c r="P9" s="75"/>
      <c r="Q9" s="7"/>
      <c r="R9" s="8"/>
      <c r="S9" s="8"/>
    </row>
    <row r="10" spans="1:19" ht="20.25" customHeight="1" thickBot="1">
      <c r="A10" s="10" t="s">
        <v>36</v>
      </c>
      <c r="B10" s="11" t="s">
        <v>136</v>
      </c>
      <c r="C10" s="12"/>
      <c r="D10" s="87" t="s">
        <v>37</v>
      </c>
      <c r="E10" s="88"/>
      <c r="F10" s="89">
        <f ca="1">TODAY()</f>
        <v>41733</v>
      </c>
      <c r="G10" s="90"/>
      <c r="H10" s="91"/>
      <c r="I10" s="8"/>
      <c r="J10" s="10" t="s">
        <v>36</v>
      </c>
      <c r="K10" s="11" t="s">
        <v>136</v>
      </c>
      <c r="L10" s="12"/>
      <c r="M10" s="12"/>
      <c r="N10" s="87" t="s">
        <v>37</v>
      </c>
      <c r="O10" s="92"/>
      <c r="P10" s="93">
        <f ca="1">TODAY()</f>
        <v>41733</v>
      </c>
      <c r="Q10" s="94"/>
      <c r="R10" s="95"/>
      <c r="S10" s="8"/>
    </row>
    <row r="11" spans="1:19" ht="22.5" customHeight="1" thickBot="1">
      <c r="A11" s="13" t="s">
        <v>38</v>
      </c>
      <c r="B11" s="14" t="s">
        <v>39</v>
      </c>
      <c r="C11" s="15" t="s">
        <v>40</v>
      </c>
      <c r="D11" s="76" t="s">
        <v>41</v>
      </c>
      <c r="E11" s="77"/>
      <c r="F11" s="78">
        <f ca="1">N39</f>
        <v>592.79999999999995</v>
      </c>
      <c r="G11" s="79"/>
      <c r="H11" s="80"/>
      <c r="I11" s="8"/>
      <c r="J11" s="13" t="s">
        <v>38</v>
      </c>
      <c r="K11" s="81" t="s">
        <v>39</v>
      </c>
      <c r="L11" s="82"/>
      <c r="M11" s="16" t="s">
        <v>40</v>
      </c>
      <c r="N11" s="76" t="s">
        <v>42</v>
      </c>
      <c r="O11" s="83"/>
      <c r="P11" s="84">
        <f ca="1">F11</f>
        <v>592.79999999999995</v>
      </c>
      <c r="Q11" s="85"/>
      <c r="R11" s="86"/>
      <c r="S11" s="8"/>
    </row>
    <row r="12" spans="1:19" ht="21" customHeight="1" thickBot="1">
      <c r="A12" s="17" t="s">
        <v>43</v>
      </c>
      <c r="B12" s="18"/>
      <c r="C12" s="19"/>
      <c r="D12" s="76" t="s">
        <v>44</v>
      </c>
      <c r="E12" s="83"/>
      <c r="F12" s="100">
        <f ca="1">N40</f>
        <v>408</v>
      </c>
      <c r="G12" s="101"/>
      <c r="H12" s="102"/>
      <c r="I12" s="8"/>
      <c r="J12" s="17" t="s">
        <v>43</v>
      </c>
      <c r="K12" s="81"/>
      <c r="L12" s="82"/>
      <c r="M12" s="20"/>
      <c r="N12" s="103" t="s">
        <v>45</v>
      </c>
      <c r="O12" s="104"/>
      <c r="P12" s="105">
        <f ca="1">F12</f>
        <v>408</v>
      </c>
      <c r="Q12" s="106"/>
      <c r="R12" s="107"/>
      <c r="S12" s="8"/>
    </row>
    <row r="13" spans="1:19" ht="12.75" customHeight="1" thickBot="1">
      <c r="A13" s="7"/>
      <c r="B13" s="6"/>
      <c r="C13" s="6"/>
      <c r="D13" s="6"/>
      <c r="E13" s="7"/>
      <c r="F13" s="7"/>
      <c r="G13" s="7"/>
      <c r="H13" s="6"/>
      <c r="I13" s="5"/>
      <c r="J13" s="7"/>
      <c r="K13" s="6"/>
      <c r="L13" s="6"/>
      <c r="M13" s="6"/>
      <c r="N13" s="6"/>
      <c r="O13" s="7"/>
      <c r="P13" s="7"/>
      <c r="Q13" s="7"/>
      <c r="R13" s="8"/>
      <c r="S13" s="5"/>
    </row>
    <row r="14" spans="1:19" ht="45.75" customHeight="1">
      <c r="A14" s="61" t="s">
        <v>46</v>
      </c>
      <c r="B14" s="21" t="s">
        <v>47</v>
      </c>
      <c r="C14" s="21" t="s">
        <v>48</v>
      </c>
      <c r="D14" s="21" t="s">
        <v>49</v>
      </c>
      <c r="E14" s="21" t="s">
        <v>50</v>
      </c>
      <c r="F14" s="21" t="s">
        <v>51</v>
      </c>
      <c r="G14" s="62" t="s">
        <v>105</v>
      </c>
      <c r="H14" s="63" t="s">
        <v>52</v>
      </c>
      <c r="I14" s="22"/>
      <c r="J14" s="23" t="s">
        <v>50</v>
      </c>
      <c r="K14" s="23" t="s">
        <v>0</v>
      </c>
      <c r="L14" s="23" t="s">
        <v>86</v>
      </c>
      <c r="M14" s="23" t="s">
        <v>114</v>
      </c>
      <c r="N14" s="23" t="s">
        <v>53</v>
      </c>
      <c r="O14" s="23" t="s">
        <v>54</v>
      </c>
      <c r="P14" s="23" t="s">
        <v>113</v>
      </c>
      <c r="Q14" s="7"/>
      <c r="R14" s="23" t="s">
        <v>120</v>
      </c>
      <c r="S14" s="22"/>
    </row>
    <row r="15" spans="1:19" ht="18" customHeight="1">
      <c r="A15" s="64">
        <v>1</v>
      </c>
      <c r="B15" s="65" t="s">
        <v>55</v>
      </c>
      <c r="C15" s="65" t="s">
        <v>56</v>
      </c>
      <c r="D15" s="66" t="s">
        <v>57</v>
      </c>
      <c r="E15" s="65" t="s">
        <v>94</v>
      </c>
      <c r="F15" s="65">
        <v>1</v>
      </c>
      <c r="G15" s="67">
        <f t="shared" ref="G15:G19" si="0">IF(OR(E15="A",E15="B",E15="C",E15="G",E15="I2",E15="J",E15="K",E15="M"),51,IF(OR(E15="D",E15="E",E15="F",E15="H2",E15="H3",E15="I1"),34,IF(E15="H1",17,IF(OR(E15="I3",E15="L"),68,"-"))))</f>
        <v>34</v>
      </c>
      <c r="H15" s="68">
        <f>IF(E15="N",((F15/6)*5),IF(OR(E15="H1",E15="H2",E15="H3",E15="I1",E15="I2",E15="I3",E15="L",E15="K"),F15*G15,IF(F15&gt;G15,G15,F15)))</f>
        <v>34</v>
      </c>
      <c r="I15" s="22"/>
      <c r="J15" s="23" t="s">
        <v>10</v>
      </c>
      <c r="K15" s="24" t="s">
        <v>106</v>
      </c>
      <c r="L15" s="25" t="s">
        <v>89</v>
      </c>
      <c r="M15" s="26">
        <f>SUMIF(E$15:$E$59,J15,$F$15:$F$59)</f>
        <v>200</v>
      </c>
      <c r="N15" s="25" t="s">
        <v>108</v>
      </c>
      <c r="O15" s="26">
        <f ca="1">SUMIF($E$15:G$59,J15,$H$15:$H$59)</f>
        <v>51</v>
      </c>
      <c r="P15" s="27">
        <f>IF(OR(J15="A",J15="C",J15="E",J15="G",J15="I2",J15="J",J15="K",J15="M"),102,IF(OR(J15="F",J15="H2",J15="H3",J15="I1"),68,IF(J15="H1",51,IF(OR(J15="B",J15="D"),153,IF(OR(J15="I3",J15="L"),136,"-")))))</f>
        <v>102</v>
      </c>
      <c r="Q15" s="44"/>
      <c r="R15" s="27">
        <f ca="1">IF(O15&gt;P15,P15,O15)</f>
        <v>51</v>
      </c>
      <c r="S15" s="22"/>
    </row>
    <row r="16" spans="1:19" ht="17.25" customHeight="1">
      <c r="A16" s="64">
        <v>2</v>
      </c>
      <c r="B16" s="69" t="s">
        <v>59</v>
      </c>
      <c r="C16" s="69" t="s">
        <v>56</v>
      </c>
      <c r="D16" s="70" t="s">
        <v>60</v>
      </c>
      <c r="E16" s="69" t="s">
        <v>13</v>
      </c>
      <c r="F16" s="69">
        <v>20</v>
      </c>
      <c r="G16" s="67">
        <f t="shared" si="0"/>
        <v>34</v>
      </c>
      <c r="H16" s="68">
        <f t="shared" ref="H16:H19" si="1">IF(E16="N",((F16/6)*5),IF(OR(E16="H1",E16="H2",E16="H3",E16="I1",E16="I2",E16="I3",E16="L",E16="K"),F16*G16,IF(F16&gt;G16,G16,F16)))</f>
        <v>20</v>
      </c>
      <c r="I16" s="22"/>
      <c r="J16" s="23" t="s">
        <v>11</v>
      </c>
      <c r="K16" s="24" t="s">
        <v>3</v>
      </c>
      <c r="L16" s="25" t="s">
        <v>88</v>
      </c>
      <c r="M16" s="26">
        <f>SUMIF(E$15:$E$59,J16,$F$15:$F$59)</f>
        <v>200</v>
      </c>
      <c r="N16" s="25" t="s">
        <v>108</v>
      </c>
      <c r="O16" s="26">
        <f ca="1">SUMIF($E$15:G$59,J16,$H$15:$H$59)</f>
        <v>51</v>
      </c>
      <c r="P16" s="27">
        <f t="shared" ref="P16:P32" si="2">IF(OR(J16="A",J16="C",J16="E",J16="G",J16="I2",J16="J",J16="K",J16="M"),102,IF(OR(J16="F",J16="H2",J16="H3",J16="I1"),68,IF(J16="H1",51,IF(OR(J16="B",J16="D"),153,IF(OR(J16="I3",J16="L"),136,"-")))))</f>
        <v>153</v>
      </c>
      <c r="Q16" s="44"/>
      <c r="R16" s="27">
        <f t="shared" ref="R16:R31" ca="1" si="3">IF(O16&gt;P16,P16,O16)</f>
        <v>51</v>
      </c>
      <c r="S16" s="22"/>
    </row>
    <row r="17" spans="1:19" ht="18.75" customHeight="1">
      <c r="A17" s="64">
        <v>3</v>
      </c>
      <c r="B17" s="69" t="s">
        <v>61</v>
      </c>
      <c r="C17" s="65" t="s">
        <v>56</v>
      </c>
      <c r="D17" s="66" t="s">
        <v>62</v>
      </c>
      <c r="E17" s="65" t="s">
        <v>92</v>
      </c>
      <c r="F17" s="65">
        <v>1</v>
      </c>
      <c r="G17" s="67">
        <f t="shared" si="0"/>
        <v>17</v>
      </c>
      <c r="H17" s="68">
        <f t="shared" si="1"/>
        <v>17</v>
      </c>
      <c r="I17" s="22"/>
      <c r="J17" s="23" t="s">
        <v>12</v>
      </c>
      <c r="K17" s="24" t="s">
        <v>2</v>
      </c>
      <c r="L17" s="25" t="s">
        <v>87</v>
      </c>
      <c r="M17" s="26">
        <f>SUMIF(E$15:$E$59,J17,$F$15:$F$59)</f>
        <v>200</v>
      </c>
      <c r="N17" s="25" t="s">
        <v>108</v>
      </c>
      <c r="O17" s="26">
        <f ca="1">SUMIF($E$15:G$59,J17,$H$15:$H$59)</f>
        <v>51</v>
      </c>
      <c r="P17" s="27">
        <f t="shared" si="2"/>
        <v>102</v>
      </c>
      <c r="Q17" s="44"/>
      <c r="R17" s="27">
        <f t="shared" ca="1" si="3"/>
        <v>51</v>
      </c>
      <c r="S17" s="22"/>
    </row>
    <row r="18" spans="1:19" ht="18" customHeight="1">
      <c r="A18" s="64">
        <v>4</v>
      </c>
      <c r="B18" s="65" t="s">
        <v>64</v>
      </c>
      <c r="C18" s="65" t="s">
        <v>56</v>
      </c>
      <c r="D18" s="66" t="s">
        <v>65</v>
      </c>
      <c r="E18" s="65" t="s">
        <v>14</v>
      </c>
      <c r="F18" s="65">
        <v>40</v>
      </c>
      <c r="G18" s="67">
        <f t="shared" si="0"/>
        <v>34</v>
      </c>
      <c r="H18" s="68">
        <f t="shared" si="1"/>
        <v>34</v>
      </c>
      <c r="I18" s="22"/>
      <c r="J18" s="23" t="s">
        <v>13</v>
      </c>
      <c r="K18" s="24" t="s">
        <v>107</v>
      </c>
      <c r="L18" s="25" t="s">
        <v>87</v>
      </c>
      <c r="M18" s="26">
        <f>SUMIF(E$15:$E$59,J18,$F$15:$F$59)</f>
        <v>80</v>
      </c>
      <c r="N18" s="25" t="s">
        <v>108</v>
      </c>
      <c r="O18" s="26">
        <f ca="1">SUMIF($E$15:G$59,J18,$H$15:$H$59)</f>
        <v>80</v>
      </c>
      <c r="P18" s="27">
        <f t="shared" si="2"/>
        <v>153</v>
      </c>
      <c r="Q18" s="44"/>
      <c r="R18" s="27">
        <f t="shared" ca="1" si="3"/>
        <v>80</v>
      </c>
      <c r="S18" s="22"/>
    </row>
    <row r="19" spans="1:19" ht="20.25" customHeight="1" thickBot="1">
      <c r="A19" s="64">
        <v>5</v>
      </c>
      <c r="B19" s="65" t="s">
        <v>66</v>
      </c>
      <c r="C19" s="65" t="s">
        <v>56</v>
      </c>
      <c r="D19" s="66" t="s">
        <v>65</v>
      </c>
      <c r="E19" s="65" t="s">
        <v>13</v>
      </c>
      <c r="F19" s="65">
        <v>20</v>
      </c>
      <c r="G19" s="67">
        <f t="shared" si="0"/>
        <v>34</v>
      </c>
      <c r="H19" s="68">
        <f t="shared" si="1"/>
        <v>20</v>
      </c>
      <c r="I19" s="22"/>
      <c r="J19" s="23" t="s">
        <v>7</v>
      </c>
      <c r="K19" s="24" t="s">
        <v>5</v>
      </c>
      <c r="L19" s="25" t="s">
        <v>89</v>
      </c>
      <c r="M19" s="26">
        <f>SUMIF(E$15:$E$59,J19,$F$15:$F$59)</f>
        <v>0</v>
      </c>
      <c r="N19" s="25" t="s">
        <v>108</v>
      </c>
      <c r="O19" s="26">
        <f ca="1">SUMIF($E$15:G$59,J19,$H$15:$H$59)</f>
        <v>0</v>
      </c>
      <c r="P19" s="27">
        <f t="shared" si="2"/>
        <v>102</v>
      </c>
      <c r="Q19" s="7"/>
      <c r="R19" s="27">
        <f t="shared" ca="1" si="3"/>
        <v>0</v>
      </c>
      <c r="S19" s="22"/>
    </row>
    <row r="20" spans="1:19" ht="20.25" customHeight="1" thickBot="1">
      <c r="A20" s="64">
        <v>6</v>
      </c>
      <c r="B20" s="65" t="s">
        <v>68</v>
      </c>
      <c r="C20" s="65" t="s">
        <v>56</v>
      </c>
      <c r="D20" s="65" t="s">
        <v>69</v>
      </c>
      <c r="E20" s="65" t="s">
        <v>14</v>
      </c>
      <c r="F20" s="65">
        <v>40</v>
      </c>
      <c r="G20" s="67">
        <f>IF(OR(E20="A",E20="B",E20="C",E20="G",E20="I2",E20="J",E20="K",E20="M"),51,IF(OR(E20="D",E20="E",E20="F",E20="H2",E20="H3",E20="I1"),34,IF(E20="H1",17,IF(OR(E20="I3",E20="L"),68,"-"))))</f>
        <v>34</v>
      </c>
      <c r="H20" s="68">
        <f>IF(E20="N",((F20/6)*5),IF(OR(E20="H1",E20="H2",E20="H3",E20="I1",E20="I2",E20="I3",E20="L",E20="K"),F20*G20,IF(F20&gt;G20,G20,F20)))</f>
        <v>34</v>
      </c>
      <c r="I20" s="22"/>
      <c r="J20" s="23" t="s">
        <v>14</v>
      </c>
      <c r="K20" s="24" t="s">
        <v>129</v>
      </c>
      <c r="L20" s="25" t="s">
        <v>89</v>
      </c>
      <c r="M20" s="26">
        <f>SUMIF(E$15:$E$59,J20,$F$15:$F$59)</f>
        <v>80</v>
      </c>
      <c r="N20" s="25" t="s">
        <v>108</v>
      </c>
      <c r="O20" s="26">
        <f ca="1">SUMIF($E$15:G$59,J20,$H$15:$H$59)</f>
        <v>68</v>
      </c>
      <c r="P20" s="27">
        <f t="shared" si="2"/>
        <v>68</v>
      </c>
      <c r="Q20" s="28"/>
      <c r="R20" s="27">
        <f t="shared" ca="1" si="3"/>
        <v>68</v>
      </c>
      <c r="S20" s="22"/>
    </row>
    <row r="21" spans="1:19" ht="21.75" customHeight="1">
      <c r="A21" s="64">
        <v>7</v>
      </c>
      <c r="B21" s="65" t="s">
        <v>70</v>
      </c>
      <c r="C21" s="65" t="s">
        <v>56</v>
      </c>
      <c r="D21" s="65" t="s">
        <v>69</v>
      </c>
      <c r="E21" s="65" t="s">
        <v>13</v>
      </c>
      <c r="F21" s="65">
        <v>20</v>
      </c>
      <c r="G21" s="67">
        <f>IF(OR(E21="A",E21="B",E21="C",E21="G",E21="I2",E21="J",E21="K",E21="M"),51,IF(OR(E21="D",E21="E",E21="F",E21="H2",E21="H3",E21="I1"),34,IF(E21="H1",17,IF(OR(E21="I3",E21="L"),68,"-"))))</f>
        <v>34</v>
      </c>
      <c r="H21" s="68">
        <f>IF(E21="N",((F21/6)*5),IF(OR(E21="H1",E21="H2",E21="H3",E21="I1",E21="I2",E21="I3",E21="L",E21="K"),F21*G21,IF(F21&gt;G21,G21,F21)))</f>
        <v>20</v>
      </c>
      <c r="I21" s="29"/>
      <c r="J21" s="23" t="s">
        <v>15</v>
      </c>
      <c r="K21" s="24" t="s">
        <v>99</v>
      </c>
      <c r="L21" s="25" t="s">
        <v>89</v>
      </c>
      <c r="M21" s="26">
        <f>SUMIF(E$15:$E$59,J21,$F$15:$F$59)</f>
        <v>0</v>
      </c>
      <c r="N21" s="25" t="s">
        <v>108</v>
      </c>
      <c r="O21" s="26">
        <f ca="1">SUMIF($E$15:G$59,J21,$H$15:$H$59)</f>
        <v>0</v>
      </c>
      <c r="P21" s="27">
        <f t="shared" si="2"/>
        <v>102</v>
      </c>
      <c r="Q21" s="30"/>
      <c r="R21" s="27">
        <f t="shared" ca="1" si="3"/>
        <v>0</v>
      </c>
      <c r="S21" s="29"/>
    </row>
    <row r="22" spans="1:19" ht="23.25" customHeight="1" thickBot="1">
      <c r="A22" s="64">
        <v>8</v>
      </c>
      <c r="B22" s="65" t="s">
        <v>72</v>
      </c>
      <c r="C22" s="71" t="s">
        <v>73</v>
      </c>
      <c r="D22" s="66" t="s">
        <v>74</v>
      </c>
      <c r="E22" s="65" t="s">
        <v>94</v>
      </c>
      <c r="F22" s="65">
        <v>1</v>
      </c>
      <c r="G22" s="67">
        <f>IF(OR(E22="A",E22="B",E22="C",E22="G",E22="I2",E22="J",E22="K",E22="M"),51,IF(OR(E22="D",E22="E",E22="F",E22="H2",E22="H3",E22="I1"),34,IF(E22="H1",17,IF(OR(E22="I3",E22="L"),68,"-"))))</f>
        <v>34</v>
      </c>
      <c r="H22" s="68">
        <f>IF(E22="N",((F22/6)*5),IF(OR(E22="H1",E22="H2",E22="H3",E22="I1",E22="I2",E22="I3",E22="L",E22="K"),F22*G22,IF(F22&gt;G22,G22,F22)))</f>
        <v>34</v>
      </c>
      <c r="I22" s="31"/>
      <c r="J22" s="23" t="s">
        <v>92</v>
      </c>
      <c r="K22" s="24" t="s">
        <v>96</v>
      </c>
      <c r="L22" s="25" t="s">
        <v>88</v>
      </c>
      <c r="M22" s="26">
        <f>SUMIF(E$15:$E$59,J22,$F$15:$F$59)</f>
        <v>3</v>
      </c>
      <c r="N22" s="25" t="s">
        <v>109</v>
      </c>
      <c r="O22" s="26">
        <f ca="1">SUMIF($E$15:G$59,J22,$H$15:$H$59)</f>
        <v>51</v>
      </c>
      <c r="P22" s="27">
        <f t="shared" si="2"/>
        <v>51</v>
      </c>
      <c r="Q22" s="32"/>
      <c r="R22" s="27">
        <f t="shared" ca="1" si="3"/>
        <v>51</v>
      </c>
      <c r="S22" s="31"/>
    </row>
    <row r="23" spans="1:19" ht="20.25" customHeight="1">
      <c r="A23" s="64">
        <v>9</v>
      </c>
      <c r="B23" s="65" t="s">
        <v>137</v>
      </c>
      <c r="C23" s="65" t="s">
        <v>56</v>
      </c>
      <c r="D23" s="65" t="s">
        <v>75</v>
      </c>
      <c r="E23" s="65" t="s">
        <v>102</v>
      </c>
      <c r="F23" s="65">
        <v>1</v>
      </c>
      <c r="G23" s="67">
        <f>IF(OR(E23="A",E23="B",E23="C",E23="G",E23="I2",E23="J",E23="K",E23="M"),51,IF(OR(E23="D",E23="E",E23="F",E23="H2",E23="H3",E23="I1"),34,IF(E23="H1",17,IF(OR(E23="I3",E23="L"),68,"-"))))</f>
        <v>34</v>
      </c>
      <c r="H23" s="68">
        <f>IF(E23="N",((F23/6)*5),IF(OR(E23="H1",E23="H2",E23="H3",E23="I1",E23="I2",E23="I3",E23="L",E23="K"),F23*G23,IF(F23&gt;G23,G23,F23)))</f>
        <v>34</v>
      </c>
      <c r="I23" s="33"/>
      <c r="J23" s="23" t="s">
        <v>93</v>
      </c>
      <c r="K23" s="24" t="s">
        <v>95</v>
      </c>
      <c r="L23" s="25" t="s">
        <v>88</v>
      </c>
      <c r="M23" s="26">
        <f>SUMIF(E$15:$E$59,J23,$F$15:$F$59)</f>
        <v>0</v>
      </c>
      <c r="N23" s="25" t="s">
        <v>109</v>
      </c>
      <c r="O23" s="26">
        <f ca="1">SUMIF($E$15:G$59,J23,$H$15:$H$59)</f>
        <v>0</v>
      </c>
      <c r="P23" s="27">
        <f t="shared" si="2"/>
        <v>68</v>
      </c>
      <c r="Q23" s="5"/>
      <c r="R23" s="27">
        <f t="shared" ca="1" si="3"/>
        <v>0</v>
      </c>
      <c r="S23" s="33"/>
    </row>
    <row r="24" spans="1:19" ht="21.75" customHeight="1">
      <c r="A24" s="64">
        <v>10</v>
      </c>
      <c r="B24" s="65" t="s">
        <v>138</v>
      </c>
      <c r="C24" s="65" t="s">
        <v>56</v>
      </c>
      <c r="D24" s="65" t="s">
        <v>75</v>
      </c>
      <c r="E24" s="73" t="s">
        <v>92</v>
      </c>
      <c r="F24" s="73">
        <v>1</v>
      </c>
      <c r="G24" s="67">
        <f>IF(OR(E24="A",E24="B",E24="C",E24="G",E24="I2",E24="J",E24="K",E24="M"),51,IF(OR(E24="D",E24="E",E24="F",E24="H2",E24="H3",E24="I1"),34,IF(E24="H1",17,IF(OR(E24="I3",E24="L"),68,"-"))))</f>
        <v>17</v>
      </c>
      <c r="H24" s="68">
        <f>IF(E24="N",((F24/6)*5),IF(OR(E24="H1",E24="H2",E24="H3",E24="I1",E24="I2",E24="I3",E24="L",E24="K"),F24*G24,IF(F24&gt;G24,G24,F24)))</f>
        <v>17</v>
      </c>
      <c r="I24" s="34"/>
      <c r="J24" s="23" t="s">
        <v>94</v>
      </c>
      <c r="K24" s="24" t="s">
        <v>100</v>
      </c>
      <c r="L24" s="25" t="s">
        <v>88</v>
      </c>
      <c r="M24" s="26">
        <f>SUMIF(E$15:$E$59,J24,$F$15:$F$59)</f>
        <v>2</v>
      </c>
      <c r="N24" s="25" t="s">
        <v>109</v>
      </c>
      <c r="O24" s="26">
        <f ca="1">SUMIF($E$15:G$59,J24,$H$15:$H$59)</f>
        <v>68</v>
      </c>
      <c r="P24" s="27">
        <f t="shared" si="2"/>
        <v>68</v>
      </c>
      <c r="Q24" s="8"/>
      <c r="R24" s="27">
        <f t="shared" ca="1" si="3"/>
        <v>68</v>
      </c>
      <c r="S24" s="34"/>
    </row>
    <row r="25" spans="1:19" ht="24.75" customHeight="1">
      <c r="A25" s="72">
        <v>11</v>
      </c>
      <c r="B25" s="65" t="s">
        <v>76</v>
      </c>
      <c r="C25" s="65" t="s">
        <v>56</v>
      </c>
      <c r="D25" s="65" t="s">
        <v>77</v>
      </c>
      <c r="E25" s="65" t="s">
        <v>92</v>
      </c>
      <c r="F25" s="65">
        <v>1</v>
      </c>
      <c r="G25" s="67">
        <f>IF(OR(E25="A",E25="B",E25="C",E25="G",E25="I2",E25="J",E25="K",E25="M"),51,IF(OR(E25="D",E25="E",E25="F",E25="H2",E25="H3",E25="I1"),34,IF(E25="H1",17,IF(OR(E25="I3",E25="L"),68,"-"))))</f>
        <v>17</v>
      </c>
      <c r="H25" s="68">
        <f>IF(E25="N",((F25/6)*5),IF(OR(E25="H1",E25="H2",E25="H3",E25="I1",E25="I2",E25="I3",E25="L",E25="K"),F25*G25,IF(F25&gt;G25,G25,F25)))</f>
        <v>17</v>
      </c>
      <c r="I25" s="6"/>
      <c r="J25" s="23" t="s">
        <v>102</v>
      </c>
      <c r="K25" s="24" t="s">
        <v>98</v>
      </c>
      <c r="L25" s="25" t="s">
        <v>88</v>
      </c>
      <c r="M25" s="26">
        <f>SUMIF(E$15:$E$59,J25,$F$15:$F$59)</f>
        <v>1</v>
      </c>
      <c r="N25" s="25" t="s">
        <v>109</v>
      </c>
      <c r="O25" s="26">
        <f ca="1">SUMIF($E$15:G$59,J25,$H$15:$H$59)</f>
        <v>34</v>
      </c>
      <c r="P25" s="27">
        <f t="shared" si="2"/>
        <v>68</v>
      </c>
      <c r="Q25" s="8"/>
      <c r="R25" s="27">
        <f t="shared" ca="1" si="3"/>
        <v>34</v>
      </c>
      <c r="S25" s="8"/>
    </row>
    <row r="26" spans="1:19" ht="18" customHeight="1">
      <c r="A26" s="72">
        <v>12</v>
      </c>
      <c r="B26" s="71" t="s">
        <v>78</v>
      </c>
      <c r="C26" s="65" t="s">
        <v>56</v>
      </c>
      <c r="D26" s="71" t="s">
        <v>77</v>
      </c>
      <c r="E26" s="65" t="s">
        <v>13</v>
      </c>
      <c r="F26" s="65">
        <v>20</v>
      </c>
      <c r="G26" s="67">
        <f>IF(OR(E26="A",E26="B",E26="C",E26="G",E26="I2",E26="J",E26="K",E26="M"),51,IF(OR(E26="D",E26="E",E26="F",E26="H2",E26="H3",E26="I1"),34,IF(E26="H1",17,IF(OR(E26="I3",E26="L"),68,"-"))))</f>
        <v>34</v>
      </c>
      <c r="H26" s="68">
        <f>IF(E26="N",((F26/6)*5),IF(OR(E26="H1",E26="H2",E26="H3",E26="I1",E26="I2",E26="I3",E26="L",E26="K"),F26*G26,IF(F26&gt;G26,G26,F26)))</f>
        <v>20</v>
      </c>
      <c r="I26" s="35"/>
      <c r="J26" s="23" t="s">
        <v>103</v>
      </c>
      <c r="K26" s="24" t="s">
        <v>97</v>
      </c>
      <c r="L26" s="25" t="s">
        <v>88</v>
      </c>
      <c r="M26" s="26">
        <f>SUMIF(E$15:$E$59,J26,$F$15:$F$59)</f>
        <v>0</v>
      </c>
      <c r="N26" s="25" t="s">
        <v>109</v>
      </c>
      <c r="O26" s="26">
        <f ca="1">SUMIF($E$15:G$59,J26,$H$15:$H$59)</f>
        <v>0</v>
      </c>
      <c r="P26" s="27">
        <f t="shared" si="2"/>
        <v>102</v>
      </c>
      <c r="Q26" s="8"/>
      <c r="R26" s="27">
        <f t="shared" ca="1" si="3"/>
        <v>0</v>
      </c>
      <c r="S26" s="8"/>
    </row>
    <row r="27" spans="1:19" ht="20.25" customHeight="1">
      <c r="A27" s="72">
        <v>13</v>
      </c>
      <c r="B27" s="71" t="s">
        <v>139</v>
      </c>
      <c r="C27" s="71" t="s">
        <v>56</v>
      </c>
      <c r="D27" s="71" t="s">
        <v>79</v>
      </c>
      <c r="E27" s="71" t="s">
        <v>12</v>
      </c>
      <c r="F27" s="71">
        <v>200</v>
      </c>
      <c r="G27" s="71">
        <f>IF(OR(E27="A",E27="B",E27="C",E27="G",E27="I2",E27="J",E27="K",E27="M"),51,IF(OR(E27="D",E27="E",E27="F",E27="H2",E27="H3",E27="I1"),34,IF(E27="H1",17,IF(OR(E27="I3",E27="L"),68,"-"))))</f>
        <v>51</v>
      </c>
      <c r="H27" s="71">
        <f>IF(E27="N",((F27/6)*5),IF(OR(E27="H1",E27="H2",E27="H3",E27="I1",E27="I2",E27="I3",E27="L",E27="K"),F27*G27,IF(F27&gt;G27,G27,F27)))</f>
        <v>51</v>
      </c>
      <c r="I27" s="5"/>
      <c r="J27" s="23" t="s">
        <v>104</v>
      </c>
      <c r="K27" s="24" t="s">
        <v>101</v>
      </c>
      <c r="L27" s="25" t="s">
        <v>88</v>
      </c>
      <c r="M27" s="26">
        <f>SUMIF(E$15:$E$59,J27,$F$15:$F$59)</f>
        <v>0</v>
      </c>
      <c r="N27" s="25" t="s">
        <v>109</v>
      </c>
      <c r="O27" s="26">
        <f ca="1">SUMIF($E$15:G$59,J27,$H$15:$H$59)</f>
        <v>0</v>
      </c>
      <c r="P27" s="27">
        <f t="shared" si="2"/>
        <v>136</v>
      </c>
      <c r="Q27" s="8"/>
      <c r="R27" s="27">
        <f t="shared" ca="1" si="3"/>
        <v>0</v>
      </c>
      <c r="S27" s="8"/>
    </row>
    <row r="28" spans="1:19" ht="18" customHeight="1">
      <c r="A28" s="72">
        <v>14</v>
      </c>
      <c r="B28" s="71" t="s">
        <v>140</v>
      </c>
      <c r="C28" s="71" t="s">
        <v>56</v>
      </c>
      <c r="D28" s="71" t="s">
        <v>141</v>
      </c>
      <c r="E28" s="71" t="s">
        <v>11</v>
      </c>
      <c r="F28" s="71">
        <v>200</v>
      </c>
      <c r="G28" s="71">
        <f>IF(OR(E28="A",E28="B",E28="C",E28="G",E28="I2",E28="J",E28="K",E28="M"),51,IF(OR(E28="D",E28="E",E28="F",E28="H2",E28="H3",E28="I1"),34,IF(E28="H1",17,IF(OR(E28="I3",E28="L"),68,"-"))))</f>
        <v>51</v>
      </c>
      <c r="H28" s="71">
        <f>IF(E28="N",((F28/6)*5),IF(OR(E28="H1",E28="H2",E28="H3",E28="I1",E28="I2",E28="I3",E28="L",E28="K"),F28*G28,IF(F28&gt;G28,G28,F28)))</f>
        <v>51</v>
      </c>
      <c r="I28" s="5"/>
      <c r="J28" s="23" t="s">
        <v>19</v>
      </c>
      <c r="K28" s="24" t="s">
        <v>16</v>
      </c>
      <c r="L28" s="25" t="s">
        <v>87</v>
      </c>
      <c r="M28" s="26">
        <f>SUMIF(E$15:$E$59,J28,$F$15:$F$59)</f>
        <v>0</v>
      </c>
      <c r="N28" s="25" t="s">
        <v>108</v>
      </c>
      <c r="O28" s="26">
        <f ca="1">SUMIF($E$15:G$59,J28,$H$15:$H$59)</f>
        <v>0</v>
      </c>
      <c r="P28" s="27">
        <f t="shared" si="2"/>
        <v>102</v>
      </c>
      <c r="Q28" s="8"/>
      <c r="R28" s="27">
        <f t="shared" ca="1" si="3"/>
        <v>0</v>
      </c>
      <c r="S28" s="8"/>
    </row>
    <row r="29" spans="1:19" ht="18.75" customHeight="1">
      <c r="A29" s="65">
        <v>15</v>
      </c>
      <c r="B29" s="71" t="s">
        <v>106</v>
      </c>
      <c r="C29" s="71" t="s">
        <v>56</v>
      </c>
      <c r="D29" s="71" t="s">
        <v>142</v>
      </c>
      <c r="E29" s="71" t="s">
        <v>10</v>
      </c>
      <c r="F29" s="71">
        <v>200</v>
      </c>
      <c r="G29" s="71">
        <f>IF(OR(E29="A",E29="B",E29="C",E29="G",E29="I2",E29="J",E29="K",E29="M"),51,IF(OR(E29="D",E29="E",E29="F",E29="H2",E29="H3",E29="I1"),34,IF(E29="H1",17,IF(OR(E29="I3",E29="L"),68,"-"))))</f>
        <v>51</v>
      </c>
      <c r="H29" s="71">
        <f>IF(E29="N",((F29/6)*5),IF(OR(E29="H1",E29="H2",E29="H3",E29="I1",E29="I2",E29="I3",E29="L",E29="K"),F29*G29,IF(F29&gt;G29,G29,F29)))</f>
        <v>51</v>
      </c>
      <c r="I29" s="5"/>
      <c r="J29" s="23" t="s">
        <v>22</v>
      </c>
      <c r="K29" s="24" t="s">
        <v>17</v>
      </c>
      <c r="L29" s="25" t="s">
        <v>89</v>
      </c>
      <c r="M29" s="26">
        <f>SUMIF(E$15:$E$59,J29,$F$15:$F$59)</f>
        <v>0</v>
      </c>
      <c r="N29" s="25" t="s">
        <v>110</v>
      </c>
      <c r="O29" s="26">
        <f ca="1">SUMIF($E$15:G$59,J29,$H$15:$H$59)</f>
        <v>0</v>
      </c>
      <c r="P29" s="27">
        <f t="shared" si="2"/>
        <v>102</v>
      </c>
      <c r="Q29" s="8"/>
      <c r="R29" s="27">
        <f t="shared" ca="1" si="3"/>
        <v>0</v>
      </c>
      <c r="S29" s="8"/>
    </row>
    <row r="30" spans="1:19" ht="18.75" customHeight="1">
      <c r="A30" s="65">
        <v>16</v>
      </c>
      <c r="B30" s="65" t="s">
        <v>128</v>
      </c>
      <c r="C30" s="65" t="s">
        <v>56</v>
      </c>
      <c r="D30" s="65" t="s">
        <v>143</v>
      </c>
      <c r="E30" s="65" t="s">
        <v>119</v>
      </c>
      <c r="F30" s="65">
        <v>48</v>
      </c>
      <c r="G30" s="67" t="str">
        <f>IF(OR(E30="A",E30="B",E30="C",E30="G",E30="I2",E30="J",E30="K",E30="M"),51,IF(OR(E30="D",E30="E",E30="F",E30="H2",E30="H3",E30="I1"),34,IF(E30="H1",17,IF(OR(E30="I3",E30="L"),68,"-"))))</f>
        <v>-</v>
      </c>
      <c r="H30" s="68">
        <f>IF(E30="N",((F30/6)*5),IF(OR(E30="H1",E30="H2",E30="H3",E30="I1",E30="I2",E30="I3",E30="L",E30="K"),F30*G30,IF(F30&gt;G30,G30,F30)))</f>
        <v>40</v>
      </c>
      <c r="I30" s="5"/>
      <c r="J30" s="23" t="s">
        <v>20</v>
      </c>
      <c r="K30" s="24" t="s">
        <v>90</v>
      </c>
      <c r="L30" s="25" t="s">
        <v>88</v>
      </c>
      <c r="M30" s="26">
        <f>SUMIF(E$15:$E$59,J30,$F$15:$F$59)</f>
        <v>0</v>
      </c>
      <c r="N30" s="25" t="s">
        <v>109</v>
      </c>
      <c r="O30" s="26">
        <f ca="1">SUMIF($E$15:G$59,J30,$H$15:$H$59)</f>
        <v>0</v>
      </c>
      <c r="P30" s="27">
        <f t="shared" si="2"/>
        <v>136</v>
      </c>
      <c r="Q30" s="8"/>
      <c r="R30" s="27">
        <f t="shared" ca="1" si="3"/>
        <v>0</v>
      </c>
      <c r="S30" s="8"/>
    </row>
    <row r="31" spans="1:19" ht="20.25" customHeight="1">
      <c r="A31" s="36"/>
      <c r="I31" s="5"/>
      <c r="J31" s="23" t="s">
        <v>21</v>
      </c>
      <c r="K31" s="24" t="s">
        <v>91</v>
      </c>
      <c r="L31" s="25" t="s">
        <v>89</v>
      </c>
      <c r="M31" s="26">
        <f>SUMIF(E$15:$E$59,J31,$F$15:$F$59)</f>
        <v>0</v>
      </c>
      <c r="N31" s="25" t="s">
        <v>108</v>
      </c>
      <c r="O31" s="26">
        <f ca="1">SUMIF($E$15:G$59,J31,$H$15:$H$59)</f>
        <v>0</v>
      </c>
      <c r="P31" s="27">
        <f t="shared" si="2"/>
        <v>102</v>
      </c>
      <c r="Q31" s="45"/>
      <c r="R31" s="26">
        <f t="shared" ca="1" si="3"/>
        <v>0</v>
      </c>
      <c r="S31" s="8"/>
    </row>
    <row r="32" spans="1:19" ht="18.75" customHeight="1">
      <c r="A32" s="36"/>
      <c r="I32" s="5"/>
      <c r="J32" s="23" t="s">
        <v>119</v>
      </c>
      <c r="K32" s="24" t="s">
        <v>118</v>
      </c>
      <c r="L32" s="25" t="s">
        <v>89</v>
      </c>
      <c r="M32" s="26">
        <f>SUMIF(E$15:$E$59,J32,$F$15:$F$59)</f>
        <v>48</v>
      </c>
      <c r="N32" s="25" t="s">
        <v>108</v>
      </c>
      <c r="O32" s="26">
        <f ca="1">SUMIF($E$15:G$59,J32,$H$15:$H$59)</f>
        <v>40</v>
      </c>
      <c r="P32" s="26" t="str">
        <f t="shared" si="2"/>
        <v>-</v>
      </c>
      <c r="Q32" s="45"/>
      <c r="R32" s="26">
        <f t="shared" ref="R32" ca="1" si="4">IF(O32&gt;P32,P32,O32)</f>
        <v>40</v>
      </c>
      <c r="S32" s="8"/>
    </row>
    <row r="33" spans="1:19" ht="18.75" customHeight="1">
      <c r="A33" s="36"/>
      <c r="B33" s="108" t="s">
        <v>144</v>
      </c>
      <c r="C33" s="36"/>
      <c r="D33" s="36"/>
      <c r="E33" s="36"/>
      <c r="F33" s="36"/>
      <c r="G33" s="39"/>
      <c r="H33" s="40"/>
      <c r="I33" s="5"/>
      <c r="J33" s="46"/>
      <c r="K33" s="47"/>
      <c r="L33" s="48"/>
      <c r="M33" s="49"/>
      <c r="N33" s="48"/>
      <c r="O33" s="49"/>
      <c r="P33" s="49"/>
      <c r="Q33" s="50"/>
      <c r="R33" s="49"/>
      <c r="S33" s="8"/>
    </row>
    <row r="34" spans="1:19" ht="45">
      <c r="A34" s="109" t="s">
        <v>145</v>
      </c>
      <c r="B34" s="109" t="s">
        <v>146</v>
      </c>
      <c r="C34" s="36"/>
      <c r="D34" s="36"/>
      <c r="E34" s="36"/>
      <c r="F34" s="36"/>
      <c r="G34" s="39"/>
      <c r="H34" s="40"/>
      <c r="I34" s="5"/>
      <c r="J34" s="51" t="s">
        <v>127</v>
      </c>
      <c r="K34" s="51"/>
      <c r="L34" s="23" t="s">
        <v>124</v>
      </c>
      <c r="M34" s="23" t="s">
        <v>121</v>
      </c>
      <c r="N34" s="23" t="s">
        <v>122</v>
      </c>
      <c r="O34" s="51"/>
      <c r="P34" s="51"/>
      <c r="Q34" s="52"/>
      <c r="R34" s="35"/>
      <c r="S34" s="8"/>
    </row>
    <row r="35" spans="1:19" ht="18.75" customHeight="1">
      <c r="A35" s="109" t="s">
        <v>51</v>
      </c>
      <c r="B35" s="109" t="s">
        <v>147</v>
      </c>
      <c r="C35" s="36"/>
      <c r="D35" s="36"/>
      <c r="E35" s="36"/>
      <c r="F35" s="36"/>
      <c r="G35" s="39"/>
      <c r="H35" s="40"/>
      <c r="I35" s="5"/>
      <c r="J35" s="51"/>
      <c r="K35" s="56" t="s">
        <v>115</v>
      </c>
      <c r="L35" s="57">
        <v>100</v>
      </c>
      <c r="M35" s="57">
        <f ca="1">SUMIF($L$15:$L$32,"Ens",$R$15:$R$32)</f>
        <v>159</v>
      </c>
      <c r="N35" s="57">
        <f ca="1">M35/5*6</f>
        <v>190.8</v>
      </c>
      <c r="O35" s="96" t="str">
        <f ca="1">IF(M35&lt;L35,"FALTA CARGA HORÁRIA MÍNIMA", "")</f>
        <v/>
      </c>
      <c r="P35" s="97"/>
      <c r="Q35" s="97"/>
      <c r="R35" s="97"/>
      <c r="S35" s="8"/>
    </row>
    <row r="36" spans="1:19" ht="18.75" customHeight="1">
      <c r="A36" s="109" t="s">
        <v>148</v>
      </c>
      <c r="B36" s="109" t="s">
        <v>149</v>
      </c>
      <c r="C36" s="36"/>
      <c r="D36" s="36"/>
      <c r="E36" s="36"/>
      <c r="F36" s="36"/>
      <c r="G36" s="39"/>
      <c r="H36" s="40"/>
      <c r="I36" s="5"/>
      <c r="J36" s="51"/>
      <c r="K36" s="56" t="s">
        <v>116</v>
      </c>
      <c r="L36" s="57">
        <v>100</v>
      </c>
      <c r="M36" s="57">
        <f ca="1">SUMIF($L$15:$L$32,"Pesq",$R$15:$R$32)</f>
        <v>204</v>
      </c>
      <c r="N36" s="57">
        <f t="shared" ref="N36:N37" ca="1" si="5">M36/5*6</f>
        <v>244.79999999999998</v>
      </c>
      <c r="O36" s="96" t="str">
        <f ca="1">IF(M36&lt;L36,"FALTA CARGA HORÁRIA MÍNIMA", "")</f>
        <v/>
      </c>
      <c r="P36" s="97"/>
      <c r="Q36" s="97"/>
      <c r="R36" s="97"/>
      <c r="S36" s="8"/>
    </row>
    <row r="37" spans="1:19" ht="18.75" customHeight="1">
      <c r="A37" s="109" t="s">
        <v>52</v>
      </c>
      <c r="B37" s="109" t="s">
        <v>150</v>
      </c>
      <c r="C37" s="36"/>
      <c r="D37" s="36"/>
      <c r="E37" s="36"/>
      <c r="F37" s="36"/>
      <c r="G37" s="39"/>
      <c r="H37" s="40"/>
      <c r="I37" s="5"/>
      <c r="J37" s="51"/>
      <c r="K37" s="56" t="s">
        <v>117</v>
      </c>
      <c r="L37" s="57">
        <v>100</v>
      </c>
      <c r="M37" s="57">
        <f ca="1">SUMIF($L$15:$L$32,"Ext",$R$15:$R$32)</f>
        <v>131</v>
      </c>
      <c r="N37" s="57">
        <f t="shared" ca="1" si="5"/>
        <v>157.19999999999999</v>
      </c>
      <c r="O37" s="96" t="str">
        <f ca="1">IF(M37&lt;L37,"FALTA CARGA HORÁRIA MÍNIMA", "")</f>
        <v/>
      </c>
      <c r="P37" s="97"/>
      <c r="Q37" s="97"/>
      <c r="R37" s="97"/>
      <c r="S37" s="8"/>
    </row>
    <row r="38" spans="1:19" ht="17.25" customHeight="1">
      <c r="A38" s="36"/>
      <c r="B38" s="36"/>
      <c r="C38" s="36"/>
      <c r="D38" s="36"/>
      <c r="E38" s="36"/>
      <c r="F38" s="36"/>
      <c r="G38" s="36"/>
      <c r="H38" s="36"/>
      <c r="I38" s="8"/>
      <c r="J38" s="51"/>
      <c r="K38" s="51"/>
      <c r="L38" s="51"/>
      <c r="M38" s="51"/>
      <c r="N38" s="51"/>
      <c r="O38" s="51"/>
      <c r="P38" s="51"/>
      <c r="Q38" s="51"/>
      <c r="R38" s="51"/>
    </row>
    <row r="39" spans="1:19" ht="17.25" customHeight="1" thickBot="1">
      <c r="A39" s="36"/>
      <c r="B39" s="36"/>
      <c r="C39" s="36"/>
      <c r="D39" s="36"/>
      <c r="E39" s="36"/>
      <c r="F39" s="36"/>
      <c r="G39" s="36"/>
      <c r="H39" s="36"/>
      <c r="I39" s="8"/>
      <c r="J39" s="51"/>
      <c r="K39" s="51"/>
      <c r="L39" s="51"/>
      <c r="M39" s="23" t="s">
        <v>123</v>
      </c>
      <c r="N39" s="59">
        <f ca="1">(SUM(N35:N38))</f>
        <v>592.79999999999995</v>
      </c>
      <c r="O39" s="51"/>
      <c r="P39" s="51"/>
      <c r="Q39" s="51"/>
      <c r="R39" s="51"/>
    </row>
    <row r="40" spans="1:19" ht="17.25" customHeight="1" thickBot="1">
      <c r="A40" s="36"/>
      <c r="B40" s="36"/>
      <c r="C40" s="36"/>
      <c r="D40" s="36"/>
      <c r="E40" s="36"/>
      <c r="F40" s="36"/>
      <c r="G40" s="36"/>
      <c r="H40" s="36"/>
      <c r="I40" s="8"/>
      <c r="J40" s="51"/>
      <c r="K40" s="51"/>
      <c r="L40" s="51"/>
      <c r="M40" s="58" t="s">
        <v>125</v>
      </c>
      <c r="N40" s="60">
        <f ca="1">IF(SUM(N35:N38)&gt;408,408,SUM(N35:N38))</f>
        <v>408</v>
      </c>
      <c r="O40" s="51" t="s">
        <v>131</v>
      </c>
      <c r="P40" s="51"/>
      <c r="Q40" s="51"/>
      <c r="R40" s="51"/>
    </row>
    <row r="41" spans="1:19" ht="17.25" customHeight="1">
      <c r="A41" s="36"/>
      <c r="B41" s="36"/>
      <c r="C41" s="36"/>
      <c r="D41" s="36"/>
      <c r="E41" s="36"/>
      <c r="F41" s="36"/>
      <c r="G41" s="36"/>
      <c r="H41" s="36"/>
      <c r="I41" s="8"/>
      <c r="J41" s="51"/>
      <c r="K41" s="51"/>
      <c r="L41" s="51"/>
      <c r="M41" s="51"/>
      <c r="N41" s="51"/>
      <c r="O41" s="51"/>
      <c r="P41" s="51"/>
      <c r="Q41" s="51"/>
      <c r="R41" s="51"/>
    </row>
    <row r="42" spans="1:19" ht="17.25" customHeight="1">
      <c r="A42" s="36"/>
      <c r="B42" s="36"/>
      <c r="C42" s="36"/>
      <c r="D42" s="36"/>
      <c r="E42" s="36"/>
      <c r="F42" s="36"/>
      <c r="G42" s="36"/>
      <c r="H42" s="36"/>
      <c r="I42" s="8"/>
      <c r="J42" s="51"/>
      <c r="K42" s="51"/>
      <c r="L42" s="51"/>
      <c r="M42" s="51"/>
      <c r="N42" s="51"/>
      <c r="O42" s="51"/>
      <c r="P42" s="51"/>
      <c r="Q42" s="51"/>
      <c r="R42" s="51"/>
    </row>
    <row r="43" spans="1:19" ht="18" customHeight="1">
      <c r="A43" s="36"/>
      <c r="B43" s="36"/>
      <c r="C43" s="36"/>
      <c r="D43" s="36"/>
      <c r="E43" s="36"/>
      <c r="F43" s="36"/>
      <c r="G43" s="36"/>
      <c r="H43" s="36"/>
      <c r="I43" s="8"/>
      <c r="J43" s="51"/>
      <c r="K43" s="51"/>
      <c r="L43" s="51"/>
      <c r="M43" s="51"/>
      <c r="N43" s="51"/>
      <c r="O43" s="51"/>
      <c r="P43" s="51"/>
      <c r="Q43" s="51"/>
      <c r="R43" s="51"/>
    </row>
    <row r="44" spans="1:19" ht="18" customHeight="1">
      <c r="A44" s="36"/>
      <c r="B44" s="36"/>
      <c r="C44" s="36"/>
      <c r="D44" s="36"/>
      <c r="E44" s="36"/>
      <c r="F44" s="36"/>
      <c r="G44" s="36"/>
      <c r="H44" s="36"/>
      <c r="I44" s="8"/>
      <c r="J44" s="98" t="s">
        <v>126</v>
      </c>
      <c r="K44" s="98"/>
      <c r="L44" s="98"/>
      <c r="M44" s="98"/>
      <c r="N44" s="98"/>
      <c r="O44" s="98"/>
      <c r="P44" s="98"/>
      <c r="Q44" s="98"/>
      <c r="R44" s="98"/>
    </row>
    <row r="45" spans="1:19" ht="18" customHeight="1">
      <c r="A45" s="37"/>
      <c r="B45" s="36"/>
      <c r="C45" s="36"/>
      <c r="D45" s="38"/>
      <c r="E45" s="36"/>
      <c r="F45" s="36"/>
      <c r="G45" s="39"/>
      <c r="H45" s="40"/>
      <c r="I45" s="8"/>
      <c r="J45" s="99" t="s">
        <v>80</v>
      </c>
      <c r="K45" s="99"/>
      <c r="L45" s="99"/>
      <c r="M45" s="99"/>
      <c r="N45" s="99"/>
      <c r="O45" s="99"/>
      <c r="P45" s="99"/>
      <c r="Q45" s="99"/>
      <c r="R45" s="99"/>
    </row>
    <row r="46" spans="1:19" ht="18">
      <c r="A46" s="37"/>
      <c r="B46" s="36"/>
      <c r="C46" s="36"/>
      <c r="D46" s="38"/>
      <c r="E46" s="36"/>
      <c r="F46" s="36"/>
      <c r="G46" s="39"/>
      <c r="H46" s="40"/>
      <c r="I46" s="8"/>
      <c r="J46" s="53"/>
      <c r="K46" s="53"/>
      <c r="L46" s="53"/>
      <c r="M46" s="53"/>
      <c r="N46" s="53"/>
      <c r="O46" s="53"/>
      <c r="P46" s="53"/>
      <c r="Q46" s="51"/>
      <c r="R46" s="51"/>
    </row>
    <row r="47" spans="1:19">
      <c r="A47" s="37"/>
      <c r="B47" s="36"/>
      <c r="C47" s="36"/>
      <c r="D47" s="38"/>
      <c r="E47" s="36"/>
      <c r="F47" s="36"/>
      <c r="G47" s="39"/>
      <c r="H47" s="40"/>
      <c r="I47" s="8"/>
      <c r="J47" s="54"/>
      <c r="K47" s="35"/>
      <c r="L47" s="35"/>
      <c r="M47" s="35"/>
      <c r="N47" s="35"/>
      <c r="O47" s="35"/>
      <c r="P47" s="35"/>
      <c r="Q47" s="51"/>
      <c r="R47" s="51"/>
    </row>
    <row r="48" spans="1:19">
      <c r="A48" s="37"/>
      <c r="B48" s="36"/>
      <c r="C48" s="36"/>
      <c r="D48" s="38"/>
      <c r="E48" s="36"/>
      <c r="F48" s="36"/>
      <c r="G48" s="39"/>
      <c r="H48" s="40"/>
      <c r="I48" s="8"/>
      <c r="J48" s="55"/>
      <c r="K48" s="35"/>
      <c r="L48" s="35"/>
      <c r="M48" s="35"/>
      <c r="N48" s="55"/>
      <c r="O48" s="35"/>
      <c r="P48" s="55"/>
      <c r="Q48" s="51"/>
      <c r="R48" s="51"/>
    </row>
    <row r="49" spans="1:18">
      <c r="A49" s="37"/>
      <c r="B49" s="36"/>
      <c r="C49" s="36"/>
      <c r="D49" s="38"/>
      <c r="E49" s="36"/>
      <c r="F49" s="36"/>
      <c r="G49" s="39"/>
      <c r="H49" s="40"/>
      <c r="I49" s="8"/>
      <c r="J49" s="55"/>
      <c r="K49" s="35"/>
      <c r="L49" s="35"/>
      <c r="M49" s="35"/>
      <c r="N49" s="55"/>
      <c r="O49" s="35"/>
      <c r="P49" s="55"/>
      <c r="Q49" s="51"/>
      <c r="R49" s="51"/>
    </row>
    <row r="50" spans="1:18">
      <c r="A50" s="37"/>
      <c r="B50" s="36"/>
      <c r="C50" s="36"/>
      <c r="D50" s="38"/>
      <c r="E50" s="36"/>
      <c r="F50" s="36"/>
      <c r="G50" s="39"/>
      <c r="H50" s="40"/>
      <c r="I50" s="8"/>
      <c r="J50" s="55"/>
      <c r="K50" s="35"/>
      <c r="L50" s="35"/>
      <c r="M50" s="35"/>
      <c r="N50" s="55"/>
      <c r="O50" s="35"/>
      <c r="P50" s="55"/>
      <c r="Q50" s="51"/>
      <c r="R50" s="51"/>
    </row>
    <row r="51" spans="1:18">
      <c r="A51" s="37"/>
      <c r="B51" s="36"/>
      <c r="C51" s="36"/>
      <c r="D51" s="38"/>
      <c r="E51" s="36"/>
      <c r="F51" s="36"/>
      <c r="G51" s="39"/>
      <c r="H51" s="40"/>
      <c r="I51" s="8"/>
      <c r="J51" s="5"/>
      <c r="K51" s="8"/>
      <c r="L51" s="8"/>
      <c r="M51" s="8"/>
      <c r="N51" s="5"/>
      <c r="O51" s="8"/>
      <c r="P51" s="5"/>
    </row>
    <row r="52" spans="1:18">
      <c r="A52" s="37"/>
      <c r="B52" s="36"/>
      <c r="C52" s="36"/>
      <c r="D52" s="38"/>
      <c r="E52" s="36"/>
      <c r="F52" s="36"/>
      <c r="G52" s="39"/>
      <c r="H52" s="40"/>
      <c r="I52" s="8"/>
      <c r="J52" s="5"/>
      <c r="K52" s="8"/>
      <c r="L52" s="8"/>
      <c r="M52" s="8"/>
      <c r="N52" s="5"/>
      <c r="O52" s="8"/>
      <c r="P52" s="5"/>
    </row>
    <row r="53" spans="1:18">
      <c r="A53" s="5"/>
      <c r="B53" s="41"/>
      <c r="C53" s="41"/>
      <c r="D53" s="41"/>
      <c r="E53" s="42"/>
      <c r="F53" s="42"/>
      <c r="G53" s="42"/>
      <c r="H53" s="8"/>
      <c r="I53" s="8"/>
      <c r="J53" s="5"/>
      <c r="K53" s="8"/>
      <c r="L53" s="8"/>
      <c r="M53" s="8"/>
      <c r="N53" s="5"/>
      <c r="O53" s="8"/>
      <c r="P53" s="5"/>
    </row>
    <row r="54" spans="1:18">
      <c r="A54" s="5"/>
      <c r="B54" s="41"/>
      <c r="C54" s="41"/>
      <c r="D54" s="41"/>
      <c r="E54" s="42"/>
      <c r="F54" s="42"/>
      <c r="G54" s="42"/>
      <c r="H54" s="8"/>
      <c r="I54" s="8"/>
      <c r="J54" s="5"/>
      <c r="K54" s="8"/>
      <c r="L54" s="8"/>
      <c r="M54" s="8"/>
      <c r="N54" s="5"/>
      <c r="O54" s="8"/>
      <c r="P54" s="5"/>
    </row>
    <row r="55" spans="1:18">
      <c r="A55" s="5"/>
      <c r="B55" s="41"/>
      <c r="C55" s="41"/>
      <c r="D55" s="41"/>
      <c r="E55" s="42"/>
      <c r="F55" s="42"/>
      <c r="G55" s="42"/>
      <c r="H55" s="8"/>
      <c r="I55" s="8"/>
      <c r="J55" s="5"/>
      <c r="K55" s="8"/>
      <c r="L55" s="8"/>
      <c r="M55" s="8"/>
      <c r="N55" s="5"/>
      <c r="O55" s="8"/>
      <c r="P55" s="5"/>
    </row>
    <row r="56" spans="1:18">
      <c r="A56" s="5"/>
      <c r="B56" s="41"/>
      <c r="C56" s="41"/>
      <c r="D56" s="41"/>
      <c r="E56" s="42"/>
      <c r="F56" s="42"/>
      <c r="G56" s="42"/>
      <c r="H56" s="8"/>
      <c r="I56" s="8"/>
      <c r="J56" s="5"/>
      <c r="K56" s="8"/>
      <c r="L56" s="8"/>
      <c r="M56" s="8"/>
      <c r="N56" s="5"/>
      <c r="O56" s="8"/>
      <c r="P56" s="5"/>
    </row>
    <row r="57" spans="1:18">
      <c r="A57" s="5"/>
      <c r="B57" s="41"/>
      <c r="C57" s="41"/>
      <c r="D57" s="41"/>
      <c r="E57" s="42"/>
      <c r="F57" s="42"/>
      <c r="G57" s="42"/>
      <c r="H57" s="8"/>
      <c r="I57" s="8"/>
      <c r="J57" s="5"/>
      <c r="K57" s="8"/>
      <c r="L57" s="8"/>
      <c r="M57" s="8"/>
      <c r="N57" s="5"/>
      <c r="O57" s="8"/>
      <c r="P57" s="5"/>
    </row>
    <row r="58" spans="1:18">
      <c r="B58" s="41"/>
      <c r="C58" s="41"/>
      <c r="D58" s="41"/>
      <c r="E58" s="42"/>
      <c r="F58" s="42"/>
      <c r="G58" s="42"/>
      <c r="J58" s="5"/>
      <c r="K58" s="8"/>
      <c r="L58" s="8"/>
      <c r="M58" s="8"/>
      <c r="N58" s="5"/>
      <c r="O58" s="8"/>
      <c r="P58" s="5"/>
    </row>
    <row r="59" spans="1:18">
      <c r="B59" s="41"/>
      <c r="C59" s="41"/>
      <c r="D59" s="41"/>
      <c r="E59" s="42"/>
      <c r="F59" s="42"/>
      <c r="G59" s="42"/>
      <c r="J59" s="5"/>
      <c r="K59" s="8"/>
      <c r="L59" s="8"/>
      <c r="M59" s="8"/>
      <c r="N59" s="5"/>
      <c r="O59" s="8"/>
      <c r="P59" s="5"/>
    </row>
    <row r="60" spans="1:18">
      <c r="B60" s="41"/>
      <c r="C60" s="41"/>
      <c r="D60" s="41"/>
      <c r="E60" s="42"/>
      <c r="F60" s="42"/>
      <c r="G60" s="42"/>
      <c r="J60" s="5"/>
      <c r="K60" s="8"/>
      <c r="L60" s="8"/>
      <c r="M60" s="8"/>
      <c r="N60" s="5"/>
      <c r="O60" s="8"/>
      <c r="P60" s="5"/>
    </row>
    <row r="61" spans="1:18">
      <c r="B61" s="41"/>
      <c r="C61" s="41"/>
      <c r="D61" s="41"/>
      <c r="E61" s="42"/>
      <c r="F61" s="42"/>
      <c r="G61" s="42"/>
      <c r="J61" s="5"/>
      <c r="K61" s="8"/>
      <c r="L61" s="8"/>
      <c r="M61" s="8"/>
      <c r="N61" s="5"/>
      <c r="O61" s="8"/>
      <c r="P61" s="5"/>
    </row>
    <row r="62" spans="1:18">
      <c r="B62" s="41"/>
      <c r="C62" s="41"/>
      <c r="D62" s="41"/>
      <c r="E62" s="42"/>
      <c r="F62" s="42"/>
      <c r="G62" s="42"/>
      <c r="J62" s="5"/>
      <c r="K62" s="8"/>
      <c r="L62" s="8"/>
      <c r="M62" s="8"/>
      <c r="N62" s="5"/>
      <c r="O62" s="8"/>
      <c r="P62" s="5"/>
    </row>
    <row r="63" spans="1:18">
      <c r="B63" s="41"/>
      <c r="C63" s="41"/>
      <c r="D63" s="41"/>
      <c r="E63" s="42"/>
      <c r="F63" s="42"/>
      <c r="G63" s="42"/>
    </row>
    <row r="64" spans="1:18">
      <c r="B64" s="41"/>
      <c r="C64" s="41"/>
      <c r="D64" s="41"/>
      <c r="E64" s="42"/>
      <c r="F64" s="42"/>
      <c r="G64" s="42"/>
    </row>
    <row r="65" spans="2:8">
      <c r="B65" s="41"/>
      <c r="C65" s="41"/>
      <c r="D65" s="41"/>
      <c r="E65" s="42"/>
      <c r="F65" s="42"/>
      <c r="G65" s="42"/>
    </row>
    <row r="66" spans="2:8">
      <c r="B66" s="41"/>
      <c r="C66" s="41"/>
      <c r="D66" s="41"/>
      <c r="E66" s="42"/>
      <c r="F66" s="42"/>
      <c r="G66" s="42"/>
    </row>
    <row r="67" spans="2:8">
      <c r="B67" s="41"/>
      <c r="C67" s="41"/>
      <c r="D67" s="41"/>
      <c r="E67" s="42"/>
      <c r="F67" s="42"/>
      <c r="G67" s="42"/>
    </row>
    <row r="68" spans="2:8">
      <c r="B68" s="41"/>
      <c r="C68" s="41"/>
      <c r="D68" s="41"/>
      <c r="E68" s="42"/>
      <c r="F68" s="42"/>
      <c r="G68" s="42"/>
    </row>
    <row r="69" spans="2:8">
      <c r="B69" s="41"/>
      <c r="C69" s="41"/>
      <c r="D69" s="41"/>
      <c r="E69" s="42"/>
      <c r="F69" s="42"/>
      <c r="G69" s="42"/>
    </row>
    <row r="72" spans="2:8" hidden="1">
      <c r="B72" s="8"/>
      <c r="C72" s="8"/>
      <c r="D72" s="8"/>
      <c r="E72" s="5"/>
      <c r="F72" s="5"/>
      <c r="G72" s="5"/>
    </row>
    <row r="73" spans="2:8" hidden="1">
      <c r="B73" s="8"/>
      <c r="C73" s="8"/>
      <c r="D73" s="8"/>
      <c r="E73" s="5"/>
      <c r="F73" s="5"/>
      <c r="G73" s="5"/>
    </row>
    <row r="74" spans="2:8" hidden="1">
      <c r="E74" s="5"/>
      <c r="F74" s="5"/>
      <c r="G74" s="5"/>
      <c r="H74" s="8"/>
    </row>
    <row r="75" spans="2:8" hidden="1">
      <c r="E75" s="5"/>
      <c r="F75" s="5"/>
      <c r="G75" s="5"/>
      <c r="H75" s="8"/>
    </row>
    <row r="76" spans="2:8" hidden="1">
      <c r="E76" s="5"/>
      <c r="F76" s="5"/>
      <c r="G76" s="5"/>
      <c r="H76" s="8"/>
    </row>
    <row r="77" spans="2:8" ht="16" hidden="1">
      <c r="E77" s="43" t="s">
        <v>10</v>
      </c>
      <c r="F77" s="42">
        <v>192</v>
      </c>
      <c r="G77" s="42"/>
      <c r="H77" s="5"/>
    </row>
    <row r="78" spans="2:8" ht="16" hidden="1">
      <c r="E78" s="43" t="s">
        <v>11</v>
      </c>
      <c r="F78" s="42">
        <v>192</v>
      </c>
      <c r="G78" s="42"/>
      <c r="H78" s="5"/>
    </row>
    <row r="79" spans="2:8" ht="16" hidden="1">
      <c r="E79" s="43" t="s">
        <v>12</v>
      </c>
      <c r="F79" s="42">
        <v>192</v>
      </c>
      <c r="G79" s="42"/>
      <c r="H79" s="5"/>
    </row>
    <row r="80" spans="2:8" ht="16" hidden="1">
      <c r="E80" s="43" t="s">
        <v>13</v>
      </c>
      <c r="F80" s="42">
        <v>30</v>
      </c>
      <c r="G80" s="42"/>
      <c r="H80" s="5"/>
    </row>
    <row r="81" spans="5:8" ht="16" hidden="1">
      <c r="E81" s="43" t="s">
        <v>7</v>
      </c>
      <c r="F81" s="42">
        <v>30</v>
      </c>
      <c r="G81" s="42"/>
      <c r="H81" s="5"/>
    </row>
    <row r="82" spans="5:8" ht="16" hidden="1">
      <c r="E82" s="43" t="s">
        <v>14</v>
      </c>
      <c r="F82" s="42" t="s">
        <v>81</v>
      </c>
      <c r="G82" s="42"/>
      <c r="H82" s="5"/>
    </row>
    <row r="83" spans="5:8" ht="16" hidden="1">
      <c r="E83" s="43" t="s">
        <v>63</v>
      </c>
      <c r="F83" s="42" t="s">
        <v>81</v>
      </c>
      <c r="G83" s="42"/>
      <c r="H83" s="5"/>
    </row>
    <row r="84" spans="5:8" ht="16" hidden="1">
      <c r="E84" s="43" t="s">
        <v>58</v>
      </c>
      <c r="F84" s="42" t="s">
        <v>81</v>
      </c>
      <c r="G84" s="42"/>
      <c r="H84" s="5"/>
    </row>
    <row r="85" spans="5:8" ht="16" hidden="1">
      <c r="E85" s="43" t="s">
        <v>71</v>
      </c>
      <c r="F85" s="42" t="s">
        <v>81</v>
      </c>
      <c r="G85" s="42"/>
      <c r="H85" s="5"/>
    </row>
    <row r="86" spans="5:8" ht="16" hidden="1">
      <c r="E86" s="43" t="s">
        <v>67</v>
      </c>
      <c r="F86" s="42" t="s">
        <v>81</v>
      </c>
      <c r="G86" s="42"/>
      <c r="H86" s="5"/>
    </row>
    <row r="87" spans="5:8" hidden="1">
      <c r="E87" s="5"/>
      <c r="F87" s="5"/>
      <c r="G87" s="5"/>
      <c r="H87" s="8"/>
    </row>
    <row r="88" spans="5:8" hidden="1">
      <c r="E88" s="5"/>
      <c r="F88" s="5"/>
      <c r="G88" s="5"/>
      <c r="H88" s="8"/>
    </row>
    <row r="89" spans="5:8">
      <c r="E89" s="5"/>
      <c r="F89" s="5"/>
      <c r="G89" s="5"/>
      <c r="H89" s="8"/>
    </row>
  </sheetData>
  <mergeCells count="26">
    <mergeCell ref="A6:H6"/>
    <mergeCell ref="J6:R6"/>
    <mergeCell ref="A7:H7"/>
    <mergeCell ref="J7:R7"/>
    <mergeCell ref="A8:H8"/>
    <mergeCell ref="J8:R8"/>
    <mergeCell ref="J9:P9"/>
    <mergeCell ref="D10:E10"/>
    <mergeCell ref="F10:H10"/>
    <mergeCell ref="N10:O10"/>
    <mergeCell ref="D11:E11"/>
    <mergeCell ref="F11:H11"/>
    <mergeCell ref="N11:O11"/>
    <mergeCell ref="K11:L11"/>
    <mergeCell ref="P10:R10"/>
    <mergeCell ref="P11:R11"/>
    <mergeCell ref="P12:R12"/>
    <mergeCell ref="O35:R35"/>
    <mergeCell ref="O36:R36"/>
    <mergeCell ref="J45:R45"/>
    <mergeCell ref="D12:E12"/>
    <mergeCell ref="F12:H12"/>
    <mergeCell ref="N12:O12"/>
    <mergeCell ref="K12:L12"/>
    <mergeCell ref="O37:R37"/>
    <mergeCell ref="J44:R44"/>
  </mergeCells>
  <pageMargins left="0.87" right="0.8600000000000001" top="0.27" bottom="0.49" header="0.29000000000000004" footer="0.49"/>
  <pageSetup paperSize="9" scale="77" orientation="landscape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Regras_EngComp</vt:lpstr>
      <vt:lpstr>Teste</vt:lpstr>
    </vt:vector>
  </TitlesOfParts>
  <Company>UFPel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Lisane Brisolara</dc:creator>
  <cp:lastModifiedBy>Lisane Brisolara</cp:lastModifiedBy>
  <cp:lastPrinted>2014-03-19T17:36:21Z</cp:lastPrinted>
  <dcterms:created xsi:type="dcterms:W3CDTF">2013-05-07T20:05:07Z</dcterms:created>
  <dcterms:modified xsi:type="dcterms:W3CDTF">2014-04-04T13:25:26Z</dcterms:modified>
</cp:coreProperties>
</file>