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lice Carter\Dropbox (Duke Bio_Ea)\projects\ghg_patterns_nhc\data\gas\"/>
    </mc:Choice>
  </mc:AlternateContent>
  <xr:revisionPtr revIDLastSave="0" documentId="13_ncr:1_{06422D11-B4EE-451C-B6B5-9F83E305AE17}" xr6:coauthVersionLast="46" xr6:coauthVersionMax="46" xr10:uidLastSave="{00000000-0000-0000-0000-000000000000}"/>
  <bookViews>
    <workbookView xWindow="-28920" yWindow="-3945" windowWidth="29040" windowHeight="15840" firstSheet="1" activeTab="4" xr2:uid="{CF0F133E-8F59-4A52-94F2-D79C385D1B9E}"/>
  </bookViews>
  <sheets>
    <sheet name="ReadMe" sheetId="2" r:id="rId1"/>
    <sheet name="RawData + GCconc" sheetId="1" r:id="rId2"/>
    <sheet name="Headspace Calcs" sheetId="3" r:id="rId3"/>
    <sheet name="Final Data" sheetId="4" r:id="rId4"/>
    <sheet name="NHC_2019-2020_processed_GHGdata"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5" i="5" l="1"/>
  <c r="C2" i="3"/>
  <c r="P3" i="4"/>
  <c r="Q3" i="4"/>
  <c r="R3" i="4"/>
  <c r="P4" i="4"/>
  <c r="Q4" i="4"/>
  <c r="R4" i="4"/>
  <c r="P5" i="4"/>
  <c r="Q5" i="4"/>
  <c r="R5" i="4"/>
  <c r="P6" i="4"/>
  <c r="Q6" i="4"/>
  <c r="R6" i="4"/>
  <c r="P7" i="4"/>
  <c r="Q7" i="4"/>
  <c r="R7" i="4"/>
  <c r="P8" i="4"/>
  <c r="Q8" i="4"/>
  <c r="R8" i="4"/>
  <c r="P9" i="4"/>
  <c r="Q9" i="4"/>
  <c r="R9" i="4"/>
  <c r="P10" i="4"/>
  <c r="Q10" i="4"/>
  <c r="R10" i="4"/>
  <c r="P11" i="4"/>
  <c r="Q11" i="4"/>
  <c r="R11" i="4"/>
  <c r="P12" i="4"/>
  <c r="Q12" i="4"/>
  <c r="R12" i="4"/>
  <c r="P13" i="4"/>
  <c r="Q13" i="4"/>
  <c r="R13" i="4"/>
  <c r="P14" i="4"/>
  <c r="Q14" i="4"/>
  <c r="R14" i="4"/>
  <c r="P15" i="4"/>
  <c r="Q15" i="4"/>
  <c r="R15" i="4"/>
  <c r="P16" i="4"/>
  <c r="Q16" i="4"/>
  <c r="R16" i="4"/>
  <c r="P17" i="4"/>
  <c r="Q17" i="4"/>
  <c r="R17" i="4"/>
  <c r="P18" i="4"/>
  <c r="Q18" i="4"/>
  <c r="R18" i="4"/>
  <c r="P19" i="4"/>
  <c r="Q19" i="4"/>
  <c r="R19" i="4"/>
  <c r="P20" i="4"/>
  <c r="Q20" i="4"/>
  <c r="R20" i="4"/>
  <c r="P21" i="4"/>
  <c r="Q21" i="4"/>
  <c r="R21" i="4"/>
  <c r="P22" i="4"/>
  <c r="Q22" i="4"/>
  <c r="R22" i="4"/>
  <c r="P23" i="4"/>
  <c r="Q23" i="4"/>
  <c r="R23" i="4"/>
  <c r="P24" i="4"/>
  <c r="Q24" i="4"/>
  <c r="R24" i="4"/>
  <c r="P25" i="4"/>
  <c r="Q25" i="4"/>
  <c r="R25" i="4"/>
  <c r="P26" i="4"/>
  <c r="Q26" i="4"/>
  <c r="R26" i="4"/>
  <c r="P27" i="4"/>
  <c r="Q27" i="4"/>
  <c r="R27" i="4"/>
  <c r="P28" i="4"/>
  <c r="Q28" i="4"/>
  <c r="R28" i="4"/>
  <c r="P29" i="4"/>
  <c r="Q29" i="4"/>
  <c r="R29" i="4"/>
  <c r="P30" i="4"/>
  <c r="Q30" i="4"/>
  <c r="R30" i="4"/>
  <c r="P31" i="4"/>
  <c r="Q31" i="4"/>
  <c r="R31" i="4"/>
  <c r="P32" i="4"/>
  <c r="Q32" i="4"/>
  <c r="R32" i="4"/>
  <c r="P33" i="4"/>
  <c r="Q33" i="4"/>
  <c r="R33" i="4"/>
  <c r="P34" i="4"/>
  <c r="Q34" i="4"/>
  <c r="R34" i="4"/>
  <c r="P35" i="4"/>
  <c r="Q35" i="4"/>
  <c r="R35" i="4"/>
  <c r="P36" i="4"/>
  <c r="Q36" i="4"/>
  <c r="R36" i="4"/>
  <c r="P37" i="4"/>
  <c r="Q37" i="4"/>
  <c r="R37" i="4"/>
  <c r="P38" i="4"/>
  <c r="Q38" i="4"/>
  <c r="R38" i="4"/>
  <c r="P39" i="4"/>
  <c r="Q39" i="4"/>
  <c r="R39" i="4"/>
  <c r="P40" i="4"/>
  <c r="Q40" i="4"/>
  <c r="R40" i="4"/>
  <c r="P41" i="4"/>
  <c r="Q41" i="4"/>
  <c r="R41" i="4"/>
  <c r="P42" i="4"/>
  <c r="Q42" i="4"/>
  <c r="R42" i="4"/>
  <c r="P43" i="4"/>
  <c r="Q43" i="4"/>
  <c r="R43" i="4"/>
  <c r="P44" i="4"/>
  <c r="Q44" i="4"/>
  <c r="R44" i="4"/>
  <c r="P45" i="4"/>
  <c r="Q45" i="4"/>
  <c r="R45" i="4"/>
  <c r="P46" i="4"/>
  <c r="Q46" i="4"/>
  <c r="R46" i="4"/>
  <c r="P47" i="4"/>
  <c r="Q47" i="4"/>
  <c r="R47" i="4"/>
  <c r="P48" i="4"/>
  <c r="Q48" i="4"/>
  <c r="R48" i="4"/>
  <c r="P49" i="4"/>
  <c r="Q49" i="4"/>
  <c r="R49" i="4"/>
  <c r="P50" i="4"/>
  <c r="Q50" i="4"/>
  <c r="R50" i="4"/>
  <c r="P51" i="4"/>
  <c r="Q51" i="4"/>
  <c r="R51" i="4"/>
  <c r="P52" i="4"/>
  <c r="Q52" i="4"/>
  <c r="R52" i="4"/>
  <c r="P53" i="4"/>
  <c r="Q53" i="4"/>
  <c r="R53" i="4"/>
  <c r="P54" i="4"/>
  <c r="Q54" i="4"/>
  <c r="R54" i="4"/>
  <c r="P55" i="4"/>
  <c r="Q55" i="4"/>
  <c r="R55" i="4"/>
  <c r="P56" i="4"/>
  <c r="Q56" i="4"/>
  <c r="R56" i="4"/>
  <c r="P57" i="4"/>
  <c r="Q57" i="4"/>
  <c r="R57" i="4"/>
  <c r="P58" i="4"/>
  <c r="Q58" i="4"/>
  <c r="R58" i="4"/>
  <c r="P59" i="4"/>
  <c r="Q59" i="4"/>
  <c r="R59" i="4"/>
  <c r="P60" i="4"/>
  <c r="Q60" i="4"/>
  <c r="R60" i="4"/>
  <c r="P61" i="4"/>
  <c r="Q61" i="4"/>
  <c r="R61" i="4"/>
  <c r="P62" i="4"/>
  <c r="Q62" i="4"/>
  <c r="R62" i="4"/>
  <c r="P63" i="4"/>
  <c r="Q63" i="4"/>
  <c r="R63" i="4"/>
  <c r="P64" i="4"/>
  <c r="Q64" i="4"/>
  <c r="R64" i="4"/>
  <c r="P65" i="4"/>
  <c r="Q65" i="4"/>
  <c r="R65" i="4"/>
  <c r="P66" i="4"/>
  <c r="Q66" i="4"/>
  <c r="R66" i="4"/>
  <c r="P67" i="4"/>
  <c r="Q67" i="4"/>
  <c r="R67" i="4"/>
  <c r="P68" i="4"/>
  <c r="Q68" i="4"/>
  <c r="R68" i="4"/>
  <c r="P69" i="4"/>
  <c r="Q69" i="4"/>
  <c r="R69" i="4"/>
  <c r="P70" i="4"/>
  <c r="Q70" i="4"/>
  <c r="R70" i="4"/>
  <c r="P71" i="4"/>
  <c r="Q71" i="4"/>
  <c r="R71" i="4"/>
  <c r="P72" i="4"/>
  <c r="Q72" i="4"/>
  <c r="R72" i="4"/>
  <c r="P73" i="4"/>
  <c r="Q73" i="4"/>
  <c r="R73" i="4"/>
  <c r="P74" i="4"/>
  <c r="Q74" i="4"/>
  <c r="R74" i="4"/>
  <c r="P75" i="4"/>
  <c r="Q75" i="4"/>
  <c r="R75" i="4"/>
  <c r="P76" i="4"/>
  <c r="Q76" i="4"/>
  <c r="R76" i="4"/>
  <c r="P77" i="4"/>
  <c r="Q77" i="4"/>
  <c r="R77" i="4"/>
  <c r="P78" i="4"/>
  <c r="Q78" i="4"/>
  <c r="R78" i="4"/>
  <c r="P79" i="4"/>
  <c r="Q79" i="4"/>
  <c r="R79" i="4"/>
  <c r="P80" i="4"/>
  <c r="Q80" i="4"/>
  <c r="R80" i="4"/>
  <c r="P81" i="4"/>
  <c r="Q81" i="4"/>
  <c r="R81" i="4"/>
  <c r="P82" i="4"/>
  <c r="Q82" i="4"/>
  <c r="R82" i="4"/>
  <c r="P83" i="4"/>
  <c r="Q83" i="4"/>
  <c r="R83" i="4"/>
  <c r="P84" i="4"/>
  <c r="Q84" i="4"/>
  <c r="R84" i="4"/>
  <c r="P85" i="4"/>
  <c r="Q85" i="4"/>
  <c r="R85" i="4"/>
  <c r="P86" i="4"/>
  <c r="Q86" i="4"/>
  <c r="R86" i="4"/>
  <c r="P87" i="4"/>
  <c r="Q87" i="4"/>
  <c r="R87" i="4"/>
  <c r="P88" i="4"/>
  <c r="Q88" i="4"/>
  <c r="R88" i="4"/>
  <c r="P89" i="4"/>
  <c r="Q89" i="4"/>
  <c r="R89" i="4"/>
  <c r="P90" i="4"/>
  <c r="Q90" i="4"/>
  <c r="R90" i="4"/>
  <c r="P91" i="4"/>
  <c r="Q91" i="4"/>
  <c r="R91" i="4"/>
  <c r="P92" i="4"/>
  <c r="Q92" i="4"/>
  <c r="R92" i="4"/>
  <c r="P93" i="4"/>
  <c r="Q93" i="4"/>
  <c r="R93" i="4"/>
  <c r="P94" i="4"/>
  <c r="Q94" i="4"/>
  <c r="R94" i="4"/>
  <c r="P95" i="4"/>
  <c r="Q95" i="4"/>
  <c r="R95" i="4"/>
  <c r="P96" i="4"/>
  <c r="Q96" i="4"/>
  <c r="R96" i="4"/>
  <c r="P97" i="4"/>
  <c r="Q97" i="4"/>
  <c r="R97" i="4"/>
  <c r="P98" i="4"/>
  <c r="Q98" i="4"/>
  <c r="R98" i="4"/>
  <c r="P99" i="4"/>
  <c r="Q99" i="4"/>
  <c r="R99" i="4"/>
  <c r="P100" i="4"/>
  <c r="Q100" i="4"/>
  <c r="R100" i="4"/>
  <c r="P101" i="4"/>
  <c r="Q101" i="4"/>
  <c r="R101" i="4"/>
  <c r="P102" i="4"/>
  <c r="Q102" i="4"/>
  <c r="R102" i="4"/>
  <c r="P103" i="4"/>
  <c r="Q103" i="4"/>
  <c r="R103" i="4"/>
  <c r="P104" i="4"/>
  <c r="Q104" i="4"/>
  <c r="R104" i="4"/>
  <c r="P105" i="4"/>
  <c r="Q105" i="4"/>
  <c r="R105" i="4"/>
  <c r="P106" i="4"/>
  <c r="Q106" i="4"/>
  <c r="R106" i="4"/>
  <c r="P107" i="4"/>
  <c r="Q107" i="4"/>
  <c r="R107" i="4"/>
  <c r="P108" i="4"/>
  <c r="Q108" i="4"/>
  <c r="R108" i="4"/>
  <c r="P109" i="4"/>
  <c r="Q109" i="4"/>
  <c r="R109" i="4"/>
  <c r="P110" i="4"/>
  <c r="Q110" i="4"/>
  <c r="R110" i="4"/>
  <c r="P111" i="4"/>
  <c r="Q111" i="4"/>
  <c r="R111" i="4"/>
  <c r="P112" i="4"/>
  <c r="Q112" i="4"/>
  <c r="R112" i="4"/>
  <c r="P113" i="4"/>
  <c r="Q113" i="4"/>
  <c r="R113" i="4"/>
  <c r="P114" i="4"/>
  <c r="Q114" i="4"/>
  <c r="R114" i="4"/>
  <c r="P115" i="4"/>
  <c r="Q115" i="4"/>
  <c r="R115" i="4"/>
  <c r="P116" i="4"/>
  <c r="Q116" i="4"/>
  <c r="R116" i="4"/>
  <c r="P117" i="4"/>
  <c r="Q117" i="4"/>
  <c r="R117" i="4"/>
  <c r="P118" i="4"/>
  <c r="Q118" i="4"/>
  <c r="R118" i="4"/>
  <c r="P119" i="4"/>
  <c r="Q119" i="4"/>
  <c r="R119" i="4"/>
  <c r="P120" i="4"/>
  <c r="Q120" i="4"/>
  <c r="R120" i="4"/>
  <c r="P121" i="4"/>
  <c r="Q121" i="4"/>
  <c r="R121" i="4"/>
  <c r="P122" i="4"/>
  <c r="Q122" i="4"/>
  <c r="R122" i="4"/>
  <c r="P123" i="4"/>
  <c r="Q123" i="4"/>
  <c r="R123" i="4"/>
  <c r="P124" i="4"/>
  <c r="Q124" i="4"/>
  <c r="R124" i="4"/>
  <c r="P125" i="4"/>
  <c r="Q125" i="4"/>
  <c r="R125" i="4"/>
  <c r="P126" i="4"/>
  <c r="Q126" i="4"/>
  <c r="R126" i="4"/>
  <c r="P127" i="4"/>
  <c r="Q127" i="4"/>
  <c r="R127" i="4"/>
  <c r="P128" i="4"/>
  <c r="Q128" i="4"/>
  <c r="R128" i="4"/>
  <c r="P129" i="4"/>
  <c r="Q129" i="4"/>
  <c r="R129" i="4"/>
  <c r="P130" i="4"/>
  <c r="Q130" i="4"/>
  <c r="R130" i="4"/>
  <c r="P131" i="4"/>
  <c r="Q131" i="4"/>
  <c r="R131" i="4"/>
  <c r="P132" i="4"/>
  <c r="Q132" i="4"/>
  <c r="R132" i="4"/>
  <c r="P133" i="4"/>
  <c r="Q133" i="4"/>
  <c r="R133" i="4"/>
  <c r="P134" i="4"/>
  <c r="Q134" i="4"/>
  <c r="R134" i="4"/>
  <c r="AZ2" i="3" l="1"/>
  <c r="BO2" i="3"/>
  <c r="BO3"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BO75" i="3"/>
  <c r="BO76" i="3"/>
  <c r="BO77" i="3"/>
  <c r="BO78" i="3"/>
  <c r="BO79" i="3"/>
  <c r="BO80" i="3"/>
  <c r="BO81" i="3"/>
  <c r="BO82" i="3"/>
  <c r="BO83" i="3"/>
  <c r="BO84" i="3"/>
  <c r="BO85" i="3"/>
  <c r="BO86" i="3"/>
  <c r="BO87" i="3"/>
  <c r="BO88" i="3"/>
  <c r="BO89" i="3"/>
  <c r="BO90" i="3"/>
  <c r="BO91" i="3"/>
  <c r="BO92" i="3"/>
  <c r="BO93" i="3"/>
  <c r="BO94" i="3"/>
  <c r="BO95" i="3"/>
  <c r="BO96" i="3"/>
  <c r="BO97" i="3"/>
  <c r="BO98" i="3"/>
  <c r="BO99" i="3"/>
  <c r="BO100" i="3"/>
  <c r="BO101" i="3"/>
  <c r="BO102" i="3"/>
  <c r="BO103" i="3"/>
  <c r="BO104" i="3"/>
  <c r="BO105" i="3"/>
  <c r="BO106" i="3"/>
  <c r="BO107" i="3"/>
  <c r="BO108" i="3"/>
  <c r="BO109" i="3"/>
  <c r="BO110" i="3"/>
  <c r="BO111" i="3"/>
  <c r="BO112" i="3"/>
  <c r="BO113" i="3"/>
  <c r="BO114" i="3"/>
  <c r="BO115" i="3"/>
  <c r="BO116" i="3"/>
  <c r="BO117" i="3"/>
  <c r="BO118" i="3"/>
  <c r="BO119" i="3"/>
  <c r="BO120" i="3"/>
  <c r="BO121" i="3"/>
  <c r="BO122" i="3"/>
  <c r="BO123" i="3"/>
  <c r="BO124" i="3"/>
  <c r="BO125" i="3"/>
  <c r="BO126" i="3"/>
  <c r="BO127" i="3"/>
  <c r="BO128" i="3"/>
  <c r="BO129" i="3"/>
  <c r="BO130" i="3"/>
  <c r="BO131" i="3"/>
  <c r="BO132" i="3"/>
  <c r="BO133" i="3"/>
  <c r="BO134" i="3"/>
  <c r="BG3" i="3"/>
  <c r="BH3" i="3" s="1"/>
  <c r="BG4" i="3"/>
  <c r="BH4" i="3"/>
  <c r="BG5" i="3"/>
  <c r="BH5" i="3" s="1"/>
  <c r="BG6" i="3"/>
  <c r="BH6" i="3"/>
  <c r="BG7" i="3"/>
  <c r="BH7" i="3" s="1"/>
  <c r="BG8" i="3"/>
  <c r="BH8" i="3"/>
  <c r="BG9" i="3"/>
  <c r="BH9" i="3" s="1"/>
  <c r="BG10" i="3"/>
  <c r="BH10" i="3"/>
  <c r="BG11" i="3"/>
  <c r="BH11" i="3" s="1"/>
  <c r="BG12" i="3"/>
  <c r="BH12" i="3"/>
  <c r="BG13" i="3"/>
  <c r="BH13" i="3" s="1"/>
  <c r="BG14" i="3"/>
  <c r="BH14" i="3"/>
  <c r="BG15" i="3"/>
  <c r="BH15" i="3" s="1"/>
  <c r="BG16" i="3"/>
  <c r="BH16" i="3"/>
  <c r="BG17" i="3"/>
  <c r="BH17" i="3" s="1"/>
  <c r="BG18" i="3"/>
  <c r="BH18" i="3"/>
  <c r="BG19" i="3"/>
  <c r="BH19" i="3" s="1"/>
  <c r="BG20" i="3"/>
  <c r="BH20" i="3"/>
  <c r="BG21" i="3"/>
  <c r="BH21" i="3" s="1"/>
  <c r="BG22" i="3"/>
  <c r="BH22" i="3"/>
  <c r="BG23" i="3"/>
  <c r="BH23" i="3" s="1"/>
  <c r="BG24" i="3"/>
  <c r="BH24" i="3"/>
  <c r="BG25" i="3"/>
  <c r="BH25" i="3" s="1"/>
  <c r="BG26" i="3"/>
  <c r="BH26" i="3"/>
  <c r="BG27" i="3"/>
  <c r="BH27" i="3" s="1"/>
  <c r="BG28" i="3"/>
  <c r="BH28" i="3"/>
  <c r="BG29" i="3"/>
  <c r="BH29" i="3" s="1"/>
  <c r="BG30" i="3"/>
  <c r="BH30" i="3"/>
  <c r="BG31" i="3"/>
  <c r="BH31" i="3" s="1"/>
  <c r="BG32" i="3"/>
  <c r="BH32" i="3"/>
  <c r="BG33" i="3"/>
  <c r="BH33" i="3" s="1"/>
  <c r="BG34" i="3"/>
  <c r="BH34" i="3"/>
  <c r="BG35" i="3"/>
  <c r="BH35" i="3" s="1"/>
  <c r="BG36" i="3"/>
  <c r="BH36" i="3"/>
  <c r="BG37" i="3"/>
  <c r="BH37" i="3" s="1"/>
  <c r="BG38" i="3"/>
  <c r="BH38" i="3"/>
  <c r="BG39" i="3"/>
  <c r="BH39" i="3" s="1"/>
  <c r="BG40" i="3"/>
  <c r="BH40" i="3"/>
  <c r="BG41" i="3"/>
  <c r="BH41" i="3" s="1"/>
  <c r="BG42" i="3"/>
  <c r="BH42" i="3"/>
  <c r="BG43" i="3"/>
  <c r="BH43" i="3" s="1"/>
  <c r="BG44" i="3"/>
  <c r="BH44" i="3"/>
  <c r="BG45" i="3"/>
  <c r="BH45" i="3" s="1"/>
  <c r="BG46" i="3"/>
  <c r="BH46" i="3"/>
  <c r="BG47" i="3"/>
  <c r="BH47" i="3" s="1"/>
  <c r="BG48" i="3"/>
  <c r="BH48" i="3"/>
  <c r="BG49" i="3"/>
  <c r="BH49" i="3" s="1"/>
  <c r="BG50" i="3"/>
  <c r="BH50" i="3"/>
  <c r="BG51" i="3"/>
  <c r="BH51" i="3" s="1"/>
  <c r="BG52" i="3"/>
  <c r="BH52" i="3"/>
  <c r="BG53" i="3"/>
  <c r="BH53" i="3" s="1"/>
  <c r="BG54" i="3"/>
  <c r="BH54" i="3"/>
  <c r="BG55" i="3"/>
  <c r="BH55" i="3" s="1"/>
  <c r="BG56" i="3"/>
  <c r="BH56" i="3"/>
  <c r="BG57" i="3"/>
  <c r="BH57" i="3" s="1"/>
  <c r="BG58" i="3"/>
  <c r="BH58" i="3"/>
  <c r="BG59" i="3"/>
  <c r="BH59" i="3" s="1"/>
  <c r="BG60" i="3"/>
  <c r="BH60" i="3"/>
  <c r="BG61" i="3"/>
  <c r="BH61" i="3" s="1"/>
  <c r="BG62" i="3"/>
  <c r="BH62" i="3"/>
  <c r="BG63" i="3"/>
  <c r="BH63" i="3" s="1"/>
  <c r="BG64" i="3"/>
  <c r="BH64" i="3"/>
  <c r="BG65" i="3"/>
  <c r="BH65" i="3" s="1"/>
  <c r="BG66" i="3"/>
  <c r="BH66" i="3"/>
  <c r="BG67" i="3"/>
  <c r="BH67" i="3" s="1"/>
  <c r="BG68" i="3"/>
  <c r="BH68" i="3"/>
  <c r="BG69" i="3"/>
  <c r="BH69" i="3" s="1"/>
  <c r="BG70" i="3"/>
  <c r="BH70" i="3"/>
  <c r="BG71" i="3"/>
  <c r="BH71" i="3" s="1"/>
  <c r="BG72" i="3"/>
  <c r="BH72" i="3"/>
  <c r="BG73" i="3"/>
  <c r="BH73" i="3" s="1"/>
  <c r="BG74" i="3"/>
  <c r="BH74" i="3"/>
  <c r="BG75" i="3"/>
  <c r="BH75" i="3" s="1"/>
  <c r="BG76" i="3"/>
  <c r="BH76" i="3"/>
  <c r="BG77" i="3"/>
  <c r="BH77" i="3" s="1"/>
  <c r="BG78" i="3"/>
  <c r="BH78" i="3"/>
  <c r="BG79" i="3"/>
  <c r="BH79" i="3" s="1"/>
  <c r="BG80" i="3"/>
  <c r="BH80" i="3"/>
  <c r="BG81" i="3"/>
  <c r="BH81" i="3" s="1"/>
  <c r="BG82" i="3"/>
  <c r="BH82" i="3"/>
  <c r="BG83" i="3"/>
  <c r="BH83" i="3" s="1"/>
  <c r="BG84" i="3"/>
  <c r="BH84" i="3"/>
  <c r="BG85" i="3"/>
  <c r="BH85" i="3" s="1"/>
  <c r="BG86" i="3"/>
  <c r="BH86" i="3"/>
  <c r="BG87" i="3"/>
  <c r="BH87" i="3" s="1"/>
  <c r="BG88" i="3"/>
  <c r="BH88" i="3"/>
  <c r="BG89" i="3"/>
  <c r="BH89" i="3" s="1"/>
  <c r="BG90" i="3"/>
  <c r="BH90" i="3"/>
  <c r="BG91" i="3"/>
  <c r="BH91" i="3" s="1"/>
  <c r="BG92" i="3"/>
  <c r="BH92" i="3"/>
  <c r="BG93" i="3"/>
  <c r="BH93" i="3" s="1"/>
  <c r="BG94" i="3"/>
  <c r="BH94" i="3"/>
  <c r="BG95" i="3"/>
  <c r="BH95" i="3" s="1"/>
  <c r="BG96" i="3"/>
  <c r="BH96" i="3"/>
  <c r="BG97" i="3"/>
  <c r="BH97" i="3" s="1"/>
  <c r="BG98" i="3"/>
  <c r="BH98" i="3"/>
  <c r="BG99" i="3"/>
  <c r="BH99" i="3" s="1"/>
  <c r="BG100" i="3"/>
  <c r="BH100" i="3"/>
  <c r="BG101" i="3"/>
  <c r="BH101" i="3" s="1"/>
  <c r="BG102" i="3"/>
  <c r="BH102" i="3"/>
  <c r="BG103" i="3"/>
  <c r="BH103" i="3" s="1"/>
  <c r="BG104" i="3"/>
  <c r="BH104" i="3"/>
  <c r="BG105" i="3"/>
  <c r="BH105" i="3" s="1"/>
  <c r="BG106" i="3"/>
  <c r="BH106" i="3"/>
  <c r="BG107" i="3"/>
  <c r="BH107" i="3" s="1"/>
  <c r="BG108" i="3"/>
  <c r="BH108" i="3"/>
  <c r="BG109" i="3"/>
  <c r="BH109" i="3" s="1"/>
  <c r="BG110" i="3"/>
  <c r="BH110" i="3"/>
  <c r="BG111" i="3"/>
  <c r="BH111" i="3" s="1"/>
  <c r="BG112" i="3"/>
  <c r="BH112" i="3"/>
  <c r="BG113" i="3"/>
  <c r="BH113" i="3" s="1"/>
  <c r="BG114" i="3"/>
  <c r="BH114" i="3"/>
  <c r="BG115" i="3"/>
  <c r="BH115" i="3" s="1"/>
  <c r="BG116" i="3"/>
  <c r="BH116" i="3"/>
  <c r="BG117" i="3"/>
  <c r="BH117" i="3" s="1"/>
  <c r="BG118" i="3"/>
  <c r="BH118" i="3"/>
  <c r="BG119" i="3"/>
  <c r="BH119" i="3" s="1"/>
  <c r="BG120" i="3"/>
  <c r="BH120" i="3"/>
  <c r="BG121" i="3"/>
  <c r="BH121" i="3" s="1"/>
  <c r="BG122" i="3"/>
  <c r="BH122" i="3"/>
  <c r="BG123" i="3"/>
  <c r="BH123" i="3" s="1"/>
  <c r="BG124" i="3"/>
  <c r="BH124" i="3"/>
  <c r="BG125" i="3"/>
  <c r="BH125" i="3" s="1"/>
  <c r="BG126" i="3"/>
  <c r="BH126" i="3"/>
  <c r="BG127" i="3"/>
  <c r="BH127" i="3" s="1"/>
  <c r="BG128" i="3"/>
  <c r="BH128" i="3"/>
  <c r="BG129" i="3"/>
  <c r="BH129" i="3" s="1"/>
  <c r="BG130" i="3"/>
  <c r="BH130" i="3"/>
  <c r="BG131" i="3"/>
  <c r="BH131" i="3" s="1"/>
  <c r="BG132" i="3"/>
  <c r="BH132" i="3"/>
  <c r="BG133" i="3"/>
  <c r="BH133" i="3" s="1"/>
  <c r="BG134" i="3"/>
  <c r="BH134" i="3"/>
  <c r="BG2" i="3"/>
  <c r="BH2" i="3" s="1"/>
  <c r="AO3" i="3"/>
  <c r="AP3" i="3" s="1"/>
  <c r="AO10" i="3"/>
  <c r="AP10" i="3" s="1"/>
  <c r="AO11" i="3"/>
  <c r="AP11" i="3" s="1"/>
  <c r="AO15" i="3"/>
  <c r="AP15" i="3" s="1"/>
  <c r="AO16" i="3"/>
  <c r="AP16" i="3" s="1"/>
  <c r="AO18" i="3"/>
  <c r="AP18" i="3" s="1"/>
  <c r="AO22" i="3"/>
  <c r="AP22" i="3"/>
  <c r="AO24" i="3"/>
  <c r="AP24" i="3" s="1"/>
  <c r="AO28" i="3"/>
  <c r="AP28" i="3" s="1"/>
  <c r="AO29" i="3"/>
  <c r="AP29" i="3" s="1"/>
  <c r="AO35" i="3"/>
  <c r="AP35" i="3" s="1"/>
  <c r="AO42" i="3"/>
  <c r="AP42" i="3" s="1"/>
  <c r="AO43" i="3"/>
  <c r="AP43" i="3" s="1"/>
  <c r="AO47" i="3"/>
  <c r="AP47" i="3" s="1"/>
  <c r="AO48" i="3"/>
  <c r="AP48" i="3" s="1"/>
  <c r="AO50" i="3"/>
  <c r="AP50" i="3" s="1"/>
  <c r="AO54" i="3"/>
  <c r="AP54" i="3"/>
  <c r="AO56" i="3"/>
  <c r="AP56" i="3" s="1"/>
  <c r="AO60" i="3"/>
  <c r="AP60" i="3" s="1"/>
  <c r="AO61" i="3"/>
  <c r="AP61" i="3" s="1"/>
  <c r="AO67" i="3"/>
  <c r="AP67" i="3" s="1"/>
  <c r="AO74" i="3"/>
  <c r="AP74" i="3" s="1"/>
  <c r="AO75" i="3"/>
  <c r="AP75" i="3" s="1"/>
  <c r="AO79" i="3"/>
  <c r="AP79" i="3" s="1"/>
  <c r="AO80" i="3"/>
  <c r="AP80" i="3" s="1"/>
  <c r="AO82" i="3"/>
  <c r="AP82" i="3" s="1"/>
  <c r="AO86" i="3"/>
  <c r="AP86" i="3"/>
  <c r="AO88" i="3"/>
  <c r="AP88" i="3" s="1"/>
  <c r="AO92" i="3"/>
  <c r="AP92" i="3" s="1"/>
  <c r="AO93" i="3"/>
  <c r="AP93" i="3" s="1"/>
  <c r="AO99" i="3"/>
  <c r="AP99" i="3" s="1"/>
  <c r="AO106" i="3"/>
  <c r="AP106" i="3" s="1"/>
  <c r="AO107" i="3"/>
  <c r="AP107" i="3" s="1"/>
  <c r="AO111" i="3"/>
  <c r="AP111" i="3" s="1"/>
  <c r="AO112" i="3"/>
  <c r="AP112" i="3" s="1"/>
  <c r="AO114" i="3"/>
  <c r="AP114" i="3" s="1"/>
  <c r="AO118" i="3"/>
  <c r="AP118" i="3"/>
  <c r="AO120" i="3"/>
  <c r="AP120" i="3" s="1"/>
  <c r="AO124" i="3"/>
  <c r="AP124" i="3" s="1"/>
  <c r="AO125" i="3"/>
  <c r="AP125" i="3" s="1"/>
  <c r="AO131" i="3"/>
  <c r="AP131" i="3" s="1"/>
  <c r="W7" i="3"/>
  <c r="X7" i="3" s="1"/>
  <c r="W8" i="3"/>
  <c r="X8" i="3" s="1"/>
  <c r="W34" i="3"/>
  <c r="X34" i="3" s="1"/>
  <c r="W75" i="3"/>
  <c r="X75" i="3" s="1"/>
  <c r="W77" i="3"/>
  <c r="X77" i="3" s="1"/>
  <c r="W132" i="3"/>
  <c r="X132" i="3" s="1"/>
  <c r="N137" i="1"/>
  <c r="N136" i="1"/>
  <c r="H1" i="4"/>
  <c r="BD58" i="3"/>
  <c r="E3" i="3"/>
  <c r="F3" i="3"/>
  <c r="H3" i="3" s="1"/>
  <c r="P3" i="3" s="1"/>
  <c r="E4" i="3"/>
  <c r="T4" i="3" s="1"/>
  <c r="F4" i="3"/>
  <c r="H4" i="3" s="1"/>
  <c r="P4" i="3" s="1"/>
  <c r="E5" i="3"/>
  <c r="AO5" i="3" s="1"/>
  <c r="AP5" i="3" s="1"/>
  <c r="F5" i="3"/>
  <c r="H5" i="3" s="1"/>
  <c r="P5" i="3" s="1"/>
  <c r="E6" i="3"/>
  <c r="AO6" i="3" s="1"/>
  <c r="AP6" i="3" s="1"/>
  <c r="F6" i="3"/>
  <c r="H6" i="3" s="1"/>
  <c r="P6" i="3" s="1"/>
  <c r="E7" i="3"/>
  <c r="T7" i="3" s="1"/>
  <c r="F7" i="3"/>
  <c r="H7" i="3" s="1"/>
  <c r="P7" i="3" s="1"/>
  <c r="E8" i="3"/>
  <c r="T8" i="3" s="1"/>
  <c r="F8" i="3"/>
  <c r="H8" i="3" s="1"/>
  <c r="P8" i="3" s="1"/>
  <c r="E9" i="3"/>
  <c r="AO9" i="3" s="1"/>
  <c r="AP9" i="3" s="1"/>
  <c r="F9" i="3"/>
  <c r="H9" i="3" s="1"/>
  <c r="P9" i="3" s="1"/>
  <c r="E10" i="3"/>
  <c r="F10" i="3"/>
  <c r="H10" i="3" s="1"/>
  <c r="P10" i="3" s="1"/>
  <c r="E11" i="3"/>
  <c r="F11" i="3"/>
  <c r="H11" i="3" s="1"/>
  <c r="P11" i="3" s="1"/>
  <c r="E12" i="3"/>
  <c r="T12" i="3" s="1"/>
  <c r="F12" i="3"/>
  <c r="H12" i="3" s="1"/>
  <c r="P12" i="3" s="1"/>
  <c r="E13" i="3"/>
  <c r="T13" i="3" s="1"/>
  <c r="F13" i="3"/>
  <c r="H13" i="3" s="1"/>
  <c r="P13" i="3" s="1"/>
  <c r="E14" i="3"/>
  <c r="AO14" i="3" s="1"/>
  <c r="AP14" i="3" s="1"/>
  <c r="F14" i="3"/>
  <c r="H14" i="3" s="1"/>
  <c r="P14" i="3" s="1"/>
  <c r="E15" i="3"/>
  <c r="F15" i="3"/>
  <c r="H15" i="3" s="1"/>
  <c r="P15" i="3" s="1"/>
  <c r="E16" i="3"/>
  <c r="T16" i="3" s="1"/>
  <c r="F16" i="3"/>
  <c r="H16" i="3" s="1"/>
  <c r="P16" i="3" s="1"/>
  <c r="E17" i="3"/>
  <c r="AO17" i="3" s="1"/>
  <c r="AP17" i="3" s="1"/>
  <c r="F17" i="3"/>
  <c r="H17" i="3" s="1"/>
  <c r="P17" i="3" s="1"/>
  <c r="E18" i="3"/>
  <c r="T18" i="3" s="1"/>
  <c r="F18" i="3"/>
  <c r="H18" i="3" s="1"/>
  <c r="P18" i="3" s="1"/>
  <c r="E19" i="3"/>
  <c r="AO19" i="3" s="1"/>
  <c r="AP19" i="3" s="1"/>
  <c r="F19" i="3"/>
  <c r="H19" i="3" s="1"/>
  <c r="P19" i="3" s="1"/>
  <c r="E20" i="3"/>
  <c r="T20" i="3" s="1"/>
  <c r="F20" i="3"/>
  <c r="H20" i="3" s="1"/>
  <c r="P20" i="3" s="1"/>
  <c r="E21" i="3"/>
  <c r="AO21" i="3" s="1"/>
  <c r="AP21" i="3" s="1"/>
  <c r="F21" i="3"/>
  <c r="H21" i="3" s="1"/>
  <c r="P21" i="3" s="1"/>
  <c r="E22" i="3"/>
  <c r="F22" i="3"/>
  <c r="H22" i="3" s="1"/>
  <c r="P22" i="3" s="1"/>
  <c r="E23" i="3"/>
  <c r="T23" i="3" s="1"/>
  <c r="F23" i="3"/>
  <c r="H23" i="3" s="1"/>
  <c r="P23" i="3" s="1"/>
  <c r="E24" i="3"/>
  <c r="AL24" i="3" s="1"/>
  <c r="F24" i="3"/>
  <c r="H24" i="3" s="1"/>
  <c r="P24" i="3" s="1"/>
  <c r="E25" i="3"/>
  <c r="AO25" i="3" s="1"/>
  <c r="AP25" i="3" s="1"/>
  <c r="F25" i="3"/>
  <c r="H25" i="3" s="1"/>
  <c r="P25" i="3" s="1"/>
  <c r="E26" i="3"/>
  <c r="AO26" i="3" s="1"/>
  <c r="AP26" i="3" s="1"/>
  <c r="F26" i="3"/>
  <c r="H26" i="3" s="1"/>
  <c r="P26" i="3" s="1"/>
  <c r="E27" i="3"/>
  <c r="AO27" i="3" s="1"/>
  <c r="AP27" i="3" s="1"/>
  <c r="F27" i="3"/>
  <c r="H27" i="3" s="1"/>
  <c r="P27" i="3" s="1"/>
  <c r="E28" i="3"/>
  <c r="T28" i="3" s="1"/>
  <c r="F28" i="3"/>
  <c r="H28" i="3" s="1"/>
  <c r="P28" i="3" s="1"/>
  <c r="E29" i="3"/>
  <c r="T29" i="3" s="1"/>
  <c r="F29" i="3"/>
  <c r="H29" i="3" s="1"/>
  <c r="P29" i="3" s="1"/>
  <c r="E30" i="3"/>
  <c r="AO30" i="3" s="1"/>
  <c r="AP30" i="3" s="1"/>
  <c r="F30" i="3"/>
  <c r="H30" i="3" s="1"/>
  <c r="P30" i="3" s="1"/>
  <c r="E31" i="3"/>
  <c r="AO31" i="3" s="1"/>
  <c r="AP31" i="3" s="1"/>
  <c r="F31" i="3"/>
  <c r="H31" i="3" s="1"/>
  <c r="P31" i="3" s="1"/>
  <c r="E32" i="3"/>
  <c r="T32" i="3" s="1"/>
  <c r="F32" i="3"/>
  <c r="H32" i="3" s="1"/>
  <c r="P32" i="3" s="1"/>
  <c r="E33" i="3"/>
  <c r="AO33" i="3" s="1"/>
  <c r="AP33" i="3" s="1"/>
  <c r="F33" i="3"/>
  <c r="H33" i="3" s="1"/>
  <c r="P33" i="3" s="1"/>
  <c r="E34" i="3"/>
  <c r="T34" i="3" s="1"/>
  <c r="F34" i="3"/>
  <c r="H34" i="3" s="1"/>
  <c r="P34" i="3" s="1"/>
  <c r="E35" i="3"/>
  <c r="F35" i="3"/>
  <c r="H35" i="3" s="1"/>
  <c r="P35" i="3" s="1"/>
  <c r="E36" i="3"/>
  <c r="T36" i="3" s="1"/>
  <c r="F36" i="3"/>
  <c r="H36" i="3" s="1"/>
  <c r="P36" i="3" s="1"/>
  <c r="E37" i="3"/>
  <c r="AO37" i="3" s="1"/>
  <c r="AP37" i="3" s="1"/>
  <c r="F37" i="3"/>
  <c r="H37" i="3" s="1"/>
  <c r="P37" i="3" s="1"/>
  <c r="E38" i="3"/>
  <c r="AO38" i="3" s="1"/>
  <c r="AP38" i="3" s="1"/>
  <c r="F38" i="3"/>
  <c r="H38" i="3" s="1"/>
  <c r="P38" i="3" s="1"/>
  <c r="E39" i="3"/>
  <c r="T39" i="3" s="1"/>
  <c r="F39" i="3"/>
  <c r="H39" i="3" s="1"/>
  <c r="P39" i="3" s="1"/>
  <c r="E40" i="3"/>
  <c r="T40" i="3" s="1"/>
  <c r="F40" i="3"/>
  <c r="H40" i="3" s="1"/>
  <c r="P40" i="3" s="1"/>
  <c r="E41" i="3"/>
  <c r="AO41" i="3" s="1"/>
  <c r="AP41" i="3" s="1"/>
  <c r="F41" i="3"/>
  <c r="H41" i="3" s="1"/>
  <c r="P41" i="3" s="1"/>
  <c r="E42" i="3"/>
  <c r="F42" i="3"/>
  <c r="H42" i="3" s="1"/>
  <c r="P42" i="3" s="1"/>
  <c r="E43" i="3"/>
  <c r="F43" i="3"/>
  <c r="H43" i="3" s="1"/>
  <c r="P43" i="3" s="1"/>
  <c r="E44" i="3"/>
  <c r="T44" i="3" s="1"/>
  <c r="F44" i="3"/>
  <c r="H44" i="3" s="1"/>
  <c r="P44" i="3" s="1"/>
  <c r="E45" i="3"/>
  <c r="T45" i="3" s="1"/>
  <c r="F45" i="3"/>
  <c r="H45" i="3" s="1"/>
  <c r="P45" i="3" s="1"/>
  <c r="E46" i="3"/>
  <c r="AO46" i="3" s="1"/>
  <c r="AP46" i="3" s="1"/>
  <c r="F46" i="3"/>
  <c r="H46" i="3" s="1"/>
  <c r="P46" i="3" s="1"/>
  <c r="E47" i="3"/>
  <c r="F47" i="3"/>
  <c r="H47" i="3" s="1"/>
  <c r="P47" i="3" s="1"/>
  <c r="E48" i="3"/>
  <c r="T48" i="3" s="1"/>
  <c r="F48" i="3"/>
  <c r="H48" i="3" s="1"/>
  <c r="P48" i="3" s="1"/>
  <c r="E49" i="3"/>
  <c r="AO49" i="3" s="1"/>
  <c r="AP49" i="3" s="1"/>
  <c r="F49" i="3"/>
  <c r="H49" i="3" s="1"/>
  <c r="P49" i="3" s="1"/>
  <c r="E50" i="3"/>
  <c r="T50" i="3" s="1"/>
  <c r="F50" i="3"/>
  <c r="H50" i="3" s="1"/>
  <c r="P50" i="3" s="1"/>
  <c r="E51" i="3"/>
  <c r="AO51" i="3" s="1"/>
  <c r="AP51" i="3" s="1"/>
  <c r="F51" i="3"/>
  <c r="H51" i="3" s="1"/>
  <c r="P51" i="3" s="1"/>
  <c r="E52" i="3"/>
  <c r="T52" i="3" s="1"/>
  <c r="F52" i="3"/>
  <c r="H52" i="3" s="1"/>
  <c r="P52" i="3" s="1"/>
  <c r="E53" i="3"/>
  <c r="AO53" i="3" s="1"/>
  <c r="AP53" i="3" s="1"/>
  <c r="F53" i="3"/>
  <c r="H53" i="3" s="1"/>
  <c r="P53" i="3" s="1"/>
  <c r="E54" i="3"/>
  <c r="F54" i="3"/>
  <c r="H54" i="3" s="1"/>
  <c r="P54" i="3" s="1"/>
  <c r="E55" i="3"/>
  <c r="T55" i="3" s="1"/>
  <c r="F55" i="3"/>
  <c r="H55" i="3" s="1"/>
  <c r="P55" i="3" s="1"/>
  <c r="E56" i="3"/>
  <c r="T56" i="3" s="1"/>
  <c r="F56" i="3"/>
  <c r="H56" i="3" s="1"/>
  <c r="P56" i="3" s="1"/>
  <c r="E57" i="3"/>
  <c r="AO57" i="3" s="1"/>
  <c r="AP57" i="3" s="1"/>
  <c r="F57" i="3"/>
  <c r="H57" i="3" s="1"/>
  <c r="P57" i="3" s="1"/>
  <c r="E58" i="3"/>
  <c r="AO58" i="3" s="1"/>
  <c r="AP58" i="3" s="1"/>
  <c r="F58" i="3"/>
  <c r="H58" i="3" s="1"/>
  <c r="P58" i="3" s="1"/>
  <c r="E59" i="3"/>
  <c r="AO59" i="3" s="1"/>
  <c r="AP59" i="3" s="1"/>
  <c r="F59" i="3"/>
  <c r="H59" i="3" s="1"/>
  <c r="P59" i="3" s="1"/>
  <c r="E60" i="3"/>
  <c r="T60" i="3" s="1"/>
  <c r="F60" i="3"/>
  <c r="H60" i="3" s="1"/>
  <c r="P60" i="3" s="1"/>
  <c r="E61" i="3"/>
  <c r="T61" i="3" s="1"/>
  <c r="F61" i="3"/>
  <c r="H61" i="3" s="1"/>
  <c r="P61" i="3" s="1"/>
  <c r="E62" i="3"/>
  <c r="AO62" i="3" s="1"/>
  <c r="AP62" i="3" s="1"/>
  <c r="F62" i="3"/>
  <c r="H62" i="3" s="1"/>
  <c r="P62" i="3" s="1"/>
  <c r="E63" i="3"/>
  <c r="AO63" i="3" s="1"/>
  <c r="AP63" i="3" s="1"/>
  <c r="F63" i="3"/>
  <c r="H63" i="3" s="1"/>
  <c r="P63" i="3" s="1"/>
  <c r="E64" i="3"/>
  <c r="AL64" i="3" s="1"/>
  <c r="F64" i="3"/>
  <c r="H64" i="3" s="1"/>
  <c r="P64" i="3" s="1"/>
  <c r="E65" i="3"/>
  <c r="AO65" i="3" s="1"/>
  <c r="AP65" i="3" s="1"/>
  <c r="F65" i="3"/>
  <c r="H65" i="3" s="1"/>
  <c r="P65" i="3" s="1"/>
  <c r="E66" i="3"/>
  <c r="T66" i="3" s="1"/>
  <c r="F66" i="3"/>
  <c r="H66" i="3" s="1"/>
  <c r="P66" i="3" s="1"/>
  <c r="E67" i="3"/>
  <c r="F67" i="3"/>
  <c r="H67" i="3" s="1"/>
  <c r="P67" i="3" s="1"/>
  <c r="E68" i="3"/>
  <c r="T68" i="3" s="1"/>
  <c r="F68" i="3"/>
  <c r="H68" i="3" s="1"/>
  <c r="P68" i="3" s="1"/>
  <c r="E69" i="3"/>
  <c r="AO69" i="3" s="1"/>
  <c r="AP69" i="3" s="1"/>
  <c r="F69" i="3"/>
  <c r="H69" i="3" s="1"/>
  <c r="P69" i="3" s="1"/>
  <c r="E70" i="3"/>
  <c r="AO70" i="3" s="1"/>
  <c r="AP70" i="3" s="1"/>
  <c r="F70" i="3"/>
  <c r="H70" i="3" s="1"/>
  <c r="P70" i="3" s="1"/>
  <c r="E71" i="3"/>
  <c r="T71" i="3" s="1"/>
  <c r="F71" i="3"/>
  <c r="H71" i="3" s="1"/>
  <c r="P71" i="3" s="1"/>
  <c r="E72" i="3"/>
  <c r="T72" i="3" s="1"/>
  <c r="F72" i="3"/>
  <c r="H72" i="3" s="1"/>
  <c r="P72" i="3" s="1"/>
  <c r="E73" i="3"/>
  <c r="T73" i="3" s="1"/>
  <c r="F73" i="3"/>
  <c r="H73" i="3" s="1"/>
  <c r="P73" i="3" s="1"/>
  <c r="E74" i="3"/>
  <c r="F74" i="3"/>
  <c r="H74" i="3" s="1"/>
  <c r="P74" i="3" s="1"/>
  <c r="E75" i="3"/>
  <c r="T75" i="3" s="1"/>
  <c r="F75" i="3"/>
  <c r="H75" i="3" s="1"/>
  <c r="E76" i="3"/>
  <c r="T76" i="3" s="1"/>
  <c r="F76" i="3"/>
  <c r="H76" i="3" s="1"/>
  <c r="P76" i="3" s="1"/>
  <c r="E77" i="3"/>
  <c r="T77" i="3" s="1"/>
  <c r="F77" i="3"/>
  <c r="H77" i="3" s="1"/>
  <c r="P77" i="3" s="1"/>
  <c r="AE77" i="3" s="1"/>
  <c r="E78" i="3"/>
  <c r="BD78" i="3" s="1"/>
  <c r="F78" i="3"/>
  <c r="H78" i="3" s="1"/>
  <c r="P78" i="3" s="1"/>
  <c r="E79" i="3"/>
  <c r="F79" i="3"/>
  <c r="H79" i="3" s="1"/>
  <c r="E80" i="3"/>
  <c r="T80" i="3" s="1"/>
  <c r="F80" i="3"/>
  <c r="H80" i="3" s="1"/>
  <c r="P80" i="3" s="1"/>
  <c r="E81" i="3"/>
  <c r="T81" i="3" s="1"/>
  <c r="F81" i="3"/>
  <c r="H81" i="3" s="1"/>
  <c r="P81" i="3" s="1"/>
  <c r="E82" i="3"/>
  <c r="T82" i="3" s="1"/>
  <c r="F82" i="3"/>
  <c r="H82" i="3" s="1"/>
  <c r="P82" i="3" s="1"/>
  <c r="E83" i="3"/>
  <c r="T83" i="3" s="1"/>
  <c r="F83" i="3"/>
  <c r="H83" i="3" s="1"/>
  <c r="E84" i="3"/>
  <c r="T84" i="3" s="1"/>
  <c r="F84" i="3"/>
  <c r="H84" i="3" s="1"/>
  <c r="P84" i="3" s="1"/>
  <c r="E85" i="3"/>
  <c r="AO85" i="3" s="1"/>
  <c r="AP85" i="3" s="1"/>
  <c r="F85" i="3"/>
  <c r="H85" i="3" s="1"/>
  <c r="P85" i="3" s="1"/>
  <c r="E86" i="3"/>
  <c r="BD86" i="3" s="1"/>
  <c r="F86" i="3"/>
  <c r="H86" i="3" s="1"/>
  <c r="P86" i="3" s="1"/>
  <c r="E87" i="3"/>
  <c r="T87" i="3" s="1"/>
  <c r="F87" i="3"/>
  <c r="H87" i="3" s="1"/>
  <c r="E88" i="3"/>
  <c r="T88" i="3" s="1"/>
  <c r="F88" i="3"/>
  <c r="H88" i="3" s="1"/>
  <c r="P88" i="3" s="1"/>
  <c r="E89" i="3"/>
  <c r="T89" i="3" s="1"/>
  <c r="F89" i="3"/>
  <c r="H89" i="3" s="1"/>
  <c r="P89" i="3" s="1"/>
  <c r="E90" i="3"/>
  <c r="AO90" i="3" s="1"/>
  <c r="AP90" i="3" s="1"/>
  <c r="F90" i="3"/>
  <c r="H90" i="3" s="1"/>
  <c r="P90" i="3" s="1"/>
  <c r="E91" i="3"/>
  <c r="T91" i="3" s="1"/>
  <c r="F91" i="3"/>
  <c r="H91" i="3" s="1"/>
  <c r="E92" i="3"/>
  <c r="T92" i="3" s="1"/>
  <c r="F92" i="3"/>
  <c r="H92" i="3" s="1"/>
  <c r="P92" i="3" s="1"/>
  <c r="E93" i="3"/>
  <c r="T93" i="3" s="1"/>
  <c r="F93" i="3"/>
  <c r="H93" i="3" s="1"/>
  <c r="P93" i="3" s="1"/>
  <c r="E94" i="3"/>
  <c r="BD94" i="3" s="1"/>
  <c r="F94" i="3"/>
  <c r="H94" i="3" s="1"/>
  <c r="P94" i="3" s="1"/>
  <c r="E95" i="3"/>
  <c r="AO95" i="3" s="1"/>
  <c r="AP95" i="3" s="1"/>
  <c r="F95" i="3"/>
  <c r="H95" i="3" s="1"/>
  <c r="E96" i="3"/>
  <c r="AL96" i="3" s="1"/>
  <c r="F96" i="3"/>
  <c r="H96" i="3" s="1"/>
  <c r="P96" i="3" s="1"/>
  <c r="E97" i="3"/>
  <c r="T97" i="3" s="1"/>
  <c r="F97" i="3"/>
  <c r="H97" i="3" s="1"/>
  <c r="P97" i="3" s="1"/>
  <c r="E98" i="3"/>
  <c r="T98" i="3" s="1"/>
  <c r="F98" i="3"/>
  <c r="H98" i="3" s="1"/>
  <c r="P98" i="3" s="1"/>
  <c r="E99" i="3"/>
  <c r="T99" i="3" s="1"/>
  <c r="F99" i="3"/>
  <c r="H99" i="3" s="1"/>
  <c r="E100" i="3"/>
  <c r="T100" i="3" s="1"/>
  <c r="F100" i="3"/>
  <c r="H100" i="3" s="1"/>
  <c r="P100" i="3" s="1"/>
  <c r="E101" i="3"/>
  <c r="AO101" i="3" s="1"/>
  <c r="AP101" i="3" s="1"/>
  <c r="F101" i="3"/>
  <c r="H101" i="3" s="1"/>
  <c r="P101" i="3" s="1"/>
  <c r="E102" i="3"/>
  <c r="BD102" i="3" s="1"/>
  <c r="F102" i="3"/>
  <c r="H102" i="3" s="1"/>
  <c r="P102" i="3" s="1"/>
  <c r="E103" i="3"/>
  <c r="T103" i="3" s="1"/>
  <c r="F103" i="3"/>
  <c r="H103" i="3" s="1"/>
  <c r="E104" i="3"/>
  <c r="T104" i="3" s="1"/>
  <c r="F104" i="3"/>
  <c r="H104" i="3" s="1"/>
  <c r="P104" i="3" s="1"/>
  <c r="E105" i="3"/>
  <c r="T105" i="3" s="1"/>
  <c r="F105" i="3"/>
  <c r="H105" i="3" s="1"/>
  <c r="P105" i="3" s="1"/>
  <c r="E106" i="3"/>
  <c r="T106" i="3" s="1"/>
  <c r="F106" i="3"/>
  <c r="H106" i="3" s="1"/>
  <c r="P106" i="3" s="1"/>
  <c r="E107" i="3"/>
  <c r="T107" i="3" s="1"/>
  <c r="F107" i="3"/>
  <c r="H107" i="3" s="1"/>
  <c r="E108" i="3"/>
  <c r="T108" i="3" s="1"/>
  <c r="F108" i="3"/>
  <c r="H108" i="3" s="1"/>
  <c r="P108" i="3" s="1"/>
  <c r="E109" i="3"/>
  <c r="T109" i="3" s="1"/>
  <c r="F109" i="3"/>
  <c r="H109" i="3" s="1"/>
  <c r="P109" i="3" s="1"/>
  <c r="E110" i="3"/>
  <c r="BD110" i="3" s="1"/>
  <c r="F110" i="3"/>
  <c r="H110" i="3" s="1"/>
  <c r="P110" i="3" s="1"/>
  <c r="E111" i="3"/>
  <c r="BD111" i="3" s="1"/>
  <c r="F111" i="3"/>
  <c r="H111" i="3" s="1"/>
  <c r="E112" i="3"/>
  <c r="T112" i="3" s="1"/>
  <c r="F112" i="3"/>
  <c r="H112" i="3" s="1"/>
  <c r="P112" i="3" s="1"/>
  <c r="E113" i="3"/>
  <c r="T113" i="3" s="1"/>
  <c r="F113" i="3"/>
  <c r="H113" i="3" s="1"/>
  <c r="P113" i="3" s="1"/>
  <c r="E114" i="3"/>
  <c r="T114" i="3" s="1"/>
  <c r="F114" i="3"/>
  <c r="H114" i="3" s="1"/>
  <c r="P114" i="3" s="1"/>
  <c r="E115" i="3"/>
  <c r="BD115" i="3" s="1"/>
  <c r="F115" i="3"/>
  <c r="H115" i="3" s="1"/>
  <c r="E116" i="3"/>
  <c r="T116" i="3" s="1"/>
  <c r="F116" i="3"/>
  <c r="H116" i="3" s="1"/>
  <c r="P116" i="3" s="1"/>
  <c r="E117" i="3"/>
  <c r="T117" i="3" s="1"/>
  <c r="F117" i="3"/>
  <c r="H117" i="3" s="1"/>
  <c r="P117" i="3" s="1"/>
  <c r="E118" i="3"/>
  <c r="BD118" i="3" s="1"/>
  <c r="F118" i="3"/>
  <c r="H118" i="3" s="1"/>
  <c r="P118" i="3" s="1"/>
  <c r="E119" i="3"/>
  <c r="BD119" i="3" s="1"/>
  <c r="F119" i="3"/>
  <c r="H119" i="3" s="1"/>
  <c r="E120" i="3"/>
  <c r="T120" i="3" s="1"/>
  <c r="F120" i="3"/>
  <c r="H120" i="3" s="1"/>
  <c r="P120" i="3" s="1"/>
  <c r="E121" i="3"/>
  <c r="T121" i="3" s="1"/>
  <c r="F121" i="3"/>
  <c r="H121" i="3" s="1"/>
  <c r="P121" i="3" s="1"/>
  <c r="E122" i="3"/>
  <c r="T122" i="3" s="1"/>
  <c r="F122" i="3"/>
  <c r="H122" i="3" s="1"/>
  <c r="P122" i="3" s="1"/>
  <c r="E123" i="3"/>
  <c r="BD123" i="3" s="1"/>
  <c r="F123" i="3"/>
  <c r="H123" i="3" s="1"/>
  <c r="E124" i="3"/>
  <c r="T124" i="3" s="1"/>
  <c r="F124" i="3"/>
  <c r="H124" i="3" s="1"/>
  <c r="P124" i="3" s="1"/>
  <c r="E125" i="3"/>
  <c r="T125" i="3" s="1"/>
  <c r="F125" i="3"/>
  <c r="H125" i="3" s="1"/>
  <c r="P125" i="3" s="1"/>
  <c r="E126" i="3"/>
  <c r="BD126" i="3" s="1"/>
  <c r="F126" i="3"/>
  <c r="H126" i="3" s="1"/>
  <c r="P126" i="3" s="1"/>
  <c r="E127" i="3"/>
  <c r="BD127" i="3" s="1"/>
  <c r="F127" i="3"/>
  <c r="H127" i="3" s="1"/>
  <c r="E128" i="3"/>
  <c r="T128" i="3" s="1"/>
  <c r="F128" i="3"/>
  <c r="H128" i="3" s="1"/>
  <c r="P128" i="3" s="1"/>
  <c r="E129" i="3"/>
  <c r="T129" i="3" s="1"/>
  <c r="F129" i="3"/>
  <c r="H129" i="3" s="1"/>
  <c r="P129" i="3" s="1"/>
  <c r="E130" i="3"/>
  <c r="T130" i="3" s="1"/>
  <c r="F130" i="3"/>
  <c r="H130" i="3" s="1"/>
  <c r="P130" i="3" s="1"/>
  <c r="E131" i="3"/>
  <c r="BD131" i="3" s="1"/>
  <c r="F131" i="3"/>
  <c r="H131" i="3" s="1"/>
  <c r="E132" i="3"/>
  <c r="T132" i="3" s="1"/>
  <c r="F132" i="3"/>
  <c r="H132" i="3" s="1"/>
  <c r="P132" i="3" s="1"/>
  <c r="E133" i="3"/>
  <c r="T133" i="3" s="1"/>
  <c r="F133" i="3"/>
  <c r="H133" i="3" s="1"/>
  <c r="P133" i="3" s="1"/>
  <c r="E134" i="3"/>
  <c r="BD134" i="3" s="1"/>
  <c r="F134" i="3"/>
  <c r="H134" i="3" s="1"/>
  <c r="P134" i="3" s="1"/>
  <c r="F2" i="3"/>
  <c r="H2" i="3" s="1"/>
  <c r="P2" i="3" s="1"/>
  <c r="E2" i="3"/>
  <c r="BD2" i="3" s="1"/>
  <c r="D2" i="3"/>
  <c r="G2" i="3" s="1"/>
  <c r="N2" i="3"/>
  <c r="L2" i="3"/>
  <c r="L17" i="3"/>
  <c r="AO133" i="3" l="1"/>
  <c r="AP133" i="3" s="1"/>
  <c r="W89" i="3"/>
  <c r="X89" i="3" s="1"/>
  <c r="W87" i="3"/>
  <c r="X87" i="3" s="1"/>
  <c r="W28" i="3"/>
  <c r="X28" i="3" s="1"/>
  <c r="AO132" i="3"/>
  <c r="AP132" i="3" s="1"/>
  <c r="AO126" i="3"/>
  <c r="AP126" i="3" s="1"/>
  <c r="AO119" i="3"/>
  <c r="AP119" i="3" s="1"/>
  <c r="AO113" i="3"/>
  <c r="AP113" i="3" s="1"/>
  <c r="AO100" i="3"/>
  <c r="AP100" i="3" s="1"/>
  <c r="AO94" i="3"/>
  <c r="AP94" i="3" s="1"/>
  <c r="AO87" i="3"/>
  <c r="AP87" i="3" s="1"/>
  <c r="AO81" i="3"/>
  <c r="AP81" i="3" s="1"/>
  <c r="AO68" i="3"/>
  <c r="AP68" i="3" s="1"/>
  <c r="AO55" i="3"/>
  <c r="AP55" i="3" s="1"/>
  <c r="AO36" i="3"/>
  <c r="AP36" i="3" s="1"/>
  <c r="AO23" i="3"/>
  <c r="AP23" i="3" s="1"/>
  <c r="AO4" i="3"/>
  <c r="AP4" i="3" s="1"/>
  <c r="W128" i="3"/>
  <c r="X128" i="3" s="1"/>
  <c r="W68" i="3"/>
  <c r="X68" i="3" s="1"/>
  <c r="AO130" i="3"/>
  <c r="AP130" i="3" s="1"/>
  <c r="AO123" i="3"/>
  <c r="AP123" i="3" s="1"/>
  <c r="AO117" i="3"/>
  <c r="AP117" i="3" s="1"/>
  <c r="AO104" i="3"/>
  <c r="AP104" i="3" s="1"/>
  <c r="AO98" i="3"/>
  <c r="AP98" i="3" s="1"/>
  <c r="AO91" i="3"/>
  <c r="AP91" i="3" s="1"/>
  <c r="AO72" i="3"/>
  <c r="AP72" i="3" s="1"/>
  <c r="AO66" i="3"/>
  <c r="AP66" i="3" s="1"/>
  <c r="AO40" i="3"/>
  <c r="AP40" i="3" s="1"/>
  <c r="AO34" i="3"/>
  <c r="AP34" i="3" s="1"/>
  <c r="AO8" i="3"/>
  <c r="AP8" i="3" s="1"/>
  <c r="W116" i="3"/>
  <c r="X116" i="3" s="1"/>
  <c r="W60" i="3"/>
  <c r="X60" i="3" s="1"/>
  <c r="AO2" i="3"/>
  <c r="AP2" i="3" s="1"/>
  <c r="AO129" i="3"/>
  <c r="AP129" i="3" s="1"/>
  <c r="AO116" i="3"/>
  <c r="AP116" i="3" s="1"/>
  <c r="AO110" i="3"/>
  <c r="AP110" i="3" s="1"/>
  <c r="AO103" i="3"/>
  <c r="AP103" i="3" s="1"/>
  <c r="AO97" i="3"/>
  <c r="AP97" i="3" s="1"/>
  <c r="AO84" i="3"/>
  <c r="AP84" i="3" s="1"/>
  <c r="AO78" i="3"/>
  <c r="AP78" i="3" s="1"/>
  <c r="AO71" i="3"/>
  <c r="AP71" i="3" s="1"/>
  <c r="AO52" i="3"/>
  <c r="AP52" i="3" s="1"/>
  <c r="AO39" i="3"/>
  <c r="AP39" i="3" s="1"/>
  <c r="AO20" i="3"/>
  <c r="AP20" i="3" s="1"/>
  <c r="AO7" i="3"/>
  <c r="AP7" i="3" s="1"/>
  <c r="AE89" i="3"/>
  <c r="AO105" i="3"/>
  <c r="AP105" i="3" s="1"/>
  <c r="AE7" i="3"/>
  <c r="W112" i="3"/>
  <c r="X112" i="3" s="1"/>
  <c r="W45" i="3"/>
  <c r="X45" i="3" s="1"/>
  <c r="AO128" i="3"/>
  <c r="AP128" i="3" s="1"/>
  <c r="AO122" i="3"/>
  <c r="AP122" i="3" s="1"/>
  <c r="AO115" i="3"/>
  <c r="AP115" i="3" s="1"/>
  <c r="AO109" i="3"/>
  <c r="AP109" i="3" s="1"/>
  <c r="AO96" i="3"/>
  <c r="AP96" i="3" s="1"/>
  <c r="AO83" i="3"/>
  <c r="AP83" i="3" s="1"/>
  <c r="AO77" i="3"/>
  <c r="AP77" i="3" s="1"/>
  <c r="AO64" i="3"/>
  <c r="AP64" i="3" s="1"/>
  <c r="AO45" i="3"/>
  <c r="AP45" i="3" s="1"/>
  <c r="AO32" i="3"/>
  <c r="AP32" i="3" s="1"/>
  <c r="AO13" i="3"/>
  <c r="AP13" i="3" s="1"/>
  <c r="AO73" i="3"/>
  <c r="AP73" i="3" s="1"/>
  <c r="W99" i="3"/>
  <c r="X99" i="3" s="1"/>
  <c r="W36" i="3"/>
  <c r="X36" i="3" s="1"/>
  <c r="AE36" i="3" s="1"/>
  <c r="AO134" i="3"/>
  <c r="AP134" i="3" s="1"/>
  <c r="AO127" i="3"/>
  <c r="AP127" i="3" s="1"/>
  <c r="AO121" i="3"/>
  <c r="AP121" i="3" s="1"/>
  <c r="AO108" i="3"/>
  <c r="AP108" i="3" s="1"/>
  <c r="AO102" i="3"/>
  <c r="AP102" i="3" s="1"/>
  <c r="AO89" i="3"/>
  <c r="AP89" i="3" s="1"/>
  <c r="AO76" i="3"/>
  <c r="AP76" i="3" s="1"/>
  <c r="AO44" i="3"/>
  <c r="AP44" i="3" s="1"/>
  <c r="AO12" i="3"/>
  <c r="AP12" i="3" s="1"/>
  <c r="AE54" i="3"/>
  <c r="AE51" i="3"/>
  <c r="T95" i="3"/>
  <c r="W95" i="3"/>
  <c r="X95" i="3" s="1"/>
  <c r="T79" i="3"/>
  <c r="W79" i="3"/>
  <c r="X79" i="3" s="1"/>
  <c r="T67" i="3"/>
  <c r="W67" i="3"/>
  <c r="X67" i="3" s="1"/>
  <c r="AE67" i="3" s="1"/>
  <c r="T63" i="3"/>
  <c r="W63" i="3"/>
  <c r="X63" i="3" s="1"/>
  <c r="AE63" i="3" s="1"/>
  <c r="T59" i="3"/>
  <c r="W59" i="3"/>
  <c r="X59" i="3" s="1"/>
  <c r="AE59" i="3" s="1"/>
  <c r="T51" i="3"/>
  <c r="W51" i="3"/>
  <c r="X51" i="3" s="1"/>
  <c r="T47" i="3"/>
  <c r="W47" i="3"/>
  <c r="X47" i="3" s="1"/>
  <c r="AE47" i="3" s="1"/>
  <c r="T43" i="3"/>
  <c r="W43" i="3"/>
  <c r="X43" i="3" s="1"/>
  <c r="AE43" i="3" s="1"/>
  <c r="T35" i="3"/>
  <c r="W35" i="3"/>
  <c r="X35" i="3" s="1"/>
  <c r="AE35" i="3" s="1"/>
  <c r="T31" i="3"/>
  <c r="W31" i="3"/>
  <c r="X31" i="3" s="1"/>
  <c r="T27" i="3"/>
  <c r="W27" i="3"/>
  <c r="X27" i="3" s="1"/>
  <c r="AE27" i="3" s="1"/>
  <c r="T19" i="3"/>
  <c r="W19" i="3"/>
  <c r="X19" i="3" s="1"/>
  <c r="AE19" i="3" s="1"/>
  <c r="T15" i="3"/>
  <c r="W15" i="3"/>
  <c r="X15" i="3" s="1"/>
  <c r="AE15" i="3" s="1"/>
  <c r="T11" i="3"/>
  <c r="W11" i="3"/>
  <c r="X11" i="3" s="1"/>
  <c r="AE11" i="3" s="1"/>
  <c r="T3" i="3"/>
  <c r="W3" i="3"/>
  <c r="X3" i="3" s="1"/>
  <c r="AE3" i="3" s="1"/>
  <c r="W133" i="3"/>
  <c r="X133" i="3" s="1"/>
  <c r="AE133" i="3" s="1"/>
  <c r="W127" i="3"/>
  <c r="X127" i="3" s="1"/>
  <c r="W122" i="3"/>
  <c r="X122" i="3" s="1"/>
  <c r="W117" i="3"/>
  <c r="X117" i="3" s="1"/>
  <c r="AE117" i="3" s="1"/>
  <c r="W111" i="3"/>
  <c r="X111" i="3" s="1"/>
  <c r="W106" i="3"/>
  <c r="X106" i="3" s="1"/>
  <c r="AE106" i="3" s="1"/>
  <c r="W100" i="3"/>
  <c r="X100" i="3" s="1"/>
  <c r="AE100" i="3" s="1"/>
  <c r="W94" i="3"/>
  <c r="X94" i="3" s="1"/>
  <c r="AE94" i="3" s="1"/>
  <c r="W88" i="3"/>
  <c r="X88" i="3" s="1"/>
  <c r="W82" i="3"/>
  <c r="X82" i="3" s="1"/>
  <c r="AE82" i="3" s="1"/>
  <c r="W76" i="3"/>
  <c r="X76" i="3" s="1"/>
  <c r="AE76" i="3" s="1"/>
  <c r="W61" i="3"/>
  <c r="X61" i="3" s="1"/>
  <c r="W52" i="3"/>
  <c r="X52" i="3" s="1"/>
  <c r="W44" i="3"/>
  <c r="X44" i="3" s="1"/>
  <c r="AE44" i="3" s="1"/>
  <c r="W18" i="3"/>
  <c r="X18" i="3" s="1"/>
  <c r="AE18" i="3" s="1"/>
  <c r="AE58" i="3"/>
  <c r="T74" i="3"/>
  <c r="W74" i="3"/>
  <c r="X74" i="3" s="1"/>
  <c r="BD70" i="3"/>
  <c r="W70" i="3"/>
  <c r="X70" i="3" s="1"/>
  <c r="AE70" i="3" s="1"/>
  <c r="BD62" i="3"/>
  <c r="W62" i="3"/>
  <c r="X62" i="3" s="1"/>
  <c r="AE62" i="3" s="1"/>
  <c r="T58" i="3"/>
  <c r="W58" i="3"/>
  <c r="X58" i="3" s="1"/>
  <c r="BD54" i="3"/>
  <c r="W54" i="3"/>
  <c r="X54" i="3" s="1"/>
  <c r="BD46" i="3"/>
  <c r="W46" i="3"/>
  <c r="X46" i="3" s="1"/>
  <c r="AE46" i="3" s="1"/>
  <c r="T42" i="3"/>
  <c r="W42" i="3"/>
  <c r="X42" i="3" s="1"/>
  <c r="AE42" i="3" s="1"/>
  <c r="BD38" i="3"/>
  <c r="W38" i="3"/>
  <c r="X38" i="3" s="1"/>
  <c r="AE38" i="3" s="1"/>
  <c r="BD30" i="3"/>
  <c r="W30" i="3"/>
  <c r="X30" i="3" s="1"/>
  <c r="T26" i="3"/>
  <c r="W26" i="3"/>
  <c r="X26" i="3" s="1"/>
  <c r="AE26" i="3" s="1"/>
  <c r="BD22" i="3"/>
  <c r="W22" i="3"/>
  <c r="X22" i="3" s="1"/>
  <c r="AE22" i="3" s="1"/>
  <c r="BD14" i="3"/>
  <c r="W14" i="3"/>
  <c r="X14" i="3" s="1"/>
  <c r="AE14" i="3" s="1"/>
  <c r="T10" i="3"/>
  <c r="W10" i="3"/>
  <c r="X10" i="3" s="1"/>
  <c r="BD6" i="3"/>
  <c r="W6" i="3"/>
  <c r="X6" i="3" s="1"/>
  <c r="AE6" i="3" s="1"/>
  <c r="W131" i="3"/>
  <c r="X131" i="3" s="1"/>
  <c r="W126" i="3"/>
  <c r="X126" i="3" s="1"/>
  <c r="AE126" i="3" s="1"/>
  <c r="W121" i="3"/>
  <c r="X121" i="3" s="1"/>
  <c r="AE121" i="3" s="1"/>
  <c r="W115" i="3"/>
  <c r="X115" i="3" s="1"/>
  <c r="W110" i="3"/>
  <c r="X110" i="3" s="1"/>
  <c r="AE110" i="3" s="1"/>
  <c r="W105" i="3"/>
  <c r="X105" i="3" s="1"/>
  <c r="AE105" i="3" s="1"/>
  <c r="W93" i="3"/>
  <c r="X93" i="3" s="1"/>
  <c r="AE93" i="3" s="1"/>
  <c r="W81" i="3"/>
  <c r="X81" i="3" s="1"/>
  <c r="AE81" i="3" s="1"/>
  <c r="W50" i="3"/>
  <c r="X50" i="3" s="1"/>
  <c r="AE50" i="3" s="1"/>
  <c r="W24" i="3"/>
  <c r="X24" i="3" s="1"/>
  <c r="AE24" i="3" s="1"/>
  <c r="W16" i="3"/>
  <c r="X16" i="3" s="1"/>
  <c r="AE16" i="3" s="1"/>
  <c r="AE30" i="3"/>
  <c r="T90" i="3"/>
  <c r="W90" i="3"/>
  <c r="X90" i="3" s="1"/>
  <c r="AE90" i="3" s="1"/>
  <c r="AE61" i="3"/>
  <c r="AE45" i="3"/>
  <c r="AE33" i="3"/>
  <c r="AE29" i="3"/>
  <c r="W120" i="3"/>
  <c r="X120" i="3" s="1"/>
  <c r="W104" i="3"/>
  <c r="X104" i="3" s="1"/>
  <c r="AE104" i="3" s="1"/>
  <c r="W98" i="3"/>
  <c r="X98" i="3" s="1"/>
  <c r="AE98" i="3" s="1"/>
  <c r="W92" i="3"/>
  <c r="X92" i="3" s="1"/>
  <c r="AE92" i="3" s="1"/>
  <c r="W86" i="3"/>
  <c r="X86" i="3" s="1"/>
  <c r="AE86" i="3" s="1"/>
  <c r="W80" i="3"/>
  <c r="X80" i="3" s="1"/>
  <c r="W66" i="3"/>
  <c r="X66" i="3" s="1"/>
  <c r="AE66" i="3" s="1"/>
  <c r="W40" i="3"/>
  <c r="X40" i="3" s="1"/>
  <c r="AE40" i="3" s="1"/>
  <c r="W32" i="3"/>
  <c r="X32" i="3" s="1"/>
  <c r="AE32" i="3" s="1"/>
  <c r="W23" i="3"/>
  <c r="X23" i="3" s="1"/>
  <c r="AE23" i="3" s="1"/>
  <c r="AE31" i="3"/>
  <c r="AE34" i="3"/>
  <c r="AE10" i="3"/>
  <c r="T101" i="3"/>
  <c r="W101" i="3"/>
  <c r="X101" i="3" s="1"/>
  <c r="AE101" i="3" s="1"/>
  <c r="T85" i="3"/>
  <c r="W85" i="3"/>
  <c r="X85" i="3" s="1"/>
  <c r="AE85" i="3" s="1"/>
  <c r="T69" i="3"/>
  <c r="W69" i="3"/>
  <c r="X69" i="3" s="1"/>
  <c r="AE69" i="3" s="1"/>
  <c r="T65" i="3"/>
  <c r="W65" i="3"/>
  <c r="X65" i="3" s="1"/>
  <c r="AE65" i="3" s="1"/>
  <c r="T57" i="3"/>
  <c r="W57" i="3"/>
  <c r="X57" i="3" s="1"/>
  <c r="AE57" i="3" s="1"/>
  <c r="T53" i="3"/>
  <c r="W53" i="3"/>
  <c r="X53" i="3" s="1"/>
  <c r="AE53" i="3" s="1"/>
  <c r="T49" i="3"/>
  <c r="W49" i="3"/>
  <c r="X49" i="3" s="1"/>
  <c r="AE49" i="3" s="1"/>
  <c r="T41" i="3"/>
  <c r="W41" i="3"/>
  <c r="X41" i="3" s="1"/>
  <c r="AE41" i="3" s="1"/>
  <c r="T37" i="3"/>
  <c r="W37" i="3"/>
  <c r="X37" i="3" s="1"/>
  <c r="AE37" i="3" s="1"/>
  <c r="T33" i="3"/>
  <c r="W33" i="3"/>
  <c r="X33" i="3" s="1"/>
  <c r="T25" i="3"/>
  <c r="W25" i="3"/>
  <c r="X25" i="3" s="1"/>
  <c r="AE25" i="3" s="1"/>
  <c r="T21" i="3"/>
  <c r="W21" i="3"/>
  <c r="X21" i="3" s="1"/>
  <c r="AE21" i="3" s="1"/>
  <c r="T17" i="3"/>
  <c r="W17" i="3"/>
  <c r="X17" i="3" s="1"/>
  <c r="AE17" i="3" s="1"/>
  <c r="T9" i="3"/>
  <c r="W9" i="3"/>
  <c r="X9" i="3" s="1"/>
  <c r="AE9" i="3" s="1"/>
  <c r="T5" i="3"/>
  <c r="W5" i="3"/>
  <c r="X5" i="3" s="1"/>
  <c r="AE5" i="3" s="1"/>
  <c r="W2" i="3"/>
  <c r="X2" i="3" s="1"/>
  <c r="AE2" i="3" s="1"/>
  <c r="W130" i="3"/>
  <c r="X130" i="3" s="1"/>
  <c r="AE130" i="3" s="1"/>
  <c r="W125" i="3"/>
  <c r="X125" i="3" s="1"/>
  <c r="AE125" i="3" s="1"/>
  <c r="W119" i="3"/>
  <c r="X119" i="3" s="1"/>
  <c r="W114" i="3"/>
  <c r="X114" i="3" s="1"/>
  <c r="AE114" i="3" s="1"/>
  <c r="W109" i="3"/>
  <c r="X109" i="3" s="1"/>
  <c r="AE109" i="3" s="1"/>
  <c r="W103" i="3"/>
  <c r="X103" i="3" s="1"/>
  <c r="W91" i="3"/>
  <c r="X91" i="3" s="1"/>
  <c r="W73" i="3"/>
  <c r="X73" i="3" s="1"/>
  <c r="AE73" i="3" s="1"/>
  <c r="W56" i="3"/>
  <c r="X56" i="3" s="1"/>
  <c r="AE56" i="3" s="1"/>
  <c r="W48" i="3"/>
  <c r="X48" i="3" s="1"/>
  <c r="AE48" i="3" s="1"/>
  <c r="W39" i="3"/>
  <c r="X39" i="3" s="1"/>
  <c r="AE39" i="3" s="1"/>
  <c r="AE122" i="3"/>
  <c r="AE132" i="3"/>
  <c r="AE128" i="3"/>
  <c r="AE120" i="3"/>
  <c r="AE116" i="3"/>
  <c r="AE112" i="3"/>
  <c r="AE88" i="3"/>
  <c r="AE80" i="3"/>
  <c r="AE72" i="3"/>
  <c r="AE68" i="3"/>
  <c r="AE60" i="3"/>
  <c r="AE52" i="3"/>
  <c r="AE28" i="3"/>
  <c r="AE8" i="3"/>
  <c r="W124" i="3"/>
  <c r="X124" i="3" s="1"/>
  <c r="AE124" i="3" s="1"/>
  <c r="W108" i="3"/>
  <c r="X108" i="3" s="1"/>
  <c r="AE108" i="3" s="1"/>
  <c r="W97" i="3"/>
  <c r="X97" i="3" s="1"/>
  <c r="AE97" i="3" s="1"/>
  <c r="W84" i="3"/>
  <c r="X84" i="3" s="1"/>
  <c r="AE84" i="3" s="1"/>
  <c r="W78" i="3"/>
  <c r="X78" i="3" s="1"/>
  <c r="AE78" i="3" s="1"/>
  <c r="W72" i="3"/>
  <c r="X72" i="3" s="1"/>
  <c r="W64" i="3"/>
  <c r="X64" i="3" s="1"/>
  <c r="AE64" i="3" s="1"/>
  <c r="W55" i="3"/>
  <c r="X55" i="3" s="1"/>
  <c r="AE55" i="3" s="1"/>
  <c r="W13" i="3"/>
  <c r="X13" i="3" s="1"/>
  <c r="AE13" i="3" s="1"/>
  <c r="W4" i="3"/>
  <c r="X4" i="3" s="1"/>
  <c r="AE4" i="3" s="1"/>
  <c r="AE74" i="3"/>
  <c r="W134" i="3"/>
  <c r="X134" i="3" s="1"/>
  <c r="AE134" i="3" s="1"/>
  <c r="W129" i="3"/>
  <c r="X129" i="3" s="1"/>
  <c r="AE129" i="3" s="1"/>
  <c r="W123" i="3"/>
  <c r="X123" i="3" s="1"/>
  <c r="W118" i="3"/>
  <c r="X118" i="3" s="1"/>
  <c r="AE118" i="3" s="1"/>
  <c r="W113" i="3"/>
  <c r="X113" i="3" s="1"/>
  <c r="AE113" i="3" s="1"/>
  <c r="W107" i="3"/>
  <c r="X107" i="3" s="1"/>
  <c r="W102" i="3"/>
  <c r="X102" i="3" s="1"/>
  <c r="AE102" i="3" s="1"/>
  <c r="W96" i="3"/>
  <c r="X96" i="3" s="1"/>
  <c r="AE96" i="3" s="1"/>
  <c r="W83" i="3"/>
  <c r="X83" i="3" s="1"/>
  <c r="W71" i="3"/>
  <c r="X71" i="3" s="1"/>
  <c r="AE71" i="3" s="1"/>
  <c r="W29" i="3"/>
  <c r="X29" i="3" s="1"/>
  <c r="W20" i="3"/>
  <c r="X20" i="3" s="1"/>
  <c r="AE20" i="3" s="1"/>
  <c r="W12" i="3"/>
  <c r="X12" i="3" s="1"/>
  <c r="AE12" i="3" s="1"/>
  <c r="BD26" i="3"/>
  <c r="BD25" i="3"/>
  <c r="AZ13" i="3"/>
  <c r="BD122" i="3"/>
  <c r="BD90" i="3"/>
  <c r="BD121" i="3"/>
  <c r="AL82" i="3"/>
  <c r="BD130" i="3"/>
  <c r="BD98" i="3"/>
  <c r="BD66" i="3"/>
  <c r="BD34" i="3"/>
  <c r="AL53" i="3"/>
  <c r="BD129" i="3"/>
  <c r="BD97" i="3"/>
  <c r="BD65" i="3"/>
  <c r="BD33" i="3"/>
  <c r="AL29" i="3"/>
  <c r="BD89" i="3"/>
  <c r="AZ85" i="3"/>
  <c r="BD114" i="3"/>
  <c r="BD82" i="3"/>
  <c r="BD50" i="3"/>
  <c r="BD18" i="3"/>
  <c r="BD57" i="3"/>
  <c r="AZ77" i="3"/>
  <c r="BD113" i="3"/>
  <c r="BD81" i="3"/>
  <c r="BD49" i="3"/>
  <c r="BD17" i="3"/>
  <c r="AZ21" i="3"/>
  <c r="BD106" i="3"/>
  <c r="BD74" i="3"/>
  <c r="BD42" i="3"/>
  <c r="BD10" i="3"/>
  <c r="AL5" i="3"/>
  <c r="AL90" i="3"/>
  <c r="BD105" i="3"/>
  <c r="BD73" i="3"/>
  <c r="BD41" i="3"/>
  <c r="BD9" i="3"/>
  <c r="AL52" i="3"/>
  <c r="AL76" i="3"/>
  <c r="AL50" i="3"/>
  <c r="AL26" i="3"/>
  <c r="AZ133" i="3"/>
  <c r="AZ69" i="3"/>
  <c r="AZ5" i="3"/>
  <c r="BD128" i="3"/>
  <c r="BD120" i="3"/>
  <c r="BD112" i="3"/>
  <c r="BD104" i="3"/>
  <c r="BD96" i="3"/>
  <c r="BD88" i="3"/>
  <c r="BD80" i="3"/>
  <c r="BD72" i="3"/>
  <c r="BD64" i="3"/>
  <c r="BD56" i="3"/>
  <c r="BD48" i="3"/>
  <c r="BD40" i="3"/>
  <c r="BD32" i="3"/>
  <c r="BD24" i="3"/>
  <c r="BD16" i="3"/>
  <c r="BD8" i="3"/>
  <c r="T96" i="3"/>
  <c r="AL69" i="3"/>
  <c r="AL45" i="3"/>
  <c r="AL21" i="3"/>
  <c r="AZ125" i="3"/>
  <c r="AZ61" i="3"/>
  <c r="BD103" i="3"/>
  <c r="BD95" i="3"/>
  <c r="BD87" i="3"/>
  <c r="BD79" i="3"/>
  <c r="BD71" i="3"/>
  <c r="BD63" i="3"/>
  <c r="BD55" i="3"/>
  <c r="BD47" i="3"/>
  <c r="BD39" i="3"/>
  <c r="BD31" i="3"/>
  <c r="BD23" i="3"/>
  <c r="BD15" i="3"/>
  <c r="BD7" i="3"/>
  <c r="AL4" i="3"/>
  <c r="AH90" i="3"/>
  <c r="AW90" i="3" s="1"/>
  <c r="AL68" i="3"/>
  <c r="AL44" i="3"/>
  <c r="AL20" i="3"/>
  <c r="AZ117" i="3"/>
  <c r="AZ53" i="3"/>
  <c r="AH50" i="3"/>
  <c r="AW50" i="3" s="1"/>
  <c r="AL61" i="3"/>
  <c r="AL37" i="3"/>
  <c r="AL18" i="3"/>
  <c r="AZ109" i="3"/>
  <c r="AZ45" i="3"/>
  <c r="BD133" i="3"/>
  <c r="BD125" i="3"/>
  <c r="BD117" i="3"/>
  <c r="BD109" i="3"/>
  <c r="BD101" i="3"/>
  <c r="BD93" i="3"/>
  <c r="BD85" i="3"/>
  <c r="BD77" i="3"/>
  <c r="BD69" i="3"/>
  <c r="BD61" i="3"/>
  <c r="BD53" i="3"/>
  <c r="BD45" i="3"/>
  <c r="BD37" i="3"/>
  <c r="BD29" i="3"/>
  <c r="BD21" i="3"/>
  <c r="BD13" i="3"/>
  <c r="BD5" i="3"/>
  <c r="AH40" i="3"/>
  <c r="AW40" i="3" s="1"/>
  <c r="AL60" i="3"/>
  <c r="AL36" i="3"/>
  <c r="AL13" i="3"/>
  <c r="AZ101" i="3"/>
  <c r="AZ37" i="3"/>
  <c r="BD132" i="3"/>
  <c r="BD124" i="3"/>
  <c r="BD116" i="3"/>
  <c r="BD108" i="3"/>
  <c r="BD100" i="3"/>
  <c r="BD92" i="3"/>
  <c r="BD84" i="3"/>
  <c r="BD76" i="3"/>
  <c r="BD68" i="3"/>
  <c r="BD60" i="3"/>
  <c r="BD52" i="3"/>
  <c r="BD44" i="3"/>
  <c r="BD36" i="3"/>
  <c r="BD28" i="3"/>
  <c r="BD20" i="3"/>
  <c r="BD12" i="3"/>
  <c r="BD4" i="3"/>
  <c r="AL28" i="3"/>
  <c r="AH26" i="3"/>
  <c r="AW26" i="3" s="1"/>
  <c r="AL58" i="3"/>
  <c r="AL34" i="3"/>
  <c r="AL12" i="3"/>
  <c r="AZ93" i="3"/>
  <c r="AZ29" i="3"/>
  <c r="BD107" i="3"/>
  <c r="BD99" i="3"/>
  <c r="BD91" i="3"/>
  <c r="BD83" i="3"/>
  <c r="BD75" i="3"/>
  <c r="BD67" i="3"/>
  <c r="BD59" i="3"/>
  <c r="BD51" i="3"/>
  <c r="BD43" i="3"/>
  <c r="BD35" i="3"/>
  <c r="BD27" i="3"/>
  <c r="BD19" i="3"/>
  <c r="BD11" i="3"/>
  <c r="BD3" i="3"/>
  <c r="P119" i="3"/>
  <c r="AZ119" i="3"/>
  <c r="P99" i="3"/>
  <c r="AE99" i="3" s="1"/>
  <c r="AZ99" i="3"/>
  <c r="P91" i="3"/>
  <c r="AZ91" i="3"/>
  <c r="T131" i="3"/>
  <c r="AL131" i="3"/>
  <c r="T123" i="3"/>
  <c r="AL123" i="3"/>
  <c r="T115" i="3"/>
  <c r="AL115" i="3"/>
  <c r="T118" i="3"/>
  <c r="AL118" i="3"/>
  <c r="T110" i="3"/>
  <c r="AL110" i="3"/>
  <c r="T102" i="3"/>
  <c r="AL102" i="3"/>
  <c r="T94" i="3"/>
  <c r="AL94" i="3"/>
  <c r="T86" i="3"/>
  <c r="AL86" i="3"/>
  <c r="T78" i="3"/>
  <c r="AL78" i="3"/>
  <c r="T70" i="3"/>
  <c r="AL70" i="3"/>
  <c r="T62" i="3"/>
  <c r="AL62" i="3"/>
  <c r="T54" i="3"/>
  <c r="AL54" i="3"/>
  <c r="T46" i="3"/>
  <c r="AL46" i="3"/>
  <c r="T38" i="3"/>
  <c r="AL38" i="3"/>
  <c r="T30" i="3"/>
  <c r="AL30" i="3"/>
  <c r="T22" i="3"/>
  <c r="AL22" i="3"/>
  <c r="T14" i="3"/>
  <c r="AL14" i="3"/>
  <c r="T6" i="3"/>
  <c r="AL6" i="3"/>
  <c r="AL130" i="3"/>
  <c r="AL74" i="3"/>
  <c r="AL10" i="3"/>
  <c r="P127" i="3"/>
  <c r="AZ127" i="3"/>
  <c r="P75" i="3"/>
  <c r="AE75" i="3" s="1"/>
  <c r="AZ75" i="3"/>
  <c r="P111" i="3"/>
  <c r="AE111" i="3" s="1"/>
  <c r="AZ111" i="3"/>
  <c r="P83" i="3"/>
  <c r="AE83" i="3" s="1"/>
  <c r="AZ83" i="3"/>
  <c r="P123" i="3"/>
  <c r="AZ123" i="3"/>
  <c r="AL106" i="3"/>
  <c r="AL66" i="3"/>
  <c r="P131" i="3"/>
  <c r="AE131" i="3" s="1"/>
  <c r="AZ131" i="3"/>
  <c r="P115" i="3"/>
  <c r="AE115" i="3" s="1"/>
  <c r="AZ115" i="3"/>
  <c r="P95" i="3"/>
  <c r="AZ95" i="3"/>
  <c r="P87" i="3"/>
  <c r="AE87" i="3" s="1"/>
  <c r="AZ87" i="3"/>
  <c r="T127" i="3"/>
  <c r="AL127" i="3"/>
  <c r="T111" i="3"/>
  <c r="AL111" i="3"/>
  <c r="T134" i="3"/>
  <c r="AL134" i="3"/>
  <c r="T126" i="3"/>
  <c r="AL126" i="3"/>
  <c r="AL122" i="3"/>
  <c r="AL114" i="3"/>
  <c r="AL98" i="3"/>
  <c r="AL42" i="3"/>
  <c r="P103" i="3"/>
  <c r="AE103" i="3" s="1"/>
  <c r="AZ103" i="3"/>
  <c r="T2" i="3"/>
  <c r="AL2" i="3"/>
  <c r="P107" i="3"/>
  <c r="AE107" i="3" s="1"/>
  <c r="AZ107" i="3"/>
  <c r="P79" i="3"/>
  <c r="AZ79" i="3"/>
  <c r="T119" i="3"/>
  <c r="AL119" i="3"/>
  <c r="T64" i="3"/>
  <c r="AH82" i="3"/>
  <c r="AW82" i="3" s="1"/>
  <c r="AH18" i="3"/>
  <c r="AW18" i="3" s="1"/>
  <c r="AL129" i="3"/>
  <c r="AL121" i="3"/>
  <c r="AL113" i="3"/>
  <c r="AL105" i="3"/>
  <c r="AL97" i="3"/>
  <c r="AL89" i="3"/>
  <c r="AL81" i="3"/>
  <c r="AL73" i="3"/>
  <c r="AL65" i="3"/>
  <c r="AL57" i="3"/>
  <c r="AL49" i="3"/>
  <c r="AL41" i="3"/>
  <c r="AL33" i="3"/>
  <c r="AL25" i="3"/>
  <c r="AL17" i="3"/>
  <c r="AL9" i="3"/>
  <c r="AZ132" i="3"/>
  <c r="AZ124" i="3"/>
  <c r="AZ116" i="3"/>
  <c r="AZ108" i="3"/>
  <c r="AZ100" i="3"/>
  <c r="AZ92" i="3"/>
  <c r="AZ84" i="3"/>
  <c r="AZ76" i="3"/>
  <c r="AZ68" i="3"/>
  <c r="AZ60" i="3"/>
  <c r="AZ52" i="3"/>
  <c r="AZ44" i="3"/>
  <c r="AZ36" i="3"/>
  <c r="AZ28" i="3"/>
  <c r="AZ20" i="3"/>
  <c r="AZ12" i="3"/>
  <c r="AZ4" i="3"/>
  <c r="T24" i="3"/>
  <c r="AH74" i="3"/>
  <c r="AW74" i="3" s="1"/>
  <c r="AH10" i="3"/>
  <c r="AW10" i="3" s="1"/>
  <c r="AL128" i="3"/>
  <c r="AL120" i="3"/>
  <c r="AL112" i="3"/>
  <c r="AL104" i="3"/>
  <c r="AL88" i="3"/>
  <c r="AL80" i="3"/>
  <c r="AL72" i="3"/>
  <c r="AL56" i="3"/>
  <c r="AL48" i="3"/>
  <c r="AL40" i="3"/>
  <c r="AL32" i="3"/>
  <c r="AL16" i="3"/>
  <c r="AL8" i="3"/>
  <c r="AZ67" i="3"/>
  <c r="AZ59" i="3"/>
  <c r="AZ51" i="3"/>
  <c r="AZ43" i="3"/>
  <c r="AZ35" i="3"/>
  <c r="AZ27" i="3"/>
  <c r="AZ19" i="3"/>
  <c r="AZ11" i="3"/>
  <c r="AZ3" i="3"/>
  <c r="AH130" i="3"/>
  <c r="AW130" i="3" s="1"/>
  <c r="AH66" i="3"/>
  <c r="AW66" i="3" s="1"/>
  <c r="AL103" i="3"/>
  <c r="AL95" i="3"/>
  <c r="AL87" i="3"/>
  <c r="AL79" i="3"/>
  <c r="AL71" i="3"/>
  <c r="AL63" i="3"/>
  <c r="AL55" i="3"/>
  <c r="AL47" i="3"/>
  <c r="AL39" i="3"/>
  <c r="AL31" i="3"/>
  <c r="AL23" i="3"/>
  <c r="AL15" i="3"/>
  <c r="AL7" i="3"/>
  <c r="AZ130" i="3"/>
  <c r="AZ122" i="3"/>
  <c r="AZ114" i="3"/>
  <c r="AZ106" i="3"/>
  <c r="AZ98" i="3"/>
  <c r="AZ90" i="3"/>
  <c r="AZ82" i="3"/>
  <c r="AZ74" i="3"/>
  <c r="AZ66" i="3"/>
  <c r="AZ58" i="3"/>
  <c r="AZ50" i="3"/>
  <c r="AZ42" i="3"/>
  <c r="AZ34" i="3"/>
  <c r="AZ26" i="3"/>
  <c r="AZ18" i="3"/>
  <c r="AZ10" i="3"/>
  <c r="AH122" i="3"/>
  <c r="AW122" i="3" s="1"/>
  <c r="AH58" i="3"/>
  <c r="AW58" i="3" s="1"/>
  <c r="AZ129" i="3"/>
  <c r="AZ121" i="3"/>
  <c r="AZ113" i="3"/>
  <c r="AZ105" i="3"/>
  <c r="AZ97" i="3"/>
  <c r="AZ89" i="3"/>
  <c r="AZ81" i="3"/>
  <c r="AZ73" i="3"/>
  <c r="AZ65" i="3"/>
  <c r="AZ57" i="3"/>
  <c r="AZ49" i="3"/>
  <c r="AZ41" i="3"/>
  <c r="AZ33" i="3"/>
  <c r="AZ25" i="3"/>
  <c r="AZ17" i="3"/>
  <c r="AZ9" i="3"/>
  <c r="AH114" i="3"/>
  <c r="AW114" i="3" s="1"/>
  <c r="AL133" i="3"/>
  <c r="AL125" i="3"/>
  <c r="AL117" i="3"/>
  <c r="AL109" i="3"/>
  <c r="AL101" i="3"/>
  <c r="AL93" i="3"/>
  <c r="AL85" i="3"/>
  <c r="AL77" i="3"/>
  <c r="AZ128" i="3"/>
  <c r="AZ120" i="3"/>
  <c r="AZ112" i="3"/>
  <c r="AZ104" i="3"/>
  <c r="AZ96" i="3"/>
  <c r="AZ88" i="3"/>
  <c r="AZ80" i="3"/>
  <c r="AZ72" i="3"/>
  <c r="AZ64" i="3"/>
  <c r="AZ56" i="3"/>
  <c r="AZ48" i="3"/>
  <c r="AZ40" i="3"/>
  <c r="AZ32" i="3"/>
  <c r="AZ24" i="3"/>
  <c r="AZ16" i="3"/>
  <c r="AZ8" i="3"/>
  <c r="AH106" i="3"/>
  <c r="AW106" i="3" s="1"/>
  <c r="AL132" i="3"/>
  <c r="AL124" i="3"/>
  <c r="AL116" i="3"/>
  <c r="AL108" i="3"/>
  <c r="AL100" i="3"/>
  <c r="AL92" i="3"/>
  <c r="AL84" i="3"/>
  <c r="AZ71" i="3"/>
  <c r="AZ63" i="3"/>
  <c r="AZ55" i="3"/>
  <c r="AZ47" i="3"/>
  <c r="AZ39" i="3"/>
  <c r="AZ31" i="3"/>
  <c r="AZ23" i="3"/>
  <c r="AZ15" i="3"/>
  <c r="AZ7" i="3"/>
  <c r="AH98" i="3"/>
  <c r="AH39" i="3"/>
  <c r="AW39" i="3" s="1"/>
  <c r="AL107" i="3"/>
  <c r="AL99" i="3"/>
  <c r="AL91" i="3"/>
  <c r="AL83" i="3"/>
  <c r="AL75" i="3"/>
  <c r="AL67" i="3"/>
  <c r="AL59" i="3"/>
  <c r="AL51" i="3"/>
  <c r="AL43" i="3"/>
  <c r="AL35" i="3"/>
  <c r="AL27" i="3"/>
  <c r="AL19" i="3"/>
  <c r="AL11" i="3"/>
  <c r="AL3" i="3"/>
  <c r="AZ134" i="3"/>
  <c r="AZ126" i="3"/>
  <c r="AZ118" i="3"/>
  <c r="AZ110" i="3"/>
  <c r="AZ102" i="3"/>
  <c r="AZ94" i="3"/>
  <c r="AZ86" i="3"/>
  <c r="AZ78" i="3"/>
  <c r="AZ70" i="3"/>
  <c r="AZ62" i="3"/>
  <c r="AZ54" i="3"/>
  <c r="AZ46" i="3"/>
  <c r="AZ38" i="3"/>
  <c r="AZ30" i="3"/>
  <c r="AZ22" i="3"/>
  <c r="AZ14" i="3"/>
  <c r="AZ6" i="3"/>
  <c r="AH113" i="3"/>
  <c r="AH97" i="3"/>
  <c r="AW97" i="3" s="1"/>
  <c r="AH89" i="3"/>
  <c r="AW89" i="3" s="1"/>
  <c r="AH81" i="3"/>
  <c r="AW81" i="3" s="1"/>
  <c r="AH73" i="3"/>
  <c r="AH65" i="3"/>
  <c r="AW65" i="3" s="1"/>
  <c r="AH57" i="3"/>
  <c r="AW57" i="3" s="1"/>
  <c r="AH9" i="3"/>
  <c r="AW9" i="3" s="1"/>
  <c r="AH128" i="3"/>
  <c r="AW128" i="3" s="1"/>
  <c r="AH120" i="3"/>
  <c r="AW120" i="3" s="1"/>
  <c r="AH112" i="3"/>
  <c r="AW112" i="3" s="1"/>
  <c r="AH104" i="3"/>
  <c r="AH96" i="3"/>
  <c r="AH88" i="3"/>
  <c r="AW88" i="3" s="1"/>
  <c r="AH80" i="3"/>
  <c r="AW80" i="3" s="1"/>
  <c r="AH72" i="3"/>
  <c r="AW72" i="3" s="1"/>
  <c r="AH64" i="3"/>
  <c r="AW64" i="3" s="1"/>
  <c r="AH56" i="3"/>
  <c r="AW56" i="3" s="1"/>
  <c r="AH46" i="3"/>
  <c r="AW46" i="3" s="1"/>
  <c r="AH38" i="3"/>
  <c r="AW38" i="3" s="1"/>
  <c r="AH24" i="3"/>
  <c r="AW24" i="3" s="1"/>
  <c r="AH16" i="3"/>
  <c r="AW16" i="3" s="1"/>
  <c r="AH8" i="3"/>
  <c r="AW8" i="3" s="1"/>
  <c r="AH105" i="3"/>
  <c r="AH2" i="3"/>
  <c r="AW2" i="3" s="1"/>
  <c r="AH127" i="3"/>
  <c r="AW127" i="3" s="1"/>
  <c r="AH119" i="3"/>
  <c r="AW119" i="3" s="1"/>
  <c r="AH111" i="3"/>
  <c r="AW111" i="3" s="1"/>
  <c r="AH103" i="3"/>
  <c r="AW103" i="3" s="1"/>
  <c r="AH95" i="3"/>
  <c r="AW95" i="3" s="1"/>
  <c r="AH87" i="3"/>
  <c r="AW87" i="3" s="1"/>
  <c r="AH79" i="3"/>
  <c r="AW79" i="3" s="1"/>
  <c r="AH71" i="3"/>
  <c r="AW71" i="3" s="1"/>
  <c r="AH63" i="3"/>
  <c r="AW63" i="3" s="1"/>
  <c r="AH55" i="3"/>
  <c r="AW55" i="3" s="1"/>
  <c r="AH45" i="3"/>
  <c r="AW45" i="3" s="1"/>
  <c r="AH37" i="3"/>
  <c r="AW37" i="3" s="1"/>
  <c r="AH23" i="3"/>
  <c r="AH15" i="3"/>
  <c r="AW15" i="3" s="1"/>
  <c r="AH7" i="3"/>
  <c r="AW7" i="3" s="1"/>
  <c r="AH17" i="3"/>
  <c r="AW17" i="3" s="1"/>
  <c r="AH134" i="3"/>
  <c r="AW134" i="3" s="1"/>
  <c r="AH126" i="3"/>
  <c r="AW126" i="3" s="1"/>
  <c r="AH118" i="3"/>
  <c r="AW118" i="3" s="1"/>
  <c r="AH110" i="3"/>
  <c r="AW110" i="3" s="1"/>
  <c r="AH102" i="3"/>
  <c r="AW102" i="3" s="1"/>
  <c r="AH94" i="3"/>
  <c r="AW94" i="3" s="1"/>
  <c r="AH86" i="3"/>
  <c r="AW86" i="3" s="1"/>
  <c r="AH78" i="3"/>
  <c r="AH70" i="3"/>
  <c r="AW70" i="3" s="1"/>
  <c r="AH62" i="3"/>
  <c r="AW62" i="3" s="1"/>
  <c r="AH54" i="3"/>
  <c r="AW54" i="3" s="1"/>
  <c r="AH44" i="3"/>
  <c r="AH36" i="3"/>
  <c r="AH22" i="3"/>
  <c r="AW22" i="3" s="1"/>
  <c r="AH14" i="3"/>
  <c r="AW14" i="3" s="1"/>
  <c r="AH6" i="3"/>
  <c r="AW6" i="3" s="1"/>
  <c r="AH121" i="3"/>
  <c r="AW121" i="3" s="1"/>
  <c r="AH49" i="3"/>
  <c r="AW49" i="3" s="1"/>
  <c r="AH133" i="3"/>
  <c r="AW133" i="3" s="1"/>
  <c r="AH125" i="3"/>
  <c r="AW125" i="3" s="1"/>
  <c r="AH117" i="3"/>
  <c r="AW117" i="3" s="1"/>
  <c r="AH109" i="3"/>
  <c r="AW109" i="3" s="1"/>
  <c r="AH101" i="3"/>
  <c r="AW101" i="3" s="1"/>
  <c r="AH93" i="3"/>
  <c r="AW93" i="3" s="1"/>
  <c r="AH85" i="3"/>
  <c r="AW85" i="3" s="1"/>
  <c r="AH77" i="3"/>
  <c r="AW77" i="3" s="1"/>
  <c r="AH69" i="3"/>
  <c r="AW69" i="3" s="1"/>
  <c r="AH61" i="3"/>
  <c r="AW61" i="3" s="1"/>
  <c r="AH53" i="3"/>
  <c r="AW53" i="3" s="1"/>
  <c r="AH43" i="3"/>
  <c r="AW43" i="3" s="1"/>
  <c r="AH32" i="3"/>
  <c r="AW32" i="3" s="1"/>
  <c r="AH21" i="3"/>
  <c r="AW21" i="3" s="1"/>
  <c r="AH13" i="3"/>
  <c r="AW13" i="3" s="1"/>
  <c r="AH5" i="3"/>
  <c r="AW5" i="3" s="1"/>
  <c r="AH129" i="3"/>
  <c r="AW129" i="3" s="1"/>
  <c r="AH132" i="3"/>
  <c r="AW132" i="3" s="1"/>
  <c r="AH124" i="3"/>
  <c r="AW124" i="3" s="1"/>
  <c r="AH116" i="3"/>
  <c r="AW116" i="3" s="1"/>
  <c r="AH108" i="3"/>
  <c r="AW108" i="3" s="1"/>
  <c r="AH100" i="3"/>
  <c r="AW100" i="3" s="1"/>
  <c r="AH92" i="3"/>
  <c r="AW92" i="3" s="1"/>
  <c r="AH84" i="3"/>
  <c r="AW84" i="3" s="1"/>
  <c r="AH76" i="3"/>
  <c r="AH68" i="3"/>
  <c r="AW68" i="3" s="1"/>
  <c r="AH60" i="3"/>
  <c r="AW60" i="3" s="1"/>
  <c r="AH52" i="3"/>
  <c r="AW52" i="3" s="1"/>
  <c r="AH42" i="3"/>
  <c r="AW42" i="3" s="1"/>
  <c r="AH29" i="3"/>
  <c r="AW29" i="3" s="1"/>
  <c r="AH20" i="3"/>
  <c r="AW20" i="3" s="1"/>
  <c r="AH12" i="3"/>
  <c r="AW12" i="3" s="1"/>
  <c r="AH4" i="3"/>
  <c r="AW4" i="3" s="1"/>
  <c r="AH25" i="3"/>
  <c r="AW25" i="3" s="1"/>
  <c r="AH131" i="3"/>
  <c r="AW131" i="3" s="1"/>
  <c r="AH123" i="3"/>
  <c r="AW123" i="3" s="1"/>
  <c r="AH115" i="3"/>
  <c r="AW115" i="3" s="1"/>
  <c r="AH107" i="3"/>
  <c r="AW107" i="3" s="1"/>
  <c r="AH99" i="3"/>
  <c r="AW99" i="3" s="1"/>
  <c r="AH91" i="3"/>
  <c r="AW91" i="3" s="1"/>
  <c r="AH83" i="3"/>
  <c r="AH75" i="3"/>
  <c r="AW75" i="3" s="1"/>
  <c r="AH67" i="3"/>
  <c r="AW67" i="3" s="1"/>
  <c r="AH59" i="3"/>
  <c r="AW59" i="3" s="1"/>
  <c r="AH51" i="3"/>
  <c r="AW51" i="3" s="1"/>
  <c r="AH41" i="3"/>
  <c r="AW41" i="3" s="1"/>
  <c r="AH28" i="3"/>
  <c r="AW28" i="3" s="1"/>
  <c r="AH19" i="3"/>
  <c r="AW19" i="3" s="1"/>
  <c r="AH11" i="3"/>
  <c r="AW11" i="3" s="1"/>
  <c r="AH3" i="3"/>
  <c r="AW3" i="3" s="1"/>
  <c r="AH48" i="3"/>
  <c r="AW48" i="3" s="1"/>
  <c r="AH47" i="3"/>
  <c r="AW47" i="3" s="1"/>
  <c r="AH35" i="3"/>
  <c r="AW35" i="3" s="1"/>
  <c r="AH34" i="3"/>
  <c r="AW34" i="3" s="1"/>
  <c r="AH33" i="3"/>
  <c r="AW33" i="3" s="1"/>
  <c r="AH31" i="3"/>
  <c r="AW31" i="3" s="1"/>
  <c r="AH30" i="3"/>
  <c r="AW30" i="3" s="1"/>
  <c r="AH27" i="3"/>
  <c r="AW27" i="3" s="1"/>
  <c r="N113" i="1"/>
  <c r="AW105" i="3" l="1"/>
  <c r="AW98" i="3"/>
  <c r="AW78" i="3"/>
  <c r="AW36" i="3"/>
  <c r="AW23" i="3"/>
  <c r="AW113" i="3"/>
  <c r="AW44" i="3"/>
  <c r="AW96" i="3"/>
  <c r="AW73" i="3"/>
  <c r="AW83" i="3"/>
  <c r="AW76" i="3"/>
  <c r="AW104" i="3"/>
  <c r="AE79" i="3"/>
  <c r="AE91" i="3"/>
  <c r="AE119" i="3"/>
  <c r="AE95" i="3"/>
  <c r="AE123" i="3"/>
  <c r="AE127" i="3"/>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60" i="5"/>
  <c r="N61" i="5"/>
  <c r="N63" i="5"/>
  <c r="N65" i="5"/>
  <c r="N67" i="5"/>
  <c r="N69"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23" i="5"/>
  <c r="N124" i="5"/>
  <c r="N125" i="5"/>
  <c r="N126" i="5"/>
  <c r="N127" i="5"/>
  <c r="N128" i="5"/>
  <c r="N129" i="5"/>
  <c r="N130" i="5"/>
  <c r="N131" i="5"/>
  <c r="N132" i="5"/>
  <c r="N133" i="5"/>
  <c r="N134" i="5"/>
  <c r="N2" i="5"/>
  <c r="C14" i="3"/>
  <c r="N122" i="5"/>
  <c r="N121" i="5"/>
  <c r="N120" i="5"/>
  <c r="N119" i="5"/>
  <c r="N118" i="5"/>
  <c r="N117" i="5"/>
  <c r="N116" i="5"/>
  <c r="N115" i="5"/>
  <c r="N114" i="5"/>
  <c r="N113" i="5"/>
  <c r="N112" i="5"/>
  <c r="N111" i="5"/>
  <c r="N110" i="5"/>
  <c r="L70" i="1"/>
  <c r="N70" i="5" s="1"/>
  <c r="L68" i="1"/>
  <c r="N68" i="5" s="1"/>
  <c r="L66" i="1"/>
  <c r="N66" i="5" s="1"/>
  <c r="L64" i="1"/>
  <c r="N64" i="5" s="1"/>
  <c r="L62" i="1"/>
  <c r="N62" i="5" s="1"/>
  <c r="L59" i="1"/>
  <c r="N59" i="5" s="1"/>
  <c r="C8" i="4" l="1"/>
  <c r="D8" i="4"/>
  <c r="E8" i="4"/>
  <c r="F8" i="4"/>
  <c r="J8" i="4"/>
  <c r="C9" i="4"/>
  <c r="D9" i="4"/>
  <c r="E9" i="4"/>
  <c r="F9" i="4"/>
  <c r="J9" i="4"/>
  <c r="C10" i="4"/>
  <c r="D10" i="4"/>
  <c r="E10" i="4"/>
  <c r="F10" i="4"/>
  <c r="J10" i="4"/>
  <c r="C11" i="4"/>
  <c r="D11" i="4"/>
  <c r="E11" i="4"/>
  <c r="F11" i="4"/>
  <c r="J11" i="4"/>
  <c r="C12" i="4"/>
  <c r="D12" i="4"/>
  <c r="E12" i="4"/>
  <c r="F12" i="4"/>
  <c r="J12" i="4"/>
  <c r="C13" i="4"/>
  <c r="D13" i="4"/>
  <c r="E13" i="4"/>
  <c r="F13" i="4"/>
  <c r="J13" i="4"/>
  <c r="C14" i="4"/>
  <c r="D14" i="4"/>
  <c r="E14" i="4"/>
  <c r="F14" i="4"/>
  <c r="J14" i="4"/>
  <c r="C15" i="4"/>
  <c r="D15" i="4"/>
  <c r="E15" i="4"/>
  <c r="F15" i="4"/>
  <c r="J15" i="4"/>
  <c r="C16" i="4"/>
  <c r="D16" i="4"/>
  <c r="E16" i="4"/>
  <c r="F16" i="4"/>
  <c r="J16" i="4"/>
  <c r="C17" i="4"/>
  <c r="D17" i="4"/>
  <c r="E17" i="4"/>
  <c r="F17" i="4"/>
  <c r="J17" i="4"/>
  <c r="C18" i="4"/>
  <c r="D18" i="4"/>
  <c r="E18" i="4"/>
  <c r="F18" i="4"/>
  <c r="J18" i="4"/>
  <c r="C19" i="4"/>
  <c r="D19" i="4"/>
  <c r="E19" i="4"/>
  <c r="F19" i="4"/>
  <c r="J19" i="4"/>
  <c r="C20" i="4"/>
  <c r="D20" i="4"/>
  <c r="E20" i="4"/>
  <c r="F20" i="4"/>
  <c r="J20" i="4"/>
  <c r="C21" i="4"/>
  <c r="D21" i="4"/>
  <c r="E21" i="4"/>
  <c r="F21" i="4"/>
  <c r="J21" i="4"/>
  <c r="C22" i="4"/>
  <c r="D22" i="4"/>
  <c r="E22" i="4"/>
  <c r="F22" i="4"/>
  <c r="J22" i="4"/>
  <c r="C23" i="4"/>
  <c r="D23" i="4"/>
  <c r="E23" i="4"/>
  <c r="F23" i="4"/>
  <c r="J23" i="4"/>
  <c r="C24" i="4"/>
  <c r="D24" i="4"/>
  <c r="E24" i="4"/>
  <c r="F24" i="4"/>
  <c r="J24" i="4"/>
  <c r="C25" i="4"/>
  <c r="D25" i="4"/>
  <c r="E25" i="4"/>
  <c r="F25" i="4"/>
  <c r="J25" i="4"/>
  <c r="C26" i="4"/>
  <c r="D26" i="4"/>
  <c r="E26" i="4"/>
  <c r="F26" i="4"/>
  <c r="J26" i="4"/>
  <c r="C27" i="4"/>
  <c r="D27" i="4"/>
  <c r="E27" i="4"/>
  <c r="F27" i="4"/>
  <c r="J27" i="4"/>
  <c r="C28" i="4"/>
  <c r="D28" i="4"/>
  <c r="E28" i="4"/>
  <c r="F28" i="4"/>
  <c r="J28" i="4"/>
  <c r="C29" i="4"/>
  <c r="D29" i="4"/>
  <c r="E29" i="4"/>
  <c r="F29" i="4"/>
  <c r="J29" i="4"/>
  <c r="C30" i="4"/>
  <c r="D30" i="4"/>
  <c r="E30" i="4"/>
  <c r="F30" i="4"/>
  <c r="J30" i="4"/>
  <c r="C31" i="4"/>
  <c r="D31" i="4"/>
  <c r="E31" i="4"/>
  <c r="F31" i="4"/>
  <c r="J31" i="4"/>
  <c r="C32" i="4"/>
  <c r="D32" i="4"/>
  <c r="E32" i="4"/>
  <c r="F32" i="4"/>
  <c r="J32" i="4"/>
  <c r="C33" i="4"/>
  <c r="D33" i="4"/>
  <c r="E33" i="4"/>
  <c r="F33" i="4"/>
  <c r="J33" i="4"/>
  <c r="C34" i="4"/>
  <c r="D34" i="4"/>
  <c r="E34" i="4"/>
  <c r="F34" i="4"/>
  <c r="J34" i="4"/>
  <c r="C35" i="4"/>
  <c r="D35" i="4"/>
  <c r="E35" i="4"/>
  <c r="F35" i="4"/>
  <c r="J35" i="4"/>
  <c r="C36" i="4"/>
  <c r="D36" i="4"/>
  <c r="E36" i="4"/>
  <c r="F36" i="4"/>
  <c r="J36" i="4"/>
  <c r="C37" i="4"/>
  <c r="D37" i="4"/>
  <c r="E37" i="4"/>
  <c r="F37" i="4"/>
  <c r="J37" i="4"/>
  <c r="C38" i="4"/>
  <c r="D38" i="4"/>
  <c r="E38" i="4"/>
  <c r="F38" i="4"/>
  <c r="J38" i="4"/>
  <c r="C39" i="4"/>
  <c r="D39" i="4"/>
  <c r="E39" i="4"/>
  <c r="F39" i="4"/>
  <c r="J39" i="4"/>
  <c r="C40" i="4"/>
  <c r="D40" i="4"/>
  <c r="E40" i="4"/>
  <c r="F40" i="4"/>
  <c r="J40" i="4"/>
  <c r="C41" i="4"/>
  <c r="D41" i="4"/>
  <c r="E41" i="4"/>
  <c r="F41" i="4"/>
  <c r="J41" i="4"/>
  <c r="C42" i="4"/>
  <c r="D42" i="4"/>
  <c r="E42" i="4"/>
  <c r="F42" i="4"/>
  <c r="J42" i="4"/>
  <c r="C43" i="4"/>
  <c r="D43" i="4"/>
  <c r="E43" i="4"/>
  <c r="F43" i="4"/>
  <c r="J43" i="4"/>
  <c r="C44" i="4"/>
  <c r="D44" i="4"/>
  <c r="E44" i="4"/>
  <c r="F44" i="4"/>
  <c r="J44" i="4"/>
  <c r="C45" i="4"/>
  <c r="D45" i="4"/>
  <c r="E45" i="4"/>
  <c r="F45" i="4"/>
  <c r="J45" i="4"/>
  <c r="C46" i="4"/>
  <c r="D46" i="4"/>
  <c r="E46" i="4"/>
  <c r="F46" i="4"/>
  <c r="J46" i="4"/>
  <c r="C47" i="4"/>
  <c r="D47" i="4"/>
  <c r="E47" i="4"/>
  <c r="F47" i="4"/>
  <c r="J47" i="4"/>
  <c r="C48" i="4"/>
  <c r="D48" i="4"/>
  <c r="E48" i="4"/>
  <c r="F48" i="4"/>
  <c r="J48" i="4"/>
  <c r="C49" i="4"/>
  <c r="D49" i="4"/>
  <c r="E49" i="4"/>
  <c r="F49" i="4"/>
  <c r="J49" i="4"/>
  <c r="C50" i="4"/>
  <c r="D50" i="4"/>
  <c r="E50" i="4"/>
  <c r="F50" i="4"/>
  <c r="J50" i="4"/>
  <c r="C51" i="4"/>
  <c r="D51" i="4"/>
  <c r="E51" i="4"/>
  <c r="F51" i="4"/>
  <c r="J51" i="4"/>
  <c r="C52" i="4"/>
  <c r="D52" i="4"/>
  <c r="E52" i="4"/>
  <c r="F52" i="4"/>
  <c r="J52" i="4"/>
  <c r="C53" i="4"/>
  <c r="D53" i="4"/>
  <c r="E53" i="4"/>
  <c r="F53" i="4"/>
  <c r="J53" i="4"/>
  <c r="C54" i="4"/>
  <c r="D54" i="4"/>
  <c r="E54" i="4"/>
  <c r="F54" i="4"/>
  <c r="J54" i="4"/>
  <c r="C55" i="4"/>
  <c r="D55" i="4"/>
  <c r="E55" i="4"/>
  <c r="F55" i="4"/>
  <c r="J55" i="4"/>
  <c r="C56" i="4"/>
  <c r="D56" i="4"/>
  <c r="E56" i="4"/>
  <c r="F56" i="4"/>
  <c r="J56" i="4"/>
  <c r="C57" i="4"/>
  <c r="D57" i="4"/>
  <c r="E57" i="4"/>
  <c r="F57" i="4"/>
  <c r="J57" i="4"/>
  <c r="C58" i="4"/>
  <c r="D58" i="4"/>
  <c r="E58" i="4"/>
  <c r="F58" i="4"/>
  <c r="J58" i="4"/>
  <c r="C59" i="4"/>
  <c r="D59" i="4"/>
  <c r="E59" i="4"/>
  <c r="F59" i="4"/>
  <c r="J59" i="4"/>
  <c r="C60" i="4"/>
  <c r="D60" i="4"/>
  <c r="E60" i="4"/>
  <c r="F60" i="4"/>
  <c r="J60" i="4"/>
  <c r="C61" i="4"/>
  <c r="D61" i="4"/>
  <c r="E61" i="4"/>
  <c r="F61" i="4"/>
  <c r="J61" i="4"/>
  <c r="C62" i="4"/>
  <c r="D62" i="4"/>
  <c r="E62" i="4"/>
  <c r="F62" i="4"/>
  <c r="J62" i="4"/>
  <c r="C63" i="4"/>
  <c r="D63" i="4"/>
  <c r="E63" i="4"/>
  <c r="F63" i="4"/>
  <c r="J63" i="4"/>
  <c r="C64" i="4"/>
  <c r="D64" i="4"/>
  <c r="E64" i="4"/>
  <c r="F64" i="4"/>
  <c r="J64" i="4"/>
  <c r="C65" i="4"/>
  <c r="D65" i="4"/>
  <c r="E65" i="4"/>
  <c r="F65" i="4"/>
  <c r="J65" i="4"/>
  <c r="C66" i="4"/>
  <c r="D66" i="4"/>
  <c r="E66" i="4"/>
  <c r="F66" i="4"/>
  <c r="J66" i="4"/>
  <c r="C67" i="4"/>
  <c r="D67" i="4"/>
  <c r="E67" i="4"/>
  <c r="F67" i="4"/>
  <c r="J67" i="4"/>
  <c r="C68" i="4"/>
  <c r="D68" i="4"/>
  <c r="E68" i="4"/>
  <c r="F68" i="4"/>
  <c r="J68" i="4"/>
  <c r="C69" i="4"/>
  <c r="D69" i="4"/>
  <c r="E69" i="4"/>
  <c r="F69" i="4"/>
  <c r="J69" i="4"/>
  <c r="C70" i="4"/>
  <c r="D70" i="4"/>
  <c r="E70" i="4"/>
  <c r="F70" i="4"/>
  <c r="J70" i="4"/>
  <c r="C71" i="4"/>
  <c r="D71" i="4"/>
  <c r="E71" i="4"/>
  <c r="F71" i="4"/>
  <c r="J71" i="4"/>
  <c r="C72" i="4"/>
  <c r="D72" i="4"/>
  <c r="E72" i="4"/>
  <c r="F72" i="4"/>
  <c r="J72" i="4"/>
  <c r="C73" i="4"/>
  <c r="D73" i="4"/>
  <c r="E73" i="4"/>
  <c r="F73" i="4"/>
  <c r="J73" i="4"/>
  <c r="C74" i="4"/>
  <c r="D74" i="4"/>
  <c r="E74" i="4"/>
  <c r="F74" i="4"/>
  <c r="J74" i="4"/>
  <c r="C75" i="4"/>
  <c r="D75" i="4"/>
  <c r="E75" i="4"/>
  <c r="F75" i="4"/>
  <c r="J75" i="4"/>
  <c r="C76" i="4"/>
  <c r="D76" i="4"/>
  <c r="E76" i="4"/>
  <c r="F76" i="4"/>
  <c r="J76" i="4"/>
  <c r="C77" i="4"/>
  <c r="D77" i="4"/>
  <c r="E77" i="4"/>
  <c r="F77" i="4"/>
  <c r="J77" i="4"/>
  <c r="C78" i="4"/>
  <c r="D78" i="4"/>
  <c r="E78" i="4"/>
  <c r="F78" i="4"/>
  <c r="J78" i="4"/>
  <c r="C79" i="4"/>
  <c r="D79" i="4"/>
  <c r="E79" i="4"/>
  <c r="F79" i="4"/>
  <c r="J79" i="4"/>
  <c r="C80" i="4"/>
  <c r="D80" i="4"/>
  <c r="E80" i="4"/>
  <c r="F80" i="4"/>
  <c r="J80" i="4"/>
  <c r="C81" i="4"/>
  <c r="D81" i="4"/>
  <c r="E81" i="4"/>
  <c r="F81" i="4"/>
  <c r="J81" i="4"/>
  <c r="C82" i="4"/>
  <c r="D82" i="4"/>
  <c r="E82" i="4"/>
  <c r="F82" i="4"/>
  <c r="J82" i="4"/>
  <c r="C83" i="4"/>
  <c r="D83" i="4"/>
  <c r="E83" i="4"/>
  <c r="F83" i="4"/>
  <c r="J83" i="4"/>
  <c r="C84" i="4"/>
  <c r="D84" i="4"/>
  <c r="E84" i="4"/>
  <c r="F84" i="4"/>
  <c r="J84" i="4"/>
  <c r="C85" i="4"/>
  <c r="D85" i="4"/>
  <c r="E85" i="4"/>
  <c r="F85" i="4"/>
  <c r="J85" i="4"/>
  <c r="C86" i="4"/>
  <c r="D86" i="4"/>
  <c r="E86" i="4"/>
  <c r="F86" i="4"/>
  <c r="J86" i="4"/>
  <c r="C87" i="4"/>
  <c r="D87" i="4"/>
  <c r="E87" i="4"/>
  <c r="F87" i="4"/>
  <c r="J87" i="4"/>
  <c r="C88" i="4"/>
  <c r="D88" i="4"/>
  <c r="E88" i="4"/>
  <c r="F88" i="4"/>
  <c r="J88" i="4"/>
  <c r="C89" i="4"/>
  <c r="D89" i="4"/>
  <c r="E89" i="4"/>
  <c r="F89" i="4"/>
  <c r="J89" i="4"/>
  <c r="C90" i="4"/>
  <c r="D90" i="4"/>
  <c r="E90" i="4"/>
  <c r="F90" i="4"/>
  <c r="J90" i="4"/>
  <c r="C91" i="4"/>
  <c r="D91" i="4"/>
  <c r="E91" i="4"/>
  <c r="F91" i="4"/>
  <c r="J91" i="4"/>
  <c r="C92" i="4"/>
  <c r="D92" i="4"/>
  <c r="E92" i="4"/>
  <c r="F92" i="4"/>
  <c r="J92" i="4"/>
  <c r="C93" i="4"/>
  <c r="D93" i="4"/>
  <c r="E93" i="4"/>
  <c r="F93" i="4"/>
  <c r="J93" i="4"/>
  <c r="C94" i="4"/>
  <c r="D94" i="4"/>
  <c r="E94" i="4"/>
  <c r="F94" i="4"/>
  <c r="J94" i="4"/>
  <c r="C95" i="4"/>
  <c r="D95" i="4"/>
  <c r="E95" i="4"/>
  <c r="F95" i="4"/>
  <c r="J95" i="4"/>
  <c r="C96" i="4"/>
  <c r="D96" i="4"/>
  <c r="E96" i="4"/>
  <c r="F96" i="4"/>
  <c r="J96" i="4"/>
  <c r="C97" i="4"/>
  <c r="D97" i="4"/>
  <c r="E97" i="4"/>
  <c r="F97" i="4"/>
  <c r="J97" i="4"/>
  <c r="C98" i="4"/>
  <c r="D98" i="4"/>
  <c r="E98" i="4"/>
  <c r="F98" i="4"/>
  <c r="J98" i="4"/>
  <c r="C99" i="4"/>
  <c r="D99" i="4"/>
  <c r="E99" i="4"/>
  <c r="F99" i="4"/>
  <c r="J99" i="4"/>
  <c r="C100" i="4"/>
  <c r="D100" i="4"/>
  <c r="E100" i="4"/>
  <c r="F100" i="4"/>
  <c r="J100" i="4"/>
  <c r="C101" i="4"/>
  <c r="D101" i="4"/>
  <c r="E101" i="4"/>
  <c r="F101" i="4"/>
  <c r="J101" i="4"/>
  <c r="C102" i="4"/>
  <c r="D102" i="4"/>
  <c r="E102" i="4"/>
  <c r="F102" i="4"/>
  <c r="J102" i="4"/>
  <c r="C103" i="4"/>
  <c r="D103" i="4"/>
  <c r="E103" i="4"/>
  <c r="F103" i="4"/>
  <c r="J103" i="4"/>
  <c r="C104" i="4"/>
  <c r="D104" i="4"/>
  <c r="E104" i="4"/>
  <c r="F104" i="4"/>
  <c r="J104" i="4"/>
  <c r="C105" i="4"/>
  <c r="D105" i="4"/>
  <c r="E105" i="4"/>
  <c r="F105" i="4"/>
  <c r="J105" i="4"/>
  <c r="C106" i="4"/>
  <c r="D106" i="4"/>
  <c r="E106" i="4"/>
  <c r="F106" i="4"/>
  <c r="J106" i="4"/>
  <c r="C107" i="4"/>
  <c r="D107" i="4"/>
  <c r="E107" i="4"/>
  <c r="F107" i="4"/>
  <c r="J107" i="4"/>
  <c r="C108" i="4"/>
  <c r="D108" i="4"/>
  <c r="E108" i="4"/>
  <c r="F108" i="4"/>
  <c r="J108" i="4"/>
  <c r="C109" i="4"/>
  <c r="D109" i="4"/>
  <c r="E109" i="4"/>
  <c r="F109" i="4"/>
  <c r="J109" i="4"/>
  <c r="C110" i="4"/>
  <c r="D110" i="4"/>
  <c r="E110" i="4"/>
  <c r="F110" i="4"/>
  <c r="J110" i="4"/>
  <c r="C111" i="4"/>
  <c r="D111" i="4"/>
  <c r="E111" i="4"/>
  <c r="F111" i="4"/>
  <c r="J111" i="4"/>
  <c r="C112" i="4"/>
  <c r="D112" i="4"/>
  <c r="E112" i="4"/>
  <c r="F112" i="4"/>
  <c r="J112" i="4"/>
  <c r="C113" i="4"/>
  <c r="D113" i="4"/>
  <c r="E113" i="4"/>
  <c r="F113" i="4"/>
  <c r="J113" i="4"/>
  <c r="C114" i="4"/>
  <c r="D114" i="4"/>
  <c r="E114" i="4"/>
  <c r="F114" i="4"/>
  <c r="J114" i="4"/>
  <c r="C115" i="4"/>
  <c r="D115" i="4"/>
  <c r="E115" i="4"/>
  <c r="F115" i="4"/>
  <c r="J115" i="4"/>
  <c r="C116" i="4"/>
  <c r="D116" i="4"/>
  <c r="E116" i="4"/>
  <c r="F116" i="4"/>
  <c r="J116" i="4"/>
  <c r="C117" i="4"/>
  <c r="D117" i="4"/>
  <c r="E117" i="4"/>
  <c r="F117" i="4"/>
  <c r="J117" i="4"/>
  <c r="C118" i="4"/>
  <c r="D118" i="4"/>
  <c r="E118" i="4"/>
  <c r="F118" i="4"/>
  <c r="J118" i="4"/>
  <c r="C119" i="4"/>
  <c r="D119" i="4"/>
  <c r="E119" i="4"/>
  <c r="F119" i="4"/>
  <c r="J119" i="4"/>
  <c r="C120" i="4"/>
  <c r="D120" i="4"/>
  <c r="E120" i="4"/>
  <c r="F120" i="4"/>
  <c r="J120" i="4"/>
  <c r="C121" i="4"/>
  <c r="D121" i="4"/>
  <c r="E121" i="4"/>
  <c r="F121" i="4"/>
  <c r="J121" i="4"/>
  <c r="C122" i="4"/>
  <c r="D122" i="4"/>
  <c r="E122" i="4"/>
  <c r="F122" i="4"/>
  <c r="J122" i="4"/>
  <c r="C123" i="4"/>
  <c r="D123" i="4"/>
  <c r="E123" i="4"/>
  <c r="F123" i="4"/>
  <c r="J123" i="4"/>
  <c r="C124" i="4"/>
  <c r="D124" i="4"/>
  <c r="E124" i="4"/>
  <c r="F124" i="4"/>
  <c r="J124" i="4"/>
  <c r="C125" i="4"/>
  <c r="D125" i="4"/>
  <c r="E125" i="4"/>
  <c r="F125" i="4"/>
  <c r="J125" i="4"/>
  <c r="C126" i="4"/>
  <c r="D126" i="4"/>
  <c r="E126" i="4"/>
  <c r="F126" i="4"/>
  <c r="J126" i="4"/>
  <c r="C127" i="4"/>
  <c r="D127" i="4"/>
  <c r="E127" i="4"/>
  <c r="F127" i="4"/>
  <c r="J127" i="4"/>
  <c r="C128" i="4"/>
  <c r="D128" i="4"/>
  <c r="E128" i="4"/>
  <c r="F128" i="4"/>
  <c r="J128" i="4"/>
  <c r="C129" i="4"/>
  <c r="D129" i="4"/>
  <c r="E129" i="4"/>
  <c r="F129" i="4"/>
  <c r="J129" i="4"/>
  <c r="C130" i="4"/>
  <c r="D130" i="4"/>
  <c r="E130" i="4"/>
  <c r="F130" i="4"/>
  <c r="J130" i="4"/>
  <c r="C131" i="4"/>
  <c r="D131" i="4"/>
  <c r="E131" i="4"/>
  <c r="F131" i="4"/>
  <c r="J131" i="4"/>
  <c r="C132" i="4"/>
  <c r="D132" i="4"/>
  <c r="E132" i="4"/>
  <c r="F132" i="4"/>
  <c r="J132" i="4"/>
  <c r="C133" i="4"/>
  <c r="D133" i="4"/>
  <c r="E133" i="4"/>
  <c r="F133" i="4"/>
  <c r="J133" i="4"/>
  <c r="C134" i="4"/>
  <c r="D134" i="4"/>
  <c r="E134" i="4"/>
  <c r="F134" i="4"/>
  <c r="J134" i="4"/>
  <c r="C3" i="4"/>
  <c r="D3" i="4"/>
  <c r="E3" i="4"/>
  <c r="F3" i="4"/>
  <c r="J3" i="4"/>
  <c r="C4" i="4"/>
  <c r="D4" i="4"/>
  <c r="E4" i="4"/>
  <c r="F4" i="4"/>
  <c r="J4" i="4"/>
  <c r="C5" i="4"/>
  <c r="D5" i="4"/>
  <c r="E5" i="4"/>
  <c r="F5" i="4"/>
  <c r="J5" i="4"/>
  <c r="C6" i="4"/>
  <c r="D6" i="4"/>
  <c r="E6" i="4"/>
  <c r="F6" i="4"/>
  <c r="J6" i="4"/>
  <c r="C7" i="4"/>
  <c r="D7" i="4"/>
  <c r="E7" i="4"/>
  <c r="F7" i="4"/>
  <c r="J7" i="4"/>
  <c r="A3" i="3"/>
  <c r="A3" i="4" s="1"/>
  <c r="B3" i="3"/>
  <c r="B3" i="4" s="1"/>
  <c r="C3" i="3"/>
  <c r="D3" i="3"/>
  <c r="G3" i="3" s="1"/>
  <c r="I3" i="3"/>
  <c r="K3" i="3" s="1"/>
  <c r="L3" i="3"/>
  <c r="N3" i="3"/>
  <c r="AF3" i="3"/>
  <c r="AX3" i="3"/>
  <c r="A4" i="3"/>
  <c r="A4" i="4" s="1"/>
  <c r="B4" i="3"/>
  <c r="B4" i="4" s="1"/>
  <c r="C4" i="3"/>
  <c r="D4" i="3"/>
  <c r="G4" i="3" s="1"/>
  <c r="I4" i="3"/>
  <c r="K4" i="3" s="1"/>
  <c r="L4" i="3"/>
  <c r="N4" i="3"/>
  <c r="AF4" i="3"/>
  <c r="AX4" i="3"/>
  <c r="A5" i="3"/>
  <c r="A5" i="4" s="1"/>
  <c r="B5" i="3"/>
  <c r="B5" i="4" s="1"/>
  <c r="C5" i="3"/>
  <c r="D5" i="3"/>
  <c r="G5" i="3" s="1"/>
  <c r="I5" i="3"/>
  <c r="L5" i="3"/>
  <c r="N5" i="3"/>
  <c r="AF5" i="3"/>
  <c r="AX5" i="3"/>
  <c r="A6" i="3"/>
  <c r="A6" i="4" s="1"/>
  <c r="B6" i="3"/>
  <c r="B6" i="4" s="1"/>
  <c r="C6" i="3"/>
  <c r="D6" i="3"/>
  <c r="G6" i="3" s="1"/>
  <c r="I6" i="3"/>
  <c r="K6" i="3" s="1"/>
  <c r="L6" i="3"/>
  <c r="N6" i="3"/>
  <c r="AF6" i="3"/>
  <c r="AX6" i="3"/>
  <c r="A7" i="3"/>
  <c r="A7" i="4" s="1"/>
  <c r="B7" i="3"/>
  <c r="B7" i="4" s="1"/>
  <c r="C7" i="3"/>
  <c r="D7" i="3"/>
  <c r="G7" i="3" s="1"/>
  <c r="I7" i="3"/>
  <c r="K7" i="3" s="1"/>
  <c r="L7" i="3"/>
  <c r="N7" i="3"/>
  <c r="AF7" i="3"/>
  <c r="AX7" i="3"/>
  <c r="A8" i="3"/>
  <c r="A8" i="4" s="1"/>
  <c r="B8" i="3"/>
  <c r="B8" i="4" s="1"/>
  <c r="C8" i="3"/>
  <c r="D8" i="3"/>
  <c r="G8" i="3" s="1"/>
  <c r="I8" i="3"/>
  <c r="K8" i="3" s="1"/>
  <c r="L8" i="3"/>
  <c r="N8" i="3"/>
  <c r="AF8" i="3"/>
  <c r="AX8" i="3"/>
  <c r="A9" i="3"/>
  <c r="A9" i="4" s="1"/>
  <c r="B9" i="3"/>
  <c r="B9" i="4" s="1"/>
  <c r="C9" i="3"/>
  <c r="D9" i="3"/>
  <c r="G9" i="3" s="1"/>
  <c r="I9" i="3"/>
  <c r="K9" i="3" s="1"/>
  <c r="L9" i="3"/>
  <c r="N9" i="3"/>
  <c r="AF9" i="3"/>
  <c r="AX9" i="3"/>
  <c r="A10" i="3"/>
  <c r="A10" i="4" s="1"/>
  <c r="B10" i="3"/>
  <c r="B10" i="4" s="1"/>
  <c r="C10" i="3"/>
  <c r="D10" i="3"/>
  <c r="G10" i="3" s="1"/>
  <c r="I10" i="3"/>
  <c r="K10" i="3" s="1"/>
  <c r="L10" i="3"/>
  <c r="N10" i="3"/>
  <c r="AF10" i="3"/>
  <c r="AX10" i="3"/>
  <c r="A11" i="3"/>
  <c r="A11" i="4" s="1"/>
  <c r="B11" i="3"/>
  <c r="B11" i="4" s="1"/>
  <c r="C11" i="3"/>
  <c r="D11" i="3"/>
  <c r="G11" i="3" s="1"/>
  <c r="I11" i="3"/>
  <c r="K11" i="3" s="1"/>
  <c r="L11" i="3"/>
  <c r="N11" i="3"/>
  <c r="AF11" i="3"/>
  <c r="AX11" i="3"/>
  <c r="A12" i="3"/>
  <c r="A12" i="4" s="1"/>
  <c r="B12" i="3"/>
  <c r="B12" i="4" s="1"/>
  <c r="C12" i="3"/>
  <c r="D12" i="3"/>
  <c r="G12" i="3" s="1"/>
  <c r="I12" i="3"/>
  <c r="K12" i="3" s="1"/>
  <c r="L12" i="3"/>
  <c r="N12" i="3"/>
  <c r="AF12" i="3"/>
  <c r="AX12" i="3"/>
  <c r="A13" i="3"/>
  <c r="A13" i="4" s="1"/>
  <c r="B13" i="3"/>
  <c r="B13" i="4" s="1"/>
  <c r="C13" i="3"/>
  <c r="D13" i="3"/>
  <c r="G13" i="3" s="1"/>
  <c r="I13" i="3"/>
  <c r="L13" i="3"/>
  <c r="N13" i="3"/>
  <c r="AF13" i="3"/>
  <c r="AX13" i="3"/>
  <c r="A14" i="3"/>
  <c r="A14" i="4" s="1"/>
  <c r="B14" i="3"/>
  <c r="B14" i="4" s="1"/>
  <c r="S14" i="3"/>
  <c r="I14" i="3"/>
  <c r="K14" i="3" s="1"/>
  <c r="L14" i="3"/>
  <c r="N14" i="3"/>
  <c r="AF14" i="3"/>
  <c r="AX14" i="3"/>
  <c r="BE14" i="3"/>
  <c r="BF14" i="3" s="1"/>
  <c r="A15" i="3"/>
  <c r="A15" i="4" s="1"/>
  <c r="B15" i="3"/>
  <c r="B15" i="4" s="1"/>
  <c r="C15" i="3"/>
  <c r="I15" i="3"/>
  <c r="K15" i="3" s="1"/>
  <c r="L15" i="3"/>
  <c r="N15" i="3"/>
  <c r="AF15" i="3"/>
  <c r="AX15" i="3"/>
  <c r="A16" i="3"/>
  <c r="A16" i="4" s="1"/>
  <c r="B16" i="3"/>
  <c r="B16" i="4" s="1"/>
  <c r="C16" i="3"/>
  <c r="I16" i="3"/>
  <c r="K16" i="3" s="1"/>
  <c r="L16" i="3"/>
  <c r="N16" i="3"/>
  <c r="AF16" i="3"/>
  <c r="AX16" i="3"/>
  <c r="A17" i="3"/>
  <c r="A17" i="4" s="1"/>
  <c r="B17" i="3"/>
  <c r="B17" i="4" s="1"/>
  <c r="C17" i="3"/>
  <c r="I17" i="3"/>
  <c r="K17" i="3" s="1"/>
  <c r="N17" i="3"/>
  <c r="AF17" i="3"/>
  <c r="AX17" i="3"/>
  <c r="A18" i="3"/>
  <c r="A18" i="4" s="1"/>
  <c r="B18" i="3"/>
  <c r="B18" i="4" s="1"/>
  <c r="C18" i="3"/>
  <c r="I18" i="3"/>
  <c r="K18" i="3" s="1"/>
  <c r="L18" i="3"/>
  <c r="N18" i="3"/>
  <c r="AF18" i="3"/>
  <c r="AX18" i="3"/>
  <c r="A19" i="3"/>
  <c r="A19" i="4" s="1"/>
  <c r="B19" i="3"/>
  <c r="B19" i="4" s="1"/>
  <c r="C19" i="3"/>
  <c r="I19" i="3"/>
  <c r="K19" i="3" s="1"/>
  <c r="L19" i="3"/>
  <c r="N19" i="3"/>
  <c r="AF19" i="3"/>
  <c r="AX19" i="3"/>
  <c r="A20" i="3"/>
  <c r="A20" i="4" s="1"/>
  <c r="B20" i="3"/>
  <c r="B20" i="4" s="1"/>
  <c r="C20" i="3"/>
  <c r="I20" i="3"/>
  <c r="K20" i="3" s="1"/>
  <c r="L20" i="3"/>
  <c r="N20" i="3"/>
  <c r="AF20" i="3"/>
  <c r="AX20" i="3"/>
  <c r="A21" i="3"/>
  <c r="A21" i="4" s="1"/>
  <c r="B21" i="3"/>
  <c r="B21" i="4" s="1"/>
  <c r="C21" i="3"/>
  <c r="I21" i="3"/>
  <c r="K21" i="3" s="1"/>
  <c r="L21" i="3"/>
  <c r="N21" i="3"/>
  <c r="AF21" i="3"/>
  <c r="AX21" i="3"/>
  <c r="A22" i="3"/>
  <c r="A22" i="4" s="1"/>
  <c r="B22" i="3"/>
  <c r="B22" i="4" s="1"/>
  <c r="C22" i="3"/>
  <c r="I22" i="3"/>
  <c r="K22" i="3" s="1"/>
  <c r="L22" i="3"/>
  <c r="N22" i="3"/>
  <c r="AF22" i="3"/>
  <c r="AX22" i="3"/>
  <c r="A23" i="3"/>
  <c r="A23" i="4" s="1"/>
  <c r="B23" i="3"/>
  <c r="B23" i="4" s="1"/>
  <c r="C23" i="3"/>
  <c r="I23" i="3"/>
  <c r="K23" i="3" s="1"/>
  <c r="L23" i="3"/>
  <c r="N23" i="3"/>
  <c r="AF23" i="3"/>
  <c r="AX23" i="3"/>
  <c r="A24" i="3"/>
  <c r="A24" i="4" s="1"/>
  <c r="B24" i="3"/>
  <c r="B24" i="4" s="1"/>
  <c r="C24" i="3"/>
  <c r="I24" i="3"/>
  <c r="K24" i="3" s="1"/>
  <c r="L24" i="3"/>
  <c r="N24" i="3"/>
  <c r="AF24" i="3"/>
  <c r="AX24" i="3"/>
  <c r="A25" i="3"/>
  <c r="A25" i="4" s="1"/>
  <c r="B25" i="3"/>
  <c r="B25" i="4" s="1"/>
  <c r="C25" i="3"/>
  <c r="I25" i="3"/>
  <c r="K25" i="3" s="1"/>
  <c r="L25" i="3"/>
  <c r="N25" i="3"/>
  <c r="AF25" i="3"/>
  <c r="AX25" i="3"/>
  <c r="A26" i="3"/>
  <c r="A26" i="4" s="1"/>
  <c r="B26" i="3"/>
  <c r="B26" i="4" s="1"/>
  <c r="C26" i="3"/>
  <c r="BC26" i="3" s="1"/>
  <c r="I26" i="3"/>
  <c r="L26" i="3"/>
  <c r="N26" i="3"/>
  <c r="AF26" i="3"/>
  <c r="AX26" i="3"/>
  <c r="A27" i="3"/>
  <c r="A27" i="4" s="1"/>
  <c r="B27" i="3"/>
  <c r="B27" i="4" s="1"/>
  <c r="C27" i="3"/>
  <c r="D27" i="3"/>
  <c r="G27" i="3" s="1"/>
  <c r="I27" i="3"/>
  <c r="K27" i="3" s="1"/>
  <c r="L27" i="3"/>
  <c r="N27" i="3"/>
  <c r="AF27" i="3"/>
  <c r="AX27" i="3"/>
  <c r="A28" i="3"/>
  <c r="A28" i="4" s="1"/>
  <c r="B28" i="3"/>
  <c r="B28" i="4" s="1"/>
  <c r="C28" i="3"/>
  <c r="D28" i="3"/>
  <c r="G28" i="3" s="1"/>
  <c r="I28" i="3"/>
  <c r="K28" i="3" s="1"/>
  <c r="L28" i="3"/>
  <c r="N28" i="3"/>
  <c r="AF28" i="3"/>
  <c r="AX28" i="3"/>
  <c r="A29" i="3"/>
  <c r="A29" i="4" s="1"/>
  <c r="B29" i="3"/>
  <c r="B29" i="4" s="1"/>
  <c r="C29" i="3"/>
  <c r="D29" i="3"/>
  <c r="G29" i="3" s="1"/>
  <c r="I29" i="3"/>
  <c r="K29" i="3" s="1"/>
  <c r="L29" i="3"/>
  <c r="N29" i="3"/>
  <c r="AF29" i="3"/>
  <c r="AX29" i="3"/>
  <c r="A30" i="3"/>
  <c r="A30" i="4" s="1"/>
  <c r="B30" i="3"/>
  <c r="B30" i="4" s="1"/>
  <c r="C30" i="3"/>
  <c r="D30" i="3"/>
  <c r="G30" i="3" s="1"/>
  <c r="I30" i="3"/>
  <c r="K30" i="3" s="1"/>
  <c r="L30" i="3"/>
  <c r="N30" i="3"/>
  <c r="AF30" i="3"/>
  <c r="AX30" i="3"/>
  <c r="A31" i="3"/>
  <c r="A31" i="4" s="1"/>
  <c r="B31" i="3"/>
  <c r="B31" i="4" s="1"/>
  <c r="C31" i="3"/>
  <c r="D31" i="3"/>
  <c r="G31" i="3" s="1"/>
  <c r="I31" i="3"/>
  <c r="K31" i="3" s="1"/>
  <c r="L31" i="3"/>
  <c r="N31" i="3"/>
  <c r="AF31" i="3"/>
  <c r="AX31" i="3"/>
  <c r="A32" i="3"/>
  <c r="A32" i="4" s="1"/>
  <c r="B32" i="3"/>
  <c r="B32" i="4" s="1"/>
  <c r="C32" i="3"/>
  <c r="D32" i="3"/>
  <c r="G32" i="3" s="1"/>
  <c r="I32" i="3"/>
  <c r="K32" i="3" s="1"/>
  <c r="L32" i="3"/>
  <c r="N32" i="3"/>
  <c r="AF32" i="3"/>
  <c r="AX32" i="3"/>
  <c r="A33" i="3"/>
  <c r="A33" i="4" s="1"/>
  <c r="B33" i="3"/>
  <c r="B33" i="4" s="1"/>
  <c r="C33" i="3"/>
  <c r="D33" i="3"/>
  <c r="G33" i="3" s="1"/>
  <c r="I33" i="3"/>
  <c r="K33" i="3" s="1"/>
  <c r="L33" i="3"/>
  <c r="N33" i="3"/>
  <c r="AF33" i="3"/>
  <c r="AX33" i="3"/>
  <c r="A34" i="3"/>
  <c r="A34" i="4" s="1"/>
  <c r="B34" i="3"/>
  <c r="B34" i="4" s="1"/>
  <c r="C34" i="3"/>
  <c r="D34" i="3"/>
  <c r="G34" i="3" s="1"/>
  <c r="I34" i="3"/>
  <c r="L34" i="3"/>
  <c r="N34" i="3"/>
  <c r="AF34" i="3"/>
  <c r="AX34" i="3"/>
  <c r="A35" i="3"/>
  <c r="A35" i="4" s="1"/>
  <c r="B35" i="3"/>
  <c r="B35" i="4" s="1"/>
  <c r="C35" i="3"/>
  <c r="D35" i="3"/>
  <c r="G35" i="3" s="1"/>
  <c r="I35" i="3"/>
  <c r="K35" i="3" s="1"/>
  <c r="L35" i="3"/>
  <c r="N35" i="3"/>
  <c r="AF35" i="3"/>
  <c r="AX35" i="3"/>
  <c r="A36" i="3"/>
  <c r="A36" i="4" s="1"/>
  <c r="B36" i="3"/>
  <c r="B36" i="4" s="1"/>
  <c r="C36" i="3"/>
  <c r="D36" i="3"/>
  <c r="G36" i="3" s="1"/>
  <c r="I36" i="3"/>
  <c r="K36" i="3" s="1"/>
  <c r="L36" i="3"/>
  <c r="N36" i="3"/>
  <c r="AF36" i="3"/>
  <c r="AX36" i="3"/>
  <c r="A37" i="3"/>
  <c r="A37" i="4" s="1"/>
  <c r="B37" i="3"/>
  <c r="B37" i="4" s="1"/>
  <c r="C37" i="3"/>
  <c r="D37" i="3"/>
  <c r="G37" i="3" s="1"/>
  <c r="I37" i="3"/>
  <c r="K37" i="3" s="1"/>
  <c r="L37" i="3"/>
  <c r="N37" i="3"/>
  <c r="AF37" i="3"/>
  <c r="AX37" i="3"/>
  <c r="A38" i="3"/>
  <c r="A38" i="4" s="1"/>
  <c r="B38" i="3"/>
  <c r="B38" i="4" s="1"/>
  <c r="C38" i="3"/>
  <c r="D38" i="3"/>
  <c r="G38" i="3" s="1"/>
  <c r="I38" i="3"/>
  <c r="K38" i="3" s="1"/>
  <c r="L38" i="3"/>
  <c r="N38" i="3"/>
  <c r="AF38" i="3"/>
  <c r="AX38" i="3"/>
  <c r="A39" i="3"/>
  <c r="A39" i="4" s="1"/>
  <c r="B39" i="3"/>
  <c r="B39" i="4" s="1"/>
  <c r="C39" i="3"/>
  <c r="D39" i="3"/>
  <c r="G39" i="3" s="1"/>
  <c r="I39" i="3"/>
  <c r="L39" i="3"/>
  <c r="N39" i="3"/>
  <c r="AF39" i="3"/>
  <c r="AX39" i="3"/>
  <c r="A40" i="3"/>
  <c r="A40" i="4" s="1"/>
  <c r="B40" i="3"/>
  <c r="B40" i="4" s="1"/>
  <c r="C40" i="3"/>
  <c r="D40" i="3"/>
  <c r="G40" i="3" s="1"/>
  <c r="I40" i="3"/>
  <c r="K40" i="3" s="1"/>
  <c r="L40" i="3"/>
  <c r="N40" i="3"/>
  <c r="AF40" i="3"/>
  <c r="AX40" i="3"/>
  <c r="A41" i="3"/>
  <c r="A41" i="4" s="1"/>
  <c r="B41" i="3"/>
  <c r="B41" i="4" s="1"/>
  <c r="C41" i="3"/>
  <c r="D41" i="3"/>
  <c r="G41" i="3" s="1"/>
  <c r="I41" i="3"/>
  <c r="K41" i="3" s="1"/>
  <c r="L41" i="3"/>
  <c r="N41" i="3"/>
  <c r="AF41" i="3"/>
  <c r="AX41" i="3"/>
  <c r="A42" i="3"/>
  <c r="A42" i="4" s="1"/>
  <c r="B42" i="3"/>
  <c r="B42" i="4" s="1"/>
  <c r="C42" i="3"/>
  <c r="D42" i="3"/>
  <c r="G42" i="3" s="1"/>
  <c r="I42" i="3"/>
  <c r="L42" i="3"/>
  <c r="N42" i="3"/>
  <c r="AF42" i="3"/>
  <c r="AX42" i="3"/>
  <c r="A43" i="3"/>
  <c r="A43" i="4" s="1"/>
  <c r="B43" i="3"/>
  <c r="B43" i="4" s="1"/>
  <c r="C43" i="3"/>
  <c r="D43" i="3"/>
  <c r="G43" i="3" s="1"/>
  <c r="I43" i="3"/>
  <c r="K43" i="3" s="1"/>
  <c r="L43" i="3"/>
  <c r="N43" i="3"/>
  <c r="AF43" i="3"/>
  <c r="AX43" i="3"/>
  <c r="A44" i="3"/>
  <c r="A44" i="4" s="1"/>
  <c r="B44" i="3"/>
  <c r="B44" i="4" s="1"/>
  <c r="C44" i="3"/>
  <c r="D44" i="3"/>
  <c r="G44" i="3" s="1"/>
  <c r="I44" i="3"/>
  <c r="K44" i="3" s="1"/>
  <c r="L44" i="3"/>
  <c r="N44" i="3"/>
  <c r="AF44" i="3"/>
  <c r="AX44" i="3"/>
  <c r="A45" i="3"/>
  <c r="A45" i="4" s="1"/>
  <c r="B45" i="3"/>
  <c r="B45" i="4" s="1"/>
  <c r="C45" i="3"/>
  <c r="D45" i="3"/>
  <c r="G45" i="3" s="1"/>
  <c r="I45" i="3"/>
  <c r="K45" i="3" s="1"/>
  <c r="L45" i="3"/>
  <c r="N45" i="3"/>
  <c r="AF45" i="3"/>
  <c r="AX45" i="3"/>
  <c r="A46" i="3"/>
  <c r="A46" i="4" s="1"/>
  <c r="B46" i="3"/>
  <c r="B46" i="4" s="1"/>
  <c r="C46" i="3"/>
  <c r="D46" i="3"/>
  <c r="G46" i="3" s="1"/>
  <c r="I46" i="3"/>
  <c r="K46" i="3" s="1"/>
  <c r="L46" i="3"/>
  <c r="N46" i="3"/>
  <c r="AF46" i="3"/>
  <c r="AX46" i="3"/>
  <c r="A47" i="3"/>
  <c r="A47" i="4" s="1"/>
  <c r="B47" i="3"/>
  <c r="B47" i="4" s="1"/>
  <c r="C47" i="3"/>
  <c r="D47" i="3"/>
  <c r="G47" i="3" s="1"/>
  <c r="I47" i="3"/>
  <c r="K47" i="3" s="1"/>
  <c r="L47" i="3"/>
  <c r="N47" i="3"/>
  <c r="AF47" i="3"/>
  <c r="AX47" i="3"/>
  <c r="A48" i="3"/>
  <c r="A48" i="4" s="1"/>
  <c r="B48" i="3"/>
  <c r="B48" i="4" s="1"/>
  <c r="C48" i="3"/>
  <c r="D48" i="3"/>
  <c r="G48" i="3" s="1"/>
  <c r="I48" i="3"/>
  <c r="K48" i="3" s="1"/>
  <c r="L48" i="3"/>
  <c r="N48" i="3"/>
  <c r="AF48" i="3"/>
  <c r="AX48" i="3"/>
  <c r="A49" i="3"/>
  <c r="A49" i="4" s="1"/>
  <c r="B49" i="3"/>
  <c r="B49" i="4" s="1"/>
  <c r="C49" i="3"/>
  <c r="D49" i="3"/>
  <c r="G49" i="3" s="1"/>
  <c r="I49" i="3"/>
  <c r="K49" i="3" s="1"/>
  <c r="L49" i="3"/>
  <c r="N49" i="3"/>
  <c r="AF49" i="3"/>
  <c r="AX49" i="3"/>
  <c r="A50" i="3"/>
  <c r="A50" i="4" s="1"/>
  <c r="B50" i="3"/>
  <c r="B50" i="4" s="1"/>
  <c r="C50" i="3"/>
  <c r="D50" i="3"/>
  <c r="G50" i="3" s="1"/>
  <c r="I50" i="3"/>
  <c r="K50" i="3" s="1"/>
  <c r="L50" i="3"/>
  <c r="N50" i="3"/>
  <c r="AF50" i="3"/>
  <c r="AX50" i="3"/>
  <c r="A51" i="3"/>
  <c r="A51" i="4" s="1"/>
  <c r="B51" i="3"/>
  <c r="B51" i="4" s="1"/>
  <c r="C51" i="3"/>
  <c r="D51" i="3"/>
  <c r="G51" i="3" s="1"/>
  <c r="I51" i="3"/>
  <c r="K51" i="3" s="1"/>
  <c r="L51" i="3"/>
  <c r="N51" i="3"/>
  <c r="AF51" i="3"/>
  <c r="AX51" i="3"/>
  <c r="A52" i="3"/>
  <c r="A52" i="4" s="1"/>
  <c r="B52" i="3"/>
  <c r="B52" i="4" s="1"/>
  <c r="C52" i="3"/>
  <c r="D52" i="3"/>
  <c r="G52" i="3" s="1"/>
  <c r="I52" i="3"/>
  <c r="K52" i="3" s="1"/>
  <c r="L52" i="3"/>
  <c r="N52" i="3"/>
  <c r="AF52" i="3"/>
  <c r="AX52" i="3"/>
  <c r="A53" i="3"/>
  <c r="A53" i="4" s="1"/>
  <c r="B53" i="3"/>
  <c r="B53" i="4" s="1"/>
  <c r="C53" i="3"/>
  <c r="D53" i="3"/>
  <c r="G53" i="3" s="1"/>
  <c r="I53" i="3"/>
  <c r="K53" i="3" s="1"/>
  <c r="L53" i="3"/>
  <c r="N53" i="3"/>
  <c r="AF53" i="3"/>
  <c r="AX53" i="3"/>
  <c r="A54" i="3"/>
  <c r="A54" i="4" s="1"/>
  <c r="B54" i="3"/>
  <c r="B54" i="4" s="1"/>
  <c r="C54" i="3"/>
  <c r="D54" i="3"/>
  <c r="G54" i="3" s="1"/>
  <c r="I54" i="3"/>
  <c r="K54" i="3" s="1"/>
  <c r="L54" i="3"/>
  <c r="N54" i="3"/>
  <c r="AF54" i="3"/>
  <c r="AX54" i="3"/>
  <c r="A55" i="3"/>
  <c r="A55" i="4" s="1"/>
  <c r="B55" i="3"/>
  <c r="B55" i="4" s="1"/>
  <c r="C55" i="3"/>
  <c r="D55" i="3"/>
  <c r="G55" i="3" s="1"/>
  <c r="I55" i="3"/>
  <c r="K55" i="3" s="1"/>
  <c r="L55" i="3"/>
  <c r="N55" i="3"/>
  <c r="AF55" i="3"/>
  <c r="AX55" i="3"/>
  <c r="A56" i="3"/>
  <c r="A56" i="4" s="1"/>
  <c r="B56" i="3"/>
  <c r="B56" i="4" s="1"/>
  <c r="C56" i="3"/>
  <c r="D56" i="3"/>
  <c r="G56" i="3" s="1"/>
  <c r="I56" i="3"/>
  <c r="L56" i="3"/>
  <c r="N56" i="3"/>
  <c r="AF56" i="3"/>
  <c r="AX56" i="3"/>
  <c r="A57" i="3"/>
  <c r="A57" i="4" s="1"/>
  <c r="B57" i="3"/>
  <c r="B57" i="4" s="1"/>
  <c r="C57" i="3"/>
  <c r="D57" i="3"/>
  <c r="G57" i="3" s="1"/>
  <c r="I57" i="3"/>
  <c r="K57" i="3" s="1"/>
  <c r="L57" i="3"/>
  <c r="N57" i="3"/>
  <c r="AF57" i="3"/>
  <c r="AX57" i="3"/>
  <c r="A58" i="3"/>
  <c r="A58" i="4" s="1"/>
  <c r="B58" i="3"/>
  <c r="B58" i="4" s="1"/>
  <c r="C58" i="3"/>
  <c r="D58" i="3"/>
  <c r="G58" i="3" s="1"/>
  <c r="I58" i="3"/>
  <c r="K58" i="3" s="1"/>
  <c r="L58" i="3"/>
  <c r="N58" i="3"/>
  <c r="AF58" i="3"/>
  <c r="AX58" i="3"/>
  <c r="A59" i="3"/>
  <c r="A59" i="4" s="1"/>
  <c r="B59" i="3"/>
  <c r="B59" i="4" s="1"/>
  <c r="C59" i="3"/>
  <c r="D59" i="3"/>
  <c r="G59" i="3" s="1"/>
  <c r="I59" i="3"/>
  <c r="K59" i="3" s="1"/>
  <c r="L59" i="3"/>
  <c r="N59" i="3"/>
  <c r="AF59" i="3"/>
  <c r="AX59" i="3"/>
  <c r="A60" i="3"/>
  <c r="A60" i="4" s="1"/>
  <c r="B60" i="3"/>
  <c r="B60" i="4" s="1"/>
  <c r="C60" i="3"/>
  <c r="D60" i="3"/>
  <c r="G60" i="3" s="1"/>
  <c r="I60" i="3"/>
  <c r="K60" i="3" s="1"/>
  <c r="L60" i="3"/>
  <c r="N60" i="3"/>
  <c r="AF60" i="3"/>
  <c r="AX60" i="3"/>
  <c r="A61" i="3"/>
  <c r="A61" i="4" s="1"/>
  <c r="B61" i="3"/>
  <c r="B61" i="4" s="1"/>
  <c r="C61" i="3"/>
  <c r="D61" i="3"/>
  <c r="G61" i="3" s="1"/>
  <c r="I61" i="3"/>
  <c r="K61" i="3" s="1"/>
  <c r="L61" i="3"/>
  <c r="N61" i="3"/>
  <c r="AF61" i="3"/>
  <c r="AX61" i="3"/>
  <c r="A62" i="3"/>
  <c r="A62" i="4" s="1"/>
  <c r="B62" i="3"/>
  <c r="B62" i="4" s="1"/>
  <c r="C62" i="3"/>
  <c r="D62" i="3"/>
  <c r="G62" i="3" s="1"/>
  <c r="I62" i="3"/>
  <c r="K62" i="3" s="1"/>
  <c r="L62" i="3"/>
  <c r="N62" i="3"/>
  <c r="AF62" i="3"/>
  <c r="AX62" i="3"/>
  <c r="A63" i="3"/>
  <c r="A63" i="4" s="1"/>
  <c r="B63" i="3"/>
  <c r="B63" i="4" s="1"/>
  <c r="C63" i="3"/>
  <c r="D63" i="3"/>
  <c r="G63" i="3" s="1"/>
  <c r="I63" i="3"/>
  <c r="K63" i="3" s="1"/>
  <c r="L63" i="3"/>
  <c r="N63" i="3"/>
  <c r="AF63" i="3"/>
  <c r="AX63" i="3"/>
  <c r="A64" i="3"/>
  <c r="A64" i="4" s="1"/>
  <c r="B64" i="3"/>
  <c r="B64" i="4" s="1"/>
  <c r="C64" i="3"/>
  <c r="D64" i="3"/>
  <c r="G64" i="3" s="1"/>
  <c r="I64" i="3"/>
  <c r="K64" i="3" s="1"/>
  <c r="L64" i="3"/>
  <c r="N64" i="3"/>
  <c r="AF64" i="3"/>
  <c r="AX64" i="3"/>
  <c r="A65" i="3"/>
  <c r="A65" i="4" s="1"/>
  <c r="B65" i="3"/>
  <c r="B65" i="4" s="1"/>
  <c r="C65" i="3"/>
  <c r="D65" i="3"/>
  <c r="G65" i="3" s="1"/>
  <c r="I65" i="3"/>
  <c r="K65" i="3" s="1"/>
  <c r="L65" i="3"/>
  <c r="N65" i="3"/>
  <c r="AF65" i="3"/>
  <c r="AX65" i="3"/>
  <c r="A66" i="3"/>
  <c r="A66" i="4" s="1"/>
  <c r="B66" i="3"/>
  <c r="B66" i="4" s="1"/>
  <c r="C66" i="3"/>
  <c r="D66" i="3"/>
  <c r="G66" i="3" s="1"/>
  <c r="I66" i="3"/>
  <c r="K66" i="3" s="1"/>
  <c r="L66" i="3"/>
  <c r="N66" i="3"/>
  <c r="AF66" i="3"/>
  <c r="AX66" i="3"/>
  <c r="A67" i="3"/>
  <c r="A67" i="4" s="1"/>
  <c r="B67" i="3"/>
  <c r="B67" i="4" s="1"/>
  <c r="C67" i="3"/>
  <c r="D67" i="3"/>
  <c r="G67" i="3" s="1"/>
  <c r="I67" i="3"/>
  <c r="K67" i="3" s="1"/>
  <c r="L67" i="3"/>
  <c r="N67" i="3"/>
  <c r="AF67" i="3"/>
  <c r="AX67" i="3"/>
  <c r="A68" i="3"/>
  <c r="A68" i="4" s="1"/>
  <c r="B68" i="3"/>
  <c r="B68" i="4" s="1"/>
  <c r="C68" i="3"/>
  <c r="D68" i="3"/>
  <c r="G68" i="3" s="1"/>
  <c r="I68" i="3"/>
  <c r="K68" i="3" s="1"/>
  <c r="L68" i="3"/>
  <c r="N68" i="3"/>
  <c r="AF68" i="3"/>
  <c r="AX68" i="3"/>
  <c r="A69" i="3"/>
  <c r="A69" i="4" s="1"/>
  <c r="B69" i="3"/>
  <c r="B69" i="4" s="1"/>
  <c r="C69" i="3"/>
  <c r="D69" i="3"/>
  <c r="G69" i="3" s="1"/>
  <c r="I69" i="3"/>
  <c r="L69" i="3"/>
  <c r="N69" i="3"/>
  <c r="AF69" i="3"/>
  <c r="AX69" i="3"/>
  <c r="A70" i="3"/>
  <c r="A70" i="4" s="1"/>
  <c r="B70" i="3"/>
  <c r="B70" i="4" s="1"/>
  <c r="C70" i="3"/>
  <c r="D70" i="3"/>
  <c r="G70" i="3" s="1"/>
  <c r="I70" i="3"/>
  <c r="K70" i="3" s="1"/>
  <c r="L70" i="3"/>
  <c r="N70" i="3"/>
  <c r="AF70" i="3"/>
  <c r="AX70" i="3"/>
  <c r="A71" i="3"/>
  <c r="A71" i="4" s="1"/>
  <c r="B71" i="3"/>
  <c r="B71" i="4" s="1"/>
  <c r="C71" i="3"/>
  <c r="D71" i="3"/>
  <c r="G71" i="3" s="1"/>
  <c r="I71" i="3"/>
  <c r="K71" i="3" s="1"/>
  <c r="L71" i="3"/>
  <c r="N71" i="3"/>
  <c r="AF71" i="3"/>
  <c r="AX71" i="3"/>
  <c r="A72" i="3"/>
  <c r="A72" i="4" s="1"/>
  <c r="B72" i="3"/>
  <c r="B72" i="4" s="1"/>
  <c r="C72" i="3"/>
  <c r="D72" i="3"/>
  <c r="G72" i="3" s="1"/>
  <c r="I72" i="3"/>
  <c r="L72" i="3"/>
  <c r="N72" i="3"/>
  <c r="AF72" i="3"/>
  <c r="AX72" i="3"/>
  <c r="A73" i="3"/>
  <c r="A73" i="4" s="1"/>
  <c r="B73" i="3"/>
  <c r="B73" i="4" s="1"/>
  <c r="C73" i="3"/>
  <c r="D73" i="3"/>
  <c r="G73" i="3" s="1"/>
  <c r="I73" i="3"/>
  <c r="K73" i="3" s="1"/>
  <c r="L73" i="3"/>
  <c r="N73" i="3"/>
  <c r="AF73" i="3"/>
  <c r="AX73" i="3"/>
  <c r="A74" i="3"/>
  <c r="A74" i="4" s="1"/>
  <c r="B74" i="3"/>
  <c r="B74" i="4" s="1"/>
  <c r="C74" i="3"/>
  <c r="D74" i="3"/>
  <c r="G74" i="3" s="1"/>
  <c r="I74" i="3"/>
  <c r="K74" i="3" s="1"/>
  <c r="L74" i="3"/>
  <c r="N74" i="3"/>
  <c r="AF74" i="3"/>
  <c r="AX74" i="3"/>
  <c r="A75" i="3"/>
  <c r="A75" i="4" s="1"/>
  <c r="B75" i="3"/>
  <c r="B75" i="4" s="1"/>
  <c r="C75" i="3"/>
  <c r="D75" i="3"/>
  <c r="G75" i="3" s="1"/>
  <c r="I75" i="3"/>
  <c r="L75" i="3"/>
  <c r="N75" i="3"/>
  <c r="AF75" i="3"/>
  <c r="AX75" i="3"/>
  <c r="A76" i="3"/>
  <c r="A76" i="4" s="1"/>
  <c r="B76" i="3"/>
  <c r="B76" i="4" s="1"/>
  <c r="C76" i="3"/>
  <c r="D76" i="3"/>
  <c r="G76" i="3" s="1"/>
  <c r="I76" i="3"/>
  <c r="K76" i="3" s="1"/>
  <c r="L76" i="3"/>
  <c r="N76" i="3"/>
  <c r="AF76" i="3"/>
  <c r="AX76" i="3"/>
  <c r="A77" i="3"/>
  <c r="A77" i="4" s="1"/>
  <c r="B77" i="3"/>
  <c r="B77" i="4" s="1"/>
  <c r="C77" i="3"/>
  <c r="D77" i="3"/>
  <c r="G77" i="3" s="1"/>
  <c r="I77" i="3"/>
  <c r="K77" i="3" s="1"/>
  <c r="L77" i="3"/>
  <c r="N77" i="3"/>
  <c r="AF77" i="3"/>
  <c r="AX77" i="3"/>
  <c r="A78" i="3"/>
  <c r="A78" i="4" s="1"/>
  <c r="B78" i="3"/>
  <c r="B78" i="4" s="1"/>
  <c r="C78" i="3"/>
  <c r="D78" i="3"/>
  <c r="G78" i="3" s="1"/>
  <c r="I78" i="3"/>
  <c r="K78" i="3" s="1"/>
  <c r="L78" i="3"/>
  <c r="N78" i="3"/>
  <c r="AF78" i="3"/>
  <c r="AX78" i="3"/>
  <c r="A79" i="3"/>
  <c r="A79" i="4" s="1"/>
  <c r="B79" i="3"/>
  <c r="B79" i="4" s="1"/>
  <c r="C79" i="3"/>
  <c r="D79" i="3"/>
  <c r="G79" i="3" s="1"/>
  <c r="I79" i="3"/>
  <c r="K79" i="3" s="1"/>
  <c r="L79" i="3"/>
  <c r="N79" i="3"/>
  <c r="AF79" i="3"/>
  <c r="AX79" i="3"/>
  <c r="A80" i="3"/>
  <c r="A80" i="4" s="1"/>
  <c r="B80" i="3"/>
  <c r="B80" i="4" s="1"/>
  <c r="C80" i="3"/>
  <c r="D80" i="3"/>
  <c r="G80" i="3" s="1"/>
  <c r="I80" i="3"/>
  <c r="L80" i="3"/>
  <c r="N80" i="3"/>
  <c r="AF80" i="3"/>
  <c r="AX80" i="3"/>
  <c r="A81" i="3"/>
  <c r="A81" i="4" s="1"/>
  <c r="B81" i="3"/>
  <c r="B81" i="4" s="1"/>
  <c r="C81" i="3"/>
  <c r="D81" i="3"/>
  <c r="G81" i="3" s="1"/>
  <c r="I81" i="3"/>
  <c r="K81" i="3" s="1"/>
  <c r="L81" i="3"/>
  <c r="N81" i="3"/>
  <c r="AF81" i="3"/>
  <c r="AX81" i="3"/>
  <c r="A82" i="3"/>
  <c r="A82" i="4" s="1"/>
  <c r="B82" i="3"/>
  <c r="B82" i="4" s="1"/>
  <c r="C82" i="3"/>
  <c r="D82" i="3"/>
  <c r="G82" i="3" s="1"/>
  <c r="I82" i="3"/>
  <c r="K82" i="3" s="1"/>
  <c r="L82" i="3"/>
  <c r="N82" i="3"/>
  <c r="AF82" i="3"/>
  <c r="AX82" i="3"/>
  <c r="A83" i="3"/>
  <c r="A83" i="4" s="1"/>
  <c r="B83" i="3"/>
  <c r="B83" i="4" s="1"/>
  <c r="C83" i="3"/>
  <c r="D83" i="3"/>
  <c r="G83" i="3" s="1"/>
  <c r="I83" i="3"/>
  <c r="K83" i="3" s="1"/>
  <c r="L83" i="3"/>
  <c r="N83" i="3"/>
  <c r="AF83" i="3"/>
  <c r="AX83" i="3"/>
  <c r="A84" i="3"/>
  <c r="A84" i="4" s="1"/>
  <c r="B84" i="3"/>
  <c r="B84" i="4" s="1"/>
  <c r="C84" i="3"/>
  <c r="D84" i="3"/>
  <c r="G84" i="3" s="1"/>
  <c r="I84" i="3"/>
  <c r="K84" i="3" s="1"/>
  <c r="L84" i="3"/>
  <c r="N84" i="3"/>
  <c r="AF84" i="3"/>
  <c r="AX84" i="3"/>
  <c r="A85" i="3"/>
  <c r="A85" i="4" s="1"/>
  <c r="B85" i="3"/>
  <c r="B85" i="4" s="1"/>
  <c r="C85" i="3"/>
  <c r="D85" i="3"/>
  <c r="G85" i="3" s="1"/>
  <c r="I85" i="3"/>
  <c r="L85" i="3"/>
  <c r="N85" i="3"/>
  <c r="AF85" i="3"/>
  <c r="AX85" i="3"/>
  <c r="A86" i="3"/>
  <c r="A86" i="4" s="1"/>
  <c r="B86" i="3"/>
  <c r="B86" i="4" s="1"/>
  <c r="C86" i="3"/>
  <c r="D86" i="3"/>
  <c r="G86" i="3" s="1"/>
  <c r="I86" i="3"/>
  <c r="K86" i="3" s="1"/>
  <c r="L86" i="3"/>
  <c r="N86" i="3"/>
  <c r="AF86" i="3"/>
  <c r="AX86" i="3"/>
  <c r="A87" i="3"/>
  <c r="A87" i="4" s="1"/>
  <c r="B87" i="3"/>
  <c r="B87" i="4" s="1"/>
  <c r="C87" i="3"/>
  <c r="D87" i="3"/>
  <c r="G87" i="3" s="1"/>
  <c r="I87" i="3"/>
  <c r="K87" i="3" s="1"/>
  <c r="L87" i="3"/>
  <c r="N87" i="3"/>
  <c r="AF87" i="3"/>
  <c r="AX87" i="3"/>
  <c r="A88" i="3"/>
  <c r="A88" i="4" s="1"/>
  <c r="B88" i="3"/>
  <c r="B88" i="4" s="1"/>
  <c r="C88" i="3"/>
  <c r="D88" i="3"/>
  <c r="G88" i="3" s="1"/>
  <c r="I88" i="3"/>
  <c r="K88" i="3" s="1"/>
  <c r="L88" i="3"/>
  <c r="N88" i="3"/>
  <c r="AF88" i="3"/>
  <c r="AX88" i="3"/>
  <c r="A89" i="3"/>
  <c r="A89" i="4" s="1"/>
  <c r="B89" i="3"/>
  <c r="B89" i="4" s="1"/>
  <c r="C89" i="3"/>
  <c r="D89" i="3"/>
  <c r="G89" i="3" s="1"/>
  <c r="I89" i="3"/>
  <c r="K89" i="3" s="1"/>
  <c r="L89" i="3"/>
  <c r="N89" i="3"/>
  <c r="AF89" i="3"/>
  <c r="AX89" i="3"/>
  <c r="A90" i="3"/>
  <c r="A90" i="4" s="1"/>
  <c r="B90" i="3"/>
  <c r="B90" i="4" s="1"/>
  <c r="C90" i="3"/>
  <c r="D90" i="3"/>
  <c r="G90" i="3" s="1"/>
  <c r="I90" i="3"/>
  <c r="K90" i="3" s="1"/>
  <c r="L90" i="3"/>
  <c r="N90" i="3"/>
  <c r="AF90" i="3"/>
  <c r="AX90" i="3"/>
  <c r="A91" i="3"/>
  <c r="A91" i="4" s="1"/>
  <c r="B91" i="3"/>
  <c r="B91" i="4" s="1"/>
  <c r="C91" i="3"/>
  <c r="D91" i="3"/>
  <c r="G91" i="3" s="1"/>
  <c r="I91" i="3"/>
  <c r="K91" i="3" s="1"/>
  <c r="L91" i="3"/>
  <c r="N91" i="3"/>
  <c r="AF91" i="3"/>
  <c r="AX91" i="3"/>
  <c r="A92" i="3"/>
  <c r="A92" i="4" s="1"/>
  <c r="B92" i="3"/>
  <c r="B92" i="4" s="1"/>
  <c r="C92" i="3"/>
  <c r="D92" i="3"/>
  <c r="G92" i="3" s="1"/>
  <c r="I92" i="3"/>
  <c r="K92" i="3" s="1"/>
  <c r="L92" i="3"/>
  <c r="N92" i="3"/>
  <c r="AF92" i="3"/>
  <c r="AX92" i="3"/>
  <c r="A93" i="3"/>
  <c r="A93" i="4" s="1"/>
  <c r="B93" i="3"/>
  <c r="B93" i="4" s="1"/>
  <c r="C93" i="3"/>
  <c r="D93" i="3"/>
  <c r="G93" i="3" s="1"/>
  <c r="I93" i="3"/>
  <c r="L93" i="3"/>
  <c r="N93" i="3"/>
  <c r="AF93" i="3"/>
  <c r="AX93" i="3"/>
  <c r="A94" i="3"/>
  <c r="A94" i="4" s="1"/>
  <c r="B94" i="3"/>
  <c r="B94" i="4" s="1"/>
  <c r="C94" i="3"/>
  <c r="D94" i="3"/>
  <c r="G94" i="3" s="1"/>
  <c r="I94" i="3"/>
  <c r="L94" i="3"/>
  <c r="N94" i="3"/>
  <c r="AF94" i="3"/>
  <c r="AX94" i="3"/>
  <c r="A95" i="3"/>
  <c r="A95" i="4" s="1"/>
  <c r="B95" i="3"/>
  <c r="B95" i="4" s="1"/>
  <c r="C95" i="3"/>
  <c r="D95" i="3"/>
  <c r="G95" i="3" s="1"/>
  <c r="I95" i="3"/>
  <c r="K95" i="3" s="1"/>
  <c r="L95" i="3"/>
  <c r="N95" i="3"/>
  <c r="AF95" i="3"/>
  <c r="AX95" i="3"/>
  <c r="A96" i="3"/>
  <c r="A96" i="4" s="1"/>
  <c r="B96" i="3"/>
  <c r="B96" i="4" s="1"/>
  <c r="C96" i="3"/>
  <c r="D96" i="3"/>
  <c r="G96" i="3" s="1"/>
  <c r="I96" i="3"/>
  <c r="L96" i="3"/>
  <c r="N96" i="3"/>
  <c r="AF96" i="3"/>
  <c r="AX96" i="3"/>
  <c r="A97" i="3"/>
  <c r="A97" i="4" s="1"/>
  <c r="B97" i="3"/>
  <c r="B97" i="4" s="1"/>
  <c r="C97" i="3"/>
  <c r="D97" i="3"/>
  <c r="G97" i="3" s="1"/>
  <c r="I97" i="3"/>
  <c r="K97" i="3" s="1"/>
  <c r="L97" i="3"/>
  <c r="N97" i="3"/>
  <c r="AF97" i="3"/>
  <c r="AX97" i="3"/>
  <c r="A98" i="3"/>
  <c r="A98" i="4" s="1"/>
  <c r="B98" i="3"/>
  <c r="B98" i="4" s="1"/>
  <c r="C98" i="3"/>
  <c r="D98" i="3"/>
  <c r="G98" i="3" s="1"/>
  <c r="I98" i="3"/>
  <c r="K98" i="3" s="1"/>
  <c r="L98" i="3"/>
  <c r="N98" i="3"/>
  <c r="AF98" i="3"/>
  <c r="AX98" i="3"/>
  <c r="A99" i="3"/>
  <c r="A99" i="4" s="1"/>
  <c r="B99" i="3"/>
  <c r="B99" i="4" s="1"/>
  <c r="C99" i="3"/>
  <c r="D99" i="3"/>
  <c r="G99" i="3" s="1"/>
  <c r="I99" i="3"/>
  <c r="L99" i="3"/>
  <c r="N99" i="3"/>
  <c r="AF99" i="3"/>
  <c r="AX99" i="3"/>
  <c r="A100" i="3"/>
  <c r="A100" i="4" s="1"/>
  <c r="B100" i="3"/>
  <c r="B100" i="4" s="1"/>
  <c r="C100" i="3"/>
  <c r="D100" i="3"/>
  <c r="G100" i="3" s="1"/>
  <c r="I100" i="3"/>
  <c r="K100" i="3" s="1"/>
  <c r="L100" i="3"/>
  <c r="N100" i="3"/>
  <c r="AF100" i="3"/>
  <c r="AX100" i="3"/>
  <c r="A101" i="3"/>
  <c r="A101" i="4" s="1"/>
  <c r="B101" i="3"/>
  <c r="B101" i="4" s="1"/>
  <c r="C101" i="3"/>
  <c r="D101" i="3"/>
  <c r="G101" i="3" s="1"/>
  <c r="I101" i="3"/>
  <c r="K101" i="3" s="1"/>
  <c r="L101" i="3"/>
  <c r="N101" i="3"/>
  <c r="AF101" i="3"/>
  <c r="AX101" i="3"/>
  <c r="A102" i="3"/>
  <c r="A102" i="4" s="1"/>
  <c r="B102" i="3"/>
  <c r="B102" i="4" s="1"/>
  <c r="C102" i="3"/>
  <c r="D102" i="3"/>
  <c r="G102" i="3" s="1"/>
  <c r="I102" i="3"/>
  <c r="K102" i="3" s="1"/>
  <c r="L102" i="3"/>
  <c r="N102" i="3"/>
  <c r="AF102" i="3"/>
  <c r="AX102" i="3"/>
  <c r="A103" i="3"/>
  <c r="A103" i="4" s="1"/>
  <c r="B103" i="3"/>
  <c r="B103" i="4" s="1"/>
  <c r="C103" i="3"/>
  <c r="D103" i="3"/>
  <c r="G103" i="3" s="1"/>
  <c r="I103" i="3"/>
  <c r="K103" i="3" s="1"/>
  <c r="L103" i="3"/>
  <c r="N103" i="3"/>
  <c r="AF103" i="3"/>
  <c r="AX103" i="3"/>
  <c r="A104" i="3"/>
  <c r="A104" i="4" s="1"/>
  <c r="B104" i="3"/>
  <c r="B104" i="4" s="1"/>
  <c r="C104" i="3"/>
  <c r="D104" i="3"/>
  <c r="G104" i="3" s="1"/>
  <c r="I104" i="3"/>
  <c r="K104" i="3" s="1"/>
  <c r="L104" i="3"/>
  <c r="N104" i="3"/>
  <c r="AF104" i="3"/>
  <c r="AX104" i="3"/>
  <c r="A105" i="3"/>
  <c r="A105" i="4" s="1"/>
  <c r="B105" i="3"/>
  <c r="B105" i="4" s="1"/>
  <c r="C105" i="3"/>
  <c r="D105" i="3"/>
  <c r="G105" i="3" s="1"/>
  <c r="I105" i="3"/>
  <c r="K105" i="3" s="1"/>
  <c r="L105" i="3"/>
  <c r="N105" i="3"/>
  <c r="AF105" i="3"/>
  <c r="AX105" i="3"/>
  <c r="A106" i="3"/>
  <c r="A106" i="4" s="1"/>
  <c r="B106" i="3"/>
  <c r="B106" i="4" s="1"/>
  <c r="C106" i="3"/>
  <c r="D106" i="3"/>
  <c r="G106" i="3" s="1"/>
  <c r="I106" i="3"/>
  <c r="K106" i="3" s="1"/>
  <c r="L106" i="3"/>
  <c r="N106" i="3"/>
  <c r="AF106" i="3"/>
  <c r="AX106" i="3"/>
  <c r="A107" i="3"/>
  <c r="A107" i="4" s="1"/>
  <c r="B107" i="3"/>
  <c r="B107" i="4" s="1"/>
  <c r="C107" i="3"/>
  <c r="D107" i="3"/>
  <c r="G107" i="3" s="1"/>
  <c r="I107" i="3"/>
  <c r="K107" i="3" s="1"/>
  <c r="L107" i="3"/>
  <c r="N107" i="3"/>
  <c r="AF107" i="3"/>
  <c r="AX107" i="3"/>
  <c r="A108" i="3"/>
  <c r="A108" i="4" s="1"/>
  <c r="B108" i="3"/>
  <c r="B108" i="4" s="1"/>
  <c r="C108" i="3"/>
  <c r="D108" i="3"/>
  <c r="G108" i="3" s="1"/>
  <c r="I108" i="3"/>
  <c r="L108" i="3"/>
  <c r="N108" i="3"/>
  <c r="AF108" i="3"/>
  <c r="AX108" i="3"/>
  <c r="A109" i="3"/>
  <c r="A109" i="4" s="1"/>
  <c r="B109" i="3"/>
  <c r="B109" i="4" s="1"/>
  <c r="C109" i="3"/>
  <c r="D109" i="3"/>
  <c r="G109" i="3" s="1"/>
  <c r="I109" i="3"/>
  <c r="K109" i="3" s="1"/>
  <c r="L109" i="3"/>
  <c r="N109" i="3"/>
  <c r="AF109" i="3"/>
  <c r="AX109" i="3"/>
  <c r="A110" i="3"/>
  <c r="A110" i="4" s="1"/>
  <c r="B110" i="3"/>
  <c r="B110" i="4" s="1"/>
  <c r="C110" i="3"/>
  <c r="D110" i="3"/>
  <c r="G110" i="3" s="1"/>
  <c r="I110" i="3"/>
  <c r="K110" i="3" s="1"/>
  <c r="L110" i="3"/>
  <c r="N110" i="3"/>
  <c r="AF110" i="3"/>
  <c r="AX110" i="3"/>
  <c r="A111" i="3"/>
  <c r="A111" i="4" s="1"/>
  <c r="B111" i="3"/>
  <c r="B111" i="4" s="1"/>
  <c r="C111" i="3"/>
  <c r="D111" i="3"/>
  <c r="G111" i="3" s="1"/>
  <c r="I111" i="3"/>
  <c r="K111" i="3" s="1"/>
  <c r="L111" i="3"/>
  <c r="N111" i="3"/>
  <c r="AF111" i="3"/>
  <c r="AX111" i="3"/>
  <c r="A112" i="3"/>
  <c r="A112" i="4" s="1"/>
  <c r="B112" i="3"/>
  <c r="B112" i="4" s="1"/>
  <c r="C112" i="3"/>
  <c r="D112" i="3"/>
  <c r="G112" i="3" s="1"/>
  <c r="I112" i="3"/>
  <c r="K112" i="3" s="1"/>
  <c r="L112" i="3"/>
  <c r="N112" i="3"/>
  <c r="AF112" i="3"/>
  <c r="AX112" i="3"/>
  <c r="A113" i="3"/>
  <c r="A113" i="4" s="1"/>
  <c r="B113" i="3"/>
  <c r="B113" i="4" s="1"/>
  <c r="C113" i="3"/>
  <c r="D113" i="3"/>
  <c r="G113" i="3" s="1"/>
  <c r="I113" i="3"/>
  <c r="K113" i="3" s="1"/>
  <c r="L113" i="3"/>
  <c r="N113" i="3"/>
  <c r="AF113" i="3"/>
  <c r="AX113" i="3"/>
  <c r="A114" i="3"/>
  <c r="A114" i="4" s="1"/>
  <c r="B114" i="3"/>
  <c r="B114" i="4" s="1"/>
  <c r="C114" i="3"/>
  <c r="D114" i="3"/>
  <c r="G114" i="3" s="1"/>
  <c r="I114" i="3"/>
  <c r="K114" i="3" s="1"/>
  <c r="L114" i="3"/>
  <c r="N114" i="3"/>
  <c r="AF114" i="3"/>
  <c r="AX114" i="3"/>
  <c r="A115" i="3"/>
  <c r="A115" i="4" s="1"/>
  <c r="B115" i="3"/>
  <c r="B115" i="4" s="1"/>
  <c r="C115" i="3"/>
  <c r="D115" i="3"/>
  <c r="G115" i="3" s="1"/>
  <c r="I115" i="3"/>
  <c r="K115" i="3" s="1"/>
  <c r="L115" i="3"/>
  <c r="N115" i="3"/>
  <c r="AF115" i="3"/>
  <c r="AX115" i="3"/>
  <c r="A116" i="3"/>
  <c r="A116" i="4" s="1"/>
  <c r="B116" i="3"/>
  <c r="B116" i="4" s="1"/>
  <c r="C116" i="3"/>
  <c r="D116" i="3"/>
  <c r="G116" i="3" s="1"/>
  <c r="I116" i="3"/>
  <c r="K116" i="3" s="1"/>
  <c r="L116" i="3"/>
  <c r="N116" i="3"/>
  <c r="AF116" i="3"/>
  <c r="AX116" i="3"/>
  <c r="A117" i="3"/>
  <c r="A117" i="4" s="1"/>
  <c r="B117" i="3"/>
  <c r="B117" i="4" s="1"/>
  <c r="C117" i="3"/>
  <c r="D117" i="3"/>
  <c r="G117" i="3" s="1"/>
  <c r="I117" i="3"/>
  <c r="K117" i="3" s="1"/>
  <c r="L117" i="3"/>
  <c r="N117" i="3"/>
  <c r="AF117" i="3"/>
  <c r="AX117" i="3"/>
  <c r="A118" i="3"/>
  <c r="A118" i="4" s="1"/>
  <c r="B118" i="3"/>
  <c r="B118" i="4" s="1"/>
  <c r="C118" i="3"/>
  <c r="D118" i="3"/>
  <c r="G118" i="3" s="1"/>
  <c r="I118" i="3"/>
  <c r="K118" i="3" s="1"/>
  <c r="L118" i="3"/>
  <c r="N118" i="3"/>
  <c r="AF118" i="3"/>
  <c r="AX118" i="3"/>
  <c r="A119" i="3"/>
  <c r="A119" i="4" s="1"/>
  <c r="B119" i="3"/>
  <c r="B119" i="4" s="1"/>
  <c r="C119" i="3"/>
  <c r="D119" i="3"/>
  <c r="G119" i="3" s="1"/>
  <c r="I119" i="3"/>
  <c r="K119" i="3" s="1"/>
  <c r="L119" i="3"/>
  <c r="N119" i="3"/>
  <c r="AF119" i="3"/>
  <c r="AX119" i="3"/>
  <c r="A120" i="3"/>
  <c r="A120" i="4" s="1"/>
  <c r="B120" i="3"/>
  <c r="B120" i="4" s="1"/>
  <c r="C120" i="3"/>
  <c r="D120" i="3"/>
  <c r="G120" i="3" s="1"/>
  <c r="I120" i="3"/>
  <c r="K120" i="3" s="1"/>
  <c r="L120" i="3"/>
  <c r="N120" i="3"/>
  <c r="AF120" i="3"/>
  <c r="AX120" i="3"/>
  <c r="A121" i="3"/>
  <c r="A121" i="4" s="1"/>
  <c r="B121" i="3"/>
  <c r="B121" i="4" s="1"/>
  <c r="C121" i="3"/>
  <c r="D121" i="3"/>
  <c r="G121" i="3" s="1"/>
  <c r="I121" i="3"/>
  <c r="K121" i="3" s="1"/>
  <c r="L121" i="3"/>
  <c r="N121" i="3"/>
  <c r="AF121" i="3"/>
  <c r="AX121" i="3"/>
  <c r="A122" i="3"/>
  <c r="A122" i="4" s="1"/>
  <c r="B122" i="3"/>
  <c r="B122" i="4" s="1"/>
  <c r="C122" i="3"/>
  <c r="D122" i="3"/>
  <c r="G122" i="3" s="1"/>
  <c r="I122" i="3"/>
  <c r="K122" i="3" s="1"/>
  <c r="L122" i="3"/>
  <c r="N122" i="3"/>
  <c r="AF122" i="3"/>
  <c r="AX122" i="3"/>
  <c r="A123" i="3"/>
  <c r="A123" i="4" s="1"/>
  <c r="B123" i="3"/>
  <c r="B123" i="4" s="1"/>
  <c r="C123" i="3"/>
  <c r="D123" i="3"/>
  <c r="G123" i="3" s="1"/>
  <c r="I123" i="3"/>
  <c r="K123" i="3" s="1"/>
  <c r="L123" i="3"/>
  <c r="N123" i="3"/>
  <c r="AF123" i="3"/>
  <c r="AX123" i="3"/>
  <c r="A124" i="3"/>
  <c r="A124" i="4" s="1"/>
  <c r="B124" i="3"/>
  <c r="B124" i="4" s="1"/>
  <c r="C124" i="3"/>
  <c r="D124" i="3"/>
  <c r="G124" i="3" s="1"/>
  <c r="I124" i="3"/>
  <c r="K124" i="3" s="1"/>
  <c r="L124" i="3"/>
  <c r="N124" i="3"/>
  <c r="AF124" i="3"/>
  <c r="AX124" i="3"/>
  <c r="A125" i="3"/>
  <c r="A125" i="4" s="1"/>
  <c r="B125" i="3"/>
  <c r="B125" i="4" s="1"/>
  <c r="C125" i="3"/>
  <c r="D125" i="3"/>
  <c r="G125" i="3" s="1"/>
  <c r="I125" i="3"/>
  <c r="K125" i="3" s="1"/>
  <c r="L125" i="3"/>
  <c r="N125" i="3"/>
  <c r="AF125" i="3"/>
  <c r="AX125" i="3"/>
  <c r="A126" i="3"/>
  <c r="A126" i="4" s="1"/>
  <c r="B126" i="3"/>
  <c r="B126" i="4" s="1"/>
  <c r="C126" i="3"/>
  <c r="D126" i="3"/>
  <c r="G126" i="3" s="1"/>
  <c r="I126" i="3"/>
  <c r="L126" i="3"/>
  <c r="N126" i="3"/>
  <c r="AF126" i="3"/>
  <c r="AX126" i="3"/>
  <c r="A127" i="3"/>
  <c r="A127" i="4" s="1"/>
  <c r="B127" i="3"/>
  <c r="B127" i="4" s="1"/>
  <c r="C127" i="3"/>
  <c r="D127" i="3"/>
  <c r="G127" i="3" s="1"/>
  <c r="I127" i="3"/>
  <c r="K127" i="3" s="1"/>
  <c r="L127" i="3"/>
  <c r="N127" i="3"/>
  <c r="AF127" i="3"/>
  <c r="AX127" i="3"/>
  <c r="A128" i="3"/>
  <c r="A128" i="4" s="1"/>
  <c r="B128" i="3"/>
  <c r="B128" i="4" s="1"/>
  <c r="C128" i="3"/>
  <c r="D128" i="3"/>
  <c r="G128" i="3" s="1"/>
  <c r="I128" i="3"/>
  <c r="K128" i="3" s="1"/>
  <c r="L128" i="3"/>
  <c r="N128" i="3"/>
  <c r="AF128" i="3"/>
  <c r="AX128" i="3"/>
  <c r="A129" i="3"/>
  <c r="A129" i="4" s="1"/>
  <c r="B129" i="3"/>
  <c r="B129" i="4" s="1"/>
  <c r="C129" i="3"/>
  <c r="D129" i="3"/>
  <c r="G129" i="3" s="1"/>
  <c r="I129" i="3"/>
  <c r="K129" i="3" s="1"/>
  <c r="L129" i="3"/>
  <c r="N129" i="3"/>
  <c r="AF129" i="3"/>
  <c r="AX129" i="3"/>
  <c r="A130" i="3"/>
  <c r="A130" i="4" s="1"/>
  <c r="B130" i="3"/>
  <c r="B130" i="4" s="1"/>
  <c r="C130" i="3"/>
  <c r="D130" i="3"/>
  <c r="G130" i="3" s="1"/>
  <c r="I130" i="3"/>
  <c r="K130" i="3" s="1"/>
  <c r="L130" i="3"/>
  <c r="N130" i="3"/>
  <c r="AF130" i="3"/>
  <c r="AX130" i="3"/>
  <c r="A131" i="3"/>
  <c r="A131" i="4" s="1"/>
  <c r="B131" i="3"/>
  <c r="B131" i="4" s="1"/>
  <c r="C131" i="3"/>
  <c r="D131" i="3"/>
  <c r="G131" i="3" s="1"/>
  <c r="I131" i="3"/>
  <c r="K131" i="3" s="1"/>
  <c r="L131" i="3"/>
  <c r="N131" i="3"/>
  <c r="AF131" i="3"/>
  <c r="AX131" i="3"/>
  <c r="A132" i="3"/>
  <c r="A132" i="4" s="1"/>
  <c r="B132" i="3"/>
  <c r="B132" i="4" s="1"/>
  <c r="C132" i="3"/>
  <c r="D132" i="3"/>
  <c r="G132" i="3" s="1"/>
  <c r="I132" i="3"/>
  <c r="K132" i="3" s="1"/>
  <c r="L132" i="3"/>
  <c r="N132" i="3"/>
  <c r="AF132" i="3"/>
  <c r="AX132" i="3"/>
  <c r="A133" i="3"/>
  <c r="A133" i="4" s="1"/>
  <c r="B133" i="3"/>
  <c r="B133" i="4" s="1"/>
  <c r="C133" i="3"/>
  <c r="D133" i="3"/>
  <c r="G133" i="3" s="1"/>
  <c r="I133" i="3"/>
  <c r="K133" i="3" s="1"/>
  <c r="L133" i="3"/>
  <c r="N133" i="3"/>
  <c r="AF133" i="3"/>
  <c r="AX133" i="3"/>
  <c r="A134" i="3"/>
  <c r="A134" i="4" s="1"/>
  <c r="B134" i="3"/>
  <c r="B134" i="4" s="1"/>
  <c r="C134" i="3"/>
  <c r="D134" i="3"/>
  <c r="G134" i="3" s="1"/>
  <c r="I134" i="3"/>
  <c r="K134" i="3" s="1"/>
  <c r="L134" i="3"/>
  <c r="N134" i="3"/>
  <c r="AF134" i="3"/>
  <c r="AX134" i="3"/>
  <c r="U32" i="3" l="1"/>
  <c r="V32" i="3" s="1"/>
  <c r="L32" i="4" s="1"/>
  <c r="BC127" i="3"/>
  <c r="N127" i="4" s="1"/>
  <c r="BE111" i="3"/>
  <c r="BF111" i="3" s="1"/>
  <c r="AK103" i="3"/>
  <c r="BE95" i="3"/>
  <c r="BF95" i="3" s="1"/>
  <c r="AK71" i="3"/>
  <c r="AM63" i="3"/>
  <c r="AN63" i="3" s="1"/>
  <c r="AM55" i="3"/>
  <c r="AN55" i="3" s="1"/>
  <c r="BE47" i="3"/>
  <c r="BF47" i="3" s="1"/>
  <c r="AK39" i="3"/>
  <c r="AM31" i="3"/>
  <c r="AN31" i="3" s="1"/>
  <c r="AK11" i="3"/>
  <c r="AM3" i="3"/>
  <c r="AN3" i="3" s="1"/>
  <c r="U128" i="3"/>
  <c r="V128" i="3" s="1"/>
  <c r="L128" i="4" s="1"/>
  <c r="AK72" i="3"/>
  <c r="AK64" i="3"/>
  <c r="BE126" i="3"/>
  <c r="BF126" i="3" s="1"/>
  <c r="AK118" i="3"/>
  <c r="BC102" i="3"/>
  <c r="AM94" i="3"/>
  <c r="AN94" i="3" s="1"/>
  <c r="AK86" i="3"/>
  <c r="AM78" i="3"/>
  <c r="AN78" i="3" s="1"/>
  <c r="AK70" i="3"/>
  <c r="AM62" i="3"/>
  <c r="AN62" i="3" s="1"/>
  <c r="AM54" i="3"/>
  <c r="AN54" i="3" s="1"/>
  <c r="U38" i="3"/>
  <c r="V38" i="3" s="1"/>
  <c r="L38" i="4" s="1"/>
  <c r="AK30" i="3"/>
  <c r="U10" i="3"/>
  <c r="V10" i="3" s="1"/>
  <c r="L10" i="4" s="1"/>
  <c r="AM96" i="3"/>
  <c r="AN96" i="3" s="1"/>
  <c r="U134" i="3"/>
  <c r="V134" i="3" s="1"/>
  <c r="L134" i="4" s="1"/>
  <c r="BE133" i="3"/>
  <c r="BF133" i="3" s="1"/>
  <c r="AM125" i="3"/>
  <c r="AN125" i="3" s="1"/>
  <c r="AM117" i="3"/>
  <c r="AN117" i="3" s="1"/>
  <c r="AM109" i="3"/>
  <c r="AN109" i="3" s="1"/>
  <c r="AK93" i="3"/>
  <c r="U85" i="3"/>
  <c r="V85" i="3" s="1"/>
  <c r="L85" i="4" s="1"/>
  <c r="U77" i="3"/>
  <c r="V77" i="3" s="1"/>
  <c r="L77" i="4" s="1"/>
  <c r="U69" i="3"/>
  <c r="V69" i="3" s="1"/>
  <c r="L69" i="4" s="1"/>
  <c r="AK61" i="3"/>
  <c r="AM53" i="3"/>
  <c r="AN53" i="3" s="1"/>
  <c r="BE45" i="3"/>
  <c r="BF45" i="3" s="1"/>
  <c r="AM37" i="3"/>
  <c r="AN37" i="3" s="1"/>
  <c r="AK29" i="3"/>
  <c r="S9" i="3"/>
  <c r="BC112" i="3"/>
  <c r="AM104" i="3"/>
  <c r="AN104" i="3" s="1"/>
  <c r="AK132" i="3"/>
  <c r="AK116" i="3"/>
  <c r="AK108" i="3"/>
  <c r="AM84" i="3"/>
  <c r="AN84" i="3" s="1"/>
  <c r="AK68" i="3"/>
  <c r="S60" i="3"/>
  <c r="AM52" i="3"/>
  <c r="AN52" i="3" s="1"/>
  <c r="AK44" i="3"/>
  <c r="BC36" i="3"/>
  <c r="AK28" i="3"/>
  <c r="AK8" i="3"/>
  <c r="AM120" i="3"/>
  <c r="AN120" i="3" s="1"/>
  <c r="AM4" i="3"/>
  <c r="AN4" i="3" s="1"/>
  <c r="AK131" i="3"/>
  <c r="AK123" i="3"/>
  <c r="AK99" i="3"/>
  <c r="AK91" i="3"/>
  <c r="S83" i="3"/>
  <c r="AM75" i="3"/>
  <c r="AN75" i="3" s="1"/>
  <c r="AK67" i="3"/>
  <c r="AK51" i="3"/>
  <c r="S43" i="3"/>
  <c r="BE35" i="3"/>
  <c r="BF35" i="3" s="1"/>
  <c r="AM27" i="3"/>
  <c r="AN27" i="3" s="1"/>
  <c r="S17" i="3"/>
  <c r="BE80" i="3"/>
  <c r="BF80" i="3" s="1"/>
  <c r="AK56" i="3"/>
  <c r="AK130" i="3"/>
  <c r="AK122" i="3"/>
  <c r="AK114" i="3"/>
  <c r="AK106" i="3"/>
  <c r="BC90" i="3"/>
  <c r="U82" i="3"/>
  <c r="V82" i="3" s="1"/>
  <c r="L82" i="4" s="1"/>
  <c r="S74" i="3"/>
  <c r="BC66" i="3"/>
  <c r="N66" i="4" s="1"/>
  <c r="AK58" i="3"/>
  <c r="BC50" i="3"/>
  <c r="N50" i="4" s="1"/>
  <c r="AK42" i="3"/>
  <c r="BE34" i="3"/>
  <c r="BF34" i="3" s="1"/>
  <c r="AK26" i="3"/>
  <c r="BC24" i="3"/>
  <c r="AM23" i="3"/>
  <c r="AN23" i="3" s="1"/>
  <c r="S22" i="3"/>
  <c r="AK21" i="3"/>
  <c r="S20" i="3"/>
  <c r="S19" i="3"/>
  <c r="U18" i="3"/>
  <c r="V18" i="3" s="1"/>
  <c r="L18" i="4" s="1"/>
  <c r="AK6" i="3"/>
  <c r="BE88" i="3"/>
  <c r="BF88" i="3" s="1"/>
  <c r="AM40" i="3"/>
  <c r="AN40" i="3" s="1"/>
  <c r="AM12" i="3"/>
  <c r="AN12" i="3" s="1"/>
  <c r="BE129" i="3"/>
  <c r="BF129" i="3" s="1"/>
  <c r="U113" i="3"/>
  <c r="V113" i="3" s="1"/>
  <c r="L113" i="4" s="1"/>
  <c r="U105" i="3"/>
  <c r="V105" i="3" s="1"/>
  <c r="L105" i="4" s="1"/>
  <c r="AM97" i="3"/>
  <c r="AN97" i="3" s="1"/>
  <c r="BC89" i="3"/>
  <c r="AM81" i="3"/>
  <c r="AN81" i="3" s="1"/>
  <c r="BC73" i="3"/>
  <c r="N73" i="4" s="1"/>
  <c r="U65" i="3"/>
  <c r="V65" i="3" s="1"/>
  <c r="L65" i="4" s="1"/>
  <c r="AM57" i="3"/>
  <c r="AN57" i="3" s="1"/>
  <c r="AK41" i="3"/>
  <c r="AK13" i="3"/>
  <c r="AK5" i="3"/>
  <c r="N90" i="4"/>
  <c r="N36" i="4"/>
  <c r="BC128" i="3"/>
  <c r="N128" i="4" s="1"/>
  <c r="N102" i="4"/>
  <c r="U16" i="3"/>
  <c r="V16" i="3" s="1"/>
  <c r="L16" i="4" s="1"/>
  <c r="S16" i="3"/>
  <c r="N89" i="4"/>
  <c r="N112" i="4"/>
  <c r="AM56" i="3"/>
  <c r="AN56" i="3" s="1"/>
  <c r="AK45" i="3"/>
  <c r="M45" i="4" s="1"/>
  <c r="M93" i="4"/>
  <c r="M61" i="4"/>
  <c r="M68" i="4"/>
  <c r="M30" i="4"/>
  <c r="M11" i="4"/>
  <c r="M123" i="4"/>
  <c r="M91" i="4"/>
  <c r="M29" i="4"/>
  <c r="M130" i="4"/>
  <c r="M99" i="4"/>
  <c r="M122" i="4"/>
  <c r="M114" i="4"/>
  <c r="M106" i="4"/>
  <c r="M58" i="4"/>
  <c r="M51" i="4"/>
  <c r="M44" i="4"/>
  <c r="M28" i="4"/>
  <c r="M8" i="4"/>
  <c r="M131" i="4"/>
  <c r="M72" i="4"/>
  <c r="M64" i="4"/>
  <c r="M42" i="4"/>
  <c r="M6" i="4"/>
  <c r="M39" i="4"/>
  <c r="M116" i="4"/>
  <c r="M108" i="4"/>
  <c r="M67" i="4"/>
  <c r="M103" i="4"/>
  <c r="M71" i="4"/>
  <c r="M56" i="4"/>
  <c r="M41" i="4"/>
  <c r="M13" i="4"/>
  <c r="M5" i="4"/>
  <c r="M132" i="4"/>
  <c r="M118" i="4"/>
  <c r="M86" i="4"/>
  <c r="M70" i="4"/>
  <c r="BE69" i="3"/>
  <c r="BF69" i="3" s="1"/>
  <c r="BC72" i="3"/>
  <c r="N72" i="4" s="1"/>
  <c r="AK133" i="3"/>
  <c r="AI119" i="3"/>
  <c r="AS119" i="3" s="1"/>
  <c r="BA95" i="3"/>
  <c r="BK95" i="3" s="1"/>
  <c r="S90" i="3"/>
  <c r="BC58" i="3"/>
  <c r="N58" i="4" s="1"/>
  <c r="BE52" i="3"/>
  <c r="BF52" i="3" s="1"/>
  <c r="BA52" i="3"/>
  <c r="BK52" i="3" s="1"/>
  <c r="AK90" i="3"/>
  <c r="AM133" i="3"/>
  <c r="AN133" i="3" s="1"/>
  <c r="BE106" i="3"/>
  <c r="BF106" i="3" s="1"/>
  <c r="AM129" i="3"/>
  <c r="AN129" i="3" s="1"/>
  <c r="Q119" i="3"/>
  <c r="AA119" i="3" s="1"/>
  <c r="AM73" i="3"/>
  <c r="AN73" i="3" s="1"/>
  <c r="AK120" i="3"/>
  <c r="AK73" i="3"/>
  <c r="BC42" i="3"/>
  <c r="N42" i="4" s="1"/>
  <c r="BE9" i="3"/>
  <c r="BF9" i="3" s="1"/>
  <c r="BA7" i="3"/>
  <c r="BK7" i="3" s="1"/>
  <c r="S5" i="3"/>
  <c r="AM85" i="3"/>
  <c r="AN85" i="3" s="1"/>
  <c r="AI8" i="3"/>
  <c r="AK52" i="3"/>
  <c r="AK32" i="3"/>
  <c r="AK18" i="3"/>
  <c r="BC6" i="3"/>
  <c r="N6" i="4" s="1"/>
  <c r="U132" i="3"/>
  <c r="V132" i="3" s="1"/>
  <c r="L132" i="4" s="1"/>
  <c r="S114" i="3"/>
  <c r="BA129" i="3"/>
  <c r="BI129" i="3" s="1"/>
  <c r="BA115" i="3"/>
  <c r="BK115" i="3" s="1"/>
  <c r="BC104" i="3"/>
  <c r="N104" i="4" s="1"/>
  <c r="AK53" i="3"/>
  <c r="AK43" i="3"/>
  <c r="M41" i="3"/>
  <c r="BB41" i="3" s="1"/>
  <c r="AM13" i="3"/>
  <c r="AN13" i="3" s="1"/>
  <c r="BC3" i="3"/>
  <c r="N3" i="4" s="1"/>
  <c r="AI125" i="3"/>
  <c r="BA97" i="3"/>
  <c r="BK97" i="3" s="1"/>
  <c r="BA53" i="3"/>
  <c r="BK53" i="3" s="1"/>
  <c r="BA126" i="3"/>
  <c r="BK126" i="3" s="1"/>
  <c r="BE114" i="3"/>
  <c r="BF114" i="3" s="1"/>
  <c r="S58" i="3"/>
  <c r="S53" i="3"/>
  <c r="U36" i="3"/>
  <c r="V36" i="3" s="1"/>
  <c r="L36" i="4" s="1"/>
  <c r="S13" i="3"/>
  <c r="AM114" i="3"/>
  <c r="AN114" i="3" s="1"/>
  <c r="BE77" i="3"/>
  <c r="BF77" i="3" s="1"/>
  <c r="Q12" i="3"/>
  <c r="AA12" i="3" s="1"/>
  <c r="BC75" i="3"/>
  <c r="N75" i="4" s="1"/>
  <c r="BC114" i="3"/>
  <c r="N114" i="4" s="1"/>
  <c r="AK105" i="3"/>
  <c r="AK89" i="3"/>
  <c r="BE83" i="3"/>
  <c r="BF83" i="3" s="1"/>
  <c r="BE78" i="3"/>
  <c r="BF78" i="3" s="1"/>
  <c r="BE72" i="3"/>
  <c r="BF72" i="3" s="1"/>
  <c r="AK69" i="3"/>
  <c r="BC53" i="3"/>
  <c r="N53" i="4" s="1"/>
  <c r="BA48" i="3"/>
  <c r="BK48" i="3" s="1"/>
  <c r="AM26" i="3"/>
  <c r="AN26" i="3" s="1"/>
  <c r="AK3" i="3"/>
  <c r="U111" i="3"/>
  <c r="V111" i="3" s="1"/>
  <c r="L111" i="4" s="1"/>
  <c r="U75" i="3"/>
  <c r="V75" i="3" s="1"/>
  <c r="L75" i="4" s="1"/>
  <c r="BA41" i="3"/>
  <c r="BK41" i="3" s="1"/>
  <c r="U37" i="3"/>
  <c r="V37" i="3" s="1"/>
  <c r="L37" i="4" s="1"/>
  <c r="Q36" i="3"/>
  <c r="AA36" i="3" s="1"/>
  <c r="M32" i="3"/>
  <c r="AJ32" i="3" s="1"/>
  <c r="AT32" i="3" s="1"/>
  <c r="U31" i="3"/>
  <c r="V31" i="3" s="1"/>
  <c r="L31" i="4" s="1"/>
  <c r="AK20" i="3"/>
  <c r="AI11" i="3"/>
  <c r="AK31" i="3"/>
  <c r="BC97" i="3"/>
  <c r="N97" i="4" s="1"/>
  <c r="AI76" i="3"/>
  <c r="AS76" i="3" s="1"/>
  <c r="S75" i="3"/>
  <c r="AI41" i="3"/>
  <c r="AS41" i="3" s="1"/>
  <c r="BA30" i="3"/>
  <c r="BK30" i="3" s="1"/>
  <c r="U3" i="3"/>
  <c r="V3" i="3" s="1"/>
  <c r="L3" i="4" s="1"/>
  <c r="AI131" i="3"/>
  <c r="AS131" i="3" s="1"/>
  <c r="AM82" i="3"/>
  <c r="AN82" i="3" s="1"/>
  <c r="BC77" i="3"/>
  <c r="N77" i="4" s="1"/>
  <c r="BE73" i="3"/>
  <c r="BF73" i="3" s="1"/>
  <c r="AM72" i="3"/>
  <c r="AN72" i="3" s="1"/>
  <c r="M52" i="3"/>
  <c r="BB52" i="3" s="1"/>
  <c r="AK36" i="3"/>
  <c r="BC125" i="3"/>
  <c r="N125" i="4" s="1"/>
  <c r="U114" i="3"/>
  <c r="V114" i="3" s="1"/>
  <c r="L114" i="4" s="1"/>
  <c r="AI84" i="3"/>
  <c r="AS84" i="3" s="1"/>
  <c r="AK62" i="3"/>
  <c r="U53" i="3"/>
  <c r="V53" i="3" s="1"/>
  <c r="L53" i="4" s="1"/>
  <c r="AM17" i="3"/>
  <c r="AN17" i="3" s="1"/>
  <c r="BE3" i="3"/>
  <c r="BF3" i="3" s="1"/>
  <c r="BC19" i="3"/>
  <c r="S132" i="3"/>
  <c r="AK113" i="3"/>
  <c r="M112" i="3"/>
  <c r="AJ112" i="3" s="1"/>
  <c r="AK82" i="3"/>
  <c r="BC74" i="3"/>
  <c r="N74" i="4" s="1"/>
  <c r="BA3" i="3"/>
  <c r="BK3" i="3" s="1"/>
  <c r="M86" i="3"/>
  <c r="AJ86" i="3" s="1"/>
  <c r="AT86" i="3" s="1"/>
  <c r="U62" i="3"/>
  <c r="V62" i="3" s="1"/>
  <c r="L62" i="4" s="1"/>
  <c r="U56" i="3"/>
  <c r="V56" i="3" s="1"/>
  <c r="L56" i="4" s="1"/>
  <c r="BA29" i="3"/>
  <c r="BK29" i="3" s="1"/>
  <c r="U23" i="3"/>
  <c r="V23" i="3" s="1"/>
  <c r="L23" i="4" s="1"/>
  <c r="AK19" i="3"/>
  <c r="M129" i="3"/>
  <c r="AJ129" i="3" s="1"/>
  <c r="AI122" i="3"/>
  <c r="AM112" i="3"/>
  <c r="AN112" i="3" s="1"/>
  <c r="S62" i="3"/>
  <c r="BC61" i="3"/>
  <c r="N61" i="4" s="1"/>
  <c r="S56" i="3"/>
  <c r="BE39" i="3"/>
  <c r="BF39" i="3" s="1"/>
  <c r="AI29" i="3"/>
  <c r="AS29" i="3" s="1"/>
  <c r="BE24" i="3"/>
  <c r="BF24" i="3" s="1"/>
  <c r="S23" i="3"/>
  <c r="AI3" i="3"/>
  <c r="AQ3" i="3" s="1"/>
  <c r="AK23" i="3"/>
  <c r="Q133" i="3"/>
  <c r="AA133" i="3" s="1"/>
  <c r="BE132" i="3"/>
  <c r="BF132" i="3" s="1"/>
  <c r="AM128" i="3"/>
  <c r="AN128" i="3" s="1"/>
  <c r="U122" i="3"/>
  <c r="V122" i="3" s="1"/>
  <c r="L122" i="4" s="1"/>
  <c r="AI115" i="3"/>
  <c r="AS115" i="3" s="1"/>
  <c r="AK112" i="3"/>
  <c r="Q103" i="3"/>
  <c r="AA103" i="3" s="1"/>
  <c r="AK97" i="3"/>
  <c r="AI91" i="3"/>
  <c r="AS91" i="3" s="1"/>
  <c r="S77" i="3"/>
  <c r="BE62" i="3"/>
  <c r="BF62" i="3" s="1"/>
  <c r="BA46" i="3"/>
  <c r="BK46" i="3" s="1"/>
  <c r="Q29" i="3"/>
  <c r="AA29" i="3" s="1"/>
  <c r="BC132" i="3"/>
  <c r="N132" i="4" s="1"/>
  <c r="AI129" i="3"/>
  <c r="Q109" i="3"/>
  <c r="AA109" i="3" s="1"/>
  <c r="AI97" i="3"/>
  <c r="AQ97" i="3" s="1"/>
  <c r="BA96" i="3"/>
  <c r="BK96" i="3" s="1"/>
  <c r="AM83" i="3"/>
  <c r="AN83" i="3" s="1"/>
  <c r="BA79" i="3"/>
  <c r="BK79" i="3" s="1"/>
  <c r="BA70" i="3"/>
  <c r="BK70" i="3" s="1"/>
  <c r="Q67" i="3"/>
  <c r="AA67" i="3" s="1"/>
  <c r="BC62" i="3"/>
  <c r="N62" i="4" s="1"/>
  <c r="AK57" i="3"/>
  <c r="AI46" i="3"/>
  <c r="AS46" i="3" s="1"/>
  <c r="Q41" i="3"/>
  <c r="AA41" i="3" s="1"/>
  <c r="AK24" i="3"/>
  <c r="AM9" i="3"/>
  <c r="AN9" i="3" s="1"/>
  <c r="M6" i="3"/>
  <c r="AJ6" i="3" s="1"/>
  <c r="AT6" i="3" s="1"/>
  <c r="Q3" i="3"/>
  <c r="AI133" i="3"/>
  <c r="AS133" i="3" s="1"/>
  <c r="S128" i="3"/>
  <c r="S116" i="3"/>
  <c r="U106" i="3"/>
  <c r="V106" i="3" s="1"/>
  <c r="L106" i="4" s="1"/>
  <c r="BC82" i="3"/>
  <c r="N82" i="4" s="1"/>
  <c r="AI79" i="3"/>
  <c r="AS79" i="3" s="1"/>
  <c r="AK60" i="3"/>
  <c r="BC56" i="3"/>
  <c r="N56" i="4" s="1"/>
  <c r="Q52" i="3"/>
  <c r="AA52" i="3" s="1"/>
  <c r="BA50" i="3"/>
  <c r="BK50" i="3" s="1"/>
  <c r="Q46" i="3"/>
  <c r="AA46" i="3" s="1"/>
  <c r="AI38" i="3"/>
  <c r="AS38" i="3" s="1"/>
  <c r="AI9" i="3"/>
  <c r="BA8" i="3"/>
  <c r="BK8" i="3" s="1"/>
  <c r="BA118" i="3"/>
  <c r="BK118" i="3" s="1"/>
  <c r="Q83" i="3"/>
  <c r="AA83" i="3" s="1"/>
  <c r="Q79" i="3"/>
  <c r="AA79" i="3" s="1"/>
  <c r="AI70" i="3"/>
  <c r="AS70" i="3" s="1"/>
  <c r="U24" i="3"/>
  <c r="V24" i="3" s="1"/>
  <c r="L24" i="4" s="1"/>
  <c r="AI35" i="3"/>
  <c r="AS35" i="3" s="1"/>
  <c r="U133" i="3"/>
  <c r="V133" i="3" s="1"/>
  <c r="L133" i="4" s="1"/>
  <c r="U130" i="3"/>
  <c r="V130" i="3" s="1"/>
  <c r="L130" i="4" s="1"/>
  <c r="BE128" i="3"/>
  <c r="BF128" i="3" s="1"/>
  <c r="BA125" i="3"/>
  <c r="BK125" i="3" s="1"/>
  <c r="Q116" i="3"/>
  <c r="AA116" i="3" s="1"/>
  <c r="S106" i="3"/>
  <c r="BC105" i="3"/>
  <c r="N105" i="4" s="1"/>
  <c r="Q91" i="3"/>
  <c r="AA91" i="3" s="1"/>
  <c r="AM89" i="3"/>
  <c r="AN89" i="3" s="1"/>
  <c r="S65" i="3"/>
  <c r="U64" i="3"/>
  <c r="V64" i="3" s="1"/>
  <c r="L64" i="4" s="1"/>
  <c r="BA63" i="3"/>
  <c r="BK63" i="3" s="1"/>
  <c r="U54" i="3"/>
  <c r="V54" i="3" s="1"/>
  <c r="L54" i="4" s="1"/>
  <c r="U43" i="3"/>
  <c r="V43" i="3" s="1"/>
  <c r="L43" i="4" s="1"/>
  <c r="BE42" i="3"/>
  <c r="BF42" i="3" s="1"/>
  <c r="AM36" i="3"/>
  <c r="AN36" i="3" s="1"/>
  <c r="U35" i="3"/>
  <c r="V35" i="3" s="1"/>
  <c r="L35" i="4" s="1"/>
  <c r="S28" i="3"/>
  <c r="S24" i="3"/>
  <c r="BC23" i="3"/>
  <c r="BE21" i="3"/>
  <c r="BF21" i="3" s="1"/>
  <c r="AM19" i="3"/>
  <c r="AN19" i="3" s="1"/>
  <c r="S18" i="3"/>
  <c r="U13" i="3"/>
  <c r="V13" i="3" s="1"/>
  <c r="L13" i="4" s="1"/>
  <c r="U11" i="3"/>
  <c r="V11" i="3" s="1"/>
  <c r="L11" i="4" s="1"/>
  <c r="U9" i="3"/>
  <c r="V9" i="3" s="1"/>
  <c r="L9" i="4" s="1"/>
  <c r="BE8" i="3"/>
  <c r="BF8" i="3" s="1"/>
  <c r="AI6" i="3"/>
  <c r="AS6" i="3" s="1"/>
  <c r="S3" i="3"/>
  <c r="AI37" i="3"/>
  <c r="AQ37" i="3" s="1"/>
  <c r="AK95" i="3"/>
  <c r="AM74" i="3"/>
  <c r="AN74" i="3" s="1"/>
  <c r="U67" i="3"/>
  <c r="V67" i="3" s="1"/>
  <c r="L67" i="4" s="1"/>
  <c r="S64" i="3"/>
  <c r="AI62" i="3"/>
  <c r="AS62" i="3" s="1"/>
  <c r="U57" i="3"/>
  <c r="V57" i="3" s="1"/>
  <c r="L57" i="4" s="1"/>
  <c r="S54" i="3"/>
  <c r="U45" i="3"/>
  <c r="V45" i="3" s="1"/>
  <c r="L45" i="4" s="1"/>
  <c r="AK38" i="3"/>
  <c r="S11" i="3"/>
  <c r="BE130" i="3"/>
  <c r="BF130" i="3" s="1"/>
  <c r="BC129" i="3"/>
  <c r="N129" i="4" s="1"/>
  <c r="Q126" i="3"/>
  <c r="AA126" i="3" s="1"/>
  <c r="AK125" i="3"/>
  <c r="BE122" i="3"/>
  <c r="BF122" i="3" s="1"/>
  <c r="S122" i="3"/>
  <c r="BA110" i="3"/>
  <c r="BK110" i="3" s="1"/>
  <c r="AM105" i="3"/>
  <c r="AN105" i="3" s="1"/>
  <c r="BA87" i="3"/>
  <c r="BK87" i="3" s="1"/>
  <c r="S78" i="3"/>
  <c r="M68" i="3"/>
  <c r="R68" i="3" s="1"/>
  <c r="BE64" i="3"/>
  <c r="BF64" i="3" s="1"/>
  <c r="S57" i="3"/>
  <c r="M53" i="3"/>
  <c r="BB53" i="3" s="1"/>
  <c r="BL53" i="3" s="1"/>
  <c r="S45" i="3"/>
  <c r="BC40" i="3"/>
  <c r="N40" i="4" s="1"/>
  <c r="BE37" i="3"/>
  <c r="BF37" i="3" s="1"/>
  <c r="S37" i="3"/>
  <c r="S31" i="3"/>
  <c r="AK17" i="3"/>
  <c r="BE11" i="3"/>
  <c r="BF11" i="3" s="1"/>
  <c r="Q11" i="3"/>
  <c r="AA11" i="3" s="1"/>
  <c r="BC10" i="3"/>
  <c r="N10" i="4" s="1"/>
  <c r="BC122" i="3"/>
  <c r="N122" i="4" s="1"/>
  <c r="U104" i="3"/>
  <c r="V104" i="3" s="1"/>
  <c r="L104" i="4" s="1"/>
  <c r="U97" i="3"/>
  <c r="V97" i="3" s="1"/>
  <c r="L97" i="4" s="1"/>
  <c r="U89" i="3"/>
  <c r="V89" i="3" s="1"/>
  <c r="L89" i="4" s="1"/>
  <c r="BC65" i="3"/>
  <c r="N65" i="4" s="1"/>
  <c r="BC64" i="3"/>
  <c r="N64" i="4" s="1"/>
  <c r="BE54" i="3"/>
  <c r="BF54" i="3" s="1"/>
  <c r="U52" i="3"/>
  <c r="V52" i="3" s="1"/>
  <c r="L52" i="4" s="1"/>
  <c r="BC37" i="3"/>
  <c r="N37" i="4" s="1"/>
  <c r="BC11" i="3"/>
  <c r="N11" i="4" s="1"/>
  <c r="M9" i="3"/>
  <c r="R9" i="3" s="1"/>
  <c r="Z9" i="3" s="1"/>
  <c r="U8" i="3"/>
  <c r="V8" i="3" s="1"/>
  <c r="L8" i="4" s="1"/>
  <c r="U6" i="3"/>
  <c r="V6" i="3" s="1"/>
  <c r="L6" i="4" s="1"/>
  <c r="S130" i="3"/>
  <c r="BC130" i="3"/>
  <c r="N130" i="4" s="1"/>
  <c r="AK128" i="3"/>
  <c r="M128" i="3"/>
  <c r="BB128" i="3" s="1"/>
  <c r="M127" i="3"/>
  <c r="R127" i="3" s="1"/>
  <c r="S125" i="3"/>
  <c r="Q118" i="3"/>
  <c r="AA118" i="3" s="1"/>
  <c r="BC116" i="3"/>
  <c r="N116" i="4" s="1"/>
  <c r="AI111" i="3"/>
  <c r="AS111" i="3" s="1"/>
  <c r="BC106" i="3"/>
  <c r="N106" i="4" s="1"/>
  <c r="S104" i="3"/>
  <c r="BA103" i="3"/>
  <c r="BK103" i="3" s="1"/>
  <c r="S97" i="3"/>
  <c r="S89" i="3"/>
  <c r="Q62" i="3"/>
  <c r="AA62" i="3" s="1"/>
  <c r="Q48" i="3"/>
  <c r="AA48" i="3" s="1"/>
  <c r="BC45" i="3"/>
  <c r="N45" i="4" s="1"/>
  <c r="Q44" i="3"/>
  <c r="AA44" i="3" s="1"/>
  <c r="AM43" i="3"/>
  <c r="AN43" i="3" s="1"/>
  <c r="U42" i="3"/>
  <c r="V42" i="3" s="1"/>
  <c r="L42" i="4" s="1"/>
  <c r="BE36" i="3"/>
  <c r="BF36" i="3" s="1"/>
  <c r="S36" i="3"/>
  <c r="BE31" i="3"/>
  <c r="BF31" i="3" s="1"/>
  <c r="BE28" i="3"/>
  <c r="BF28" i="3" s="1"/>
  <c r="BE26" i="3"/>
  <c r="BF26" i="3" s="1"/>
  <c r="AM24" i="3"/>
  <c r="AN24" i="3" s="1"/>
  <c r="U19" i="3"/>
  <c r="V19" i="3" s="1"/>
  <c r="L19" i="4" s="1"/>
  <c r="BC13" i="3"/>
  <c r="N13" i="4" s="1"/>
  <c r="BA11" i="3"/>
  <c r="BK11" i="3" s="1"/>
  <c r="S8" i="3"/>
  <c r="S6" i="3"/>
  <c r="BA5" i="3"/>
  <c r="BK5" i="3" s="1"/>
  <c r="BA131" i="3"/>
  <c r="BK131" i="3" s="1"/>
  <c r="AM122" i="3"/>
  <c r="AN122" i="3" s="1"/>
  <c r="S105" i="3"/>
  <c r="AI103" i="3"/>
  <c r="AS103" i="3" s="1"/>
  <c r="BE89" i="3"/>
  <c r="BF89" i="3" s="1"/>
  <c r="AI88" i="3"/>
  <c r="AS88" i="3" s="1"/>
  <c r="U72" i="3"/>
  <c r="V72" i="3" s="1"/>
  <c r="L72" i="4" s="1"/>
  <c r="AM65" i="3"/>
  <c r="AN65" i="3" s="1"/>
  <c r="AI65" i="3"/>
  <c r="AS65" i="3" s="1"/>
  <c r="AM64" i="3"/>
  <c r="AN64" i="3" s="1"/>
  <c r="BC57" i="3"/>
  <c r="N57" i="4" s="1"/>
  <c r="AK54" i="3"/>
  <c r="S42" i="3"/>
  <c r="S40" i="3"/>
  <c r="BA35" i="3"/>
  <c r="BI35" i="3" s="1"/>
  <c r="BA33" i="3"/>
  <c r="BK33" i="3" s="1"/>
  <c r="BC31" i="3"/>
  <c r="N31" i="4" s="1"/>
  <c r="BC28" i="3"/>
  <c r="N28" i="4" s="1"/>
  <c r="BE19" i="3"/>
  <c r="BF19" i="3" s="1"/>
  <c r="AM11" i="3"/>
  <c r="AN11" i="3" s="1"/>
  <c r="BA4" i="3"/>
  <c r="BK4" i="3" s="1"/>
  <c r="AK104" i="3"/>
  <c r="AM130" i="3"/>
  <c r="AN130" i="3" s="1"/>
  <c r="BE125" i="3"/>
  <c r="BF125" i="3" s="1"/>
  <c r="BA124" i="3"/>
  <c r="BK124" i="3" s="1"/>
  <c r="AM113" i="3"/>
  <c r="AN113" i="3" s="1"/>
  <c r="AI107" i="3"/>
  <c r="BE104" i="3"/>
  <c r="BF104" i="3" s="1"/>
  <c r="Q98" i="3"/>
  <c r="AA98" i="3" s="1"/>
  <c r="BE97" i="3"/>
  <c r="BF97" i="3" s="1"/>
  <c r="AK96" i="3"/>
  <c r="AM71" i="3"/>
  <c r="AN71" i="3" s="1"/>
  <c r="AI68" i="3"/>
  <c r="AS68" i="3" s="1"/>
  <c r="BE67" i="3"/>
  <c r="BF67" i="3" s="1"/>
  <c r="AK65" i="3"/>
  <c r="AM60" i="3"/>
  <c r="AN60" i="3" s="1"/>
  <c r="AM45" i="3"/>
  <c r="AN45" i="3" s="1"/>
  <c r="AK37" i="3"/>
  <c r="Q7" i="3"/>
  <c r="AA7" i="3" s="1"/>
  <c r="BE6" i="3"/>
  <c r="BF6" i="3" s="1"/>
  <c r="AI100" i="3"/>
  <c r="AS100" i="3" s="1"/>
  <c r="Q100" i="3"/>
  <c r="AA100" i="3" s="1"/>
  <c r="Q121" i="3"/>
  <c r="AA121" i="3" s="1"/>
  <c r="AI121" i="3"/>
  <c r="AS121" i="3" s="1"/>
  <c r="AI92" i="3"/>
  <c r="AS92" i="3" s="1"/>
  <c r="BA92" i="3"/>
  <c r="BK92" i="3" s="1"/>
  <c r="BA100" i="3"/>
  <c r="BK100" i="3" s="1"/>
  <c r="BA123" i="3"/>
  <c r="BK123" i="3" s="1"/>
  <c r="AI123" i="3"/>
  <c r="AS123" i="3" s="1"/>
  <c r="U78" i="3"/>
  <c r="V78" i="3" s="1"/>
  <c r="L78" i="4" s="1"/>
  <c r="U73" i="3"/>
  <c r="V73" i="3" s="1"/>
  <c r="L73" i="4" s="1"/>
  <c r="S73" i="3"/>
  <c r="BA62" i="3"/>
  <c r="BK62" i="3" s="1"/>
  <c r="Q55" i="3"/>
  <c r="AA55" i="3" s="1"/>
  <c r="AI117" i="3"/>
  <c r="AQ117" i="3" s="1"/>
  <c r="Q107" i="3"/>
  <c r="AA107" i="3" s="1"/>
  <c r="BE103" i="3"/>
  <c r="BF103" i="3" s="1"/>
  <c r="AM95" i="3"/>
  <c r="AN95" i="3" s="1"/>
  <c r="U93" i="3"/>
  <c r="V93" i="3" s="1"/>
  <c r="L93" i="4" s="1"/>
  <c r="S123" i="3"/>
  <c r="U99" i="3"/>
  <c r="V99" i="3" s="1"/>
  <c r="L99" i="4" s="1"/>
  <c r="BE91" i="3"/>
  <c r="BF91" i="3" s="1"/>
  <c r="S91" i="3"/>
  <c r="M89" i="3"/>
  <c r="R89" i="3" s="1"/>
  <c r="AM86" i="3"/>
  <c r="AN86" i="3" s="1"/>
  <c r="S86" i="3"/>
  <c r="AM70" i="3"/>
  <c r="AN70" i="3" s="1"/>
  <c r="U70" i="3"/>
  <c r="V70" i="3" s="1"/>
  <c r="L70" i="4" s="1"/>
  <c r="BE70" i="3"/>
  <c r="BF70" i="3" s="1"/>
  <c r="AK47" i="3"/>
  <c r="S47" i="3"/>
  <c r="BC47" i="3"/>
  <c r="N47" i="4" s="1"/>
  <c r="BC25" i="3"/>
  <c r="S25" i="3"/>
  <c r="Q105" i="3"/>
  <c r="AI99" i="3"/>
  <c r="AS99" i="3" s="1"/>
  <c r="AK85" i="3"/>
  <c r="S85" i="3"/>
  <c r="M76" i="3"/>
  <c r="AJ76" i="3" s="1"/>
  <c r="U117" i="3"/>
  <c r="V117" i="3" s="1"/>
  <c r="L117" i="4" s="1"/>
  <c r="AK81" i="3"/>
  <c r="AI130" i="3"/>
  <c r="AS130" i="3" s="1"/>
  <c r="U120" i="3"/>
  <c r="V120" i="3" s="1"/>
  <c r="L120" i="4" s="1"/>
  <c r="Q108" i="3"/>
  <c r="BA105" i="3"/>
  <c r="BK105" i="3" s="1"/>
  <c r="M104" i="3"/>
  <c r="R104" i="3" s="1"/>
  <c r="S99" i="3"/>
  <c r="BC91" i="3"/>
  <c r="N91" i="4" s="1"/>
  <c r="U88" i="3"/>
  <c r="V88" i="3" s="1"/>
  <c r="L88" i="4" s="1"/>
  <c r="U86" i="3"/>
  <c r="V86" i="3" s="1"/>
  <c r="L86" i="4" s="1"/>
  <c r="U81" i="3"/>
  <c r="V81" i="3" s="1"/>
  <c r="L81" i="4" s="1"/>
  <c r="S66" i="3"/>
  <c r="AI51" i="3"/>
  <c r="AS51" i="3" s="1"/>
  <c r="AK34" i="3"/>
  <c r="AM34" i="3"/>
  <c r="AN34" i="3" s="1"/>
  <c r="BC34" i="3"/>
  <c r="N34" i="4" s="1"/>
  <c r="S34" i="3"/>
  <c r="U34" i="3"/>
  <c r="V34" i="3" s="1"/>
  <c r="L34" i="4" s="1"/>
  <c r="M31" i="3"/>
  <c r="BB31" i="3" s="1"/>
  <c r="BL31" i="3" s="1"/>
  <c r="M29" i="3"/>
  <c r="AJ29" i="3" s="1"/>
  <c r="AT29" i="3" s="1"/>
  <c r="BA133" i="3"/>
  <c r="BK133" i="3" s="1"/>
  <c r="Q92" i="3"/>
  <c r="AA92" i="3" s="1"/>
  <c r="U103" i="3"/>
  <c r="V103" i="3" s="1"/>
  <c r="L103" i="4" s="1"/>
  <c r="S93" i="3"/>
  <c r="U112" i="3"/>
  <c r="V112" i="3" s="1"/>
  <c r="L112" i="4" s="1"/>
  <c r="S109" i="3"/>
  <c r="AK134" i="3"/>
  <c r="M131" i="3"/>
  <c r="AJ131" i="3" s="1"/>
  <c r="AT131" i="3" s="1"/>
  <c r="BE120" i="3"/>
  <c r="BF120" i="3" s="1"/>
  <c r="S120" i="3"/>
  <c r="BA119" i="3"/>
  <c r="BK119" i="3" s="1"/>
  <c r="BE117" i="3"/>
  <c r="BF117" i="3" s="1"/>
  <c r="Q115" i="3"/>
  <c r="AA115" i="3" s="1"/>
  <c r="S113" i="3"/>
  <c r="S112" i="3"/>
  <c r="AI110" i="3"/>
  <c r="AS110" i="3" s="1"/>
  <c r="BE109" i="3"/>
  <c r="BF109" i="3" s="1"/>
  <c r="BE108" i="3"/>
  <c r="BF108" i="3" s="1"/>
  <c r="BA107" i="3"/>
  <c r="BK107" i="3" s="1"/>
  <c r="BE99" i="3"/>
  <c r="BF99" i="3" s="1"/>
  <c r="U96" i="3"/>
  <c r="V96" i="3" s="1"/>
  <c r="L96" i="4" s="1"/>
  <c r="U95" i="3"/>
  <c r="V95" i="3" s="1"/>
  <c r="L95" i="4" s="1"/>
  <c r="BE94" i="3"/>
  <c r="BF94" i="3" s="1"/>
  <c r="BE93" i="3"/>
  <c r="BF93" i="3" s="1"/>
  <c r="BA91" i="3"/>
  <c r="AI83" i="3"/>
  <c r="S81" i="3"/>
  <c r="AK80" i="3"/>
  <c r="U80" i="3"/>
  <c r="V80" i="3" s="1"/>
  <c r="L80" i="4" s="1"/>
  <c r="BC78" i="3"/>
  <c r="N78" i="4" s="1"/>
  <c r="S70" i="3"/>
  <c r="BA67" i="3"/>
  <c r="BK67" i="3" s="1"/>
  <c r="BA64" i="3"/>
  <c r="M54" i="3"/>
  <c r="AJ54" i="3" s="1"/>
  <c r="AI31" i="3"/>
  <c r="AS31" i="3" s="1"/>
  <c r="AI27" i="3"/>
  <c r="AQ27" i="3" s="1"/>
  <c r="M27" i="3"/>
  <c r="AJ27" i="3" s="1"/>
  <c r="BA27" i="3"/>
  <c r="BK27" i="3" s="1"/>
  <c r="BA127" i="3"/>
  <c r="BK127" i="3" s="1"/>
  <c r="Q127" i="3"/>
  <c r="AA127" i="3" s="1"/>
  <c r="Q125" i="3"/>
  <c r="AA125" i="3" s="1"/>
  <c r="M121" i="3"/>
  <c r="AJ121" i="3" s="1"/>
  <c r="AT121" i="3" s="1"/>
  <c r="BC120" i="3"/>
  <c r="N120" i="4" s="1"/>
  <c r="Q120" i="3"/>
  <c r="AA120" i="3" s="1"/>
  <c r="BC117" i="3"/>
  <c r="N117" i="4" s="1"/>
  <c r="M117" i="3"/>
  <c r="AJ117" i="3" s="1"/>
  <c r="AR117" i="3" s="1"/>
  <c r="BE112" i="3"/>
  <c r="BF112" i="3" s="1"/>
  <c r="BC109" i="3"/>
  <c r="N109" i="4" s="1"/>
  <c r="BC108" i="3"/>
  <c r="N108" i="4" s="1"/>
  <c r="AM106" i="3"/>
  <c r="AN106" i="3" s="1"/>
  <c r="AM103" i="3"/>
  <c r="AN103" i="3" s="1"/>
  <c r="BC99" i="3"/>
  <c r="N99" i="4" s="1"/>
  <c r="S96" i="3"/>
  <c r="BC94" i="3"/>
  <c r="N94" i="4" s="1"/>
  <c r="BC93" i="3"/>
  <c r="N93" i="4" s="1"/>
  <c r="AM91" i="3"/>
  <c r="AN91" i="3" s="1"/>
  <c r="U90" i="3"/>
  <c r="V90" i="3" s="1"/>
  <c r="L90" i="4" s="1"/>
  <c r="AM90" i="3"/>
  <c r="AN90" i="3" s="1"/>
  <c r="BE86" i="3"/>
  <c r="BF86" i="3" s="1"/>
  <c r="BE85" i="3"/>
  <c r="BF85" i="3" s="1"/>
  <c r="AK83" i="3"/>
  <c r="BC83" i="3"/>
  <c r="N83" i="4" s="1"/>
  <c r="S82" i="3"/>
  <c r="BA55" i="3"/>
  <c r="BK55" i="3" s="1"/>
  <c r="M44" i="3"/>
  <c r="R44" i="3" s="1"/>
  <c r="BA36" i="3"/>
  <c r="AM32" i="3"/>
  <c r="AN32" i="3" s="1"/>
  <c r="BC32" i="3"/>
  <c r="N32" i="4" s="1"/>
  <c r="S32" i="3"/>
  <c r="BE32" i="3"/>
  <c r="BF32" i="3" s="1"/>
  <c r="AI109" i="3"/>
  <c r="AQ109" i="3" s="1"/>
  <c r="AM61" i="3"/>
  <c r="AN61" i="3" s="1"/>
  <c r="S61" i="3"/>
  <c r="U61" i="3"/>
  <c r="V61" i="3" s="1"/>
  <c r="L61" i="4" s="1"/>
  <c r="AM33" i="3"/>
  <c r="AN33" i="3" s="1"/>
  <c r="S33" i="3"/>
  <c r="U108" i="3"/>
  <c r="V108" i="3" s="1"/>
  <c r="L108" i="4" s="1"/>
  <c r="U94" i="3"/>
  <c r="V94" i="3" s="1"/>
  <c r="L94" i="4" s="1"/>
  <c r="U91" i="3"/>
  <c r="V91" i="3" s="1"/>
  <c r="L91" i="4" s="1"/>
  <c r="M133" i="3"/>
  <c r="AJ133" i="3" s="1"/>
  <c r="BC123" i="3"/>
  <c r="N123" i="4" s="1"/>
  <c r="S117" i="3"/>
  <c r="U109" i="3"/>
  <c r="V109" i="3" s="1"/>
  <c r="L109" i="4" s="1"/>
  <c r="S108" i="3"/>
  <c r="S94" i="3"/>
  <c r="AI127" i="3"/>
  <c r="AS127" i="3" s="1"/>
  <c r="AI118" i="3"/>
  <c r="AS118" i="3" s="1"/>
  <c r="Q129" i="3"/>
  <c r="AA129" i="3" s="1"/>
  <c r="AI128" i="3"/>
  <c r="AS128" i="3" s="1"/>
  <c r="S134" i="3"/>
  <c r="AM123" i="3"/>
  <c r="AN123" i="3" s="1"/>
  <c r="BA120" i="3"/>
  <c r="BK120" i="3" s="1"/>
  <c r="U116" i="3"/>
  <c r="V116" i="3" s="1"/>
  <c r="L116" i="4" s="1"/>
  <c r="BA108" i="3"/>
  <c r="BK108" i="3" s="1"/>
  <c r="BA93" i="3"/>
  <c r="BK93" i="3" s="1"/>
  <c r="BC86" i="3"/>
  <c r="N86" i="4" s="1"/>
  <c r="BC85" i="3"/>
  <c r="N85" i="4" s="1"/>
  <c r="U83" i="3"/>
  <c r="V83" i="3" s="1"/>
  <c r="L83" i="4" s="1"/>
  <c r="BE81" i="3"/>
  <c r="BF81" i="3" s="1"/>
  <c r="AK78" i="3"/>
  <c r="M78" i="3"/>
  <c r="BB78" i="3" s="1"/>
  <c r="BC70" i="3"/>
  <c r="N70" i="4" s="1"/>
  <c r="AM69" i="3"/>
  <c r="AN69" i="3" s="1"/>
  <c r="BC69" i="3"/>
  <c r="N69" i="4" s="1"/>
  <c r="S69" i="3"/>
  <c r="AI64" i="3"/>
  <c r="AI44" i="3"/>
  <c r="AS44" i="3" s="1"/>
  <c r="BC33" i="3"/>
  <c r="N33" i="4" s="1"/>
  <c r="U14" i="3"/>
  <c r="V14" i="3" s="1"/>
  <c r="L14" i="4" s="1"/>
  <c r="AK14" i="3"/>
  <c r="AM14" i="3"/>
  <c r="AN14" i="3" s="1"/>
  <c r="BC14" i="3"/>
  <c r="Q131" i="3"/>
  <c r="AA131" i="3" s="1"/>
  <c r="AK126" i="3"/>
  <c r="BA121" i="3"/>
  <c r="BK121" i="3" s="1"/>
  <c r="AK117" i="3"/>
  <c r="BC113" i="3"/>
  <c r="N113" i="4" s="1"/>
  <c r="AK109" i="3"/>
  <c r="AM108" i="3"/>
  <c r="AN108" i="3" s="1"/>
  <c r="AM99" i="3"/>
  <c r="AN99" i="3" s="1"/>
  <c r="M95" i="3"/>
  <c r="R95" i="3" s="1"/>
  <c r="AK94" i="3"/>
  <c r="AM93" i="3"/>
  <c r="AN93" i="3" s="1"/>
  <c r="BC81" i="3"/>
  <c r="N81" i="4" s="1"/>
  <c r="BE61" i="3"/>
  <c r="BF61" i="3" s="1"/>
  <c r="M58" i="3"/>
  <c r="BB58" i="3" s="1"/>
  <c r="AI58" i="3"/>
  <c r="AS58" i="3" s="1"/>
  <c r="AM44" i="3"/>
  <c r="AN44" i="3" s="1"/>
  <c r="BC44" i="3"/>
  <c r="N44" i="4" s="1"/>
  <c r="S44" i="3"/>
  <c r="AK35" i="3"/>
  <c r="AM35" i="3"/>
  <c r="AN35" i="3" s="1"/>
  <c r="S35" i="3"/>
  <c r="BC35" i="3"/>
  <c r="N35" i="4" s="1"/>
  <c r="BA6" i="3"/>
  <c r="Q6" i="3"/>
  <c r="AA6" i="3" s="1"/>
  <c r="BA68" i="3"/>
  <c r="BK68" i="3" s="1"/>
  <c r="BE57" i="3"/>
  <c r="BF57" i="3" s="1"/>
  <c r="BE56" i="3"/>
  <c r="BF56" i="3" s="1"/>
  <c r="BC54" i="3"/>
  <c r="N54" i="4" s="1"/>
  <c r="BE53" i="3"/>
  <c r="BF53" i="3" s="1"/>
  <c r="BE51" i="3"/>
  <c r="BF51" i="3" s="1"/>
  <c r="AI43" i="3"/>
  <c r="BE40" i="3"/>
  <c r="BF40" i="3" s="1"/>
  <c r="BC39" i="3"/>
  <c r="N39" i="4" s="1"/>
  <c r="M36" i="3"/>
  <c r="AJ36" i="3" s="1"/>
  <c r="Q35" i="3"/>
  <c r="AA35" i="3" s="1"/>
  <c r="Q33" i="3"/>
  <c r="AA33" i="3" s="1"/>
  <c r="AI32" i="3"/>
  <c r="AS32" i="3" s="1"/>
  <c r="S21" i="3"/>
  <c r="BC20" i="3"/>
  <c r="AK10" i="3"/>
  <c r="BC8" i="3"/>
  <c r="N8" i="4" s="1"/>
  <c r="AM6" i="3"/>
  <c r="AN6" i="3" s="1"/>
  <c r="BE5" i="3"/>
  <c r="BF5" i="3" s="1"/>
  <c r="U17" i="3"/>
  <c r="V17" i="3" s="1"/>
  <c r="L17" i="4" s="1"/>
  <c r="BE13" i="3"/>
  <c r="BF13" i="3" s="1"/>
  <c r="BC5" i="3"/>
  <c r="N5" i="4" s="1"/>
  <c r="Q40" i="3"/>
  <c r="AA40" i="3" s="1"/>
  <c r="BE16" i="3"/>
  <c r="BF16" i="3" s="1"/>
  <c r="S10" i="3"/>
  <c r="AI7" i="3"/>
  <c r="AS7" i="3" s="1"/>
  <c r="M81" i="3"/>
  <c r="AJ81" i="3" s="1"/>
  <c r="BA77" i="3"/>
  <c r="S72" i="3"/>
  <c r="Q68" i="3"/>
  <c r="AA68" i="3" s="1"/>
  <c r="BE43" i="3"/>
  <c r="BF43" i="3" s="1"/>
  <c r="AK40" i="3"/>
  <c r="U39" i="3"/>
  <c r="V39" i="3" s="1"/>
  <c r="L39" i="4" s="1"/>
  <c r="Q32" i="3"/>
  <c r="AA32" i="3" s="1"/>
  <c r="Q27" i="3"/>
  <c r="AA27" i="3" s="1"/>
  <c r="U26" i="3"/>
  <c r="V26" i="3" s="1"/>
  <c r="L26" i="4" s="1"/>
  <c r="BE23" i="3"/>
  <c r="BF23" i="3" s="1"/>
  <c r="BC16" i="3"/>
  <c r="AM5" i="3"/>
  <c r="AN5" i="3" s="1"/>
  <c r="U51" i="3"/>
  <c r="V51" i="3" s="1"/>
  <c r="L51" i="4" s="1"/>
  <c r="BA44" i="3"/>
  <c r="BK44" i="3" s="1"/>
  <c r="AI40" i="3"/>
  <c r="S39" i="3"/>
  <c r="S26" i="3"/>
  <c r="AM22" i="3"/>
  <c r="AN22" i="3" s="1"/>
  <c r="BE17" i="3"/>
  <c r="BF17" i="3" s="1"/>
  <c r="AI52" i="3"/>
  <c r="AQ52" i="3" s="1"/>
  <c r="U40" i="3"/>
  <c r="V40" i="3" s="1"/>
  <c r="L40" i="4" s="1"/>
  <c r="U28" i="3"/>
  <c r="V28" i="3" s="1"/>
  <c r="L28" i="4" s="1"/>
  <c r="AK9" i="3"/>
  <c r="U5" i="3"/>
  <c r="V5" i="3" s="1"/>
  <c r="L5" i="4" s="1"/>
  <c r="M48" i="3"/>
  <c r="AJ48" i="3" s="1"/>
  <c r="M122" i="3"/>
  <c r="R122" i="3" s="1"/>
  <c r="M103" i="3"/>
  <c r="AJ103" i="3" s="1"/>
  <c r="AT103" i="3" s="1"/>
  <c r="M79" i="3"/>
  <c r="AJ79" i="3" s="1"/>
  <c r="AT79" i="3" s="1"/>
  <c r="M77" i="3"/>
  <c r="AJ77" i="3" s="1"/>
  <c r="M43" i="3"/>
  <c r="BB43" i="3" s="1"/>
  <c r="M40" i="3"/>
  <c r="AJ40" i="3" s="1"/>
  <c r="M60" i="3"/>
  <c r="R60" i="3" s="1"/>
  <c r="AB60" i="3" s="1"/>
  <c r="M30" i="3"/>
  <c r="BB30" i="3" s="1"/>
  <c r="BL30" i="3" s="1"/>
  <c r="M101" i="3"/>
  <c r="BB101" i="3" s="1"/>
  <c r="M46" i="3"/>
  <c r="AJ46" i="3" s="1"/>
  <c r="AT46" i="3" s="1"/>
  <c r="M70" i="3"/>
  <c r="BB70" i="3" s="1"/>
  <c r="M62" i="3"/>
  <c r="R62" i="3" s="1"/>
  <c r="M134" i="3"/>
  <c r="R134" i="3" s="1"/>
  <c r="BA134" i="3"/>
  <c r="M130" i="3"/>
  <c r="BB130" i="3" s="1"/>
  <c r="M132" i="3"/>
  <c r="AJ132" i="3" s="1"/>
  <c r="AT132" i="3" s="1"/>
  <c r="Q132" i="3"/>
  <c r="BA132" i="3"/>
  <c r="AI132" i="3"/>
  <c r="Q134" i="3"/>
  <c r="M114" i="3"/>
  <c r="AI114" i="3"/>
  <c r="AK124" i="3"/>
  <c r="BE124" i="3"/>
  <c r="BF124" i="3" s="1"/>
  <c r="U124" i="3"/>
  <c r="V124" i="3" s="1"/>
  <c r="L124" i="4" s="1"/>
  <c r="AM124" i="3"/>
  <c r="AN124" i="3" s="1"/>
  <c r="Q123" i="3"/>
  <c r="M120" i="3"/>
  <c r="R120" i="3" s="1"/>
  <c r="BA116" i="3"/>
  <c r="BK116" i="3" s="1"/>
  <c r="AI113" i="3"/>
  <c r="M113" i="3"/>
  <c r="R113" i="3" s="1"/>
  <c r="U126" i="3"/>
  <c r="V126" i="3" s="1"/>
  <c r="L126" i="4" s="1"/>
  <c r="M125" i="3"/>
  <c r="AJ125" i="3" s="1"/>
  <c r="S124" i="3"/>
  <c r="M123" i="3"/>
  <c r="AJ123" i="3" s="1"/>
  <c r="AK119" i="3"/>
  <c r="AM119" i="3"/>
  <c r="AN119" i="3" s="1"/>
  <c r="S119" i="3"/>
  <c r="BC119" i="3"/>
  <c r="N119" i="4" s="1"/>
  <c r="BE119" i="3"/>
  <c r="BF119" i="3" s="1"/>
  <c r="BA112" i="3"/>
  <c r="BC131" i="3"/>
  <c r="N131" i="4" s="1"/>
  <c r="AM131" i="3"/>
  <c r="AN131" i="3" s="1"/>
  <c r="S131" i="3"/>
  <c r="S129" i="3"/>
  <c r="BC124" i="3"/>
  <c r="N124" i="4" s="1"/>
  <c r="S126" i="3"/>
  <c r="BC126" i="3"/>
  <c r="N126" i="4" s="1"/>
  <c r="AM126" i="3"/>
  <c r="AN126" i="3" s="1"/>
  <c r="U121" i="3"/>
  <c r="V121" i="3" s="1"/>
  <c r="L121" i="4" s="1"/>
  <c r="BE121" i="3"/>
  <c r="BF121" i="3" s="1"/>
  <c r="S121" i="3"/>
  <c r="AK121" i="3"/>
  <c r="AM121" i="3"/>
  <c r="AN121" i="3" s="1"/>
  <c r="BC121" i="3"/>
  <c r="N121" i="4" s="1"/>
  <c r="BC133" i="3"/>
  <c r="N133" i="4" s="1"/>
  <c r="S133" i="3"/>
  <c r="BE134" i="3"/>
  <c r="BF134" i="3" s="1"/>
  <c r="U119" i="3"/>
  <c r="V119" i="3" s="1"/>
  <c r="L119" i="4" s="1"/>
  <c r="BA101" i="3"/>
  <c r="BK101" i="3" s="1"/>
  <c r="BA75" i="3"/>
  <c r="Q75" i="3"/>
  <c r="U98" i="3"/>
  <c r="V98" i="3" s="1"/>
  <c r="L98" i="4" s="1"/>
  <c r="BE98" i="3"/>
  <c r="BF98" i="3" s="1"/>
  <c r="S98" i="3"/>
  <c r="AK98" i="3"/>
  <c r="AM98" i="3"/>
  <c r="AN98" i="3" s="1"/>
  <c r="BC98" i="3"/>
  <c r="N98" i="4" s="1"/>
  <c r="AI102" i="3"/>
  <c r="M102" i="3"/>
  <c r="BA102" i="3"/>
  <c r="BK102" i="3" s="1"/>
  <c r="Q102" i="3"/>
  <c r="AA102" i="3" s="1"/>
  <c r="BC134" i="3"/>
  <c r="N134" i="4" s="1"/>
  <c r="U129" i="3"/>
  <c r="V129" i="3" s="1"/>
  <c r="L129" i="4" s="1"/>
  <c r="AK129" i="3"/>
  <c r="K126" i="3"/>
  <c r="M118" i="3"/>
  <c r="Q113" i="3"/>
  <c r="M109" i="3"/>
  <c r="Q104" i="3"/>
  <c r="M97" i="3"/>
  <c r="BB97" i="3" s="1"/>
  <c r="BA89" i="3"/>
  <c r="AI134" i="3"/>
  <c r="S127" i="3"/>
  <c r="U127" i="3"/>
  <c r="V127" i="3" s="1"/>
  <c r="L127" i="4" s="1"/>
  <c r="AK127" i="3"/>
  <c r="AM127" i="3"/>
  <c r="AN127" i="3" s="1"/>
  <c r="BE127" i="3"/>
  <c r="BF127" i="3" s="1"/>
  <c r="M106" i="3"/>
  <c r="AI106" i="3"/>
  <c r="U131" i="3"/>
  <c r="V131" i="3" s="1"/>
  <c r="L131" i="4" s="1"/>
  <c r="BE131" i="3"/>
  <c r="BF131" i="3" s="1"/>
  <c r="AM134" i="3"/>
  <c r="AN134" i="3" s="1"/>
  <c r="BA130" i="3"/>
  <c r="Q130" i="3"/>
  <c r="M124" i="3"/>
  <c r="Q124" i="3"/>
  <c r="BA122" i="3"/>
  <c r="Q112" i="3"/>
  <c r="S107" i="3"/>
  <c r="BC107" i="3"/>
  <c r="N107" i="4" s="1"/>
  <c r="U107" i="3"/>
  <c r="V107" i="3" s="1"/>
  <c r="L107" i="4" s="1"/>
  <c r="BE107" i="3"/>
  <c r="BF107" i="3" s="1"/>
  <c r="AK107" i="3"/>
  <c r="AM107" i="3"/>
  <c r="AN107" i="3" s="1"/>
  <c r="K80" i="3"/>
  <c r="Q128" i="3"/>
  <c r="BA106" i="3"/>
  <c r="K75" i="3"/>
  <c r="M75" i="3" s="1"/>
  <c r="AJ75" i="3" s="1"/>
  <c r="AR75" i="3" s="1"/>
  <c r="M66" i="3"/>
  <c r="Q66" i="3"/>
  <c r="AA66" i="3" s="1"/>
  <c r="BA66" i="3"/>
  <c r="AI124" i="3"/>
  <c r="M110" i="3"/>
  <c r="K108" i="3"/>
  <c r="M108" i="3" s="1"/>
  <c r="BB108" i="3" s="1"/>
  <c r="AI104" i="3"/>
  <c r="AM102" i="3"/>
  <c r="AN102" i="3" s="1"/>
  <c r="S102" i="3"/>
  <c r="U102" i="3"/>
  <c r="V102" i="3" s="1"/>
  <c r="L102" i="4" s="1"/>
  <c r="AK102" i="3"/>
  <c r="AI101" i="3"/>
  <c r="U101" i="3"/>
  <c r="V101" i="3" s="1"/>
  <c r="L101" i="4" s="1"/>
  <c r="AK101" i="3"/>
  <c r="AM101" i="3"/>
  <c r="AN101" i="3" s="1"/>
  <c r="BC101" i="3"/>
  <c r="N101" i="4" s="1"/>
  <c r="BE101" i="3"/>
  <c r="BF101" i="3" s="1"/>
  <c r="K96" i="3"/>
  <c r="M96" i="3" s="1"/>
  <c r="AJ96" i="3" s="1"/>
  <c r="AR96" i="3" s="1"/>
  <c r="Q84" i="3"/>
  <c r="AI82" i="3"/>
  <c r="M82" i="3"/>
  <c r="Q80" i="3"/>
  <c r="BA80" i="3"/>
  <c r="K72" i="3"/>
  <c r="M72" i="3" s="1"/>
  <c r="BB72" i="3" s="1"/>
  <c r="AI59" i="3"/>
  <c r="BA128" i="3"/>
  <c r="AI126" i="3"/>
  <c r="Q122" i="3"/>
  <c r="AI120" i="3"/>
  <c r="AQ120" i="3" s="1"/>
  <c r="S118" i="3"/>
  <c r="BC118" i="3"/>
  <c r="N118" i="4" s="1"/>
  <c r="U118" i="3"/>
  <c r="V118" i="3" s="1"/>
  <c r="L118" i="4" s="1"/>
  <c r="BE118" i="3"/>
  <c r="BF118" i="3" s="1"/>
  <c r="AM118" i="3"/>
  <c r="AN118" i="3" s="1"/>
  <c r="AM116" i="3"/>
  <c r="AN116" i="3" s="1"/>
  <c r="S115" i="3"/>
  <c r="BC115" i="3"/>
  <c r="N115" i="4" s="1"/>
  <c r="U115" i="3"/>
  <c r="V115" i="3" s="1"/>
  <c r="L115" i="4" s="1"/>
  <c r="BE115" i="3"/>
  <c r="BF115" i="3" s="1"/>
  <c r="AK115" i="3"/>
  <c r="M111" i="3"/>
  <c r="AJ111" i="3" s="1"/>
  <c r="S110" i="3"/>
  <c r="BC110" i="3"/>
  <c r="N110" i="4" s="1"/>
  <c r="U110" i="3"/>
  <c r="V110" i="3" s="1"/>
  <c r="L110" i="4" s="1"/>
  <c r="BE110" i="3"/>
  <c r="BF110" i="3" s="1"/>
  <c r="AK110" i="3"/>
  <c r="AM110" i="3"/>
  <c r="AN110" i="3" s="1"/>
  <c r="Q106" i="3"/>
  <c r="K99" i="3"/>
  <c r="M99" i="3" s="1"/>
  <c r="Q96" i="3"/>
  <c r="K94" i="3"/>
  <c r="K93" i="3"/>
  <c r="AI90" i="3"/>
  <c r="AS90" i="3" s="1"/>
  <c r="M90" i="3"/>
  <c r="AI85" i="3"/>
  <c r="AI75" i="3"/>
  <c r="AQ75" i="3" s="1"/>
  <c r="AM132" i="3"/>
  <c r="AN132" i="3" s="1"/>
  <c r="U125" i="3"/>
  <c r="V125" i="3" s="1"/>
  <c r="L125" i="4" s="1"/>
  <c r="Q117" i="3"/>
  <c r="BA117" i="3"/>
  <c r="BE116" i="3"/>
  <c r="BF116" i="3" s="1"/>
  <c r="AI116" i="3"/>
  <c r="AM115" i="3"/>
  <c r="AN115" i="3" s="1"/>
  <c r="BA113" i="3"/>
  <c r="AI112" i="3"/>
  <c r="BA111" i="3"/>
  <c r="BI111" i="3" s="1"/>
  <c r="AK111" i="3"/>
  <c r="AM111" i="3"/>
  <c r="AN111" i="3" s="1"/>
  <c r="S111" i="3"/>
  <c r="BC111" i="3"/>
  <c r="N111" i="4" s="1"/>
  <c r="AI108" i="3"/>
  <c r="BE102" i="3"/>
  <c r="BF102" i="3" s="1"/>
  <c r="S101" i="3"/>
  <c r="U100" i="3"/>
  <c r="V100" i="3" s="1"/>
  <c r="L100" i="4" s="1"/>
  <c r="S100" i="3"/>
  <c r="AK100" i="3"/>
  <c r="AM100" i="3"/>
  <c r="AN100" i="3" s="1"/>
  <c r="BC100" i="3"/>
  <c r="N100" i="4" s="1"/>
  <c r="BE100" i="3"/>
  <c r="BF100" i="3" s="1"/>
  <c r="AI96" i="3"/>
  <c r="AQ96" i="3" s="1"/>
  <c r="Q95" i="3"/>
  <c r="Q94" i="3"/>
  <c r="AA94" i="3" s="1"/>
  <c r="BA94" i="3"/>
  <c r="AI94" i="3"/>
  <c r="AQ94" i="3" s="1"/>
  <c r="AI80" i="3"/>
  <c r="S76" i="3"/>
  <c r="BC76" i="3"/>
  <c r="N76" i="4" s="1"/>
  <c r="AK76" i="3"/>
  <c r="AM76" i="3"/>
  <c r="AN76" i="3" s="1"/>
  <c r="BE76" i="3"/>
  <c r="BF76" i="3" s="1"/>
  <c r="U76" i="3"/>
  <c r="V76" i="3" s="1"/>
  <c r="L76" i="4" s="1"/>
  <c r="AI72" i="3"/>
  <c r="Q69" i="3"/>
  <c r="Y69" i="3" s="1"/>
  <c r="BA69" i="3"/>
  <c r="BA114" i="3"/>
  <c r="Q114" i="3"/>
  <c r="AI105" i="3"/>
  <c r="M105" i="3"/>
  <c r="U123" i="3"/>
  <c r="V123" i="3" s="1"/>
  <c r="L123" i="4" s="1"/>
  <c r="BE123" i="3"/>
  <c r="BF123" i="3" s="1"/>
  <c r="M119" i="3"/>
  <c r="M116" i="3"/>
  <c r="BB116" i="3" s="1"/>
  <c r="M115" i="3"/>
  <c r="AJ115" i="3" s="1"/>
  <c r="Q111" i="3"/>
  <c r="Q110" i="3"/>
  <c r="AA110" i="3" s="1"/>
  <c r="BA104" i="3"/>
  <c r="Q101" i="3"/>
  <c r="AI98" i="3"/>
  <c r="AS98" i="3" s="1"/>
  <c r="BA98" i="3"/>
  <c r="M98" i="3"/>
  <c r="AI93" i="3"/>
  <c r="BA84" i="3"/>
  <c r="AI57" i="3"/>
  <c r="AQ57" i="3" s="1"/>
  <c r="M107" i="3"/>
  <c r="AJ107" i="3" s="1"/>
  <c r="M100" i="3"/>
  <c r="AJ100" i="3" s="1"/>
  <c r="S92" i="3"/>
  <c r="BC92" i="3"/>
  <c r="N92" i="4" s="1"/>
  <c r="U92" i="3"/>
  <c r="V92" i="3" s="1"/>
  <c r="L92" i="4" s="1"/>
  <c r="BE92" i="3"/>
  <c r="BF92" i="3" s="1"/>
  <c r="AK92" i="3"/>
  <c r="Q90" i="3"/>
  <c r="Q89" i="3"/>
  <c r="AI87" i="3"/>
  <c r="AS87" i="3" s="1"/>
  <c r="AI86" i="3"/>
  <c r="AS86" i="3" s="1"/>
  <c r="AI78" i="3"/>
  <c r="Q77" i="3"/>
  <c r="M67" i="3"/>
  <c r="AJ67" i="3" s="1"/>
  <c r="AI66" i="3"/>
  <c r="AS66" i="3" s="1"/>
  <c r="BA99" i="3"/>
  <c r="M87" i="3"/>
  <c r="BA81" i="3"/>
  <c r="M73" i="3"/>
  <c r="AJ73" i="3" s="1"/>
  <c r="M71" i="3"/>
  <c r="AI71" i="3"/>
  <c r="Q71" i="3"/>
  <c r="AI67" i="3"/>
  <c r="M88" i="3"/>
  <c r="S87" i="3"/>
  <c r="BC87" i="3"/>
  <c r="N87" i="4" s="1"/>
  <c r="U87" i="3"/>
  <c r="V87" i="3" s="1"/>
  <c r="L87" i="4" s="1"/>
  <c r="BE87" i="3"/>
  <c r="BF87" i="3" s="1"/>
  <c r="AK87" i="3"/>
  <c r="AM87" i="3"/>
  <c r="AN87" i="3" s="1"/>
  <c r="Q86" i="3"/>
  <c r="BA86" i="3"/>
  <c r="M83" i="3"/>
  <c r="BA82" i="3"/>
  <c r="Q81" i="3"/>
  <c r="Q76" i="3"/>
  <c r="M74" i="3"/>
  <c r="Q74" i="3"/>
  <c r="BA74" i="3"/>
  <c r="BK74" i="3" s="1"/>
  <c r="Q99" i="3"/>
  <c r="BE96" i="3"/>
  <c r="BF96" i="3" s="1"/>
  <c r="S95" i="3"/>
  <c r="BC95" i="3"/>
  <c r="N95" i="4" s="1"/>
  <c r="AM92" i="3"/>
  <c r="AN92" i="3" s="1"/>
  <c r="M91" i="3"/>
  <c r="AI89" i="3"/>
  <c r="BA88" i="3"/>
  <c r="AK88" i="3"/>
  <c r="AM88" i="3"/>
  <c r="AN88" i="3" s="1"/>
  <c r="S88" i="3"/>
  <c r="BC88" i="3"/>
  <c r="N88" i="4" s="1"/>
  <c r="BA85" i="3"/>
  <c r="Q85" i="3"/>
  <c r="BA83" i="3"/>
  <c r="BA76" i="3"/>
  <c r="M59" i="3"/>
  <c r="AJ59" i="3" s="1"/>
  <c r="BA59" i="3"/>
  <c r="BK59" i="3" s="1"/>
  <c r="Q59" i="3"/>
  <c r="BA109" i="3"/>
  <c r="BC96" i="3"/>
  <c r="N96" i="4" s="1"/>
  <c r="Q93" i="3"/>
  <c r="BA90" i="3"/>
  <c r="S84" i="3"/>
  <c r="BC84" i="3"/>
  <c r="N84" i="4" s="1"/>
  <c r="U84" i="3"/>
  <c r="V84" i="3" s="1"/>
  <c r="L84" i="4" s="1"/>
  <c r="BE84" i="3"/>
  <c r="BF84" i="3" s="1"/>
  <c r="AK84" i="3"/>
  <c r="Q82" i="3"/>
  <c r="S79" i="3"/>
  <c r="BC79" i="3"/>
  <c r="N79" i="4" s="1"/>
  <c r="U79" i="3"/>
  <c r="V79" i="3" s="1"/>
  <c r="L79" i="4" s="1"/>
  <c r="BE79" i="3"/>
  <c r="BF79" i="3" s="1"/>
  <c r="AK79" i="3"/>
  <c r="AM79" i="3"/>
  <c r="AN79" i="3" s="1"/>
  <c r="AI77" i="3"/>
  <c r="M65" i="3"/>
  <c r="AJ65" i="3" s="1"/>
  <c r="AK59" i="3"/>
  <c r="U59" i="3"/>
  <c r="V59" i="3" s="1"/>
  <c r="L59" i="4" s="1"/>
  <c r="AM59" i="3"/>
  <c r="AN59" i="3" s="1"/>
  <c r="BC59" i="3"/>
  <c r="N59" i="4" s="1"/>
  <c r="BE59" i="3"/>
  <c r="BF59" i="3" s="1"/>
  <c r="S59" i="3"/>
  <c r="M57" i="3"/>
  <c r="BB57" i="3" s="1"/>
  <c r="BE113" i="3"/>
  <c r="BF113" i="3" s="1"/>
  <c r="BE105" i="3"/>
  <c r="BF105" i="3" s="1"/>
  <c r="S103" i="3"/>
  <c r="BC103" i="3"/>
  <c r="N103" i="4" s="1"/>
  <c r="Q97" i="3"/>
  <c r="AI95" i="3"/>
  <c r="Q88" i="3"/>
  <c r="Q87" i="3"/>
  <c r="AA87" i="3" s="1"/>
  <c r="K85" i="3"/>
  <c r="AI81" i="3"/>
  <c r="BA71" i="3"/>
  <c r="AI60" i="3"/>
  <c r="AI53" i="3"/>
  <c r="M51" i="3"/>
  <c r="Q51" i="3"/>
  <c r="BA51" i="3"/>
  <c r="BK51" i="3" s="1"/>
  <c r="M92" i="3"/>
  <c r="AJ92" i="3" s="1"/>
  <c r="M84" i="3"/>
  <c r="AJ84" i="3" s="1"/>
  <c r="BC80" i="3"/>
  <c r="N80" i="4" s="1"/>
  <c r="S80" i="3"/>
  <c r="Q78" i="3"/>
  <c r="BE75" i="3"/>
  <c r="BF75" i="3" s="1"/>
  <c r="S71" i="3"/>
  <c r="BC71" i="3"/>
  <c r="N71" i="4" s="1"/>
  <c r="U71" i="3"/>
  <c r="V71" i="3" s="1"/>
  <c r="L71" i="4" s="1"/>
  <c r="BE71" i="3"/>
  <c r="BF71" i="3" s="1"/>
  <c r="AI69" i="3"/>
  <c r="K69" i="3"/>
  <c r="K56" i="3"/>
  <c r="M56" i="3" s="1"/>
  <c r="S68" i="3"/>
  <c r="BC68" i="3"/>
  <c r="N68" i="4" s="1"/>
  <c r="U68" i="3"/>
  <c r="V68" i="3" s="1"/>
  <c r="L68" i="4" s="1"/>
  <c r="BE68" i="3"/>
  <c r="BF68" i="3" s="1"/>
  <c r="BA65" i="3"/>
  <c r="BK65" i="3" s="1"/>
  <c r="M64" i="3"/>
  <c r="AJ64" i="3" s="1"/>
  <c r="AI63" i="3"/>
  <c r="M63" i="3"/>
  <c r="Q56" i="3"/>
  <c r="AI56" i="3"/>
  <c r="BA56" i="3"/>
  <c r="U46" i="3"/>
  <c r="V46" i="3" s="1"/>
  <c r="L46" i="4" s="1"/>
  <c r="BE46" i="3"/>
  <c r="BF46" i="3" s="1"/>
  <c r="S46" i="3"/>
  <c r="AK46" i="3"/>
  <c r="AM46" i="3"/>
  <c r="AN46" i="3" s="1"/>
  <c r="BC46" i="3"/>
  <c r="N46" i="4" s="1"/>
  <c r="U74" i="3"/>
  <c r="V74" i="3" s="1"/>
  <c r="L74" i="4" s="1"/>
  <c r="BE74" i="3"/>
  <c r="BF74" i="3" s="1"/>
  <c r="AK74" i="3"/>
  <c r="U66" i="3"/>
  <c r="V66" i="3" s="1"/>
  <c r="L66" i="4" s="1"/>
  <c r="BE66" i="3"/>
  <c r="BF66" i="3" s="1"/>
  <c r="AK66" i="3"/>
  <c r="AM66" i="3"/>
  <c r="AN66" i="3" s="1"/>
  <c r="S63" i="3"/>
  <c r="BC63" i="3"/>
  <c r="N63" i="4" s="1"/>
  <c r="U63" i="3"/>
  <c r="V63" i="3" s="1"/>
  <c r="L63" i="4" s="1"/>
  <c r="BE63" i="3"/>
  <c r="BF63" i="3" s="1"/>
  <c r="AK63" i="3"/>
  <c r="Q60" i="3"/>
  <c r="Q53" i="3"/>
  <c r="AQ31" i="3"/>
  <c r="AM80" i="3"/>
  <c r="AN80" i="3" s="1"/>
  <c r="BA78" i="3"/>
  <c r="AM77" i="3"/>
  <c r="AN77" i="3" s="1"/>
  <c r="Q70" i="3"/>
  <c r="AI61" i="3"/>
  <c r="BA60" i="3"/>
  <c r="Q57" i="3"/>
  <c r="K42" i="3"/>
  <c r="AK77" i="3"/>
  <c r="AK75" i="3"/>
  <c r="AI74" i="3"/>
  <c r="BA73" i="3"/>
  <c r="AI73" i="3"/>
  <c r="AQ73" i="3" s="1"/>
  <c r="Q73" i="3"/>
  <c r="Q72" i="3"/>
  <c r="Q65" i="3"/>
  <c r="Y65" i="3" s="1"/>
  <c r="Q63" i="3"/>
  <c r="M61" i="3"/>
  <c r="AJ61" i="3" s="1"/>
  <c r="Q61" i="3"/>
  <c r="BA61" i="3"/>
  <c r="Q54" i="3"/>
  <c r="BA54" i="3"/>
  <c r="AI54" i="3"/>
  <c r="AQ54" i="3" s="1"/>
  <c r="Q42" i="3"/>
  <c r="BA42" i="3"/>
  <c r="AI42" i="3"/>
  <c r="K34" i="3"/>
  <c r="M34" i="3" s="1"/>
  <c r="BE90" i="3"/>
  <c r="BF90" i="3" s="1"/>
  <c r="BE82" i="3"/>
  <c r="BF82" i="3" s="1"/>
  <c r="BA72" i="3"/>
  <c r="AM68" i="3"/>
  <c r="AN68" i="3" s="1"/>
  <c r="Q64" i="3"/>
  <c r="BA58" i="3"/>
  <c r="Q58" i="3"/>
  <c r="BC67" i="3"/>
  <c r="N67" i="4" s="1"/>
  <c r="S67" i="3"/>
  <c r="M55" i="3"/>
  <c r="AI50" i="3"/>
  <c r="AS50" i="3" s="1"/>
  <c r="M50" i="3"/>
  <c r="BA49" i="3"/>
  <c r="M49" i="3"/>
  <c r="AJ49" i="3" s="1"/>
  <c r="AI34" i="3"/>
  <c r="BA34" i="3"/>
  <c r="BI34" i="3" s="1"/>
  <c r="BE65" i="3"/>
  <c r="BF65" i="3" s="1"/>
  <c r="U58" i="3"/>
  <c r="V58" i="3" s="1"/>
  <c r="L58" i="4" s="1"/>
  <c r="BE58" i="3"/>
  <c r="BF58" i="3" s="1"/>
  <c r="S55" i="3"/>
  <c r="BC55" i="3"/>
  <c r="N55" i="4" s="1"/>
  <c r="U55" i="3"/>
  <c r="V55" i="3" s="1"/>
  <c r="L55" i="4" s="1"/>
  <c r="BE55" i="3"/>
  <c r="BF55" i="3" s="1"/>
  <c r="AK55" i="3"/>
  <c r="S50" i="3"/>
  <c r="U50" i="3"/>
  <c r="V50" i="3" s="1"/>
  <c r="L50" i="4" s="1"/>
  <c r="BE50" i="3"/>
  <c r="BF50" i="3" s="1"/>
  <c r="AM50" i="3"/>
  <c r="AN50" i="3" s="1"/>
  <c r="AI49" i="3"/>
  <c r="U49" i="3"/>
  <c r="V49" i="3" s="1"/>
  <c r="L49" i="4" s="1"/>
  <c r="AK49" i="3"/>
  <c r="AM49" i="3"/>
  <c r="AN49" i="3" s="1"/>
  <c r="BC49" i="3"/>
  <c r="N49" i="4" s="1"/>
  <c r="BE49" i="3"/>
  <c r="BF49" i="3" s="1"/>
  <c r="M45" i="3"/>
  <c r="BB45" i="3" s="1"/>
  <c r="BJ45" i="3" s="1"/>
  <c r="AI45" i="3"/>
  <c r="BE60" i="3"/>
  <c r="BF60" i="3" s="1"/>
  <c r="U60" i="3"/>
  <c r="V60" i="3" s="1"/>
  <c r="L60" i="4" s="1"/>
  <c r="AI48" i="3"/>
  <c r="M47" i="3"/>
  <c r="BB47" i="3" s="1"/>
  <c r="Q47" i="3"/>
  <c r="BA47" i="3"/>
  <c r="BI47" i="3" s="1"/>
  <c r="AM67" i="3"/>
  <c r="AN67" i="3" s="1"/>
  <c r="BC60" i="3"/>
  <c r="N60" i="4" s="1"/>
  <c r="AM58" i="3"/>
  <c r="AN58" i="3" s="1"/>
  <c r="AI55" i="3"/>
  <c r="S52" i="3"/>
  <c r="BC52" i="3"/>
  <c r="N52" i="4" s="1"/>
  <c r="Q50" i="3"/>
  <c r="S49" i="3"/>
  <c r="S48" i="3"/>
  <c r="U48" i="3"/>
  <c r="V48" i="3" s="1"/>
  <c r="L48" i="4" s="1"/>
  <c r="AK48" i="3"/>
  <c r="AM48" i="3"/>
  <c r="AN48" i="3" s="1"/>
  <c r="BC48" i="3"/>
  <c r="N48" i="4" s="1"/>
  <c r="BE48" i="3"/>
  <c r="BF48" i="3" s="1"/>
  <c r="BA57" i="3"/>
  <c r="AK50" i="3"/>
  <c r="Q49" i="3"/>
  <c r="BC51" i="3"/>
  <c r="N51" i="4" s="1"/>
  <c r="S51" i="3"/>
  <c r="AM47" i="3"/>
  <c r="AN47" i="3" s="1"/>
  <c r="U47" i="3"/>
  <c r="V47" i="3" s="1"/>
  <c r="L47" i="4" s="1"/>
  <c r="K39" i="3"/>
  <c r="BA38" i="3"/>
  <c r="BA45" i="3"/>
  <c r="BI45" i="3" s="1"/>
  <c r="Q39" i="3"/>
  <c r="BA39" i="3"/>
  <c r="M35" i="3"/>
  <c r="AJ35" i="3" s="1"/>
  <c r="AI47" i="3"/>
  <c r="AS47" i="3" s="1"/>
  <c r="S41" i="3"/>
  <c r="BC41" i="3"/>
  <c r="N41" i="4" s="1"/>
  <c r="U41" i="3"/>
  <c r="V41" i="3" s="1"/>
  <c r="L41" i="4" s="1"/>
  <c r="BE41" i="3"/>
  <c r="BF41" i="3" s="1"/>
  <c r="AM41" i="3"/>
  <c r="AN41" i="3" s="1"/>
  <c r="AI39" i="3"/>
  <c r="M37" i="3"/>
  <c r="AI30" i="3"/>
  <c r="M28" i="3"/>
  <c r="AJ28" i="3" s="1"/>
  <c r="Q28" i="3"/>
  <c r="AA28" i="3" s="1"/>
  <c r="BA28" i="3"/>
  <c r="K26" i="3"/>
  <c r="AM51" i="3"/>
  <c r="AN51" i="3" s="1"/>
  <c r="Q43" i="3"/>
  <c r="M38" i="3"/>
  <c r="BB38" i="3" s="1"/>
  <c r="Q30" i="3"/>
  <c r="AM29" i="3"/>
  <c r="AN29" i="3" s="1"/>
  <c r="S29" i="3"/>
  <c r="BC29" i="3"/>
  <c r="N29" i="4" s="1"/>
  <c r="U29" i="3"/>
  <c r="V29" i="3" s="1"/>
  <c r="L29" i="4" s="1"/>
  <c r="BE29" i="3"/>
  <c r="BF29" i="3" s="1"/>
  <c r="Q45" i="3"/>
  <c r="U44" i="3"/>
  <c r="V44" i="3" s="1"/>
  <c r="L44" i="4" s="1"/>
  <c r="BE44" i="3"/>
  <c r="BF44" i="3" s="1"/>
  <c r="BA43" i="3"/>
  <c r="M33" i="3"/>
  <c r="S27" i="3"/>
  <c r="BC27" i="3"/>
  <c r="N27" i="4" s="1"/>
  <c r="U27" i="3"/>
  <c r="V27" i="3" s="1"/>
  <c r="L27" i="4" s="1"/>
  <c r="BE27" i="3"/>
  <c r="BF27" i="3" s="1"/>
  <c r="S38" i="3"/>
  <c r="BC38" i="3"/>
  <c r="N38" i="4" s="1"/>
  <c r="BA12" i="3"/>
  <c r="K5" i="3"/>
  <c r="M5" i="3" s="1"/>
  <c r="AM39" i="3"/>
  <c r="AN39" i="3" s="1"/>
  <c r="Q38" i="3"/>
  <c r="Y38" i="3" s="1"/>
  <c r="AI36" i="3"/>
  <c r="AI33" i="3"/>
  <c r="U33" i="3"/>
  <c r="V33" i="3" s="1"/>
  <c r="L33" i="4" s="1"/>
  <c r="BE33" i="3"/>
  <c r="BF33" i="3" s="1"/>
  <c r="AK33" i="3"/>
  <c r="S30" i="3"/>
  <c r="BC30" i="3"/>
  <c r="N30" i="4" s="1"/>
  <c r="M10" i="3"/>
  <c r="AJ10" i="3" s="1"/>
  <c r="AT10" i="3" s="1"/>
  <c r="Q10" i="3"/>
  <c r="BA10" i="3"/>
  <c r="Q4" i="3"/>
  <c r="BC43" i="3"/>
  <c r="N43" i="4" s="1"/>
  <c r="AM42" i="3"/>
  <c r="AN42" i="3" s="1"/>
  <c r="BE38" i="3"/>
  <c r="BF38" i="3" s="1"/>
  <c r="Q37" i="3"/>
  <c r="Q34" i="3"/>
  <c r="U30" i="3"/>
  <c r="V30" i="3" s="1"/>
  <c r="L30" i="4" s="1"/>
  <c r="AK27" i="3"/>
  <c r="U25" i="3"/>
  <c r="V25" i="3" s="1"/>
  <c r="L25" i="4" s="1"/>
  <c r="BE25" i="3"/>
  <c r="BF25" i="3" s="1"/>
  <c r="AK25" i="3"/>
  <c r="AM25" i="3"/>
  <c r="AN25" i="3" s="1"/>
  <c r="BA40" i="3"/>
  <c r="Q31" i="3"/>
  <c r="BA31" i="3"/>
  <c r="AM38" i="3"/>
  <c r="AN38" i="3" s="1"/>
  <c r="BA37" i="3"/>
  <c r="BA32" i="3"/>
  <c r="BE30" i="3"/>
  <c r="BF30" i="3" s="1"/>
  <c r="AM30" i="3"/>
  <c r="AN30" i="3" s="1"/>
  <c r="AI28" i="3"/>
  <c r="AK22" i="3"/>
  <c r="BC21" i="3"/>
  <c r="U20" i="3"/>
  <c r="V20" i="3" s="1"/>
  <c r="L20" i="4" s="1"/>
  <c r="BE20" i="3"/>
  <c r="BF20" i="3" s="1"/>
  <c r="AI13" i="3"/>
  <c r="Q5" i="3"/>
  <c r="AM28" i="3"/>
  <c r="AN28" i="3" s="1"/>
  <c r="BE18" i="3"/>
  <c r="BF18" i="3" s="1"/>
  <c r="AI5" i="3"/>
  <c r="AM21" i="3"/>
  <c r="AN21" i="3" s="1"/>
  <c r="AM20" i="3"/>
  <c r="AN20" i="3" s="1"/>
  <c r="BC18" i="3"/>
  <c r="S15" i="3"/>
  <c r="BC15" i="3"/>
  <c r="U15" i="3"/>
  <c r="V15" i="3" s="1"/>
  <c r="L15" i="4" s="1"/>
  <c r="BE15" i="3"/>
  <c r="BF15" i="3" s="1"/>
  <c r="AK15" i="3"/>
  <c r="AM15" i="3"/>
  <c r="AN15" i="3" s="1"/>
  <c r="AI12" i="3"/>
  <c r="AQ12" i="3" s="1"/>
  <c r="M12" i="3"/>
  <c r="AJ12" i="3" s="1"/>
  <c r="M11" i="3"/>
  <c r="M7" i="3"/>
  <c r="BE22" i="3"/>
  <c r="BF22" i="3" s="1"/>
  <c r="U22" i="3"/>
  <c r="V22" i="3" s="1"/>
  <c r="L22" i="4" s="1"/>
  <c r="AK16" i="3"/>
  <c r="AM16" i="3"/>
  <c r="AN16" i="3" s="1"/>
  <c r="S12" i="3"/>
  <c r="BC12" i="3"/>
  <c r="N12" i="4" s="1"/>
  <c r="U12" i="3"/>
  <c r="BE12" i="3"/>
  <c r="BF12" i="3" s="1"/>
  <c r="AK12" i="3"/>
  <c r="S7" i="3"/>
  <c r="BC7" i="3"/>
  <c r="N7" i="4" s="1"/>
  <c r="U7" i="3"/>
  <c r="V7" i="3" s="1"/>
  <c r="L7" i="4" s="1"/>
  <c r="BE7" i="3"/>
  <c r="BF7" i="3" s="1"/>
  <c r="AK7" i="3"/>
  <c r="AM7" i="3"/>
  <c r="AN7" i="3" s="1"/>
  <c r="AI4" i="3"/>
  <c r="AQ4" i="3" s="1"/>
  <c r="M4" i="3"/>
  <c r="AJ4" i="3" s="1"/>
  <c r="M3" i="3"/>
  <c r="R3" i="3" s="1"/>
  <c r="BC22" i="3"/>
  <c r="U21" i="3"/>
  <c r="V21" i="3" s="1"/>
  <c r="L21" i="4" s="1"/>
  <c r="AM18" i="3"/>
  <c r="AN18" i="3" s="1"/>
  <c r="BA13" i="3"/>
  <c r="Q13" i="3"/>
  <c r="AS8" i="3"/>
  <c r="S4" i="3"/>
  <c r="BC4" i="3"/>
  <c r="N4" i="4" s="1"/>
  <c r="U4" i="3"/>
  <c r="V4" i="3" s="1"/>
  <c r="L4" i="4" s="1"/>
  <c r="BE4" i="3"/>
  <c r="BF4" i="3" s="1"/>
  <c r="AK4" i="3"/>
  <c r="K13" i="3"/>
  <c r="M13" i="3" s="1"/>
  <c r="AI10" i="3"/>
  <c r="BA9" i="3"/>
  <c r="Q9" i="3"/>
  <c r="M8" i="3"/>
  <c r="AM10" i="3"/>
  <c r="AN10" i="3" s="1"/>
  <c r="Q8" i="3"/>
  <c r="BC17" i="3"/>
  <c r="BC9" i="3"/>
  <c r="N9" i="4" s="1"/>
  <c r="AM8" i="3"/>
  <c r="AN8" i="3" s="1"/>
  <c r="AQ8" i="3" s="1"/>
  <c r="BE10" i="3"/>
  <c r="BF10" i="3" s="1"/>
  <c r="AR27" i="3" l="1"/>
  <c r="Z134" i="3"/>
  <c r="Y134" i="3"/>
  <c r="AR81" i="3"/>
  <c r="AQ63" i="3"/>
  <c r="BI88" i="3"/>
  <c r="AQ55" i="3"/>
  <c r="AR40" i="3"/>
  <c r="AQ40" i="3"/>
  <c r="BI80" i="3"/>
  <c r="AQ125" i="3"/>
  <c r="Y85" i="3"/>
  <c r="Y105" i="3"/>
  <c r="Y45" i="3"/>
  <c r="AS37" i="3"/>
  <c r="AU37" i="3" s="1"/>
  <c r="BI30" i="3"/>
  <c r="BM30" i="3" s="1"/>
  <c r="AJ89" i="3"/>
  <c r="Z3" i="3"/>
  <c r="AR73" i="3"/>
  <c r="AQ70" i="3"/>
  <c r="AU70" i="3" s="1"/>
  <c r="M80" i="4"/>
  <c r="V12" i="3"/>
  <c r="L12" i="4" s="1"/>
  <c r="BI50" i="3"/>
  <c r="BM50" i="3" s="1"/>
  <c r="BI54" i="3"/>
  <c r="AQ119" i="3"/>
  <c r="BI115" i="3"/>
  <c r="BI106" i="3"/>
  <c r="Z62" i="3"/>
  <c r="BI95" i="3"/>
  <c r="M78" i="4"/>
  <c r="AQ56" i="3"/>
  <c r="AS97" i="3"/>
  <c r="AU97" i="3" s="1"/>
  <c r="BI44" i="3"/>
  <c r="M47" i="4"/>
  <c r="M110" i="4"/>
  <c r="M101" i="4"/>
  <c r="M33" i="4"/>
  <c r="M95" i="4"/>
  <c r="M7" i="4"/>
  <c r="M50" i="4"/>
  <c r="M81" i="4"/>
  <c r="M90" i="4"/>
  <c r="M100" i="4"/>
  <c r="M9" i="4"/>
  <c r="M38" i="4"/>
  <c r="M12" i="4"/>
  <c r="M55" i="4"/>
  <c r="M128" i="4"/>
  <c r="M134" i="4"/>
  <c r="M69" i="4"/>
  <c r="M49" i="4"/>
  <c r="M88" i="4"/>
  <c r="M57" i="4"/>
  <c r="M89" i="4"/>
  <c r="M121" i="4"/>
  <c r="M36" i="4"/>
  <c r="M129" i="4"/>
  <c r="M31" i="4"/>
  <c r="M77" i="4"/>
  <c r="M53" i="4"/>
  <c r="M84" i="4"/>
  <c r="M109" i="4"/>
  <c r="M4" i="4"/>
  <c r="M120" i="4"/>
  <c r="M63" i="4"/>
  <c r="M127" i="4"/>
  <c r="M113" i="4"/>
  <c r="M124" i="4"/>
  <c r="M76" i="4"/>
  <c r="M27" i="4"/>
  <c r="M66" i="4"/>
  <c r="M32" i="4"/>
  <c r="M62" i="4"/>
  <c r="M94" i="4"/>
  <c r="M126" i="4"/>
  <c r="M59" i="4"/>
  <c r="M48" i="4"/>
  <c r="M79" i="4"/>
  <c r="M111" i="4"/>
  <c r="M112" i="4"/>
  <c r="M96" i="4"/>
  <c r="M35" i="4"/>
  <c r="M65" i="4"/>
  <c r="M97" i="4"/>
  <c r="M52" i="4"/>
  <c r="M125" i="4"/>
  <c r="M74" i="4"/>
  <c r="M46" i="4"/>
  <c r="M37" i="4"/>
  <c r="M115" i="4"/>
  <c r="M10" i="4"/>
  <c r="M60" i="4"/>
  <c r="M92" i="4"/>
  <c r="M117" i="4"/>
  <c r="M98" i="4"/>
  <c r="M107" i="4"/>
  <c r="AQ129" i="3"/>
  <c r="Y56" i="3"/>
  <c r="M40" i="4"/>
  <c r="M102" i="4"/>
  <c r="M133" i="4"/>
  <c r="M85" i="4"/>
  <c r="M87" i="4"/>
  <c r="M119" i="4"/>
  <c r="M3" i="4"/>
  <c r="M34" i="4"/>
  <c r="M104" i="4"/>
  <c r="M43" i="4"/>
  <c r="M73" i="4"/>
  <c r="M105" i="4"/>
  <c r="M75" i="4"/>
  <c r="M82" i="4"/>
  <c r="M54" i="4"/>
  <c r="M83" i="4"/>
  <c r="AQ46" i="3"/>
  <c r="AU46" i="3" s="1"/>
  <c r="AQ131" i="3"/>
  <c r="AU131" i="3" s="1"/>
  <c r="Y46" i="3"/>
  <c r="Y44" i="3"/>
  <c r="AC44" i="3" s="1"/>
  <c r="BI69" i="3"/>
  <c r="Y109" i="3"/>
  <c r="AC109" i="3" s="1"/>
  <c r="BI70" i="3"/>
  <c r="BM70" i="3" s="1"/>
  <c r="BI126" i="3"/>
  <c r="BM126" i="3" s="1"/>
  <c r="BI28" i="3"/>
  <c r="AR133" i="3"/>
  <c r="BI124" i="3"/>
  <c r="BM124" i="3" s="1"/>
  <c r="AS52" i="3"/>
  <c r="AU52" i="3" s="1"/>
  <c r="AR79" i="3"/>
  <c r="AV79" i="3" s="1"/>
  <c r="H79" i="4" s="1"/>
  <c r="AQ68" i="3"/>
  <c r="AU68" i="3" s="1"/>
  <c r="Y57" i="3"/>
  <c r="AQ11" i="3"/>
  <c r="R121" i="3"/>
  <c r="AB121" i="3" s="1"/>
  <c r="BB79" i="3"/>
  <c r="BJ79" i="3" s="1"/>
  <c r="AS11" i="3"/>
  <c r="AS57" i="3"/>
  <c r="AU57" i="3" s="1"/>
  <c r="Y111" i="3"/>
  <c r="Y119" i="3"/>
  <c r="BI131" i="3"/>
  <c r="BM131" i="3" s="1"/>
  <c r="BK129" i="3"/>
  <c r="AQ100" i="3"/>
  <c r="AU100" i="3" s="1"/>
  <c r="BB89" i="3"/>
  <c r="BJ89" i="3" s="1"/>
  <c r="AS125" i="3"/>
  <c r="BI132" i="3"/>
  <c r="Y3" i="3"/>
  <c r="Y33" i="3"/>
  <c r="BI83" i="3"/>
  <c r="BB95" i="3"/>
  <c r="AR129" i="3"/>
  <c r="R129" i="3"/>
  <c r="AB129" i="3" s="1"/>
  <c r="Y34" i="3"/>
  <c r="Y5" i="3"/>
  <c r="AJ9" i="3"/>
  <c r="AR9" i="3" s="1"/>
  <c r="BI52" i="3"/>
  <c r="BM52" i="3" s="1"/>
  <c r="BB9" i="3"/>
  <c r="BL9" i="3" s="1"/>
  <c r="Y27" i="3"/>
  <c r="BB129" i="3"/>
  <c r="BJ129" i="3" s="1"/>
  <c r="BJ97" i="3"/>
  <c r="Y70" i="3"/>
  <c r="Y130" i="3"/>
  <c r="Y97" i="3"/>
  <c r="AR29" i="3"/>
  <c r="AV29" i="3" s="1"/>
  <c r="H29" i="4" s="1"/>
  <c r="BI114" i="3"/>
  <c r="BJ72" i="3"/>
  <c r="AQ110" i="3"/>
  <c r="AU110" i="3" s="1"/>
  <c r="BB133" i="3"/>
  <c r="BJ133" i="3" s="1"/>
  <c r="BB48" i="3"/>
  <c r="BJ48" i="3" s="1"/>
  <c r="BI72" i="3"/>
  <c r="BB127" i="3"/>
  <c r="BL127" i="3" s="1"/>
  <c r="AJ127" i="3"/>
  <c r="AT127" i="3" s="1"/>
  <c r="BI36" i="3"/>
  <c r="Z104" i="3"/>
  <c r="BI41" i="3"/>
  <c r="BM41" i="3" s="1"/>
  <c r="BI3" i="3"/>
  <c r="BM3" i="3" s="1"/>
  <c r="AT27" i="3"/>
  <c r="AV27" i="3" s="1"/>
  <c r="H27" i="4" s="1"/>
  <c r="R27" i="3"/>
  <c r="AB27" i="3" s="1"/>
  <c r="Y41" i="3"/>
  <c r="BI42" i="3"/>
  <c r="R79" i="3"/>
  <c r="Z79" i="3" s="1"/>
  <c r="AQ128" i="3"/>
  <c r="AU128" i="3" s="1"/>
  <c r="BI56" i="3"/>
  <c r="Y73" i="3"/>
  <c r="Y51" i="3"/>
  <c r="AQ114" i="3"/>
  <c r="AJ70" i="3"/>
  <c r="AR70" i="3" s="1"/>
  <c r="BI94" i="3"/>
  <c r="Y117" i="3"/>
  <c r="BI29" i="3"/>
  <c r="BM29" i="3" s="1"/>
  <c r="Y78" i="3"/>
  <c r="BI96" i="3"/>
  <c r="BM96" i="3" s="1"/>
  <c r="BJ52" i="3"/>
  <c r="AQ88" i="3"/>
  <c r="AU88" i="3" s="1"/>
  <c r="R46" i="3"/>
  <c r="Z46" i="3" s="1"/>
  <c r="Y61" i="3"/>
  <c r="Y114" i="3"/>
  <c r="Y96" i="3"/>
  <c r="AQ118" i="3"/>
  <c r="AU118" i="3" s="1"/>
  <c r="AT129" i="3"/>
  <c r="BM95" i="3"/>
  <c r="BI8" i="3"/>
  <c r="BM8" i="3" s="1"/>
  <c r="BB6" i="3"/>
  <c r="BJ6" i="3" s="1"/>
  <c r="BI33" i="3"/>
  <c r="BM33" i="3" s="1"/>
  <c r="AA57" i="3"/>
  <c r="AJ58" i="3"/>
  <c r="AR58" i="3" s="1"/>
  <c r="AQ71" i="3"/>
  <c r="Y124" i="3"/>
  <c r="BI7" i="3"/>
  <c r="BM7" i="3" s="1"/>
  <c r="R52" i="3"/>
  <c r="AB52" i="3" s="1"/>
  <c r="AA3" i="3"/>
  <c r="BB32" i="3"/>
  <c r="BJ32" i="3" s="1"/>
  <c r="R32" i="3"/>
  <c r="Z32" i="3" s="1"/>
  <c r="Y55" i="3"/>
  <c r="AQ62" i="3"/>
  <c r="AU62" i="3" s="1"/>
  <c r="AQ9" i="3"/>
  <c r="AS3" i="3"/>
  <c r="AU3" i="3" s="1"/>
  <c r="R41" i="3"/>
  <c r="Z41" i="3" s="1"/>
  <c r="R58" i="3"/>
  <c r="AB58" i="3" s="1"/>
  <c r="BI105" i="3"/>
  <c r="BM105" i="3" s="1"/>
  <c r="R131" i="3"/>
  <c r="AB131" i="3" s="1"/>
  <c r="Y132" i="3"/>
  <c r="AR112" i="3"/>
  <c r="Y32" i="3"/>
  <c r="BI48" i="3"/>
  <c r="BM48" i="3" s="1"/>
  <c r="BB62" i="3"/>
  <c r="BJ62" i="3" s="1"/>
  <c r="BB81" i="3"/>
  <c r="BL81" i="3" s="1"/>
  <c r="BB131" i="3"/>
  <c r="BL131" i="3" s="1"/>
  <c r="Y83" i="3"/>
  <c r="BB29" i="3"/>
  <c r="BL29" i="3" s="1"/>
  <c r="AQ51" i="3"/>
  <c r="AU51" i="3" s="1"/>
  <c r="AJ52" i="3"/>
  <c r="AR52" i="3" s="1"/>
  <c r="BI63" i="3"/>
  <c r="BM63" i="3" s="1"/>
  <c r="BB86" i="3"/>
  <c r="BJ86" i="3" s="1"/>
  <c r="BI133" i="3"/>
  <c r="BM133" i="3" s="1"/>
  <c r="AR32" i="3"/>
  <c r="AV32" i="3" s="1"/>
  <c r="H32" i="4" s="1"/>
  <c r="Y103" i="3"/>
  <c r="AR86" i="3"/>
  <c r="AV86" i="3" s="1"/>
  <c r="H86" i="4" s="1"/>
  <c r="AQ41" i="3"/>
  <c r="AU41" i="3" s="1"/>
  <c r="R86" i="3"/>
  <c r="AB86" i="3" s="1"/>
  <c r="AS129" i="3"/>
  <c r="Y127" i="3"/>
  <c r="AT133" i="3"/>
  <c r="BI6" i="3"/>
  <c r="BI109" i="3"/>
  <c r="AQ126" i="3"/>
  <c r="AQ82" i="3"/>
  <c r="Y107" i="3"/>
  <c r="AQ113" i="3"/>
  <c r="BI53" i="3"/>
  <c r="BM53" i="3" s="1"/>
  <c r="AQ65" i="3"/>
  <c r="AU65" i="3" s="1"/>
  <c r="AJ44" i="3"/>
  <c r="AR44" i="3" s="1"/>
  <c r="BI39" i="3"/>
  <c r="BI78" i="3"/>
  <c r="AA78" i="3"/>
  <c r="AC78" i="3" s="1"/>
  <c r="AQ84" i="3"/>
  <c r="AU84" i="3" s="1"/>
  <c r="AJ104" i="3"/>
  <c r="AR104" i="3" s="1"/>
  <c r="Y75" i="3"/>
  <c r="AQ35" i="3"/>
  <c r="AU35" i="3" s="1"/>
  <c r="BJ78" i="3"/>
  <c r="Y91" i="3"/>
  <c r="AQ36" i="3"/>
  <c r="R81" i="3"/>
  <c r="Z81" i="3" s="1"/>
  <c r="Y92" i="3"/>
  <c r="AC92" i="3" s="1"/>
  <c r="Y106" i="3"/>
  <c r="R112" i="3"/>
  <c r="Z112" i="3" s="1"/>
  <c r="BB44" i="3"/>
  <c r="BJ44" i="3" s="1"/>
  <c r="AQ74" i="3"/>
  <c r="BB104" i="3"/>
  <c r="BJ104" i="3" s="1"/>
  <c r="AQ105" i="3"/>
  <c r="Y100" i="3"/>
  <c r="BB112" i="3"/>
  <c r="BJ112" i="3" s="1"/>
  <c r="Y13" i="3"/>
  <c r="AJ134" i="3"/>
  <c r="AR134" i="3" s="1"/>
  <c r="AQ38" i="3"/>
  <c r="AU38" i="3" s="1"/>
  <c r="BI77" i="3"/>
  <c r="AQ83" i="3"/>
  <c r="AQ33" i="3"/>
  <c r="AJ41" i="3"/>
  <c r="AT41" i="3" s="1"/>
  <c r="Y64" i="3"/>
  <c r="Y79" i="3"/>
  <c r="AJ62" i="3"/>
  <c r="AR62" i="3" s="1"/>
  <c r="BI97" i="3"/>
  <c r="BM97" i="3" s="1"/>
  <c r="Y62" i="3"/>
  <c r="Y8" i="3"/>
  <c r="AQ7" i="3"/>
  <c r="AU7" i="3" s="1"/>
  <c r="BK36" i="3"/>
  <c r="BB68" i="3"/>
  <c r="BJ68" i="3" s="1"/>
  <c r="BI128" i="3"/>
  <c r="Y36" i="3"/>
  <c r="R40" i="3"/>
  <c r="Z40" i="3" s="1"/>
  <c r="AT40" i="3"/>
  <c r="AV40" i="3" s="1"/>
  <c r="H40" i="4" s="1"/>
  <c r="Y99" i="3"/>
  <c r="AQ98" i="3"/>
  <c r="AU98" i="3" s="1"/>
  <c r="AQ72" i="3"/>
  <c r="BI118" i="3"/>
  <c r="BM118" i="3" s="1"/>
  <c r="AQ133" i="3"/>
  <c r="AU133" i="3" s="1"/>
  <c r="Y126" i="3"/>
  <c r="AR6" i="3"/>
  <c r="AV6" i="3" s="1"/>
  <c r="H6" i="4" s="1"/>
  <c r="AQ107" i="3"/>
  <c r="Y67" i="3"/>
  <c r="Y133" i="3"/>
  <c r="R6" i="3"/>
  <c r="Z6" i="3" s="1"/>
  <c r="Y39" i="3"/>
  <c r="BK69" i="3"/>
  <c r="BI127" i="3"/>
  <c r="BM127" i="3" s="1"/>
  <c r="BB117" i="3"/>
  <c r="BL117" i="3" s="1"/>
  <c r="AU119" i="3"/>
  <c r="Y116" i="3"/>
  <c r="AQ91" i="3"/>
  <c r="AU91" i="3" s="1"/>
  <c r="AQ32" i="3"/>
  <c r="AU32" i="3" s="1"/>
  <c r="BB40" i="3"/>
  <c r="BJ40" i="3" s="1"/>
  <c r="Y48" i="3"/>
  <c r="AQ58" i="3"/>
  <c r="AU58" i="3" s="1"/>
  <c r="AJ68" i="3"/>
  <c r="AT68" i="3" s="1"/>
  <c r="Y54" i="3"/>
  <c r="BK77" i="3"/>
  <c r="Z89" i="3"/>
  <c r="Y98" i="3"/>
  <c r="Y52" i="3"/>
  <c r="Y31" i="3"/>
  <c r="BI27" i="3"/>
  <c r="BM27" i="3" s="1"/>
  <c r="BI61" i="3"/>
  <c r="BJ128" i="3"/>
  <c r="BL128" i="3"/>
  <c r="AQ76" i="3"/>
  <c r="AU76" i="3" s="1"/>
  <c r="BJ108" i="3"/>
  <c r="AJ128" i="3"/>
  <c r="AR128" i="3" s="1"/>
  <c r="Z122" i="3"/>
  <c r="R36" i="3"/>
  <c r="Z36" i="3" s="1"/>
  <c r="AA105" i="3"/>
  <c r="AJ122" i="3"/>
  <c r="AR122" i="3" s="1"/>
  <c r="AQ64" i="3"/>
  <c r="BI103" i="3"/>
  <c r="BM103" i="3" s="1"/>
  <c r="BI67" i="3"/>
  <c r="BM67" i="3" s="1"/>
  <c r="Y37" i="3"/>
  <c r="AQ34" i="3"/>
  <c r="BJ57" i="3"/>
  <c r="AQ124" i="3"/>
  <c r="BB134" i="3"/>
  <c r="BJ134" i="3" s="1"/>
  <c r="AQ43" i="3"/>
  <c r="BI46" i="3"/>
  <c r="BM46" i="3" s="1"/>
  <c r="AQ29" i="3"/>
  <c r="AU29" i="3" s="1"/>
  <c r="R73" i="3"/>
  <c r="Z73" i="3" s="1"/>
  <c r="AA69" i="3"/>
  <c r="AC69" i="3" s="1"/>
  <c r="R103" i="3"/>
  <c r="Z103" i="3" s="1"/>
  <c r="R128" i="3"/>
  <c r="BI62" i="3"/>
  <c r="BM62" i="3" s="1"/>
  <c r="BI11" i="3"/>
  <c r="BM11" i="3" s="1"/>
  <c r="AS107" i="3"/>
  <c r="BI121" i="3"/>
  <c r="BM121" i="3" s="1"/>
  <c r="BI37" i="3"/>
  <c r="BK47" i="3"/>
  <c r="BM47" i="3" s="1"/>
  <c r="AQ93" i="3"/>
  <c r="BI93" i="3"/>
  <c r="BM93" i="3" s="1"/>
  <c r="Y115" i="3"/>
  <c r="Y121" i="3"/>
  <c r="AQ122" i="3"/>
  <c r="Y42" i="3"/>
  <c r="BB73" i="3"/>
  <c r="BJ73" i="3" s="1"/>
  <c r="BB122" i="3"/>
  <c r="BJ122" i="3" s="1"/>
  <c r="R117" i="3"/>
  <c r="AT117" i="3"/>
  <c r="AV117" i="3" s="1"/>
  <c r="H117" i="4" s="1"/>
  <c r="Z113" i="3"/>
  <c r="AB113" i="3"/>
  <c r="BK35" i="3"/>
  <c r="BM35" i="3" s="1"/>
  <c r="AR89" i="3"/>
  <c r="BI100" i="3"/>
  <c r="BM100" i="3" s="1"/>
  <c r="BI5" i="3"/>
  <c r="BM5" i="3" s="1"/>
  <c r="Y11" i="3"/>
  <c r="Y72" i="3"/>
  <c r="BB60" i="3"/>
  <c r="BL60" i="3" s="1"/>
  <c r="BK106" i="3"/>
  <c r="Y7" i="3"/>
  <c r="AS9" i="3"/>
  <c r="BI79" i="3"/>
  <c r="BM79" i="3" s="1"/>
  <c r="BJ43" i="3"/>
  <c r="AQ103" i="3"/>
  <c r="AU103" i="3" s="1"/>
  <c r="AJ60" i="3"/>
  <c r="AR60" i="3" s="1"/>
  <c r="R54" i="3"/>
  <c r="Z54" i="3" s="1"/>
  <c r="Y88" i="3"/>
  <c r="BB123" i="3"/>
  <c r="BJ123" i="3" s="1"/>
  <c r="BB4" i="3"/>
  <c r="BJ4" i="3" s="1"/>
  <c r="AB104" i="3"/>
  <c r="AS122" i="3"/>
  <c r="BI75" i="3"/>
  <c r="Y35" i="3"/>
  <c r="Y108" i="3"/>
  <c r="AQ115" i="3"/>
  <c r="AU115" i="3" s="1"/>
  <c r="Y29" i="3"/>
  <c r="BK54" i="3"/>
  <c r="BI87" i="3"/>
  <c r="BM87" i="3" s="1"/>
  <c r="AQ111" i="3"/>
  <c r="AU111" i="3" s="1"/>
  <c r="BJ130" i="3"/>
  <c r="AQ130" i="3"/>
  <c r="AU130" i="3" s="1"/>
  <c r="BJ70" i="3"/>
  <c r="BL70" i="3"/>
  <c r="AR36" i="3"/>
  <c r="AT36" i="3"/>
  <c r="R70" i="3"/>
  <c r="BI110" i="3"/>
  <c r="BM110" i="3" s="1"/>
  <c r="Y6" i="3"/>
  <c r="Y118" i="3"/>
  <c r="AQ5" i="3"/>
  <c r="BK28" i="3"/>
  <c r="R43" i="3"/>
  <c r="Z43" i="3" s="1"/>
  <c r="AR35" i="3"/>
  <c r="R48" i="3"/>
  <c r="AS82" i="3"/>
  <c r="BI92" i="3"/>
  <c r="BM92" i="3" s="1"/>
  <c r="BB36" i="3"/>
  <c r="BJ36" i="3" s="1"/>
  <c r="AR103" i="3"/>
  <c r="AV103" i="3" s="1"/>
  <c r="H103" i="4" s="1"/>
  <c r="BB27" i="3"/>
  <c r="BL27" i="3" s="1"/>
  <c r="AQ123" i="3"/>
  <c r="AU123" i="3" s="1"/>
  <c r="BI64" i="3"/>
  <c r="BI91" i="3"/>
  <c r="BI125" i="3"/>
  <c r="BM125" i="3" s="1"/>
  <c r="BI31" i="3"/>
  <c r="R53" i="3"/>
  <c r="BI13" i="3"/>
  <c r="R29" i="3"/>
  <c r="Z29" i="3" s="1"/>
  <c r="BJ31" i="3"/>
  <c r="BN31" i="3" s="1"/>
  <c r="I31" i="4" s="1"/>
  <c r="BB46" i="3"/>
  <c r="BL46" i="3" s="1"/>
  <c r="AA51" i="3"/>
  <c r="AQ92" i="3"/>
  <c r="AU92" i="3" s="1"/>
  <c r="BI86" i="3"/>
  <c r="AS74" i="3"/>
  <c r="BI123" i="3"/>
  <c r="BM123" i="3" s="1"/>
  <c r="AQ90" i="3"/>
  <c r="AU90" i="3" s="1"/>
  <c r="Y120" i="3"/>
  <c r="AQ106" i="3"/>
  <c r="BJ30" i="3"/>
  <c r="BN30" i="3" s="1"/>
  <c r="I30" i="4" s="1"/>
  <c r="BJ53" i="3"/>
  <c r="BN53" i="3" s="1"/>
  <c r="I53" i="4" s="1"/>
  <c r="AQ99" i="3"/>
  <c r="AU99" i="3" s="1"/>
  <c r="BB100" i="3"/>
  <c r="BL100" i="3" s="1"/>
  <c r="Y50" i="3"/>
  <c r="BI40" i="3"/>
  <c r="AS27" i="3"/>
  <c r="AU27" i="3" s="1"/>
  <c r="BK42" i="3"/>
  <c r="AA42" i="3"/>
  <c r="AJ43" i="3"/>
  <c r="AR43" i="3" s="1"/>
  <c r="BK34" i="3"/>
  <c r="BM34" i="3" s="1"/>
  <c r="Z68" i="3"/>
  <c r="AA75" i="3"/>
  <c r="Y86" i="3"/>
  <c r="AT112" i="3"/>
  <c r="BI117" i="3"/>
  <c r="AR111" i="3"/>
  <c r="R133" i="3"/>
  <c r="BI99" i="3"/>
  <c r="AJ53" i="3"/>
  <c r="AR53" i="3" s="1"/>
  <c r="AS117" i="3"/>
  <c r="AU117" i="3" s="1"/>
  <c r="BI4" i="3"/>
  <c r="BM4" i="3" s="1"/>
  <c r="AQ45" i="3"/>
  <c r="BI68" i="3"/>
  <c r="BM68" i="3" s="1"/>
  <c r="R78" i="3"/>
  <c r="Z78" i="3" s="1"/>
  <c r="BI76" i="3"/>
  <c r="BL78" i="3"/>
  <c r="AS114" i="3"/>
  <c r="AS94" i="3"/>
  <c r="AU94" i="3" s="1"/>
  <c r="BB121" i="3"/>
  <c r="BL121" i="3" s="1"/>
  <c r="Y80" i="3"/>
  <c r="AA132" i="3"/>
  <c r="Y129" i="3"/>
  <c r="AA134" i="3"/>
  <c r="AC134" i="3" s="1"/>
  <c r="AQ121" i="3"/>
  <c r="AU121" i="3" s="1"/>
  <c r="BK94" i="3"/>
  <c r="AJ78" i="3"/>
  <c r="AR78" i="3" s="1"/>
  <c r="Z120" i="3"/>
  <c r="AJ31" i="3"/>
  <c r="R31" i="3"/>
  <c r="Y125" i="3"/>
  <c r="AR28" i="3"/>
  <c r="AQ44" i="3"/>
  <c r="AU44" i="3" s="1"/>
  <c r="Y68" i="3"/>
  <c r="BK64" i="3"/>
  <c r="AR115" i="3"/>
  <c r="AJ95" i="3"/>
  <c r="AR95" i="3" s="1"/>
  <c r="AA106" i="3"/>
  <c r="R76" i="3"/>
  <c r="Z76" i="3" s="1"/>
  <c r="BM115" i="3"/>
  <c r="R130" i="3"/>
  <c r="Z130" i="3" s="1"/>
  <c r="AJ130" i="3"/>
  <c r="AR130" i="3" s="1"/>
  <c r="AS43" i="3"/>
  <c r="Y40" i="3"/>
  <c r="BI120" i="3"/>
  <c r="BM120" i="3" s="1"/>
  <c r="AS34" i="3"/>
  <c r="AS83" i="3"/>
  <c r="AQ6" i="3"/>
  <c r="AU6" i="3" s="1"/>
  <c r="BB35" i="3"/>
  <c r="BJ35" i="3" s="1"/>
  <c r="AT35" i="3"/>
  <c r="AS71" i="3"/>
  <c r="AB122" i="3"/>
  <c r="BB76" i="3"/>
  <c r="BL76" i="3" s="1"/>
  <c r="AJ101" i="3"/>
  <c r="AQ127" i="3"/>
  <c r="AU127" i="3" s="1"/>
  <c r="Y102" i="3"/>
  <c r="R101" i="3"/>
  <c r="AB101" i="3" s="1"/>
  <c r="BK114" i="3"/>
  <c r="AU8" i="3"/>
  <c r="Y28" i="3"/>
  <c r="AR46" i="3"/>
  <c r="AV46" i="3" s="1"/>
  <c r="H46" i="4" s="1"/>
  <c r="AA61" i="3"/>
  <c r="AA70" i="3"/>
  <c r="BI51" i="3"/>
  <c r="BM51" i="3" s="1"/>
  <c r="BI59" i="3"/>
  <c r="BM59" i="3" s="1"/>
  <c r="AJ57" i="3"/>
  <c r="AR57" i="3" s="1"/>
  <c r="AS109" i="3"/>
  <c r="AU109" i="3" s="1"/>
  <c r="Y94" i="3"/>
  <c r="BL97" i="3"/>
  <c r="AA108" i="3"/>
  <c r="BI107" i="3"/>
  <c r="BM107" i="3" s="1"/>
  <c r="Y131" i="3"/>
  <c r="AA97" i="3"/>
  <c r="BI102" i="3"/>
  <c r="BM102" i="3" s="1"/>
  <c r="Y58" i="3"/>
  <c r="AS64" i="3"/>
  <c r="AJ72" i="3"/>
  <c r="AR72" i="3" s="1"/>
  <c r="R57" i="3"/>
  <c r="Z57" i="3" s="1"/>
  <c r="AR67" i="3"/>
  <c r="BK91" i="3"/>
  <c r="AA99" i="3"/>
  <c r="BI119" i="3"/>
  <c r="BM119" i="3" s="1"/>
  <c r="R35" i="3"/>
  <c r="Z35" i="3" s="1"/>
  <c r="BK13" i="3"/>
  <c r="BK31" i="3"/>
  <c r="AS5" i="3"/>
  <c r="AJ30" i="3"/>
  <c r="AT30" i="3" s="1"/>
  <c r="BI55" i="3"/>
  <c r="BM55" i="3" s="1"/>
  <c r="R65" i="3"/>
  <c r="Z65" i="3" s="1"/>
  <c r="BB54" i="3"/>
  <c r="BJ54" i="3" s="1"/>
  <c r="AQ80" i="3"/>
  <c r="BI66" i="3"/>
  <c r="BI108" i="3"/>
  <c r="BM108" i="3" s="1"/>
  <c r="AA13" i="3"/>
  <c r="BK6" i="3"/>
  <c r="AS4" i="3"/>
  <c r="AU4" i="3" s="1"/>
  <c r="AA31" i="3"/>
  <c r="AS40" i="3"/>
  <c r="AU40" i="3" s="1"/>
  <c r="BM44" i="3"/>
  <c r="R30" i="3"/>
  <c r="Z30" i="3" s="1"/>
  <c r="AS36" i="3"/>
  <c r="AU31" i="3"/>
  <c r="BB65" i="3"/>
  <c r="BL65" i="3" s="1"/>
  <c r="Y93" i="3"/>
  <c r="AQ86" i="3"/>
  <c r="AU86" i="3" s="1"/>
  <c r="BB103" i="3"/>
  <c r="BJ103" i="3" s="1"/>
  <c r="AS124" i="3"/>
  <c r="R84" i="3"/>
  <c r="AB84" i="3" s="1"/>
  <c r="AA111" i="3"/>
  <c r="AS126" i="3"/>
  <c r="AU126" i="3" s="1"/>
  <c r="R99" i="3"/>
  <c r="Z99" i="3" s="1"/>
  <c r="AJ99" i="3"/>
  <c r="AR99" i="3" s="1"/>
  <c r="BB13" i="3"/>
  <c r="BJ13" i="3" s="1"/>
  <c r="AJ13" i="3"/>
  <c r="AR13" i="3" s="1"/>
  <c r="R108" i="3"/>
  <c r="Z108" i="3" s="1"/>
  <c r="R100" i="3"/>
  <c r="Z100" i="3" s="1"/>
  <c r="AJ108" i="3"/>
  <c r="AR108" i="3" s="1"/>
  <c r="AB9" i="3"/>
  <c r="AD9" i="3" s="1"/>
  <c r="G9" i="4" s="1"/>
  <c r="AB68" i="3"/>
  <c r="BB84" i="3"/>
  <c r="BJ84" i="3" s="1"/>
  <c r="BL130" i="3"/>
  <c r="BB77" i="3"/>
  <c r="R77" i="3"/>
  <c r="BL43" i="3"/>
  <c r="R64" i="3"/>
  <c r="Z64" i="3" s="1"/>
  <c r="R72" i="3"/>
  <c r="Z72" i="3" s="1"/>
  <c r="R12" i="3"/>
  <c r="BB64" i="3"/>
  <c r="BJ64" i="3" s="1"/>
  <c r="AJ116" i="3"/>
  <c r="AR64" i="3"/>
  <c r="AT64" i="3"/>
  <c r="BJ47" i="3"/>
  <c r="BL47" i="3"/>
  <c r="AR59" i="3"/>
  <c r="AT59" i="3"/>
  <c r="BJ116" i="3"/>
  <c r="BL116" i="3"/>
  <c r="AR49" i="3"/>
  <c r="AT49" i="3"/>
  <c r="AR61" i="3"/>
  <c r="AT61" i="3"/>
  <c r="R5" i="3"/>
  <c r="Z5" i="3" s="1"/>
  <c r="BB5" i="3"/>
  <c r="BJ5" i="3" s="1"/>
  <c r="AJ5" i="3"/>
  <c r="AR5" i="3" s="1"/>
  <c r="AQ53" i="3"/>
  <c r="AS53" i="3"/>
  <c r="BL101" i="3"/>
  <c r="BJ101" i="3"/>
  <c r="R8" i="3"/>
  <c r="BB8" i="3"/>
  <c r="BB3" i="3"/>
  <c r="AJ3" i="3"/>
  <c r="AQ13" i="3"/>
  <c r="AS13" i="3"/>
  <c r="BJ38" i="3"/>
  <c r="BL38" i="3"/>
  <c r="R45" i="3"/>
  <c r="AJ45" i="3"/>
  <c r="AS54" i="3"/>
  <c r="AU54" i="3" s="1"/>
  <c r="AS45" i="3"/>
  <c r="BL52" i="3"/>
  <c r="AA56" i="3"/>
  <c r="AC56" i="3" s="1"/>
  <c r="AR92" i="3"/>
  <c r="AT92" i="3"/>
  <c r="AQ95" i="3"/>
  <c r="AS95" i="3"/>
  <c r="BI85" i="3"/>
  <c r="BK85" i="3"/>
  <c r="AB89" i="3"/>
  <c r="AQ67" i="3"/>
  <c r="Y77" i="3"/>
  <c r="AA77" i="3"/>
  <c r="Y89" i="3"/>
  <c r="AA89" i="3"/>
  <c r="BI84" i="3"/>
  <c r="BK84" i="3"/>
  <c r="BK109" i="3"/>
  <c r="BM109" i="3" s="1"/>
  <c r="AJ105" i="3"/>
  <c r="BB105" i="3"/>
  <c r="R105" i="3"/>
  <c r="Z95" i="3"/>
  <c r="AB95" i="3"/>
  <c r="AT67" i="3"/>
  <c r="Y122" i="3"/>
  <c r="AA122" i="3"/>
  <c r="Y66" i="3"/>
  <c r="R106" i="3"/>
  <c r="BB106" i="3"/>
  <c r="AJ106" i="3"/>
  <c r="AQ134" i="3"/>
  <c r="AS134" i="3"/>
  <c r="BB75" i="3"/>
  <c r="BJ75" i="3" s="1"/>
  <c r="R75" i="3"/>
  <c r="Z75" i="3" s="1"/>
  <c r="AR125" i="3"/>
  <c r="AT125" i="3"/>
  <c r="BI112" i="3"/>
  <c r="BK112" i="3"/>
  <c r="AR123" i="3"/>
  <c r="AT123" i="3"/>
  <c r="AS120" i="3"/>
  <c r="AU120" i="3" s="1"/>
  <c r="AQ132" i="3"/>
  <c r="BI98" i="3"/>
  <c r="BK98" i="3"/>
  <c r="Y113" i="3"/>
  <c r="AA113" i="3"/>
  <c r="AA34" i="3"/>
  <c r="BI38" i="3"/>
  <c r="BK38" i="3"/>
  <c r="R56" i="3"/>
  <c r="Z56" i="3" s="1"/>
  <c r="BB56" i="3"/>
  <c r="BJ56" i="3" s="1"/>
  <c r="AS69" i="3"/>
  <c r="AQ69" i="3"/>
  <c r="AQ60" i="3"/>
  <c r="AS60" i="3"/>
  <c r="Y81" i="3"/>
  <c r="AA81" i="3"/>
  <c r="R87" i="3"/>
  <c r="BB87" i="3"/>
  <c r="AJ87" i="3"/>
  <c r="Y90" i="3"/>
  <c r="AA90" i="3"/>
  <c r="Y95" i="3"/>
  <c r="AA95" i="3"/>
  <c r="AQ116" i="3"/>
  <c r="AS116" i="3"/>
  <c r="AQ101" i="3"/>
  <c r="AS101" i="3"/>
  <c r="AQ104" i="3"/>
  <c r="AS104" i="3"/>
  <c r="AJ66" i="3"/>
  <c r="R66" i="3"/>
  <c r="BB66" i="3"/>
  <c r="BB115" i="3"/>
  <c r="BK80" i="3"/>
  <c r="BM80" i="3" s="1"/>
  <c r="M126" i="3"/>
  <c r="AT115" i="3"/>
  <c r="BI116" i="3"/>
  <c r="BM116" i="3" s="1"/>
  <c r="Y123" i="3"/>
  <c r="AA123" i="3"/>
  <c r="AA130" i="3"/>
  <c r="BI43" i="3"/>
  <c r="BK43" i="3"/>
  <c r="AS63" i="3"/>
  <c r="AS80" i="3"/>
  <c r="AR10" i="3"/>
  <c r="AV10" i="3" s="1"/>
  <c r="H10" i="4" s="1"/>
  <c r="R13" i="3"/>
  <c r="Z13" i="3" s="1"/>
  <c r="AA8" i="3"/>
  <c r="AS33" i="3"/>
  <c r="R4" i="3"/>
  <c r="Z4" i="3" s="1"/>
  <c r="BB12" i="3"/>
  <c r="Y43" i="3"/>
  <c r="AA43" i="3"/>
  <c r="BB37" i="3"/>
  <c r="R37" i="3"/>
  <c r="AJ37" i="3"/>
  <c r="BK39" i="3"/>
  <c r="AA50" i="3"/>
  <c r="AS55" i="3"/>
  <c r="AU55" i="3" s="1"/>
  <c r="AJ56" i="3"/>
  <c r="AR56" i="3" s="1"/>
  <c r="AA54" i="3"/>
  <c r="BK58" i="3"/>
  <c r="BI58" i="3"/>
  <c r="Y53" i="3"/>
  <c r="AA53" i="3"/>
  <c r="BJ58" i="3"/>
  <c r="BI65" i="3"/>
  <c r="BM65" i="3" s="1"/>
  <c r="AR54" i="3"/>
  <c r="AT54" i="3"/>
  <c r="AA85" i="3"/>
  <c r="AC85" i="3" s="1"/>
  <c r="AA45" i="3"/>
  <c r="BK76" i="3"/>
  <c r="AQ89" i="3"/>
  <c r="AS89" i="3"/>
  <c r="BI82" i="3"/>
  <c r="BK82" i="3"/>
  <c r="BK88" i="3"/>
  <c r="AA58" i="3"/>
  <c r="BK86" i="3"/>
  <c r="BB92" i="3"/>
  <c r="Y101" i="3"/>
  <c r="AA101" i="3"/>
  <c r="Y110" i="3"/>
  <c r="M93" i="3"/>
  <c r="AQ108" i="3"/>
  <c r="AS108" i="3"/>
  <c r="AQ85" i="3"/>
  <c r="AS85" i="3"/>
  <c r="R107" i="3"/>
  <c r="R116" i="3"/>
  <c r="AA72" i="3"/>
  <c r="M80" i="3"/>
  <c r="AS96" i="3"/>
  <c r="AU96" i="3" s="1"/>
  <c r="AS105" i="3"/>
  <c r="BK117" i="3"/>
  <c r="AS75" i="3"/>
  <c r="AU75" i="3" s="1"/>
  <c r="AA80" i="3"/>
  <c r="BI122" i="3"/>
  <c r="BK122" i="3"/>
  <c r="BK128" i="3"/>
  <c r="AJ102" i="3"/>
  <c r="BB102" i="3"/>
  <c r="R102" i="3"/>
  <c r="BI101" i="3"/>
  <c r="BM101" i="3" s="1"/>
  <c r="AR132" i="3"/>
  <c r="AV132" i="3" s="1"/>
  <c r="H132" i="4" s="1"/>
  <c r="BM129" i="3"/>
  <c r="R123" i="3"/>
  <c r="AS56" i="3"/>
  <c r="Y76" i="3"/>
  <c r="AA76" i="3"/>
  <c r="AB3" i="3"/>
  <c r="AD3" i="3" s="1"/>
  <c r="G3" i="4" s="1"/>
  <c r="AJ8" i="3"/>
  <c r="Y4" i="3"/>
  <c r="AA4" i="3"/>
  <c r="BI12" i="3"/>
  <c r="BK12" i="3"/>
  <c r="Y9" i="3"/>
  <c r="AA9" i="3"/>
  <c r="AS12" i="3"/>
  <c r="AU12" i="3" s="1"/>
  <c r="BI10" i="3"/>
  <c r="BK10" i="3"/>
  <c r="AA5" i="3"/>
  <c r="BK40" i="3"/>
  <c r="Y30" i="3"/>
  <c r="AA30" i="3"/>
  <c r="AA39" i="3"/>
  <c r="Y47" i="3"/>
  <c r="AA47" i="3"/>
  <c r="AQ49" i="3"/>
  <c r="AS49" i="3"/>
  <c r="BB49" i="3"/>
  <c r="R49" i="3"/>
  <c r="R55" i="3"/>
  <c r="AJ55" i="3"/>
  <c r="BB55" i="3"/>
  <c r="BK66" i="3"/>
  <c r="AQ42" i="3"/>
  <c r="AQ61" i="3"/>
  <c r="AS61" i="3"/>
  <c r="AA64" i="3"/>
  <c r="BB51" i="3"/>
  <c r="AJ51" i="3"/>
  <c r="R51" i="3"/>
  <c r="BL57" i="3"/>
  <c r="AA65" i="3"/>
  <c r="AC65" i="3" s="1"/>
  <c r="BI90" i="3"/>
  <c r="BK90" i="3"/>
  <c r="Y59" i="3"/>
  <c r="AA59" i="3"/>
  <c r="BB91" i="3"/>
  <c r="AJ91" i="3"/>
  <c r="R91" i="3"/>
  <c r="BK99" i="3"/>
  <c r="R83" i="3"/>
  <c r="BB83" i="3"/>
  <c r="AJ83" i="3"/>
  <c r="BL58" i="3"/>
  <c r="Y71" i="3"/>
  <c r="AA71" i="3"/>
  <c r="AA88" i="3"/>
  <c r="AQ66" i="3"/>
  <c r="AU66" i="3" s="1"/>
  <c r="AA86" i="3"/>
  <c r="AR107" i="3"/>
  <c r="AT107" i="3"/>
  <c r="AA73" i="3"/>
  <c r="AJ90" i="3"/>
  <c r="BB90" i="3"/>
  <c r="R90" i="3"/>
  <c r="BB107" i="3"/>
  <c r="R111" i="3"/>
  <c r="BB111" i="3"/>
  <c r="AS72" i="3"/>
  <c r="AJ82" i="3"/>
  <c r="R82" i="3"/>
  <c r="BB82" i="3"/>
  <c r="AT96" i="3"/>
  <c r="AV96" i="3" s="1"/>
  <c r="H96" i="4" s="1"/>
  <c r="AA117" i="3"/>
  <c r="AT75" i="3"/>
  <c r="AV75" i="3" s="1"/>
  <c r="H75" i="4" s="1"/>
  <c r="BI130" i="3"/>
  <c r="BK130" i="3"/>
  <c r="M85" i="3"/>
  <c r="Y104" i="3"/>
  <c r="AA104" i="3"/>
  <c r="AJ118" i="3"/>
  <c r="BB118" i="3"/>
  <c r="R118" i="3"/>
  <c r="AQ102" i="3"/>
  <c r="AS102" i="3"/>
  <c r="BB99" i="3"/>
  <c r="BJ99" i="3" s="1"/>
  <c r="Z127" i="3"/>
  <c r="AB127" i="3"/>
  <c r="R132" i="3"/>
  <c r="BB132" i="3"/>
  <c r="BI134" i="3"/>
  <c r="BK134" i="3"/>
  <c r="R11" i="3"/>
  <c r="BB11" i="3"/>
  <c r="AJ11" i="3"/>
  <c r="AQ81" i="3"/>
  <c r="AS81" i="3"/>
  <c r="M69" i="3"/>
  <c r="AJ7" i="3"/>
  <c r="R7" i="3"/>
  <c r="BB7" i="3"/>
  <c r="AT28" i="3"/>
  <c r="Y10" i="3"/>
  <c r="AA10" i="3"/>
  <c r="AJ33" i="3"/>
  <c r="R33" i="3"/>
  <c r="BB33" i="3"/>
  <c r="Z44" i="3"/>
  <c r="AB44" i="3"/>
  <c r="R28" i="3"/>
  <c r="BB28" i="3"/>
  <c r="AA38" i="3"/>
  <c r="AC38" i="3" s="1"/>
  <c r="AQ47" i="3"/>
  <c r="AU47" i="3" s="1"/>
  <c r="R47" i="3"/>
  <c r="AJ47" i="3"/>
  <c r="R34" i="3"/>
  <c r="Z34" i="3" s="1"/>
  <c r="AJ34" i="3"/>
  <c r="AR34" i="3" s="1"/>
  <c r="BB34" i="3"/>
  <c r="BJ34" i="3" s="1"/>
  <c r="BK49" i="3"/>
  <c r="BI49" i="3"/>
  <c r="BI73" i="3"/>
  <c r="BK73" i="3"/>
  <c r="AS42" i="3"/>
  <c r="Z60" i="3"/>
  <c r="AT81" i="3"/>
  <c r="AV81" i="3" s="1"/>
  <c r="H81" i="4" s="1"/>
  <c r="Y87" i="3"/>
  <c r="BI74" i="3"/>
  <c r="BM74" i="3" s="1"/>
  <c r="R88" i="3"/>
  <c r="BB88" i="3"/>
  <c r="BI81" i="3"/>
  <c r="BK81" i="3"/>
  <c r="AJ88" i="3"/>
  <c r="R67" i="3"/>
  <c r="BB67" i="3"/>
  <c r="AQ78" i="3"/>
  <c r="AS78" i="3"/>
  <c r="AS73" i="3"/>
  <c r="AU73" i="3" s="1"/>
  <c r="AQ112" i="3"/>
  <c r="AS112" i="3"/>
  <c r="BB96" i="3"/>
  <c r="BJ96" i="3" s="1"/>
  <c r="R96" i="3"/>
  <c r="Z96" i="3" s="1"/>
  <c r="AS113" i="3"/>
  <c r="AQ59" i="3"/>
  <c r="AS59" i="3"/>
  <c r="BL72" i="3"/>
  <c r="AQ79" i="3"/>
  <c r="AU79" i="3" s="1"/>
  <c r="R124" i="3"/>
  <c r="BB124" i="3"/>
  <c r="AJ124" i="3"/>
  <c r="BK132" i="3"/>
  <c r="Z129" i="3"/>
  <c r="AR131" i="3"/>
  <c r="AV131" i="3" s="1"/>
  <c r="H131" i="4" s="1"/>
  <c r="BK83" i="3"/>
  <c r="R114" i="3"/>
  <c r="BB114" i="3"/>
  <c r="AJ114" i="3"/>
  <c r="BK111" i="3"/>
  <c r="BM111" i="3" s="1"/>
  <c r="AR12" i="3"/>
  <c r="AT12" i="3"/>
  <c r="BI32" i="3"/>
  <c r="BK32" i="3"/>
  <c r="R10" i="3"/>
  <c r="BB10" i="3"/>
  <c r="Y49" i="3"/>
  <c r="AA49" i="3"/>
  <c r="BL41" i="3"/>
  <c r="BJ41" i="3"/>
  <c r="BK37" i="3"/>
  <c r="AR48" i="3"/>
  <c r="AT48" i="3"/>
  <c r="AJ50" i="3"/>
  <c r="R50" i="3"/>
  <c r="BB50" i="3"/>
  <c r="AT60" i="3"/>
  <c r="BB61" i="3"/>
  <c r="R61" i="3"/>
  <c r="AB62" i="3"/>
  <c r="Y60" i="3"/>
  <c r="AA60" i="3"/>
  <c r="AR84" i="3"/>
  <c r="AT84" i="3"/>
  <c r="BI71" i="3"/>
  <c r="BK71" i="3"/>
  <c r="AR65" i="3"/>
  <c r="AT65" i="3"/>
  <c r="AQ77" i="3"/>
  <c r="AS77" i="3"/>
  <c r="Y82" i="3"/>
  <c r="AA82" i="3"/>
  <c r="BB59" i="3"/>
  <c r="R59" i="3"/>
  <c r="Y74" i="3"/>
  <c r="AJ71" i="3"/>
  <c r="BB71" i="3"/>
  <c r="R71" i="3"/>
  <c r="AR100" i="3"/>
  <c r="AT100" i="3"/>
  <c r="AR76" i="3"/>
  <c r="AT76" i="3"/>
  <c r="BI104" i="3"/>
  <c r="BK104" i="3"/>
  <c r="BB119" i="3"/>
  <c r="R119" i="3"/>
  <c r="M94" i="3"/>
  <c r="AS106" i="3"/>
  <c r="AA93" i="3"/>
  <c r="AJ119" i="3"/>
  <c r="BK72" i="3"/>
  <c r="AA96" i="3"/>
  <c r="BL108" i="3"/>
  <c r="Y128" i="3"/>
  <c r="AA128" i="3"/>
  <c r="Y112" i="3"/>
  <c r="AA112" i="3"/>
  <c r="BI89" i="3"/>
  <c r="BK89" i="3"/>
  <c r="AT73" i="3"/>
  <c r="R125" i="3"/>
  <c r="BB125" i="3"/>
  <c r="AJ120" i="3"/>
  <c r="BB120" i="3"/>
  <c r="AR4" i="3"/>
  <c r="AT4" i="3"/>
  <c r="BI9" i="3"/>
  <c r="BK9" i="3"/>
  <c r="AS10" i="3"/>
  <c r="AQ10" i="3"/>
  <c r="AQ28" i="3"/>
  <c r="AS28" i="3"/>
  <c r="R38" i="3"/>
  <c r="AJ38" i="3"/>
  <c r="BK45" i="3"/>
  <c r="BM45" i="3" s="1"/>
  <c r="AQ30" i="3"/>
  <c r="AS30" i="3"/>
  <c r="AQ39" i="3"/>
  <c r="AS39" i="3"/>
  <c r="M39" i="3"/>
  <c r="BI57" i="3"/>
  <c r="BK57" i="3"/>
  <c r="AA37" i="3"/>
  <c r="AQ48" i="3"/>
  <c r="AS48" i="3"/>
  <c r="BK61" i="3"/>
  <c r="AQ50" i="3"/>
  <c r="AU50" i="3" s="1"/>
  <c r="M42" i="3"/>
  <c r="Y63" i="3"/>
  <c r="AA63" i="3"/>
  <c r="BK75" i="3"/>
  <c r="BI60" i="3"/>
  <c r="BK60" i="3"/>
  <c r="AJ63" i="3"/>
  <c r="R63" i="3"/>
  <c r="BB63" i="3"/>
  <c r="BK56" i="3"/>
  <c r="AR77" i="3"/>
  <c r="AT77" i="3"/>
  <c r="AT89" i="3"/>
  <c r="BL45" i="3"/>
  <c r="BN45" i="3" s="1"/>
  <c r="I45" i="4" s="1"/>
  <c r="R74" i="3"/>
  <c r="AJ74" i="3"/>
  <c r="BB74" i="3"/>
  <c r="R92" i="3"/>
  <c r="AA74" i="3"/>
  <c r="AQ87" i="3"/>
  <c r="AU87" i="3" s="1"/>
  <c r="BK78" i="3"/>
  <c r="AJ98" i="3"/>
  <c r="BB98" i="3"/>
  <c r="R98" i="3"/>
  <c r="AA114" i="3"/>
  <c r="R115" i="3"/>
  <c r="BI113" i="3"/>
  <c r="BK113" i="3"/>
  <c r="AS93" i="3"/>
  <c r="AS67" i="3"/>
  <c r="Y84" i="3"/>
  <c r="AA84" i="3"/>
  <c r="R110" i="3"/>
  <c r="BB110" i="3"/>
  <c r="AJ110" i="3"/>
  <c r="R97" i="3"/>
  <c r="AJ97" i="3"/>
  <c r="R109" i="3"/>
  <c r="BB109" i="3"/>
  <c r="AJ109" i="3"/>
  <c r="AB120" i="3"/>
  <c r="AA124" i="3"/>
  <c r="AT111" i="3"/>
  <c r="AJ113" i="3"/>
  <c r="BB113" i="3"/>
  <c r="AR121" i="3"/>
  <c r="AV121" i="3" s="1"/>
  <c r="H121" i="4" s="1"/>
  <c r="AS132" i="3"/>
  <c r="AB134" i="3"/>
  <c r="AD134" i="3" s="1"/>
  <c r="G134" i="4" s="1"/>
  <c r="J2" i="4"/>
  <c r="J1" i="4"/>
  <c r="I1" i="4"/>
  <c r="G1" i="4"/>
  <c r="C2" i="4"/>
  <c r="D2" i="4"/>
  <c r="E2" i="4"/>
  <c r="F2" i="4"/>
  <c r="D1" i="4"/>
  <c r="E1" i="4"/>
  <c r="F1" i="4"/>
  <c r="C1" i="4"/>
  <c r="B1" i="4"/>
  <c r="A1" i="4"/>
  <c r="AU63" i="3" l="1"/>
  <c r="AC105" i="3"/>
  <c r="BM99" i="3"/>
  <c r="BM76" i="3"/>
  <c r="BM88" i="3"/>
  <c r="BM106" i="3"/>
  <c r="AV73" i="3"/>
  <c r="H73" i="4" s="1"/>
  <c r="BL129" i="3"/>
  <c r="AU125" i="3"/>
  <c r="BL89" i="3"/>
  <c r="BN89" i="3" s="1"/>
  <c r="I89" i="4" s="1"/>
  <c r="Z52" i="3"/>
  <c r="AD52" i="3" s="1"/>
  <c r="G52" i="4" s="1"/>
  <c r="AC45" i="3"/>
  <c r="AV133" i="3"/>
  <c r="H133" i="4" s="1"/>
  <c r="AC70" i="3"/>
  <c r="Y12" i="3"/>
  <c r="AC12" i="3" s="1"/>
  <c r="BL79" i="3"/>
  <c r="BM13" i="3"/>
  <c r="AB41" i="3"/>
  <c r="AD41" i="3" s="1"/>
  <c r="G41" i="4" s="1"/>
  <c r="AD62" i="3"/>
  <c r="G62" i="4" s="1"/>
  <c r="BM56" i="3"/>
  <c r="AU56" i="3"/>
  <c r="BM54" i="3"/>
  <c r="AC34" i="3"/>
  <c r="BN52" i="3"/>
  <c r="I52" i="4" s="1"/>
  <c r="BN97" i="3"/>
  <c r="I97" i="4" s="1"/>
  <c r="AU11" i="3"/>
  <c r="AC5" i="3"/>
  <c r="BM94" i="3"/>
  <c r="BM132" i="3"/>
  <c r="AC50" i="3"/>
  <c r="AV112" i="3"/>
  <c r="H112" i="4" s="1"/>
  <c r="BL48" i="3"/>
  <c r="BL133" i="3"/>
  <c r="BN133" i="3" s="1"/>
  <c r="I133" i="4" s="1"/>
  <c r="AU33" i="3"/>
  <c r="AU129" i="3"/>
  <c r="AT104" i="3"/>
  <c r="AV104" i="3" s="1"/>
  <c r="H104" i="4" s="1"/>
  <c r="BM72" i="3"/>
  <c r="AU113" i="3"/>
  <c r="AB12" i="3"/>
  <c r="Z12" i="3"/>
  <c r="BM75" i="3"/>
  <c r="AD68" i="3"/>
  <c r="G68" i="4" s="1"/>
  <c r="BM69" i="3"/>
  <c r="AC130" i="3"/>
  <c r="BN72" i="3"/>
  <c r="I72" i="4" s="1"/>
  <c r="BJ131" i="3"/>
  <c r="BN131" i="3" s="1"/>
  <c r="I131" i="4" s="1"/>
  <c r="BL64" i="3"/>
  <c r="BN64" i="3" s="1"/>
  <c r="I64" i="4" s="1"/>
  <c r="AC103" i="3"/>
  <c r="AC46" i="3"/>
  <c r="AT5" i="3"/>
  <c r="AV5" i="3" s="1"/>
  <c r="H5" i="4" s="1"/>
  <c r="BL6" i="3"/>
  <c r="BN6" i="3" s="1"/>
  <c r="I6" i="4" s="1"/>
  <c r="Z121" i="3"/>
  <c r="AD121" i="3" s="1"/>
  <c r="G121" i="4" s="1"/>
  <c r="AB32" i="3"/>
  <c r="AD32" i="3" s="1"/>
  <c r="G32" i="4" s="1"/>
  <c r="Z131" i="3"/>
  <c r="Z84" i="3"/>
  <c r="BL123" i="3"/>
  <c r="AC98" i="3"/>
  <c r="AC29" i="3"/>
  <c r="BL134" i="3"/>
  <c r="BN134" i="3" s="1"/>
  <c r="I134" i="4" s="1"/>
  <c r="AB78" i="3"/>
  <c r="AD78" i="3" s="1"/>
  <c r="G78" i="4" s="1"/>
  <c r="AU74" i="3"/>
  <c r="AC39" i="3"/>
  <c r="BL44" i="3"/>
  <c r="AT44" i="3"/>
  <c r="AV44" i="3" s="1"/>
  <c r="H44" i="4" s="1"/>
  <c r="BL73" i="3"/>
  <c r="BN73" i="3" s="1"/>
  <c r="I73" i="4" s="1"/>
  <c r="BM83" i="3"/>
  <c r="BM6" i="3"/>
  <c r="BM28" i="3"/>
  <c r="AC120" i="3"/>
  <c r="AC87" i="3"/>
  <c r="BM40" i="3"/>
  <c r="AC102" i="3"/>
  <c r="AC68" i="3"/>
  <c r="BM42" i="3"/>
  <c r="AC118" i="3"/>
  <c r="AC27" i="3"/>
  <c r="AC61" i="3"/>
  <c r="AC7" i="3"/>
  <c r="AC116" i="3"/>
  <c r="AC66" i="3"/>
  <c r="AC94" i="3"/>
  <c r="AC28" i="3"/>
  <c r="AR127" i="3"/>
  <c r="AV127" i="3" s="1"/>
  <c r="H127" i="4" s="1"/>
  <c r="AC6" i="3"/>
  <c r="AC67" i="3"/>
  <c r="AC41" i="3"/>
  <c r="AC33" i="3"/>
  <c r="AC119" i="3"/>
  <c r="AC127" i="3"/>
  <c r="AC125" i="3"/>
  <c r="AC35" i="3"/>
  <c r="AC121" i="3"/>
  <c r="AC107" i="3"/>
  <c r="AC32" i="3"/>
  <c r="AC110" i="3"/>
  <c r="AC129" i="3"/>
  <c r="AC11" i="3"/>
  <c r="AC115" i="3"/>
  <c r="AC48" i="3"/>
  <c r="AC100" i="3"/>
  <c r="BJ9" i="3"/>
  <c r="BN9" i="3" s="1"/>
  <c r="I9" i="4" s="1"/>
  <c r="AC79" i="3"/>
  <c r="AC40" i="3"/>
  <c r="AC52" i="3"/>
  <c r="AC126" i="3"/>
  <c r="AV129" i="3"/>
  <c r="H129" i="4" s="1"/>
  <c r="AC133" i="3"/>
  <c r="AC131" i="3"/>
  <c r="AC36" i="3"/>
  <c r="AC62" i="3"/>
  <c r="AC91" i="3"/>
  <c r="AC83" i="3"/>
  <c r="AC55" i="3"/>
  <c r="AC3" i="3"/>
  <c r="BL13" i="3"/>
  <c r="BN13" i="3" s="1"/>
  <c r="I13" i="4" s="1"/>
  <c r="AB81" i="3"/>
  <c r="AD81" i="3" s="1"/>
  <c r="G81" i="4" s="1"/>
  <c r="BL68" i="3"/>
  <c r="BN68" i="3" s="1"/>
  <c r="I68" i="4" s="1"/>
  <c r="BJ27" i="3"/>
  <c r="BN27" i="3" s="1"/>
  <c r="I27" i="4" s="1"/>
  <c r="AB73" i="3"/>
  <c r="AD73" i="3" s="1"/>
  <c r="G73" i="4" s="1"/>
  <c r="AC111" i="3"/>
  <c r="AC97" i="3"/>
  <c r="AU114" i="3"/>
  <c r="AT9" i="3"/>
  <c r="AV9" i="3" s="1"/>
  <c r="H9" i="4" s="1"/>
  <c r="BL36" i="3"/>
  <c r="BN36" i="3" s="1"/>
  <c r="I36" i="4" s="1"/>
  <c r="AT52" i="3"/>
  <c r="AB103" i="3"/>
  <c r="AD103" i="3" s="1"/>
  <c r="G103" i="4" s="1"/>
  <c r="Z27" i="3"/>
  <c r="AD27" i="3" s="1"/>
  <c r="G27" i="4" s="1"/>
  <c r="AC57" i="3"/>
  <c r="AD60" i="3"/>
  <c r="G60" i="4" s="1"/>
  <c r="BJ95" i="3"/>
  <c r="BL95" i="3"/>
  <c r="AD113" i="3"/>
  <c r="G113" i="4" s="1"/>
  <c r="AC114" i="3"/>
  <c r="BL62" i="3"/>
  <c r="BN62" i="3" s="1"/>
  <c r="I62" i="4" s="1"/>
  <c r="AC117" i="3"/>
  <c r="AT78" i="3"/>
  <c r="AV78" i="3" s="1"/>
  <c r="H78" i="4" s="1"/>
  <c r="AB79" i="3"/>
  <c r="AD79" i="3" s="1"/>
  <c r="G79" i="4" s="1"/>
  <c r="BJ121" i="3"/>
  <c r="BN121" i="3" s="1"/>
  <c r="I121" i="4" s="1"/>
  <c r="BM36" i="3"/>
  <c r="BJ60" i="3"/>
  <c r="BN60" i="3" s="1"/>
  <c r="I60" i="4" s="1"/>
  <c r="AC80" i="3"/>
  <c r="BM114" i="3"/>
  <c r="BL86" i="3"/>
  <c r="BN86" i="3" s="1"/>
  <c r="I86" i="4" s="1"/>
  <c r="BJ100" i="3"/>
  <c r="BN100" i="3" s="1"/>
  <c r="I100" i="4" s="1"/>
  <c r="AU36" i="3"/>
  <c r="Z58" i="3"/>
  <c r="AD104" i="3"/>
  <c r="G104" i="4" s="1"/>
  <c r="AT108" i="3"/>
  <c r="AV108" i="3" s="1"/>
  <c r="H108" i="4" s="1"/>
  <c r="AB40" i="3"/>
  <c r="AD40" i="3" s="1"/>
  <c r="G40" i="4" s="1"/>
  <c r="Z86" i="3"/>
  <c r="BJ127" i="3"/>
  <c r="BN127" i="3" s="1"/>
  <c r="I127" i="4" s="1"/>
  <c r="AC8" i="3"/>
  <c r="AT70" i="3"/>
  <c r="AV70" i="3" s="1"/>
  <c r="H70" i="4" s="1"/>
  <c r="BM77" i="3"/>
  <c r="BM39" i="3"/>
  <c r="AV28" i="3"/>
  <c r="H28" i="4" s="1"/>
  <c r="AT122" i="3"/>
  <c r="AV122" i="3" s="1"/>
  <c r="H122" i="4" s="1"/>
  <c r="BL54" i="3"/>
  <c r="BN54" i="3" s="1"/>
  <c r="I54" i="4" s="1"/>
  <c r="AU83" i="3"/>
  <c r="AC75" i="3"/>
  <c r="AC51" i="3"/>
  <c r="Z101" i="3"/>
  <c r="AD101" i="3" s="1"/>
  <c r="G101" i="4" s="1"/>
  <c r="BL40" i="3"/>
  <c r="BN40" i="3" s="1"/>
  <c r="I40" i="4" s="1"/>
  <c r="AU105" i="3"/>
  <c r="BJ29" i="3"/>
  <c r="BN29" i="3" s="1"/>
  <c r="I29" i="4" s="1"/>
  <c r="AU80" i="3"/>
  <c r="AV115" i="3"/>
  <c r="H115" i="4" s="1"/>
  <c r="AD89" i="3"/>
  <c r="G89" i="4" s="1"/>
  <c r="AB46" i="3"/>
  <c r="AD46" i="3" s="1"/>
  <c r="G46" i="4" s="1"/>
  <c r="BL104" i="3"/>
  <c r="BN104" i="3" s="1"/>
  <c r="I104" i="4" s="1"/>
  <c r="AV89" i="3"/>
  <c r="H89" i="4" s="1"/>
  <c r="AR68" i="3"/>
  <c r="AV68" i="3" s="1"/>
  <c r="H68" i="4" s="1"/>
  <c r="AC86" i="3"/>
  <c r="BL112" i="3"/>
  <c r="BN112" i="3" s="1"/>
  <c r="I112" i="4" s="1"/>
  <c r="BJ76" i="3"/>
  <c r="BN76" i="3" s="1"/>
  <c r="I76" i="4" s="1"/>
  <c r="BJ81" i="3"/>
  <c r="BN81" i="3" s="1"/>
  <c r="I81" i="4" s="1"/>
  <c r="BL32" i="3"/>
  <c r="BN32" i="3" s="1"/>
  <c r="I32" i="4" s="1"/>
  <c r="AU107" i="3"/>
  <c r="BJ117" i="3"/>
  <c r="BN117" i="3" s="1"/>
  <c r="I117" i="4" s="1"/>
  <c r="AD129" i="3"/>
  <c r="G129" i="4" s="1"/>
  <c r="AT58" i="3"/>
  <c r="AV58" i="3" s="1"/>
  <c r="H58" i="4" s="1"/>
  <c r="AC13" i="3"/>
  <c r="AC106" i="3"/>
  <c r="AC132" i="3"/>
  <c r="BN108" i="3"/>
  <c r="I108" i="4" s="1"/>
  <c r="BL4" i="3"/>
  <c r="BN4" i="3" s="1"/>
  <c r="I4" i="4" s="1"/>
  <c r="AC73" i="3"/>
  <c r="AV35" i="3"/>
  <c r="H35" i="4" s="1"/>
  <c r="AC96" i="3"/>
  <c r="AU71" i="3"/>
  <c r="BM78" i="3"/>
  <c r="AT134" i="3"/>
  <c r="AV134" i="3" s="1"/>
  <c r="H134" i="4" s="1"/>
  <c r="AU9" i="3"/>
  <c r="AU34" i="3"/>
  <c r="AC84" i="3"/>
  <c r="BN57" i="3"/>
  <c r="I57" i="4" s="1"/>
  <c r="BM61" i="3"/>
  <c r="AC124" i="3"/>
  <c r="BM37" i="3"/>
  <c r="AB36" i="3"/>
  <c r="AD36" i="3" s="1"/>
  <c r="G36" i="4" s="1"/>
  <c r="AU45" i="3"/>
  <c r="AU82" i="3"/>
  <c r="AU122" i="3"/>
  <c r="BL75" i="3"/>
  <c r="BN75" i="3" s="1"/>
  <c r="I75" i="4" s="1"/>
  <c r="AT13" i="3"/>
  <c r="AV13" i="3" s="1"/>
  <c r="H13" i="4" s="1"/>
  <c r="AV67" i="3"/>
  <c r="H67" i="4" s="1"/>
  <c r="AU124" i="3"/>
  <c r="AB112" i="3"/>
  <c r="AD112" i="3" s="1"/>
  <c r="G112" i="4" s="1"/>
  <c r="BN78" i="3"/>
  <c r="I78" i="4" s="1"/>
  <c r="AC64" i="3"/>
  <c r="AC99" i="3"/>
  <c r="BJ46" i="3"/>
  <c r="BN46" i="3" s="1"/>
  <c r="I46" i="4" s="1"/>
  <c r="BL122" i="3"/>
  <c r="BN122" i="3" s="1"/>
  <c r="I122" i="4" s="1"/>
  <c r="AC31" i="3"/>
  <c r="BM84" i="3"/>
  <c r="AU13" i="3"/>
  <c r="AU43" i="3"/>
  <c r="BM31" i="3"/>
  <c r="BM64" i="3"/>
  <c r="AT130" i="3"/>
  <c r="AV130" i="3" s="1"/>
  <c r="H130" i="4" s="1"/>
  <c r="AR41" i="3"/>
  <c r="AV41" i="3" s="1"/>
  <c r="H41" i="4" s="1"/>
  <c r="BM66" i="3"/>
  <c r="BM117" i="3"/>
  <c r="AB30" i="3"/>
  <c r="AD30" i="3" s="1"/>
  <c r="G30" i="4" s="1"/>
  <c r="BN43" i="3"/>
  <c r="I43" i="4" s="1"/>
  <c r="AU64" i="3"/>
  <c r="AC108" i="3"/>
  <c r="AC42" i="3"/>
  <c r="AV36" i="3"/>
  <c r="H36" i="4" s="1"/>
  <c r="AB100" i="3"/>
  <c r="AD100" i="3" s="1"/>
  <c r="G100" i="4" s="1"/>
  <c r="AT72" i="3"/>
  <c r="AV72" i="3" s="1"/>
  <c r="H72" i="4" s="1"/>
  <c r="AB6" i="3"/>
  <c r="AD6" i="3" s="1"/>
  <c r="G6" i="4" s="1"/>
  <c r="BM128" i="3"/>
  <c r="AC54" i="3"/>
  <c r="AT62" i="3"/>
  <c r="AV62" i="3" s="1"/>
  <c r="H62" i="4" s="1"/>
  <c r="AT99" i="3"/>
  <c r="AV99" i="3" s="1"/>
  <c r="H99" i="4" s="1"/>
  <c r="AU106" i="3"/>
  <c r="AB29" i="3"/>
  <c r="AD29" i="3" s="1"/>
  <c r="G29" i="4" s="1"/>
  <c r="AT128" i="3"/>
  <c r="AV128" i="3" s="1"/>
  <c r="H128" i="4" s="1"/>
  <c r="AB43" i="3"/>
  <c r="AD43" i="3" s="1"/>
  <c r="G43" i="4" s="1"/>
  <c r="AT53" i="3"/>
  <c r="AV53" i="3" s="1"/>
  <c r="H53" i="4" s="1"/>
  <c r="AB57" i="3"/>
  <c r="AD57" i="3" s="1"/>
  <c r="G57" i="4" s="1"/>
  <c r="AB64" i="3"/>
  <c r="AD64" i="3" s="1"/>
  <c r="G64" i="4" s="1"/>
  <c r="AR30" i="3"/>
  <c r="AV30" i="3" s="1"/>
  <c r="H30" i="4" s="1"/>
  <c r="AU72" i="3"/>
  <c r="AC88" i="3"/>
  <c r="AC72" i="3"/>
  <c r="BL84" i="3"/>
  <c r="BN84" i="3" s="1"/>
  <c r="I84" i="4" s="1"/>
  <c r="AU93" i="3"/>
  <c r="AU10" i="3"/>
  <c r="AB75" i="3"/>
  <c r="AD75" i="3" s="1"/>
  <c r="G75" i="4" s="1"/>
  <c r="BL35" i="3"/>
  <c r="BN35" i="3" s="1"/>
  <c r="I35" i="4" s="1"/>
  <c r="BJ65" i="3"/>
  <c r="BN65" i="3" s="1"/>
  <c r="I65" i="4" s="1"/>
  <c r="BN58" i="3"/>
  <c r="I58" i="4" s="1"/>
  <c r="AC81" i="3"/>
  <c r="BL103" i="3"/>
  <c r="BN103" i="3" s="1"/>
  <c r="I103" i="4" s="1"/>
  <c r="AB54" i="3"/>
  <c r="AD54" i="3" s="1"/>
  <c r="G54" i="4" s="1"/>
  <c r="AD122" i="3"/>
  <c r="G122" i="4" s="1"/>
  <c r="Z128" i="3"/>
  <c r="AB128" i="3"/>
  <c r="AB72" i="3"/>
  <c r="AD72" i="3" s="1"/>
  <c r="G72" i="4" s="1"/>
  <c r="AV100" i="3"/>
  <c r="H100" i="4" s="1"/>
  <c r="BM82" i="3"/>
  <c r="BN128" i="3"/>
  <c r="I128" i="4" s="1"/>
  <c r="AC37" i="3"/>
  <c r="BM81" i="3"/>
  <c r="AU116" i="3"/>
  <c r="AC77" i="3"/>
  <c r="AU5" i="3"/>
  <c r="AD120" i="3"/>
  <c r="G120" i="4" s="1"/>
  <c r="Z117" i="3"/>
  <c r="AB117" i="3"/>
  <c r="AV111" i="3"/>
  <c r="H111" i="4" s="1"/>
  <c r="AC93" i="3"/>
  <c r="AC123" i="3"/>
  <c r="BN130" i="3"/>
  <c r="I130" i="4" s="1"/>
  <c r="AT57" i="3"/>
  <c r="AV57" i="3" s="1"/>
  <c r="H57" i="4" s="1"/>
  <c r="BM86" i="3"/>
  <c r="AB130" i="3"/>
  <c r="AD130" i="3" s="1"/>
  <c r="G130" i="4" s="1"/>
  <c r="AU60" i="3"/>
  <c r="AV92" i="3"/>
  <c r="H92" i="4" s="1"/>
  <c r="AV60" i="3"/>
  <c r="H60" i="4" s="1"/>
  <c r="AT95" i="3"/>
  <c r="AV95" i="3" s="1"/>
  <c r="H95" i="4" s="1"/>
  <c r="AR31" i="3"/>
  <c r="AT31" i="3"/>
  <c r="Z70" i="3"/>
  <c r="AB70" i="3"/>
  <c r="AU77" i="3"/>
  <c r="BM73" i="3"/>
  <c r="AC49" i="3"/>
  <c r="Z48" i="3"/>
  <c r="AB48" i="3"/>
  <c r="Z31" i="3"/>
  <c r="AB31" i="3"/>
  <c r="BM89" i="3"/>
  <c r="Z133" i="3"/>
  <c r="AB133" i="3"/>
  <c r="Z53" i="3"/>
  <c r="AB53" i="3"/>
  <c r="AU30" i="3"/>
  <c r="BM113" i="3"/>
  <c r="AC63" i="3"/>
  <c r="BM71" i="3"/>
  <c r="AU112" i="3"/>
  <c r="AC47" i="3"/>
  <c r="AC76" i="3"/>
  <c r="AT43" i="3"/>
  <c r="AV43" i="3" s="1"/>
  <c r="H43" i="4" s="1"/>
  <c r="BN70" i="3"/>
  <c r="I70" i="4" s="1"/>
  <c r="BM91" i="3"/>
  <c r="AB76" i="3"/>
  <c r="AD76" i="3" s="1"/>
  <c r="G76" i="4" s="1"/>
  <c r="AU81" i="3"/>
  <c r="AU49" i="3"/>
  <c r="BM104" i="3"/>
  <c r="AB5" i="3"/>
  <c r="AD5" i="3" s="1"/>
  <c r="G5" i="4" s="1"/>
  <c r="AU95" i="3"/>
  <c r="AU101" i="3"/>
  <c r="BM49" i="3"/>
  <c r="AB65" i="3"/>
  <c r="AD65" i="3" s="1"/>
  <c r="G65" i="4" s="1"/>
  <c r="AC90" i="3"/>
  <c r="AB108" i="3"/>
  <c r="AD108" i="3" s="1"/>
  <c r="G108" i="4" s="1"/>
  <c r="AV76" i="3"/>
  <c r="H76" i="4" s="1"/>
  <c r="AV65" i="3"/>
  <c r="H65" i="4" s="1"/>
  <c r="AU89" i="3"/>
  <c r="AV54" i="3"/>
  <c r="H54" i="4" s="1"/>
  <c r="BM43" i="3"/>
  <c r="AC74" i="3"/>
  <c r="AU48" i="3"/>
  <c r="AU61" i="3"/>
  <c r="AU108" i="3"/>
  <c r="AB13" i="3"/>
  <c r="AD13" i="3" s="1"/>
  <c r="G13" i="4" s="1"/>
  <c r="AV49" i="3"/>
  <c r="H49" i="4" s="1"/>
  <c r="AV64" i="3"/>
  <c r="H64" i="4" s="1"/>
  <c r="AB35" i="3"/>
  <c r="AD35" i="3" s="1"/>
  <c r="G35" i="4" s="1"/>
  <c r="AB99" i="3"/>
  <c r="AD99" i="3" s="1"/>
  <c r="G99" i="4" s="1"/>
  <c r="BM134" i="3"/>
  <c r="AC4" i="3"/>
  <c r="BM122" i="3"/>
  <c r="AC58" i="3"/>
  <c r="AC43" i="3"/>
  <c r="AU104" i="3"/>
  <c r="AC89" i="3"/>
  <c r="BM85" i="3"/>
  <c r="BN48" i="3"/>
  <c r="I48" i="4" s="1"/>
  <c r="BN116" i="3"/>
  <c r="I116" i="4" s="1"/>
  <c r="AR101" i="3"/>
  <c r="AT101" i="3"/>
  <c r="BN123" i="3"/>
  <c r="I123" i="4" s="1"/>
  <c r="AV77" i="3"/>
  <c r="H77" i="4" s="1"/>
  <c r="AV84" i="3"/>
  <c r="H84" i="4" s="1"/>
  <c r="AV52" i="3"/>
  <c r="H52" i="4" s="1"/>
  <c r="BN44" i="3"/>
  <c r="I44" i="4" s="1"/>
  <c r="BN47" i="3"/>
  <c r="I47" i="4" s="1"/>
  <c r="AD131" i="3"/>
  <c r="G131" i="4" s="1"/>
  <c r="AV125" i="3"/>
  <c r="H125" i="4" s="1"/>
  <c r="AB77" i="3"/>
  <c r="Z77" i="3"/>
  <c r="AV48" i="3"/>
  <c r="H48" i="4" s="1"/>
  <c r="AV12" i="3"/>
  <c r="H12" i="4" s="1"/>
  <c r="AV107" i="3"/>
  <c r="H107" i="4" s="1"/>
  <c r="AD84" i="3"/>
  <c r="G84" i="4" s="1"/>
  <c r="AR116" i="3"/>
  <c r="AT116" i="3"/>
  <c r="BL77" i="3"/>
  <c r="BJ77" i="3"/>
  <c r="AR51" i="3"/>
  <c r="AT51" i="3"/>
  <c r="BL113" i="3"/>
  <c r="BJ113" i="3"/>
  <c r="Z97" i="3"/>
  <c r="AB97" i="3"/>
  <c r="Z98" i="3"/>
  <c r="AB98" i="3"/>
  <c r="Z63" i="3"/>
  <c r="AB63" i="3"/>
  <c r="AC112" i="3"/>
  <c r="Z124" i="3"/>
  <c r="AB124" i="3"/>
  <c r="AU59" i="3"/>
  <c r="AU78" i="3"/>
  <c r="Z88" i="3"/>
  <c r="AB88" i="3"/>
  <c r="AD44" i="3"/>
  <c r="G44" i="4" s="1"/>
  <c r="BJ132" i="3"/>
  <c r="BL132" i="3"/>
  <c r="AC104" i="3"/>
  <c r="AC71" i="3"/>
  <c r="AR91" i="3"/>
  <c r="AT91" i="3"/>
  <c r="BJ51" i="3"/>
  <c r="BL51" i="3"/>
  <c r="BM12" i="3"/>
  <c r="AU85" i="3"/>
  <c r="AC101" i="3"/>
  <c r="BJ66" i="3"/>
  <c r="BL66" i="3"/>
  <c r="AC95" i="3"/>
  <c r="AU69" i="3"/>
  <c r="BM112" i="3"/>
  <c r="AU134" i="3"/>
  <c r="AT105" i="3"/>
  <c r="AR105" i="3"/>
  <c r="BJ3" i="3"/>
  <c r="BL3" i="3"/>
  <c r="AU53" i="3"/>
  <c r="AR97" i="3"/>
  <c r="AT97" i="3"/>
  <c r="BJ63" i="3"/>
  <c r="BL63" i="3"/>
  <c r="AB125" i="3"/>
  <c r="Z125" i="3"/>
  <c r="Z10" i="3"/>
  <c r="AB10" i="3"/>
  <c r="BJ124" i="3"/>
  <c r="BL124" i="3"/>
  <c r="AT113" i="3"/>
  <c r="AR113" i="3"/>
  <c r="BJ98" i="3"/>
  <c r="BL98" i="3"/>
  <c r="AR63" i="3"/>
  <c r="AT63" i="3"/>
  <c r="R42" i="3"/>
  <c r="BB42" i="3"/>
  <c r="AJ42" i="3"/>
  <c r="BJ50" i="3"/>
  <c r="BL50" i="3"/>
  <c r="BJ67" i="3"/>
  <c r="BL67" i="3"/>
  <c r="Z132" i="3"/>
  <c r="AB132" i="3"/>
  <c r="BJ111" i="3"/>
  <c r="BL111" i="3"/>
  <c r="BJ91" i="3"/>
  <c r="BL91" i="3"/>
  <c r="AU42" i="3"/>
  <c r="Z66" i="3"/>
  <c r="AB66" i="3"/>
  <c r="AU132" i="3"/>
  <c r="AR106" i="3"/>
  <c r="AT106" i="3"/>
  <c r="BJ8" i="3"/>
  <c r="BL8" i="3"/>
  <c r="R94" i="3"/>
  <c r="BB94" i="3"/>
  <c r="AJ94" i="3"/>
  <c r="BJ61" i="3"/>
  <c r="BL61" i="3"/>
  <c r="AR118" i="3"/>
  <c r="AT118" i="3"/>
  <c r="AR98" i="3"/>
  <c r="AT98" i="3"/>
  <c r="Z92" i="3"/>
  <c r="AB92" i="3"/>
  <c r="R39" i="3"/>
  <c r="BB39" i="3"/>
  <c r="AJ39" i="3"/>
  <c r="AR38" i="3"/>
  <c r="AT38" i="3"/>
  <c r="AC128" i="3"/>
  <c r="Z59" i="3"/>
  <c r="AB59" i="3"/>
  <c r="Z50" i="3"/>
  <c r="AB50" i="3"/>
  <c r="BN41" i="3"/>
  <c r="I41" i="4" s="1"/>
  <c r="Z67" i="3"/>
  <c r="AB67" i="3"/>
  <c r="BJ28" i="3"/>
  <c r="BL28" i="3"/>
  <c r="AU102" i="3"/>
  <c r="R85" i="3"/>
  <c r="BB85" i="3"/>
  <c r="AJ85" i="3"/>
  <c r="BL96" i="3"/>
  <c r="BN96" i="3" s="1"/>
  <c r="I96" i="4" s="1"/>
  <c r="Z111" i="3"/>
  <c r="AB111" i="3"/>
  <c r="R80" i="3"/>
  <c r="BB80" i="3"/>
  <c r="AJ80" i="3"/>
  <c r="BJ92" i="3"/>
  <c r="BL92" i="3"/>
  <c r="BL34" i="3"/>
  <c r="BN34" i="3" s="1"/>
  <c r="I34" i="4" s="1"/>
  <c r="R126" i="3"/>
  <c r="AJ126" i="3"/>
  <c r="BB126" i="3"/>
  <c r="AR66" i="3"/>
  <c r="AT66" i="3"/>
  <c r="BL56" i="3"/>
  <c r="BN56" i="3" s="1"/>
  <c r="I56" i="4" s="1"/>
  <c r="BM98" i="3"/>
  <c r="BJ106" i="3"/>
  <c r="BL106" i="3"/>
  <c r="Z8" i="3"/>
  <c r="AB8" i="3"/>
  <c r="AV61" i="3"/>
  <c r="H61" i="4" s="1"/>
  <c r="AV59" i="3"/>
  <c r="H59" i="4" s="1"/>
  <c r="Z47" i="3"/>
  <c r="AB47" i="3"/>
  <c r="BL49" i="3"/>
  <c r="BJ49" i="3"/>
  <c r="AR102" i="3"/>
  <c r="AT102" i="3"/>
  <c r="AR110" i="3"/>
  <c r="AT110" i="3"/>
  <c r="BJ74" i="3"/>
  <c r="BL74" i="3"/>
  <c r="Z38" i="3"/>
  <c r="AB38" i="3"/>
  <c r="AR119" i="3"/>
  <c r="AT119" i="3"/>
  <c r="Z119" i="3"/>
  <c r="AB119" i="3"/>
  <c r="BJ59" i="3"/>
  <c r="BL59" i="3"/>
  <c r="AR50" i="3"/>
  <c r="AT50" i="3"/>
  <c r="AR114" i="3"/>
  <c r="AT114" i="3"/>
  <c r="AR88" i="3"/>
  <c r="AT88" i="3"/>
  <c r="Z28" i="3"/>
  <c r="AB28" i="3"/>
  <c r="BL5" i="3"/>
  <c r="BN5" i="3" s="1"/>
  <c r="I5" i="4" s="1"/>
  <c r="R69" i="3"/>
  <c r="BB69" i="3"/>
  <c r="AJ69" i="3"/>
  <c r="AR11" i="3"/>
  <c r="AT11" i="3"/>
  <c r="BJ107" i="3"/>
  <c r="BL107" i="3"/>
  <c r="AR83" i="3"/>
  <c r="AT83" i="3"/>
  <c r="AC59" i="3"/>
  <c r="BJ55" i="3"/>
  <c r="BL55" i="3"/>
  <c r="AC9" i="3"/>
  <c r="AR8" i="3"/>
  <c r="AT8" i="3"/>
  <c r="AT34" i="3"/>
  <c r="AV34" i="3" s="1"/>
  <c r="H34" i="4" s="1"/>
  <c r="AR37" i="3"/>
  <c r="AT37" i="3"/>
  <c r="BJ12" i="3"/>
  <c r="BL12" i="3"/>
  <c r="AT56" i="3"/>
  <c r="AV56" i="3" s="1"/>
  <c r="H56" i="4" s="1"/>
  <c r="Z106" i="3"/>
  <c r="AB106" i="3"/>
  <c r="BJ88" i="3"/>
  <c r="BL88" i="3"/>
  <c r="BJ105" i="3"/>
  <c r="BL105" i="3"/>
  <c r="AR3" i="3"/>
  <c r="AT3" i="3"/>
  <c r="AR109" i="3"/>
  <c r="AT109" i="3"/>
  <c r="BJ110" i="3"/>
  <c r="BL110" i="3"/>
  <c r="BL99" i="3"/>
  <c r="BN99" i="3" s="1"/>
  <c r="I99" i="4" s="1"/>
  <c r="AR74" i="3"/>
  <c r="AT74" i="3"/>
  <c r="AU28" i="3"/>
  <c r="AV4" i="3"/>
  <c r="H4" i="4" s="1"/>
  <c r="BJ120" i="3"/>
  <c r="BL120" i="3"/>
  <c r="BJ119" i="3"/>
  <c r="BL119" i="3"/>
  <c r="Z71" i="3"/>
  <c r="AB71" i="3"/>
  <c r="AC82" i="3"/>
  <c r="BJ114" i="3"/>
  <c r="BL114" i="3"/>
  <c r="BJ33" i="3"/>
  <c r="BL33" i="3"/>
  <c r="BJ7" i="3"/>
  <c r="BL7" i="3"/>
  <c r="BJ11" i="3"/>
  <c r="BL11" i="3"/>
  <c r="BM130" i="3"/>
  <c r="AB96" i="3"/>
  <c r="AD96" i="3" s="1"/>
  <c r="G96" i="4" s="1"/>
  <c r="AB90" i="3"/>
  <c r="Z90" i="3"/>
  <c r="BJ83" i="3"/>
  <c r="BL83" i="3"/>
  <c r="BN79" i="3"/>
  <c r="I79" i="4" s="1"/>
  <c r="AR55" i="3"/>
  <c r="AT55" i="3"/>
  <c r="AC30" i="3"/>
  <c r="AB34" i="3"/>
  <c r="AD34" i="3" s="1"/>
  <c r="G34" i="4" s="1"/>
  <c r="Z37" i="3"/>
  <c r="AB37" i="3"/>
  <c r="AB4" i="3"/>
  <c r="AR87" i="3"/>
  <c r="AT87" i="3"/>
  <c r="AB56" i="3"/>
  <c r="AD56" i="3" s="1"/>
  <c r="G56" i="4" s="1"/>
  <c r="BM38" i="3"/>
  <c r="AC113" i="3"/>
  <c r="AD95" i="3"/>
  <c r="G95" i="4" s="1"/>
  <c r="BN38" i="3"/>
  <c r="I38" i="4" s="1"/>
  <c r="BN101" i="3"/>
  <c r="I101" i="4" s="1"/>
  <c r="BJ109" i="3"/>
  <c r="BL109" i="3"/>
  <c r="Z110" i="3"/>
  <c r="AB110" i="3"/>
  <c r="Z115" i="3"/>
  <c r="AB115" i="3"/>
  <c r="Z74" i="3"/>
  <c r="AB74" i="3"/>
  <c r="BM60" i="3"/>
  <c r="AU39" i="3"/>
  <c r="BM9" i="3"/>
  <c r="AR120" i="3"/>
  <c r="AT120" i="3"/>
  <c r="BJ71" i="3"/>
  <c r="BL71" i="3"/>
  <c r="Z114" i="3"/>
  <c r="AB114" i="3"/>
  <c r="Z33" i="3"/>
  <c r="AB33" i="3"/>
  <c r="Z7" i="3"/>
  <c r="AB7" i="3"/>
  <c r="Z11" i="3"/>
  <c r="AB11" i="3"/>
  <c r="AD127" i="3"/>
  <c r="G127" i="4" s="1"/>
  <c r="Z118" i="3"/>
  <c r="AB118" i="3"/>
  <c r="BJ82" i="3"/>
  <c r="BL82" i="3"/>
  <c r="BL90" i="3"/>
  <c r="BJ90" i="3"/>
  <c r="Z83" i="3"/>
  <c r="AB83" i="3"/>
  <c r="Z55" i="3"/>
  <c r="AB55" i="3"/>
  <c r="Z102" i="3"/>
  <c r="AB102" i="3"/>
  <c r="Z116" i="3"/>
  <c r="AB116" i="3"/>
  <c r="BB93" i="3"/>
  <c r="R93" i="3"/>
  <c r="AJ93" i="3"/>
  <c r="BM58" i="3"/>
  <c r="BJ37" i="3"/>
  <c r="BL37" i="3"/>
  <c r="BJ87" i="3"/>
  <c r="BL87" i="3"/>
  <c r="AC122" i="3"/>
  <c r="AR45" i="3"/>
  <c r="AT45" i="3"/>
  <c r="AT82" i="3"/>
  <c r="AR82" i="3"/>
  <c r="Z91" i="3"/>
  <c r="AB91" i="3"/>
  <c r="Z123" i="3"/>
  <c r="AB123" i="3"/>
  <c r="Z109" i="3"/>
  <c r="AB109" i="3"/>
  <c r="BM57" i="3"/>
  <c r="BJ125" i="3"/>
  <c r="BL125" i="3"/>
  <c r="AR71" i="3"/>
  <c r="AT71" i="3"/>
  <c r="AC60" i="3"/>
  <c r="Z61" i="3"/>
  <c r="AB61" i="3"/>
  <c r="BJ10" i="3"/>
  <c r="BL10" i="3"/>
  <c r="BM32" i="3"/>
  <c r="AR124" i="3"/>
  <c r="AT124" i="3"/>
  <c r="AR47" i="3"/>
  <c r="AT47" i="3"/>
  <c r="AR33" i="3"/>
  <c r="AT33" i="3"/>
  <c r="AC10" i="3"/>
  <c r="AR7" i="3"/>
  <c r="AT7" i="3"/>
  <c r="BJ118" i="3"/>
  <c r="BL118" i="3"/>
  <c r="Z82" i="3"/>
  <c r="AB82" i="3"/>
  <c r="AT90" i="3"/>
  <c r="AR90" i="3"/>
  <c r="BM90" i="3"/>
  <c r="Z51" i="3"/>
  <c r="AB51" i="3"/>
  <c r="Z49" i="3"/>
  <c r="AB49" i="3"/>
  <c r="BM10" i="3"/>
  <c r="BJ102" i="3"/>
  <c r="BL102" i="3"/>
  <c r="Z107" i="3"/>
  <c r="AB107" i="3"/>
  <c r="AC53" i="3"/>
  <c r="BJ115" i="3"/>
  <c r="BL115" i="3"/>
  <c r="Z87" i="3"/>
  <c r="AB87" i="3"/>
  <c r="BN129" i="3"/>
  <c r="I129" i="4" s="1"/>
  <c r="AV123" i="3"/>
  <c r="H123" i="4" s="1"/>
  <c r="Z105" i="3"/>
  <c r="AB105" i="3"/>
  <c r="AU67" i="3"/>
  <c r="Z45" i="3"/>
  <c r="AB45" i="3"/>
  <c r="AX2" i="3"/>
  <c r="AF2" i="3"/>
  <c r="N108" i="1"/>
  <c r="N109" i="1"/>
  <c r="N107" i="1"/>
  <c r="N106" i="1"/>
  <c r="N105" i="1"/>
  <c r="N104" i="1"/>
  <c r="N103" i="1"/>
  <c r="N102" i="1"/>
  <c r="N101" i="1"/>
  <c r="N100" i="1"/>
  <c r="N99" i="1"/>
  <c r="N98" i="1"/>
  <c r="N97" i="1"/>
  <c r="N62" i="1"/>
  <c r="N63" i="1"/>
  <c r="N67" i="1"/>
  <c r="N68" i="1"/>
  <c r="N69" i="1"/>
  <c r="N70" i="1"/>
  <c r="N60" i="1"/>
  <c r="N59" i="1"/>
  <c r="N58" i="1"/>
  <c r="N57" i="1"/>
  <c r="N56" i="1"/>
  <c r="N55" i="1"/>
  <c r="N54" i="1"/>
  <c r="N53" i="1"/>
  <c r="N52" i="1"/>
  <c r="N51" i="1"/>
  <c r="N30" i="1"/>
  <c r="P15" i="1"/>
  <c r="D15" i="3" s="1"/>
  <c r="G15" i="3" s="1"/>
  <c r="P16" i="1"/>
  <c r="D16" i="3" s="1"/>
  <c r="G16" i="3" s="1"/>
  <c r="N16" i="4" s="1"/>
  <c r="P17" i="1"/>
  <c r="D17" i="3" s="1"/>
  <c r="G17" i="3" s="1"/>
  <c r="N17" i="4" s="1"/>
  <c r="P18" i="1"/>
  <c r="D18" i="3" s="1"/>
  <c r="G18" i="3" s="1"/>
  <c r="N18" i="4" s="1"/>
  <c r="P19" i="1"/>
  <c r="D19" i="3" s="1"/>
  <c r="G19" i="3" s="1"/>
  <c r="N19" i="4" s="1"/>
  <c r="P20" i="1"/>
  <c r="D20" i="3" s="1"/>
  <c r="G20" i="3" s="1"/>
  <c r="N20" i="4" s="1"/>
  <c r="P21" i="1"/>
  <c r="D21" i="3" s="1"/>
  <c r="G21" i="3" s="1"/>
  <c r="N21" i="4" s="1"/>
  <c r="P22" i="1"/>
  <c r="D22" i="3" s="1"/>
  <c r="G22" i="3" s="1"/>
  <c r="N22" i="4" s="1"/>
  <c r="P23" i="1"/>
  <c r="D23" i="3" s="1"/>
  <c r="G23" i="3" s="1"/>
  <c r="N23" i="4" s="1"/>
  <c r="P24" i="1"/>
  <c r="D24" i="3" s="1"/>
  <c r="G24" i="3" s="1"/>
  <c r="N24" i="4" s="1"/>
  <c r="P25" i="1"/>
  <c r="D25" i="3" s="1"/>
  <c r="G25" i="3" s="1"/>
  <c r="N25" i="4" s="1"/>
  <c r="P26" i="1"/>
  <c r="D26" i="3" s="1"/>
  <c r="G26" i="3" s="1"/>
  <c r="N26" i="4" s="1"/>
  <c r="P14" i="1"/>
  <c r="D14" i="3" s="1"/>
  <c r="G14" i="3" s="1"/>
  <c r="N14" i="4" s="1"/>
  <c r="N3" i="1"/>
  <c r="N4" i="1"/>
  <c r="N5" i="1"/>
  <c r="N6" i="1"/>
  <c r="N7" i="1"/>
  <c r="N8" i="1"/>
  <c r="N9" i="1"/>
  <c r="N10" i="1"/>
  <c r="N11" i="1"/>
  <c r="N12" i="1"/>
  <c r="N13" i="1"/>
  <c r="N14" i="1"/>
  <c r="N15" i="1"/>
  <c r="N16" i="1"/>
  <c r="N17" i="1"/>
  <c r="N18" i="1"/>
  <c r="N19" i="1"/>
  <c r="N20" i="1"/>
  <c r="N21" i="1"/>
  <c r="N22" i="1"/>
  <c r="N23" i="1"/>
  <c r="N24" i="1"/>
  <c r="N25" i="1"/>
  <c r="N26" i="1"/>
  <c r="N27" i="1"/>
  <c r="N28" i="1"/>
  <c r="N29" i="1"/>
  <c r="N31" i="1"/>
  <c r="N32" i="1"/>
  <c r="N33" i="1"/>
  <c r="N34" i="1"/>
  <c r="N35" i="1"/>
  <c r="N36" i="1"/>
  <c r="N37" i="1"/>
  <c r="N38" i="1"/>
  <c r="N39" i="1"/>
  <c r="N40" i="1"/>
  <c r="N41" i="1"/>
  <c r="N42" i="1"/>
  <c r="N43" i="1"/>
  <c r="N44" i="1"/>
  <c r="N45" i="1"/>
  <c r="N46" i="1"/>
  <c r="N47" i="1"/>
  <c r="N48" i="1"/>
  <c r="N49" i="1"/>
  <c r="N50" i="1"/>
  <c r="N61" i="1"/>
  <c r="N64" i="1"/>
  <c r="N65" i="1"/>
  <c r="N66" i="1"/>
  <c r="N71" i="1"/>
  <c r="N72" i="1"/>
  <c r="N73" i="1"/>
  <c r="N74" i="1"/>
  <c r="N75" i="1"/>
  <c r="N76" i="1"/>
  <c r="N77" i="1"/>
  <c r="N78" i="1"/>
  <c r="N79" i="1"/>
  <c r="N80" i="1"/>
  <c r="N81" i="1"/>
  <c r="N82" i="1"/>
  <c r="N83" i="1"/>
  <c r="N84" i="1"/>
  <c r="N85" i="1"/>
  <c r="N86" i="1"/>
  <c r="N87" i="1"/>
  <c r="N88" i="1"/>
  <c r="N89" i="1"/>
  <c r="N90" i="1"/>
  <c r="N91" i="1"/>
  <c r="N92" i="1"/>
  <c r="N93" i="1"/>
  <c r="N94" i="1"/>
  <c r="N95" i="1"/>
  <c r="N96" i="1"/>
  <c r="N110" i="1"/>
  <c r="N111" i="1"/>
  <c r="N112" i="1"/>
  <c r="N114" i="1"/>
  <c r="N115" i="1"/>
  <c r="N116" i="1"/>
  <c r="N117" i="1"/>
  <c r="N118" i="1"/>
  <c r="N119" i="1"/>
  <c r="N120" i="1"/>
  <c r="N121" i="1"/>
  <c r="N122" i="1"/>
  <c r="N123" i="1"/>
  <c r="N124" i="1"/>
  <c r="N125" i="1"/>
  <c r="N126" i="1"/>
  <c r="N127" i="1"/>
  <c r="N128" i="1"/>
  <c r="N129" i="1"/>
  <c r="N130" i="1"/>
  <c r="N131" i="1"/>
  <c r="N132" i="1"/>
  <c r="N133" i="1"/>
  <c r="N134" i="1"/>
  <c r="N2" i="1"/>
  <c r="I2" i="3"/>
  <c r="U2" i="3"/>
  <c r="V2" i="3" s="1"/>
  <c r="B2" i="3"/>
  <c r="B2" i="4" s="1"/>
  <c r="A2" i="3"/>
  <c r="A2" i="4" s="1"/>
  <c r="M15" i="3" l="1"/>
  <c r="N15" i="4"/>
  <c r="Q2" i="3"/>
  <c r="AA2" i="3" s="1"/>
  <c r="K2" i="3"/>
  <c r="M2" i="3" s="1"/>
  <c r="R2" i="3" s="1"/>
  <c r="BN95" i="3"/>
  <c r="I95" i="4" s="1"/>
  <c r="M15" i="4"/>
  <c r="M22" i="4"/>
  <c r="M21" i="4"/>
  <c r="M19" i="4"/>
  <c r="M23" i="4"/>
  <c r="M20" i="4"/>
  <c r="M18" i="4"/>
  <c r="M25" i="4"/>
  <c r="M17" i="4"/>
  <c r="M14" i="4"/>
  <c r="M26" i="4"/>
  <c r="M24" i="4"/>
  <c r="M16" i="4"/>
  <c r="AD12" i="3"/>
  <c r="G12" i="4" s="1"/>
  <c r="AD86" i="3"/>
  <c r="G86" i="4" s="1"/>
  <c r="AD58" i="3"/>
  <c r="G58" i="4" s="1"/>
  <c r="AD31" i="3"/>
  <c r="G31" i="4" s="1"/>
  <c r="AD128" i="3"/>
  <c r="G128" i="4" s="1"/>
  <c r="AD117" i="3"/>
  <c r="G117" i="4" s="1"/>
  <c r="M19" i="3"/>
  <c r="Q19" i="3"/>
  <c r="AI19" i="3"/>
  <c r="BA19" i="3"/>
  <c r="Q26" i="3"/>
  <c r="AI26" i="3"/>
  <c r="BA26" i="3"/>
  <c r="M26" i="3"/>
  <c r="BA18" i="3"/>
  <c r="M18" i="3"/>
  <c r="Q18" i="3"/>
  <c r="AI18" i="3"/>
  <c r="AD92" i="3"/>
  <c r="G92" i="4" s="1"/>
  <c r="AD66" i="3"/>
  <c r="G66" i="4" s="1"/>
  <c r="AD133" i="3"/>
  <c r="G133" i="4" s="1"/>
  <c r="AI25" i="3"/>
  <c r="M25" i="3"/>
  <c r="Q25" i="3"/>
  <c r="BA25" i="3"/>
  <c r="M17" i="3"/>
  <c r="Q17" i="3"/>
  <c r="BA17" i="3"/>
  <c r="AI17" i="3"/>
  <c r="AD132" i="3"/>
  <c r="G132" i="4" s="1"/>
  <c r="AI14" i="3"/>
  <c r="Q14" i="3"/>
  <c r="BA14" i="3"/>
  <c r="M14" i="3"/>
  <c r="AI24" i="3"/>
  <c r="M24" i="3"/>
  <c r="Q24" i="3"/>
  <c r="BA24" i="3"/>
  <c r="BA16" i="3"/>
  <c r="Q16" i="3"/>
  <c r="AI16" i="3"/>
  <c r="M16" i="3"/>
  <c r="M23" i="3"/>
  <c r="Q23" i="3"/>
  <c r="BA23" i="3"/>
  <c r="AI23" i="3"/>
  <c r="Q15" i="3"/>
  <c r="BA15" i="3"/>
  <c r="AI15" i="3"/>
  <c r="BN132" i="3"/>
  <c r="I132" i="4" s="1"/>
  <c r="M22" i="3"/>
  <c r="AI22" i="3"/>
  <c r="BA22" i="3"/>
  <c r="Q22" i="3"/>
  <c r="BA21" i="3"/>
  <c r="M21" i="3"/>
  <c r="AI21" i="3"/>
  <c r="Q21" i="3"/>
  <c r="AV101" i="3"/>
  <c r="H101" i="4" s="1"/>
  <c r="BA20" i="3"/>
  <c r="AI20" i="3"/>
  <c r="M20" i="3"/>
  <c r="Q20" i="3"/>
  <c r="BN28" i="3"/>
  <c r="I28" i="4" s="1"/>
  <c r="BN111" i="3"/>
  <c r="I111" i="4" s="1"/>
  <c r="AV109" i="3"/>
  <c r="H109" i="4" s="1"/>
  <c r="AD106" i="3"/>
  <c r="G106" i="4" s="1"/>
  <c r="AV83" i="3"/>
  <c r="H83" i="4" s="1"/>
  <c r="AV50" i="3"/>
  <c r="H50" i="4" s="1"/>
  <c r="AD38" i="3"/>
  <c r="G38" i="4" s="1"/>
  <c r="BN49" i="3"/>
  <c r="I49" i="4" s="1"/>
  <c r="AD53" i="3"/>
  <c r="G53" i="4" s="1"/>
  <c r="AD48" i="3"/>
  <c r="G48" i="4" s="1"/>
  <c r="AD70" i="3"/>
  <c r="G70" i="4" s="1"/>
  <c r="AV31" i="3"/>
  <c r="H31" i="4" s="1"/>
  <c r="AV74" i="3"/>
  <c r="H74" i="4" s="1"/>
  <c r="BN91" i="3"/>
  <c r="I91" i="4" s="1"/>
  <c r="BN67" i="3"/>
  <c r="I67" i="4" s="1"/>
  <c r="AD4" i="3"/>
  <c r="G4" i="4" s="1"/>
  <c r="AV114" i="3"/>
  <c r="H114" i="4" s="1"/>
  <c r="AV118" i="3"/>
  <c r="H118" i="4" s="1"/>
  <c r="AD91" i="3"/>
  <c r="G91" i="4" s="1"/>
  <c r="AD8" i="3"/>
  <c r="G8" i="4" s="1"/>
  <c r="AV119" i="3"/>
  <c r="H119" i="4" s="1"/>
  <c r="BN115" i="3"/>
  <c r="I115" i="4" s="1"/>
  <c r="BN37" i="3"/>
  <c r="I37" i="4" s="1"/>
  <c r="BN107" i="3"/>
  <c r="I107" i="4" s="1"/>
  <c r="BN59" i="3"/>
  <c r="I59" i="4" s="1"/>
  <c r="BN74" i="3"/>
  <c r="I74" i="4" s="1"/>
  <c r="BN113" i="3"/>
  <c r="I113" i="4" s="1"/>
  <c r="AV102" i="3"/>
  <c r="H102" i="4" s="1"/>
  <c r="AV97" i="3"/>
  <c r="H97" i="4" s="1"/>
  <c r="BN125" i="3"/>
  <c r="I125" i="4" s="1"/>
  <c r="BN11" i="3"/>
  <c r="I11" i="4" s="1"/>
  <c r="BN114" i="3"/>
  <c r="I114" i="4" s="1"/>
  <c r="BN12" i="3"/>
  <c r="I12" i="4" s="1"/>
  <c r="BN55" i="3"/>
  <c r="I55" i="4" s="1"/>
  <c r="BN8" i="3"/>
  <c r="I8" i="4" s="1"/>
  <c r="BN77" i="3"/>
  <c r="I77" i="4" s="1"/>
  <c r="BN102" i="3"/>
  <c r="I102" i="4" s="1"/>
  <c r="AV82" i="3"/>
  <c r="H82" i="4" s="1"/>
  <c r="AD110" i="3"/>
  <c r="G110" i="4" s="1"/>
  <c r="BN61" i="3"/>
  <c r="I61" i="4" s="1"/>
  <c r="AV116" i="3"/>
  <c r="H116" i="4" s="1"/>
  <c r="BN51" i="3"/>
  <c r="I51" i="4" s="1"/>
  <c r="AD45" i="3"/>
  <c r="G45" i="4" s="1"/>
  <c r="AV7" i="3"/>
  <c r="H7" i="4" s="1"/>
  <c r="BN90" i="3"/>
  <c r="I90" i="4" s="1"/>
  <c r="AD114" i="3"/>
  <c r="G114" i="4" s="1"/>
  <c r="AV90" i="3"/>
  <c r="H90" i="4" s="1"/>
  <c r="BN82" i="3"/>
  <c r="I82" i="4" s="1"/>
  <c r="BN71" i="3"/>
  <c r="I71" i="4" s="1"/>
  <c r="AD105" i="3"/>
  <c r="G105" i="4" s="1"/>
  <c r="AV33" i="3"/>
  <c r="H33" i="4" s="1"/>
  <c r="AD123" i="3"/>
  <c r="G123" i="4" s="1"/>
  <c r="AV45" i="3"/>
  <c r="H45" i="4" s="1"/>
  <c r="AD55" i="3"/>
  <c r="G55" i="4" s="1"/>
  <c r="AD33" i="3"/>
  <c r="G33" i="4" s="1"/>
  <c r="AV87" i="3"/>
  <c r="H87" i="4" s="1"/>
  <c r="AV55" i="3"/>
  <c r="H55" i="4" s="1"/>
  <c r="AV11" i="3"/>
  <c r="H11" i="4" s="1"/>
  <c r="AV88" i="3"/>
  <c r="H88" i="4" s="1"/>
  <c r="AD119" i="3"/>
  <c r="G119" i="4" s="1"/>
  <c r="AV110" i="3"/>
  <c r="H110" i="4" s="1"/>
  <c r="AV98" i="3"/>
  <c r="H98" i="4" s="1"/>
  <c r="AV63" i="3"/>
  <c r="H63" i="4" s="1"/>
  <c r="AD10" i="3"/>
  <c r="G10" i="4" s="1"/>
  <c r="AD77" i="3"/>
  <c r="G77" i="4" s="1"/>
  <c r="BN10" i="3"/>
  <c r="I10" i="4" s="1"/>
  <c r="BJ126" i="3"/>
  <c r="BL126" i="3"/>
  <c r="BJ85" i="3"/>
  <c r="BL85" i="3"/>
  <c r="AD87" i="3"/>
  <c r="G87" i="4" s="1"/>
  <c r="AD51" i="3"/>
  <c r="G51" i="4" s="1"/>
  <c r="AV47" i="3"/>
  <c r="H47" i="4" s="1"/>
  <c r="AD61" i="3"/>
  <c r="G61" i="4" s="1"/>
  <c r="AD109" i="3"/>
  <c r="G109" i="4" s="1"/>
  <c r="AD116" i="3"/>
  <c r="G116" i="4" s="1"/>
  <c r="AD11" i="3"/>
  <c r="G11" i="4" s="1"/>
  <c r="BN109" i="3"/>
  <c r="I109" i="4" s="1"/>
  <c r="AD37" i="3"/>
  <c r="G37" i="4" s="1"/>
  <c r="AD90" i="3"/>
  <c r="G90" i="4" s="1"/>
  <c r="BN33" i="3"/>
  <c r="I33" i="4" s="1"/>
  <c r="AV37" i="3"/>
  <c r="H37" i="4" s="1"/>
  <c r="Z69" i="3"/>
  <c r="AB69" i="3"/>
  <c r="BN106" i="3"/>
  <c r="I106" i="4" s="1"/>
  <c r="AR126" i="3"/>
  <c r="AT126" i="3"/>
  <c r="AR80" i="3"/>
  <c r="AT80" i="3"/>
  <c r="Z85" i="3"/>
  <c r="AB85" i="3"/>
  <c r="AV38" i="3"/>
  <c r="H38" i="4" s="1"/>
  <c r="BN98" i="3"/>
  <c r="I98" i="4" s="1"/>
  <c r="AD125" i="3"/>
  <c r="G125" i="4" s="1"/>
  <c r="BN3" i="3"/>
  <c r="I3" i="4" s="1"/>
  <c r="AD88" i="3"/>
  <c r="G88" i="4" s="1"/>
  <c r="AD98" i="3"/>
  <c r="G98" i="4" s="1"/>
  <c r="Z126" i="3"/>
  <c r="AB126" i="3"/>
  <c r="BJ80" i="3"/>
  <c r="BL80" i="3"/>
  <c r="AR39" i="3"/>
  <c r="AT39" i="3"/>
  <c r="BJ69" i="3"/>
  <c r="BL69" i="3"/>
  <c r="AV124" i="3"/>
  <c r="H124" i="4" s="1"/>
  <c r="AD102" i="3"/>
  <c r="G102" i="4" s="1"/>
  <c r="AD7" i="3"/>
  <c r="G7" i="4" s="1"/>
  <c r="Z80" i="3"/>
  <c r="AB80" i="3"/>
  <c r="AD50" i="3"/>
  <c r="G50" i="4" s="1"/>
  <c r="BJ39" i="3"/>
  <c r="BL39" i="3"/>
  <c r="AV106" i="3"/>
  <c r="H106" i="4" s="1"/>
  <c r="AV113" i="3"/>
  <c r="H113" i="4" s="1"/>
  <c r="BN63" i="3"/>
  <c r="I63" i="4" s="1"/>
  <c r="AV105" i="3"/>
  <c r="H105" i="4" s="1"/>
  <c r="BN66" i="3"/>
  <c r="I66" i="4" s="1"/>
  <c r="AD97" i="3"/>
  <c r="G97" i="4" s="1"/>
  <c r="AV71" i="3"/>
  <c r="H71" i="4" s="1"/>
  <c r="AD74" i="3"/>
  <c r="G74" i="4" s="1"/>
  <c r="AD71" i="3"/>
  <c r="G71" i="4" s="1"/>
  <c r="AV3" i="3"/>
  <c r="H3" i="4" s="1"/>
  <c r="AV8" i="3"/>
  <c r="H8" i="4" s="1"/>
  <c r="AD28" i="3"/>
  <c r="G28" i="4" s="1"/>
  <c r="AD47" i="3"/>
  <c r="G47" i="4" s="1"/>
  <c r="Z39" i="3"/>
  <c r="AB39" i="3"/>
  <c r="AR42" i="3"/>
  <c r="AT42" i="3"/>
  <c r="AR93" i="3"/>
  <c r="AT93" i="3"/>
  <c r="BN119" i="3"/>
  <c r="I119" i="4" s="1"/>
  <c r="BN105" i="3"/>
  <c r="I105" i="4" s="1"/>
  <c r="AD111" i="3"/>
  <c r="G111" i="4" s="1"/>
  <c r="AD59" i="3"/>
  <c r="G59" i="4" s="1"/>
  <c r="AR94" i="3"/>
  <c r="AT94" i="3"/>
  <c r="BJ42" i="3"/>
  <c r="BL42" i="3"/>
  <c r="BN124" i="3"/>
  <c r="I124" i="4" s="1"/>
  <c r="AD82" i="3"/>
  <c r="G82" i="4" s="1"/>
  <c r="Z93" i="3"/>
  <c r="AB93" i="3"/>
  <c r="AD118" i="3"/>
  <c r="G118" i="4" s="1"/>
  <c r="AV120" i="3"/>
  <c r="H120" i="4" s="1"/>
  <c r="AD115" i="3"/>
  <c r="G115" i="4" s="1"/>
  <c r="AD67" i="3"/>
  <c r="G67" i="4" s="1"/>
  <c r="BJ94" i="3"/>
  <c r="BL94" i="3"/>
  <c r="BN50" i="3"/>
  <c r="I50" i="4" s="1"/>
  <c r="Z42" i="3"/>
  <c r="AB42" i="3"/>
  <c r="AD124" i="3"/>
  <c r="G124" i="4" s="1"/>
  <c r="AD107" i="3"/>
  <c r="G107" i="4" s="1"/>
  <c r="AD49" i="3"/>
  <c r="G49" i="4" s="1"/>
  <c r="BN118" i="3"/>
  <c r="I118" i="4" s="1"/>
  <c r="BN87" i="3"/>
  <c r="I87" i="4" s="1"/>
  <c r="BJ93" i="3"/>
  <c r="BL93" i="3"/>
  <c r="AD83" i="3"/>
  <c r="G83" i="4" s="1"/>
  <c r="BN83" i="3"/>
  <c r="I83" i="4" s="1"/>
  <c r="BN7" i="3"/>
  <c r="I7" i="4" s="1"/>
  <c r="BN120" i="3"/>
  <c r="I120" i="4" s="1"/>
  <c r="BN110" i="3"/>
  <c r="I110" i="4" s="1"/>
  <c r="BN88" i="3"/>
  <c r="I88" i="4" s="1"/>
  <c r="AR69" i="3"/>
  <c r="AT69" i="3"/>
  <c r="AV66" i="3"/>
  <c r="H66" i="4" s="1"/>
  <c r="BN92" i="3"/>
  <c r="I92" i="4" s="1"/>
  <c r="AR85" i="3"/>
  <c r="AT85" i="3"/>
  <c r="Z94" i="3"/>
  <c r="AB94" i="3"/>
  <c r="AV91" i="3"/>
  <c r="H91" i="4" s="1"/>
  <c r="AD63" i="3"/>
  <c r="G63" i="4" s="1"/>
  <c r="AV51" i="3"/>
  <c r="H51" i="4" s="1"/>
  <c r="L2" i="4"/>
  <c r="S2" i="3"/>
  <c r="AM2" i="3"/>
  <c r="AN2" i="3" s="1"/>
  <c r="BC2" i="3"/>
  <c r="BE2" i="3"/>
  <c r="BF2" i="3" s="1"/>
  <c r="AK2" i="3"/>
  <c r="BA2" i="3"/>
  <c r="BK2" i="3" s="1"/>
  <c r="AI2" i="3"/>
  <c r="Z2" i="3" l="1"/>
  <c r="AB2" i="3"/>
  <c r="M2" i="4"/>
  <c r="Y2" i="3"/>
  <c r="AC2" i="3" s="1"/>
  <c r="N2" i="4"/>
  <c r="BN94" i="3"/>
  <c r="I94" i="4" s="1"/>
  <c r="BN126" i="3"/>
  <c r="I126" i="4" s="1"/>
  <c r="AJ26" i="3"/>
  <c r="R26" i="3"/>
  <c r="BB26" i="3"/>
  <c r="AQ22" i="3"/>
  <c r="AS22" i="3"/>
  <c r="BI23" i="3"/>
  <c r="BK23" i="3"/>
  <c r="Y24" i="3"/>
  <c r="AA24" i="3"/>
  <c r="AQ17" i="3"/>
  <c r="AS17" i="3"/>
  <c r="BI26" i="3"/>
  <c r="BK26" i="3"/>
  <c r="AQ23" i="3"/>
  <c r="AS23" i="3"/>
  <c r="Y21" i="3"/>
  <c r="AA21" i="3"/>
  <c r="AJ22" i="3"/>
  <c r="R22" i="3"/>
  <c r="BB22" i="3"/>
  <c r="Y23" i="3"/>
  <c r="AA23" i="3"/>
  <c r="AJ24" i="3"/>
  <c r="BB24" i="3"/>
  <c r="R24" i="3"/>
  <c r="BI17" i="3"/>
  <c r="BK17" i="3"/>
  <c r="AQ26" i="3"/>
  <c r="AS26" i="3"/>
  <c r="AS21" i="3"/>
  <c r="AQ21" i="3"/>
  <c r="AJ23" i="3"/>
  <c r="R23" i="3"/>
  <c r="BB23" i="3"/>
  <c r="AQ24" i="3"/>
  <c r="AS24" i="3"/>
  <c r="AA17" i="3"/>
  <c r="Y17" i="3"/>
  <c r="AA26" i="3"/>
  <c r="Y26" i="3"/>
  <c r="BI22" i="3"/>
  <c r="BK22" i="3"/>
  <c r="R21" i="3"/>
  <c r="BB21" i="3"/>
  <c r="AJ21" i="3"/>
  <c r="R15" i="3"/>
  <c r="Z15" i="3" s="1"/>
  <c r="BB15" i="3"/>
  <c r="AJ15" i="3"/>
  <c r="AJ16" i="3"/>
  <c r="R16" i="3"/>
  <c r="BB16" i="3"/>
  <c r="AJ14" i="3"/>
  <c r="BB14" i="3"/>
  <c r="R14" i="3"/>
  <c r="AJ17" i="3"/>
  <c r="BB17" i="3"/>
  <c r="R17" i="3"/>
  <c r="AS18" i="3"/>
  <c r="AQ18" i="3"/>
  <c r="BK19" i="3"/>
  <c r="BI19" i="3"/>
  <c r="BK20" i="3"/>
  <c r="BI20" i="3"/>
  <c r="AA20" i="3"/>
  <c r="Y20" i="3"/>
  <c r="BI21" i="3"/>
  <c r="BK21" i="3"/>
  <c r="AS15" i="3"/>
  <c r="AQ15" i="3"/>
  <c r="AS16" i="3"/>
  <c r="AQ16" i="3"/>
  <c r="BI14" i="3"/>
  <c r="BK14" i="3"/>
  <c r="BI25" i="3"/>
  <c r="BK25" i="3"/>
  <c r="AA18" i="3"/>
  <c r="Y18" i="3"/>
  <c r="AQ19" i="3"/>
  <c r="AS19" i="3"/>
  <c r="AS25" i="3"/>
  <c r="AQ25" i="3"/>
  <c r="BB20" i="3"/>
  <c r="AJ20" i="3"/>
  <c r="R20" i="3"/>
  <c r="BK15" i="3"/>
  <c r="BI15" i="3"/>
  <c r="Y16" i="3"/>
  <c r="AA16" i="3"/>
  <c r="AA14" i="3"/>
  <c r="Y14" i="3"/>
  <c r="AA25" i="3"/>
  <c r="Y25" i="3"/>
  <c r="R18" i="3"/>
  <c r="BB18" i="3"/>
  <c r="AJ18" i="3"/>
  <c r="Y19" i="3"/>
  <c r="AA19" i="3"/>
  <c r="BI24" i="3"/>
  <c r="BK24" i="3"/>
  <c r="AS20" i="3"/>
  <c r="AQ20" i="3"/>
  <c r="AA22" i="3"/>
  <c r="Y22" i="3"/>
  <c r="AA15" i="3"/>
  <c r="Y15" i="3"/>
  <c r="BK16" i="3"/>
  <c r="BI16" i="3"/>
  <c r="AQ14" i="3"/>
  <c r="AS14" i="3"/>
  <c r="AJ25" i="3"/>
  <c r="R25" i="3"/>
  <c r="BB25" i="3"/>
  <c r="BK18" i="3"/>
  <c r="BI18" i="3"/>
  <c r="BB19" i="3"/>
  <c r="R19" i="3"/>
  <c r="AJ19" i="3"/>
  <c r="BN42" i="3"/>
  <c r="I42" i="4" s="1"/>
  <c r="BN80" i="3"/>
  <c r="I80" i="4" s="1"/>
  <c r="BN85" i="3"/>
  <c r="I85" i="4" s="1"/>
  <c r="AV93" i="3"/>
  <c r="H93" i="4" s="1"/>
  <c r="AJ2" i="3"/>
  <c r="BN93" i="3"/>
  <c r="I93" i="4" s="1"/>
  <c r="BN69" i="3"/>
  <c r="I69" i="4" s="1"/>
  <c r="AV94" i="3"/>
  <c r="H94" i="4" s="1"/>
  <c r="AD85" i="3"/>
  <c r="G85" i="4" s="1"/>
  <c r="AD42" i="3"/>
  <c r="G42" i="4" s="1"/>
  <c r="AV69" i="3"/>
  <c r="H69" i="4" s="1"/>
  <c r="AV42" i="3"/>
  <c r="H42" i="4" s="1"/>
  <c r="AV80" i="3"/>
  <c r="H80" i="4" s="1"/>
  <c r="AV39" i="3"/>
  <c r="H39" i="4" s="1"/>
  <c r="AD39" i="3"/>
  <c r="G39" i="4" s="1"/>
  <c r="AV126" i="3"/>
  <c r="H126" i="4" s="1"/>
  <c r="AV85" i="3"/>
  <c r="H85" i="4" s="1"/>
  <c r="BN39" i="3"/>
  <c r="I39" i="4" s="1"/>
  <c r="AD80" i="3"/>
  <c r="G80" i="4" s="1"/>
  <c r="AD93" i="3"/>
  <c r="G93" i="4" s="1"/>
  <c r="AD94" i="3"/>
  <c r="G94" i="4" s="1"/>
  <c r="AD126" i="3"/>
  <c r="G126" i="4" s="1"/>
  <c r="AD69" i="3"/>
  <c r="G69" i="4" s="1"/>
  <c r="BB2" i="3"/>
  <c r="BJ2" i="3" s="1"/>
  <c r="BI2" i="3"/>
  <c r="BM2" i="3" s="1"/>
  <c r="AQ2" i="3"/>
  <c r="AS2" i="3"/>
  <c r="AT2" i="3" l="1"/>
  <c r="AR2" i="3"/>
  <c r="AC23" i="3"/>
  <c r="AU17" i="3"/>
  <c r="AU19" i="3"/>
  <c r="AU16" i="3"/>
  <c r="BM20" i="3"/>
  <c r="AU21" i="3"/>
  <c r="BM23" i="3"/>
  <c r="AU20" i="3"/>
  <c r="AU15" i="3"/>
  <c r="BM19" i="3"/>
  <c r="AU26" i="3"/>
  <c r="BM22" i="3"/>
  <c r="AC14" i="3"/>
  <c r="BM16" i="3"/>
  <c r="AC25" i="3"/>
  <c r="AC17" i="3"/>
  <c r="AU18" i="3"/>
  <c r="AU24" i="3"/>
  <c r="AC15" i="3"/>
  <c r="AC16" i="3"/>
  <c r="AC26" i="3"/>
  <c r="BJ25" i="3"/>
  <c r="BL25" i="3"/>
  <c r="AR24" i="3"/>
  <c r="AT24" i="3"/>
  <c r="AT25" i="3"/>
  <c r="AR25" i="3"/>
  <c r="AC22" i="3"/>
  <c r="BL18" i="3"/>
  <c r="BJ18" i="3"/>
  <c r="BM15" i="3"/>
  <c r="Z14" i="3"/>
  <c r="AB14" i="3"/>
  <c r="AB15" i="3"/>
  <c r="AD15" i="3" s="1"/>
  <c r="G15" i="4" s="1"/>
  <c r="AU23" i="3"/>
  <c r="AR19" i="3"/>
  <c r="AT19" i="3"/>
  <c r="AB18" i="3"/>
  <c r="Z18" i="3"/>
  <c r="BJ14" i="3"/>
  <c r="BL14" i="3"/>
  <c r="AR21" i="3"/>
  <c r="AT21" i="3"/>
  <c r="BM26" i="3"/>
  <c r="AR23" i="3"/>
  <c r="AT23" i="3"/>
  <c r="Z19" i="3"/>
  <c r="AB19" i="3"/>
  <c r="AU14" i="3"/>
  <c r="Z20" i="3"/>
  <c r="AB20" i="3"/>
  <c r="AC18" i="3"/>
  <c r="AT14" i="3"/>
  <c r="AR14" i="3"/>
  <c r="BJ21" i="3"/>
  <c r="BL21" i="3"/>
  <c r="BJ22" i="3"/>
  <c r="BL22" i="3"/>
  <c r="AU22" i="3"/>
  <c r="BJ17" i="3"/>
  <c r="BL17" i="3"/>
  <c r="BJ24" i="3"/>
  <c r="BL24" i="3"/>
  <c r="AR18" i="3"/>
  <c r="AT18" i="3"/>
  <c r="BJ19" i="3"/>
  <c r="BL19" i="3"/>
  <c r="AR20" i="3"/>
  <c r="AT20" i="3"/>
  <c r="BJ16" i="3"/>
  <c r="BL16" i="3"/>
  <c r="AB21" i="3"/>
  <c r="Z21" i="3"/>
  <c r="BM17" i="3"/>
  <c r="AB22" i="3"/>
  <c r="Z22" i="3"/>
  <c r="BJ26" i="3"/>
  <c r="BL26" i="3"/>
  <c r="Z25" i="3"/>
  <c r="AB25" i="3"/>
  <c r="BM18" i="3"/>
  <c r="BM24" i="3"/>
  <c r="BJ20" i="3"/>
  <c r="BL20" i="3"/>
  <c r="BM25" i="3"/>
  <c r="BM21" i="3"/>
  <c r="Z16" i="3"/>
  <c r="AB16" i="3"/>
  <c r="BJ23" i="3"/>
  <c r="BL23" i="3"/>
  <c r="AR22" i="3"/>
  <c r="AT22" i="3"/>
  <c r="AB26" i="3"/>
  <c r="Z26" i="3"/>
  <c r="AT15" i="3"/>
  <c r="AR15" i="3"/>
  <c r="AR17" i="3"/>
  <c r="AT17" i="3"/>
  <c r="BJ15" i="3"/>
  <c r="BL15" i="3"/>
  <c r="AC19" i="3"/>
  <c r="AU25" i="3"/>
  <c r="BM14" i="3"/>
  <c r="AC20" i="3"/>
  <c r="AB17" i="3"/>
  <c r="Z17" i="3"/>
  <c r="AT16" i="3"/>
  <c r="AR16" i="3"/>
  <c r="Z23" i="3"/>
  <c r="AB23" i="3"/>
  <c r="Z24" i="3"/>
  <c r="AB24" i="3"/>
  <c r="AC21" i="3"/>
  <c r="AC24" i="3"/>
  <c r="AR26" i="3"/>
  <c r="AT26" i="3"/>
  <c r="AD2" i="3"/>
  <c r="G2" i="4" s="1"/>
  <c r="P2" i="4" s="1"/>
  <c r="BL2" i="3"/>
  <c r="BN2" i="3" s="1"/>
  <c r="I2" i="4" s="1"/>
  <c r="R2" i="4" s="1"/>
  <c r="AU2" i="3"/>
  <c r="AV2" i="3" l="1"/>
  <c r="H2" i="4" s="1"/>
  <c r="Q2" i="4" s="1"/>
  <c r="BN26" i="3"/>
  <c r="I26" i="4" s="1"/>
  <c r="AV14" i="3"/>
  <c r="H14" i="4" s="1"/>
  <c r="BN25" i="3"/>
  <c r="I25" i="4" s="1"/>
  <c r="AD26" i="3"/>
  <c r="G26" i="4" s="1"/>
  <c r="BN23" i="3"/>
  <c r="I23" i="4" s="1"/>
  <c r="BN22" i="3"/>
  <c r="I22" i="4" s="1"/>
  <c r="BN16" i="3"/>
  <c r="I16" i="4" s="1"/>
  <c r="BN24" i="3"/>
  <c r="I24" i="4" s="1"/>
  <c r="AD18" i="3"/>
  <c r="G18" i="4" s="1"/>
  <c r="AV25" i="3"/>
  <c r="H25" i="4" s="1"/>
  <c r="AV19" i="3"/>
  <c r="H19" i="4" s="1"/>
  <c r="AD24" i="3"/>
  <c r="G24" i="4" s="1"/>
  <c r="AV16" i="3"/>
  <c r="H16" i="4" s="1"/>
  <c r="BN15" i="3"/>
  <c r="I15" i="4" s="1"/>
  <c r="AV22" i="3"/>
  <c r="H22" i="4" s="1"/>
  <c r="BN20" i="3"/>
  <c r="I20" i="4" s="1"/>
  <c r="AD22" i="3"/>
  <c r="G22" i="4" s="1"/>
  <c r="BN18" i="3"/>
  <c r="I18" i="4" s="1"/>
  <c r="AV20" i="3"/>
  <c r="H20" i="4" s="1"/>
  <c r="AD25" i="3"/>
  <c r="G25" i="4" s="1"/>
  <c r="AV24" i="3"/>
  <c r="H24" i="4" s="1"/>
  <c r="BN19" i="3"/>
  <c r="I19" i="4" s="1"/>
  <c r="BN14" i="3"/>
  <c r="I14" i="4" s="1"/>
  <c r="AD16" i="3"/>
  <c r="G16" i="4" s="1"/>
  <c r="AD17" i="3"/>
  <c r="G17" i="4" s="1"/>
  <c r="AV17" i="3"/>
  <c r="H17" i="4" s="1"/>
  <c r="AD20" i="3"/>
  <c r="G20" i="4" s="1"/>
  <c r="AV21" i="3"/>
  <c r="H21" i="4" s="1"/>
  <c r="AV26" i="3"/>
  <c r="H26" i="4" s="1"/>
  <c r="AD21" i="3"/>
  <c r="G21" i="4" s="1"/>
  <c r="AV15" i="3"/>
  <c r="H15" i="4" s="1"/>
  <c r="AV18" i="3"/>
  <c r="H18" i="4" s="1"/>
  <c r="BN21" i="3"/>
  <c r="I21" i="4" s="1"/>
  <c r="AD19" i="3"/>
  <c r="G19" i="4" s="1"/>
  <c r="AD14" i="3"/>
  <c r="G14" i="4" s="1"/>
  <c r="AD23" i="3"/>
  <c r="G23" i="4" s="1"/>
  <c r="BN17" i="3"/>
  <c r="I17" i="4" s="1"/>
  <c r="AV23" i="3"/>
  <c r="H2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Anna Fedders</author>
    <author>colman</author>
    <author>ahelton</author>
  </authors>
  <commentList>
    <comment ref="C1" authorId="0" shapeId="0" xr:uid="{8F6F308F-1A70-4458-AEB5-42884D4BF901}">
      <text>
        <r>
          <rPr>
            <b/>
            <sz val="8"/>
            <color indexed="81"/>
            <rFont val="Tahoma"/>
            <family val="2"/>
          </rPr>
          <t>Anna Fedders:</t>
        </r>
        <r>
          <rPr>
            <sz val="8"/>
            <color indexed="81"/>
            <rFont val="Tahoma"/>
            <family val="2"/>
          </rPr>
          <t xml:space="preserve">
If not noted, assume 25 (lab ambient T)
</t>
        </r>
      </text>
    </comment>
    <comment ref="D1" authorId="0" shapeId="0" xr:uid="{232D27B1-B9CC-469C-B7F0-713AADE19333}">
      <text>
        <r>
          <rPr>
            <b/>
            <sz val="8"/>
            <color indexed="81"/>
            <rFont val="Tahoma"/>
            <family val="2"/>
          </rPr>
          <t>Anna Fedders:</t>
        </r>
        <r>
          <rPr>
            <sz val="8"/>
            <color indexed="81"/>
            <rFont val="Tahoma"/>
            <family val="2"/>
          </rPr>
          <t xml:space="preserve">
For mesocosm HSE, we will use the mesocosm weather station data for 3pm on day of sample collection (corresponding to average time when HSE bottles are equilibrated)</t>
        </r>
      </text>
    </comment>
    <comment ref="E1" authorId="0" shapeId="0" xr:uid="{5079DBCF-CF95-43DB-A12A-AFAEA75C35CE}">
      <text>
        <r>
          <rPr>
            <b/>
            <sz val="8"/>
            <color indexed="81"/>
            <rFont val="Tahoma"/>
            <family val="2"/>
          </rPr>
          <t>Anna Fedders:</t>
        </r>
        <r>
          <rPr>
            <sz val="8"/>
            <color indexed="81"/>
            <rFont val="Tahoma"/>
            <family val="2"/>
          </rPr>
          <t xml:space="preserve">
If not noted, assume 25 (lab ambient T)
</t>
        </r>
      </text>
    </comment>
    <comment ref="F1" authorId="0" shapeId="0" xr:uid="{DB158E42-B3DE-4D25-813C-7FACEAD2F4E5}">
      <text>
        <r>
          <rPr>
            <b/>
            <sz val="8"/>
            <color indexed="81"/>
            <rFont val="Tahoma"/>
            <family val="2"/>
          </rPr>
          <t>Anna Fedders:</t>
        </r>
        <r>
          <rPr>
            <sz val="8"/>
            <color indexed="81"/>
            <rFont val="Tahoma"/>
            <family val="2"/>
          </rPr>
          <t xml:space="preserve">
For mesocosm HSE, we will use the mesocosm weather station data for 3pm on day of sample collection (corresponding to average time when HSE bottles are equilibrated)</t>
        </r>
      </text>
    </comment>
    <comment ref="K1" authorId="1" shapeId="0" xr:uid="{6E836832-01E2-4494-B598-8190942A7CDE}">
      <text>
        <r>
          <rPr>
            <b/>
            <sz val="8"/>
            <color indexed="81"/>
            <rFont val="Tahoma"/>
            <family val="2"/>
          </rPr>
          <t>colman:</t>
        </r>
        <r>
          <rPr>
            <sz val="8"/>
            <color indexed="81"/>
            <rFont val="Tahoma"/>
            <family val="2"/>
          </rPr>
          <t xml:space="preserve">
Bottle Vol - H2O Vol</t>
        </r>
      </text>
    </comment>
    <comment ref="M1" authorId="0" shapeId="0" xr:uid="{B143AA80-6E0A-4872-B30F-D696FCCC3978}">
      <text>
        <r>
          <rPr>
            <b/>
            <sz val="8"/>
            <color indexed="81"/>
            <rFont val="Tahoma"/>
            <family val="2"/>
          </rPr>
          <t>colman:</t>
        </r>
        <r>
          <rPr>
            <sz val="8"/>
            <color indexed="81"/>
            <rFont val="Tahoma"/>
            <family val="2"/>
          </rPr>
          <t xml:space="preserve">
This is the pressure in the headspace before the two minutes of shaking, and is calculated as:
p_h = (p_amb*v_h) / (v_amb)
wherep_h and v_h are the pressure and volume of the headspace
p_amb and v_amb are the pressure and volume of the N2 at ambient atmospheric pressure.
</t>
        </r>
      </text>
    </comment>
    <comment ref="N1" authorId="2" shapeId="0" xr:uid="{641C3EBA-4332-4160-9268-C1FB5195B0A4}">
      <text>
        <r>
          <rPr>
            <b/>
            <sz val="9"/>
            <color indexed="81"/>
            <rFont val="Tahoma"/>
            <family val="2"/>
          </rPr>
          <t>ahelton:</t>
        </r>
        <r>
          <rPr>
            <sz val="9"/>
            <color indexed="81"/>
            <rFont val="Tahoma"/>
            <family val="2"/>
          </rPr>
          <t xml:space="preserve">
This is the value measured on the GC (already corrected for dilution if needed)</t>
        </r>
      </text>
    </comment>
    <comment ref="Q1" authorId="2" shapeId="0" xr:uid="{5668706B-D1F7-4EBA-91A7-489831D7B017}">
      <text>
        <r>
          <rPr>
            <b/>
            <sz val="9"/>
            <color indexed="81"/>
            <rFont val="Tahoma"/>
            <family val="2"/>
          </rPr>
          <t>colman:</t>
        </r>
        <r>
          <rPr>
            <sz val="9"/>
            <color indexed="81"/>
            <rFont val="Tahoma"/>
            <family val="2"/>
          </rPr>
          <t xml:space="preserve">
Convert ppm to partial pressure: p_g _amb = C_g * p_amb 
where Cg is the measured concentration of gas and p_amb equals </t>
        </r>
        <r>
          <rPr>
            <b/>
            <sz val="9"/>
            <color indexed="81"/>
            <rFont val="Tahoma"/>
            <family val="2"/>
          </rPr>
          <t>ambient atmospheric pressure</t>
        </r>
        <r>
          <rPr>
            <sz val="9"/>
            <color indexed="81"/>
            <rFont val="Tahoma"/>
            <family val="2"/>
          </rPr>
          <t xml:space="preserve"> at the time HSE's were done.</t>
        </r>
      </text>
    </comment>
    <comment ref="R1" authorId="2" shapeId="0" xr:uid="{EAEE433E-A1C1-4160-8C9D-6C8004B243EB}">
      <text>
        <r>
          <rPr>
            <b/>
            <sz val="9"/>
            <color indexed="81"/>
            <rFont val="Tahoma"/>
            <family val="2"/>
          </rPr>
          <t xml:space="preserve">colman:
</t>
        </r>
        <r>
          <rPr>
            <sz val="9"/>
            <color indexed="81"/>
            <rFont val="Tahoma"/>
            <family val="2"/>
          </rPr>
          <t xml:space="preserve">Convert ppm to partial pressure: 
p_g _h= C_g * p_h, 
where Cg is the measured concentration of gas and p_h equals </t>
        </r>
        <r>
          <rPr>
            <b/>
            <sz val="9"/>
            <color indexed="81"/>
            <rFont val="Tahoma"/>
            <family val="2"/>
          </rPr>
          <t xml:space="preserve">headspace pressure </t>
        </r>
        <r>
          <rPr>
            <sz val="9"/>
            <color indexed="81"/>
            <rFont val="Tahoma"/>
            <family val="2"/>
          </rPr>
          <t>at the time HSE's were done.</t>
        </r>
      </text>
    </comment>
    <comment ref="S1" authorId="2" shapeId="0" xr:uid="{7814B36E-D70D-4134-9DDB-A59F3CD48DF0}">
      <text>
        <r>
          <rPr>
            <b/>
            <sz val="9"/>
            <color indexed="81"/>
            <rFont val="Tahoma"/>
            <family val="2"/>
          </rPr>
          <t>ahelton:</t>
        </r>
        <r>
          <rPr>
            <sz val="9"/>
            <color indexed="81"/>
            <rFont val="Tahoma"/>
            <family val="2"/>
          </rPr>
          <t xml:space="preserve">
Calculate Henry's Law constant as a function of temperature (at time of incubations).  Units are atm / mol fraction
Based on Table in Hudson et al 2004 SOP</t>
        </r>
      </text>
    </comment>
    <comment ref="U1" authorId="2" shapeId="0" xr:uid="{F3BED5DE-CE15-4986-BE0F-8047B6234BEC}">
      <text>
        <r>
          <rPr>
            <b/>
            <sz val="9"/>
            <color indexed="81"/>
            <rFont val="Tahoma"/>
            <family val="2"/>
          </rPr>
          <t>ahelton:</t>
        </r>
        <r>
          <rPr>
            <sz val="9"/>
            <color indexed="81"/>
            <rFont val="Tahoma"/>
            <family val="2"/>
          </rPr>
          <t xml:space="preserve">
Calculate Henry's Law constant at the time of incubations, as a function of temperature.  Based on Fogg and Sangster 2003.</t>
        </r>
      </text>
    </comment>
    <comment ref="W1" authorId="2" shapeId="0" xr:uid="{721B14A0-F1A3-43A9-B860-D4E72448FA74}">
      <text>
        <r>
          <rPr>
            <b/>
            <sz val="9"/>
            <color indexed="81"/>
            <rFont val="Tahoma"/>
            <family val="2"/>
          </rPr>
          <t>ahelton:</t>
        </r>
        <r>
          <rPr>
            <sz val="9"/>
            <color indexed="81"/>
            <rFont val="Tahoma"/>
            <family val="2"/>
          </rPr>
          <t xml:space="preserve">
Calculate Henry's Law constant at the time of incubations, as a function of temperature.  Based on Fogg and Sangster 2003.</t>
        </r>
      </text>
    </comment>
    <comment ref="Y1" authorId="2" shapeId="0" xr:uid="{28CEFDFF-D364-45C8-84BB-C1104CD45236}">
      <text>
        <r>
          <rPr>
            <b/>
            <sz val="9"/>
            <color indexed="81"/>
            <rFont val="Tahoma"/>
            <family val="2"/>
          </rPr>
          <t>ahelton:</t>
        </r>
        <r>
          <rPr>
            <sz val="9"/>
            <color indexed="81"/>
            <rFont val="Tahoma"/>
            <family val="2"/>
          </rPr>
          <t xml:space="preserve">
Calculate the aqueous concentration in water after equilibration.  CA = (n/V) * pg / H * MW *10^3 mg / g *10^3 ug / mg.  Where n / V = 55 mol / L (molar concentration of water) and MW = molecular weight in g/mol of gas</t>
        </r>
      </text>
    </comment>
    <comment ref="Z1" authorId="2" shapeId="0" xr:uid="{87638AB1-795F-4D46-8B1D-2B847896D50F}">
      <text>
        <r>
          <rPr>
            <b/>
            <sz val="9"/>
            <color indexed="81"/>
            <rFont val="Tahoma"/>
            <family val="2"/>
          </rPr>
          <t>ahelton:</t>
        </r>
        <r>
          <rPr>
            <sz val="9"/>
            <color indexed="81"/>
            <rFont val="Tahoma"/>
            <family val="2"/>
          </rPr>
          <t xml:space="preserve">
Calculate the aqueous concentration in water after equilibration.  CA = (n/V) * pg / H * MW *10^3 mg / g *10^3 ug / mg.  Where n / V = 55 mol / L (molar concentration of water) and MW = molecular weight in g/mol of gas</t>
        </r>
      </text>
    </comment>
    <comment ref="AA1" authorId="2" shapeId="0" xr:uid="{EAA55A45-F016-4B80-AFC1-5ADB3A8C72C0}">
      <text>
        <r>
          <rPr>
            <b/>
            <sz val="9"/>
            <color indexed="81"/>
            <rFont val="Tahoma"/>
            <family val="2"/>
          </rPr>
          <t>ahelton:</t>
        </r>
        <r>
          <rPr>
            <sz val="9"/>
            <color indexed="81"/>
            <rFont val="Tahoma"/>
            <family val="2"/>
          </rPr>
          <t xml:space="preserve">
Calculate aqueous concentration in headspace after equilibration.
CAH = Vh/Vw *pg * ((MW/22.4L/mol) * 273 / (T+273)) * 10^3 * 10^3
</t>
        </r>
      </text>
    </comment>
    <comment ref="AB1" authorId="2" shapeId="0" xr:uid="{A99C8FCA-D7B6-4D34-B02E-AE3789A517C3}">
      <text>
        <r>
          <rPr>
            <b/>
            <sz val="9"/>
            <color indexed="81"/>
            <rFont val="Tahoma"/>
            <family val="2"/>
          </rPr>
          <t>ahelton:</t>
        </r>
        <r>
          <rPr>
            <sz val="9"/>
            <color indexed="81"/>
            <rFont val="Tahoma"/>
            <family val="2"/>
          </rPr>
          <t xml:space="preserve">
Calculate aqueous concentration in headspace after equilibration.
CAH = Vh/Vw *pg * ((MW/22.4L/mol) * 273 / (T+273)) * 10^3 * 10^3
</t>
        </r>
      </text>
    </comment>
    <comment ref="AF1" authorId="2" shapeId="0" xr:uid="{0DCA45AE-93F3-4C84-AF5A-73E7F930BDDE}">
      <text>
        <r>
          <rPr>
            <b/>
            <sz val="9"/>
            <color indexed="81"/>
            <rFont val="Tahoma"/>
            <family val="2"/>
          </rPr>
          <t>ahelton:</t>
        </r>
        <r>
          <rPr>
            <sz val="9"/>
            <color indexed="81"/>
            <rFont val="Tahoma"/>
            <family val="2"/>
          </rPr>
          <t xml:space="preserve">
This is the value measured on the GC (already corrected for dilution if needed)</t>
        </r>
      </text>
    </comment>
    <comment ref="AI1" authorId="2" shapeId="0" xr:uid="{A560510A-60D4-40B5-8C8A-95AEE6736EF2}">
      <text>
        <r>
          <rPr>
            <b/>
            <sz val="9"/>
            <color indexed="81"/>
            <rFont val="Tahoma"/>
            <family val="2"/>
          </rPr>
          <t>colman:</t>
        </r>
        <r>
          <rPr>
            <sz val="9"/>
            <color indexed="81"/>
            <rFont val="Tahoma"/>
            <family val="2"/>
          </rPr>
          <t xml:space="preserve">
Convert ppm to partial pressure: p_g _amb = C_g * p_amb 
where Cg is the measured concentration of gas and p_amb equals </t>
        </r>
        <r>
          <rPr>
            <b/>
            <sz val="9"/>
            <color indexed="81"/>
            <rFont val="Tahoma"/>
            <family val="2"/>
          </rPr>
          <t>ambient atmospheric pressure</t>
        </r>
        <r>
          <rPr>
            <sz val="9"/>
            <color indexed="81"/>
            <rFont val="Tahoma"/>
            <family val="2"/>
          </rPr>
          <t xml:space="preserve"> at the time HSE's were done.</t>
        </r>
      </text>
    </comment>
    <comment ref="AJ1" authorId="2" shapeId="0" xr:uid="{9AA0917E-C896-4124-8A60-3C4DDB00671E}">
      <text>
        <r>
          <rPr>
            <b/>
            <sz val="9"/>
            <color indexed="81"/>
            <rFont val="Tahoma"/>
            <family val="2"/>
          </rPr>
          <t xml:space="preserve">colman:
</t>
        </r>
        <r>
          <rPr>
            <sz val="9"/>
            <color indexed="81"/>
            <rFont val="Tahoma"/>
            <family val="2"/>
          </rPr>
          <t xml:space="preserve">Convert ppm to partial pressure: 
p_g _h= C_g * p_h, 
where Cg is the measured concentration of gas and p_h equals </t>
        </r>
        <r>
          <rPr>
            <b/>
            <sz val="9"/>
            <color indexed="81"/>
            <rFont val="Tahoma"/>
            <family val="2"/>
          </rPr>
          <t xml:space="preserve">headspace pressure </t>
        </r>
        <r>
          <rPr>
            <sz val="9"/>
            <color indexed="81"/>
            <rFont val="Tahoma"/>
            <family val="2"/>
          </rPr>
          <t>at the time HSE's were done.</t>
        </r>
      </text>
    </comment>
    <comment ref="AK1" authorId="2" shapeId="0" xr:uid="{2EB4541D-8DE3-41F0-9410-984BB0E2BB5F}">
      <text>
        <r>
          <rPr>
            <b/>
            <sz val="9"/>
            <color indexed="81"/>
            <rFont val="Tahoma"/>
            <family val="2"/>
          </rPr>
          <t>ahelton:</t>
        </r>
        <r>
          <rPr>
            <sz val="9"/>
            <color indexed="81"/>
            <rFont val="Tahoma"/>
            <family val="2"/>
          </rPr>
          <t xml:space="preserve">
Calculate Henry's Law constant as a function of temperature (at time of incubations).  Units are atm / mol fraction
Based on Table in Hudson et al 2004 SOP</t>
        </r>
      </text>
    </comment>
    <comment ref="AL1" authorId="2" shapeId="0" xr:uid="{696A68D5-EF81-49F0-870C-77DFF43059D7}">
      <text>
        <r>
          <rPr>
            <b/>
            <sz val="9"/>
            <color indexed="81"/>
            <rFont val="Tahoma"/>
            <family val="2"/>
          </rPr>
          <t>ahelton:</t>
        </r>
        <r>
          <rPr>
            <sz val="9"/>
            <color indexed="81"/>
            <rFont val="Tahoma"/>
            <family val="2"/>
          </rPr>
          <t xml:space="preserve">
Calculate Henry's Law constant as a function of temperature (at time of field collections).  Units are atm / mol fraction
Based on Table in Hudson et al 2004 SOP</t>
        </r>
      </text>
    </comment>
    <comment ref="AM1" authorId="2" shapeId="0" xr:uid="{17C3AB95-23F5-4AF7-9E48-189B89016890}">
      <text>
        <r>
          <rPr>
            <b/>
            <sz val="9"/>
            <color indexed="81"/>
            <rFont val="Tahoma"/>
            <family val="2"/>
          </rPr>
          <t>ahelton:</t>
        </r>
        <r>
          <rPr>
            <sz val="9"/>
            <color indexed="81"/>
            <rFont val="Tahoma"/>
            <family val="2"/>
          </rPr>
          <t xml:space="preserve">
Calculate Henry's Law constant at the time of incubations, as a function of temperature.  Based on Fogg and Sangster 2003.</t>
        </r>
      </text>
    </comment>
    <comment ref="AO1" authorId="2" shapeId="0" xr:uid="{88F2807C-73B0-4193-8CBD-D8643FC252AD}">
      <text>
        <r>
          <rPr>
            <b/>
            <sz val="9"/>
            <color indexed="81"/>
            <rFont val="Tahoma"/>
            <family val="2"/>
          </rPr>
          <t>ahelton:</t>
        </r>
        <r>
          <rPr>
            <sz val="9"/>
            <color indexed="81"/>
            <rFont val="Tahoma"/>
            <family val="2"/>
          </rPr>
          <t xml:space="preserve">
Calculate Henry's Law constant at the time of incubations, as a function of temperature.  Based on Fogg and Sangster 2003.</t>
        </r>
      </text>
    </comment>
    <comment ref="AQ1" authorId="2" shapeId="0" xr:uid="{2AE17945-752D-43A4-9E36-CD8531A128FE}">
      <text>
        <r>
          <rPr>
            <b/>
            <sz val="9"/>
            <color indexed="81"/>
            <rFont val="Tahoma"/>
            <family val="2"/>
          </rPr>
          <t>ahelton:</t>
        </r>
        <r>
          <rPr>
            <sz val="9"/>
            <color indexed="81"/>
            <rFont val="Tahoma"/>
            <family val="2"/>
          </rPr>
          <t xml:space="preserve">
Calculate the aqueous concentration in water after equilibration.  CA = (n/V) * pg / H * MW *10^3 mg / g *10^3 ug / mg.  Where n / V = 55 mol / L (molar concentration of water) and MW = molecular weight in g/mol of gas</t>
        </r>
      </text>
    </comment>
    <comment ref="AR1" authorId="2" shapeId="0" xr:uid="{7682C7CE-AE40-4AB2-B943-1CEDF0C76E35}">
      <text>
        <r>
          <rPr>
            <b/>
            <sz val="9"/>
            <color indexed="81"/>
            <rFont val="Tahoma"/>
            <family val="2"/>
          </rPr>
          <t>ahelton:</t>
        </r>
        <r>
          <rPr>
            <sz val="9"/>
            <color indexed="81"/>
            <rFont val="Tahoma"/>
            <family val="2"/>
          </rPr>
          <t xml:space="preserve">
Calculate the aqueous concentration in water after equilibration.  CA = (n/V) * pg / H * MW *10^3 mg / g *10^3 ug / mg.  Where n / V = 55 mol / L (molar concentration of water) and MW = molecular weight in g/mol of gas</t>
        </r>
      </text>
    </comment>
    <comment ref="AS1" authorId="2" shapeId="0" xr:uid="{094580DE-7B41-4FDD-8CEF-5BB26DB14809}">
      <text>
        <r>
          <rPr>
            <b/>
            <sz val="9"/>
            <color indexed="81"/>
            <rFont val="Tahoma"/>
            <family val="2"/>
          </rPr>
          <t>ahelton:</t>
        </r>
        <r>
          <rPr>
            <sz val="9"/>
            <color indexed="81"/>
            <rFont val="Tahoma"/>
            <family val="2"/>
          </rPr>
          <t xml:space="preserve">
Calculate aqueous concentration in headspace after equilibration.
CAH = Vh/Vw *pg * ((MW/22.4L/mol) * 273 / (T+273)) * 10^3 * 10^3
</t>
        </r>
      </text>
    </comment>
    <comment ref="AT1" authorId="2" shapeId="0" xr:uid="{427B3585-6B5D-4EEB-921B-6734AF1D8AE6}">
      <text>
        <r>
          <rPr>
            <b/>
            <sz val="9"/>
            <color indexed="81"/>
            <rFont val="Tahoma"/>
            <family val="2"/>
          </rPr>
          <t>ahelton:</t>
        </r>
        <r>
          <rPr>
            <sz val="9"/>
            <color indexed="81"/>
            <rFont val="Tahoma"/>
            <family val="2"/>
          </rPr>
          <t xml:space="preserve">
Calculate aqueous concentration in headspace after equilibration.
CAH = Vh/Vw *pg * ((MW/22.4L/mol) * 273 / (T+273)) * 10^3 * 10^3
</t>
        </r>
      </text>
    </comment>
    <comment ref="AX1" authorId="2" shapeId="0" xr:uid="{E094773D-DC7A-4938-8C95-D19940D7DA37}">
      <text>
        <r>
          <rPr>
            <b/>
            <sz val="9"/>
            <color indexed="81"/>
            <rFont val="Tahoma"/>
            <family val="2"/>
          </rPr>
          <t>ahelton:</t>
        </r>
        <r>
          <rPr>
            <sz val="9"/>
            <color indexed="81"/>
            <rFont val="Tahoma"/>
            <family val="2"/>
          </rPr>
          <t xml:space="preserve">
This is the value measured on the GC (already corrected for dilution if needed)</t>
        </r>
      </text>
    </comment>
    <comment ref="BA1" authorId="2" shapeId="0" xr:uid="{620AE91A-D292-4682-BB9B-BEE945BD3CD9}">
      <text>
        <r>
          <rPr>
            <b/>
            <sz val="9"/>
            <color indexed="81"/>
            <rFont val="Tahoma"/>
            <family val="2"/>
          </rPr>
          <t>colman:</t>
        </r>
        <r>
          <rPr>
            <sz val="9"/>
            <color indexed="81"/>
            <rFont val="Tahoma"/>
            <family val="2"/>
          </rPr>
          <t xml:space="preserve">
Convert ppm to partial pressure: p_g _amb = C_g * p_amb 
where Cg is the measured concentration of gas and p_amb equals </t>
        </r>
        <r>
          <rPr>
            <b/>
            <sz val="9"/>
            <color indexed="81"/>
            <rFont val="Tahoma"/>
            <family val="2"/>
          </rPr>
          <t>ambient atmospheric pressure</t>
        </r>
        <r>
          <rPr>
            <sz val="9"/>
            <color indexed="81"/>
            <rFont val="Tahoma"/>
            <family val="2"/>
          </rPr>
          <t xml:space="preserve"> at the time HSE's were done.</t>
        </r>
      </text>
    </comment>
    <comment ref="BB1" authorId="2" shapeId="0" xr:uid="{14F51AB1-195F-40CD-97B7-2C1E6927B072}">
      <text>
        <r>
          <rPr>
            <b/>
            <sz val="9"/>
            <color indexed="81"/>
            <rFont val="Tahoma"/>
            <family val="2"/>
          </rPr>
          <t xml:space="preserve">colman:
</t>
        </r>
        <r>
          <rPr>
            <sz val="9"/>
            <color indexed="81"/>
            <rFont val="Tahoma"/>
            <family val="2"/>
          </rPr>
          <t xml:space="preserve">Convert ppm to partial pressure: 
p_g _h= C_g * p_h, 
where Cg is the measured concentration of gas and p_h equals </t>
        </r>
        <r>
          <rPr>
            <b/>
            <sz val="9"/>
            <color indexed="81"/>
            <rFont val="Tahoma"/>
            <family val="2"/>
          </rPr>
          <t xml:space="preserve">headspace pressure </t>
        </r>
        <r>
          <rPr>
            <sz val="9"/>
            <color indexed="81"/>
            <rFont val="Tahoma"/>
            <family val="2"/>
          </rPr>
          <t>at the time HSE's were done.</t>
        </r>
      </text>
    </comment>
    <comment ref="BC1" authorId="2" shapeId="0" xr:uid="{71B23C37-3594-4C96-AAFE-06B1B1AAE064}">
      <text>
        <r>
          <rPr>
            <b/>
            <sz val="9"/>
            <color indexed="81"/>
            <rFont val="Tahoma"/>
            <family val="2"/>
          </rPr>
          <t>ahelton:</t>
        </r>
        <r>
          <rPr>
            <sz val="9"/>
            <color indexed="81"/>
            <rFont val="Tahoma"/>
            <family val="2"/>
          </rPr>
          <t xml:space="preserve">
Calculate Henry's Law constant as a function of temperature (at time of incubations).  Units are atm / mol fraction
Based on Table in Hudson et al 2004 SOP</t>
        </r>
      </text>
    </comment>
    <comment ref="BD1" authorId="2" shapeId="0" xr:uid="{41285F30-89AE-4373-B620-AD05FA3630B9}">
      <text>
        <r>
          <rPr>
            <b/>
            <sz val="9"/>
            <color indexed="81"/>
            <rFont val="Tahoma"/>
            <family val="2"/>
          </rPr>
          <t>ahelton:</t>
        </r>
        <r>
          <rPr>
            <sz val="9"/>
            <color indexed="81"/>
            <rFont val="Tahoma"/>
            <family val="2"/>
          </rPr>
          <t xml:space="preserve">
Calculate Henry's Law constant as a function of temperature (at time of Field collection)  Units are atm / mol fraction
Based on Table in Hudson et al 2004 SOP</t>
        </r>
      </text>
    </comment>
    <comment ref="BE1" authorId="2" shapeId="0" xr:uid="{21EADA77-6D70-42D0-B93B-A85E9072EE00}">
      <text>
        <r>
          <rPr>
            <b/>
            <sz val="9"/>
            <color indexed="81"/>
            <rFont val="Tahoma"/>
            <family val="2"/>
          </rPr>
          <t>ahelton:</t>
        </r>
        <r>
          <rPr>
            <sz val="9"/>
            <color indexed="81"/>
            <rFont val="Tahoma"/>
            <family val="2"/>
          </rPr>
          <t xml:space="preserve">
Calculate Henry's Law constant at the time of incubations, as a function of temperature.  Based on Fogg and Sangster 2003.</t>
        </r>
      </text>
    </comment>
    <comment ref="BG1" authorId="2" shapeId="0" xr:uid="{6DEAE996-C3F7-4F2C-ACD4-3A78AA728EA9}">
      <text>
        <r>
          <rPr>
            <b/>
            <sz val="9"/>
            <color indexed="81"/>
            <rFont val="Tahoma"/>
            <family val="2"/>
          </rPr>
          <t>ahelton:</t>
        </r>
        <r>
          <rPr>
            <sz val="9"/>
            <color indexed="81"/>
            <rFont val="Tahoma"/>
            <family val="2"/>
          </rPr>
          <t xml:space="preserve">
Calculate Henry's Law constant at the time of incubations, as a function of temperature.  Based on Fogg and Sangster 2003.</t>
        </r>
      </text>
    </comment>
    <comment ref="BI1" authorId="2" shapeId="0" xr:uid="{785E1362-EFF9-4BBC-B501-FF08B67A48CC}">
      <text>
        <r>
          <rPr>
            <b/>
            <sz val="9"/>
            <color indexed="81"/>
            <rFont val="Tahoma"/>
            <family val="2"/>
          </rPr>
          <t>ahelton:</t>
        </r>
        <r>
          <rPr>
            <sz val="9"/>
            <color indexed="81"/>
            <rFont val="Tahoma"/>
            <family val="2"/>
          </rPr>
          <t xml:space="preserve">
Calculate the aqueous concentration in water after equilibration.  CA = (n/V) * pg / H * MW *10^3 mg / g *10^3 ug / mg.  Where n / V = 55 mol / L (molar concentration of water) and MW = molecular weight in g/mol of gas</t>
        </r>
      </text>
    </comment>
    <comment ref="BJ1" authorId="2" shapeId="0" xr:uid="{271B094F-C782-47D4-A3D9-0634739EA930}">
      <text>
        <r>
          <rPr>
            <b/>
            <sz val="9"/>
            <color indexed="81"/>
            <rFont val="Tahoma"/>
            <family val="2"/>
          </rPr>
          <t>ahelton:</t>
        </r>
        <r>
          <rPr>
            <sz val="9"/>
            <color indexed="81"/>
            <rFont val="Tahoma"/>
            <family val="2"/>
          </rPr>
          <t xml:space="preserve">
Calculate the aqueous concentration in water after equilibration.  CA = (n/V) * pg / H * MW *10^3 mg / g *10^3 ug / mg.  Where n / V = 55 mol / L (molar concentration of water) and MW = molecular weight in g/mol of gas</t>
        </r>
      </text>
    </comment>
    <comment ref="BK1" authorId="2" shapeId="0" xr:uid="{F0B1F38C-4E40-4508-9A57-2AD6738CB5F0}">
      <text>
        <r>
          <rPr>
            <b/>
            <sz val="9"/>
            <color indexed="81"/>
            <rFont val="Tahoma"/>
            <family val="2"/>
          </rPr>
          <t>ahelton:</t>
        </r>
        <r>
          <rPr>
            <sz val="9"/>
            <color indexed="81"/>
            <rFont val="Tahoma"/>
            <family val="2"/>
          </rPr>
          <t xml:space="preserve">
Calculate aqueous concentration in headspace after equilibration.
CAH = Vh/Vw *pg * ((MW/22.4L/mol) * 273 / (T+273)) * 10^3 * 10^3
</t>
        </r>
      </text>
    </comment>
    <comment ref="BL1" authorId="2" shapeId="0" xr:uid="{492AFDB9-A62C-4A74-B0A7-E6F0C9F286DC}">
      <text>
        <r>
          <rPr>
            <b/>
            <sz val="9"/>
            <color indexed="81"/>
            <rFont val="Tahoma"/>
            <family val="2"/>
          </rPr>
          <t>ahelton:</t>
        </r>
        <r>
          <rPr>
            <sz val="9"/>
            <color indexed="81"/>
            <rFont val="Tahoma"/>
            <family val="2"/>
          </rPr>
          <t xml:space="preserve">
Calculate aqueous concentration in headspace after equilibration.
CAH = Vh/Vw *pg * ((MW/22.4L/mol) * 273 / (T+273)) * 10^3 * 10^3
</t>
        </r>
      </text>
    </comment>
  </commentList>
</comments>
</file>

<file path=xl/sharedStrings.xml><?xml version="1.0" encoding="utf-8"?>
<sst xmlns="http://schemas.openxmlformats.org/spreadsheetml/2006/main" count="471" uniqueCount="114">
  <si>
    <t>Water T @time of equilibration (C)</t>
  </si>
  <si>
    <t>Ambient atmospheric pressure (atm)</t>
  </si>
  <si>
    <t>H2Ovol/mass (mL)</t>
  </si>
  <si>
    <t>Bottle Vol. (mL)</t>
  </si>
  <si>
    <t>Headspace Vol. (V_h; mL)</t>
  </si>
  <si>
    <t>N2 added to HSE Vial (ml)</t>
  </si>
  <si>
    <t>Headspace Pressure (p_h; atm)</t>
  </si>
  <si>
    <t>Measured CH4 Concentration in Headspace  (C_g; ppm)</t>
  </si>
  <si>
    <t>Old CH4 Partial Pressure  (p_g_amb; atm)</t>
  </si>
  <si>
    <t>New CH4 Partial pressure (p_g_h; atm)</t>
  </si>
  <si>
    <t>H (T) (atm / mol fraction)</t>
  </si>
  <si>
    <t>H (T) (kg Pa / mol)</t>
  </si>
  <si>
    <t xml:space="preserve"> H(T) (atm / mol fraction)</t>
  </si>
  <si>
    <t>Aqueous CH4 Conc, ambient pressure (C_a_amb; ug CH4 / L H2O)</t>
  </si>
  <si>
    <t>Aqueous CH4 Conc, headspace pressure (C_a_h; ug CH4 / L H2O)</t>
  </si>
  <si>
    <t>Aquesous CH4 Conc in headspace, ambient pressure, N2 as headspace volume (ug CH4 / L H2O)</t>
  </si>
  <si>
    <t>Aquesous CH4 Conc in headspace, headspace pressure (ug CH4 / L H2O)</t>
  </si>
  <si>
    <t>Dissolved CH4, ambient pressure calc (ug CH4 / L H2O)</t>
  </si>
  <si>
    <t>Dissolved CH4, headspace pressure calc (ug CH4 / L H2O)</t>
  </si>
  <si>
    <t>Measured CO2 Concentration in Headspace  (C_g; ppm)</t>
  </si>
  <si>
    <t>Old CO2 Partial Pressure  (p_g_amb; atm)</t>
  </si>
  <si>
    <t>New CO2 Partial pressure (p_g_h; atm)</t>
  </si>
  <si>
    <t>Aqueous CO2 Conc, ambient pressure (C_a_amb; ug CO2 / L H2O)</t>
  </si>
  <si>
    <t>Aqueous CO2 Conc, headspace pressure (C_a_h; ug CO2 / L H2O)</t>
  </si>
  <si>
    <t>Aquesous CO2 Conc in headspace, ambient pressure, N2 as headspace volume (ug CO2 / L H2O)</t>
  </si>
  <si>
    <t>Aquesous CO2 Conc in headspace, headspace pressure (ug CO2 / L H2O)</t>
  </si>
  <si>
    <t>Dissolved CO2, ambient pressure calc (ug CO2 / L H2O)</t>
  </si>
  <si>
    <t>Dissolved CO2, headspace pressure calc (ug CO2 / L H2O)</t>
  </si>
  <si>
    <t>Measured N2O Concentration in Headspace  (C_g; ppm)</t>
  </si>
  <si>
    <t>Old N2O Partial Pressure  (p_g_amb; atm)</t>
  </si>
  <si>
    <t>New N2O Partial pressure (p_g_h; atm)</t>
  </si>
  <si>
    <t>Aqueous N2O Conc, ambient pressure (C_a_amb; ug N2O / L H2O)</t>
  </si>
  <si>
    <t>Aqueous N2O Conc, headspace pressure (C_a_h; ug N2O / L H2O)</t>
  </si>
  <si>
    <t>Aquesous N2O Conc in headspace, ambient pressure, N2 as headspace volume (ug N2O / L H2O)</t>
  </si>
  <si>
    <t>Aquesous N2O Conc in headspace, headspace pressure (ug N2O / L H2O)</t>
  </si>
  <si>
    <t>Dissolved N2O, ambient pressure calc (ug N2O / L H2O)</t>
  </si>
  <si>
    <t>Dissolved N2O, headspace pressure calc (ug N2O / L H2O)</t>
  </si>
  <si>
    <t>Gas samples from 11/2019-03/2020 from New Hope Creek Sites</t>
  </si>
  <si>
    <t>Updates</t>
  </si>
  <si>
    <t>Brought in GC data (converted to ppm in individual run spreadsheets) for all gas samples to date</t>
  </si>
  <si>
    <t>Entered data for headspace calcs from field notebooks</t>
  </si>
  <si>
    <t>Created by Alice Carter</t>
  </si>
  <si>
    <t>Headspace calcs sheet originally from A Helton</t>
  </si>
  <si>
    <t>CH4 (ppm)</t>
  </si>
  <si>
    <t>CO2 (ppm)</t>
  </si>
  <si>
    <t>N2O (ppm)</t>
  </si>
  <si>
    <t>Date</t>
  </si>
  <si>
    <t>Time</t>
  </si>
  <si>
    <t>NHC</t>
  </si>
  <si>
    <t>UNHC</t>
  </si>
  <si>
    <t>CBP</t>
  </si>
  <si>
    <t>MC751</t>
  </si>
  <si>
    <t>WB</t>
  </si>
  <si>
    <t>WBP</t>
  </si>
  <si>
    <t>PM</t>
  </si>
  <si>
    <t>Site</t>
  </si>
  <si>
    <t>60ml vial number</t>
  </si>
  <si>
    <t>60ml vial mass empty (g)</t>
  </si>
  <si>
    <t>60ml vial mass full (g)</t>
  </si>
  <si>
    <t>water temp field C</t>
  </si>
  <si>
    <t>Air Pressure field (mmHg)</t>
  </si>
  <si>
    <t>ml N2</t>
  </si>
  <si>
    <t>9 ml vial number</t>
  </si>
  <si>
    <t>water temp lab C</t>
  </si>
  <si>
    <t>Air Pressure lab (mmHg)</t>
  </si>
  <si>
    <t>Ambient atmospheric pressure (mmHg)</t>
  </si>
  <si>
    <t>total volume</t>
  </si>
  <si>
    <t>pH</t>
  </si>
  <si>
    <t>Dilution (ml sample/total vol in GC vial)</t>
  </si>
  <si>
    <t>vial mass error (+/- g)</t>
  </si>
  <si>
    <t>Notes</t>
  </si>
  <si>
    <t>vial leaked</t>
  </si>
  <si>
    <t>equilibration temperature estimated</t>
  </si>
  <si>
    <t xml:space="preserve"> </t>
  </si>
  <si>
    <t>sample volume estimated +- 0.35g</t>
  </si>
  <si>
    <t>sample volume estimated +- 0.97g</t>
  </si>
  <si>
    <t>NA</t>
  </si>
  <si>
    <t>vial mass error (+/- %)</t>
  </si>
  <si>
    <t>error_pct</t>
  </si>
  <si>
    <t>CH4.ugL</t>
  </si>
  <si>
    <t>CO2.ugL</t>
  </si>
  <si>
    <t>N2O.ugL</t>
  </si>
  <si>
    <t>In the headspace calcs sheet, user provides:</t>
  </si>
  <si>
    <t>Equilibration temp and air pressure, Vial volume, water volume, N2 volume, headspace gas concentration</t>
  </si>
  <si>
    <t>Blue columns are filled out by user, green columns indicate final calculations</t>
  </si>
  <si>
    <t>CH4 sat (ug CH4/L)</t>
  </si>
  <si>
    <t>Atmospheric CH4 concentration (ppm)</t>
  </si>
  <si>
    <t>atmospheric CH4 partial pressure (atm)</t>
  </si>
  <si>
    <t>CO2 sat (ug CO2/L)</t>
  </si>
  <si>
    <t>Atmospheric CO2 concentration (ppm)</t>
  </si>
  <si>
    <t>atmospheric CO2 partial pressure (atm)</t>
  </si>
  <si>
    <t>Atmospheric N2O concentration (ppm)</t>
  </si>
  <si>
    <t>atmospheric N2O partial pressure (atm)</t>
  </si>
  <si>
    <t>CH4 saturation (ug/L)</t>
  </si>
  <si>
    <t>CO2 saturation (ug/L)</t>
  </si>
  <si>
    <t>N2O saturation (ug/L)</t>
  </si>
  <si>
    <t>CH4.sat</t>
  </si>
  <si>
    <t>CO2.sat</t>
  </si>
  <si>
    <t>N2O.sat</t>
  </si>
  <si>
    <t>site</t>
  </si>
  <si>
    <t>date</t>
  </si>
  <si>
    <t>time</t>
  </si>
  <si>
    <t>watertemp_C</t>
  </si>
  <si>
    <t>Water T @time of collection (C)</t>
  </si>
  <si>
    <t>Ambient atmospheric pressure at time of collection(mmHg)</t>
  </si>
  <si>
    <t>Ambient atmospheric pressure field (atm)</t>
  </si>
  <si>
    <t>H (T) at time of field collection (atm / mol fraction)</t>
  </si>
  <si>
    <t>H (T) at field collection (atm / mol fraction)</t>
  </si>
  <si>
    <t>H (T) field (kg Pa / mol)</t>
  </si>
  <si>
    <t xml:space="preserve"> H(T) field (atm / mol fraction)</t>
  </si>
  <si>
    <t xml:space="preserve"> H(T) Field(atm / mol fraction)</t>
  </si>
  <si>
    <t>H (T) Field (kg Pa / mol)</t>
  </si>
  <si>
    <t xml:space="preserve"> H(T)Field (atm / mol fraction)</t>
  </si>
  <si>
    <t>N2O sat (ug N2O/L)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</si>
</sst>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
    <numFmt numFmtId="166" formatCode="0.000"/>
    <numFmt numFmtId="167" formatCode="0.000000"/>
    <numFmt numFmtId="168" formatCode="h:mm;@"/>
    <numFmt numFmtId="169" formatCode="yyyy\-mm\-dd;@"/>
  </numFmts>
  <fonts count="8" x14ac:knownFonts="1">
    <font>
      <sz val="11"/>
      <color theme="1"/>
      <name val="Calibri"/>
      <family val="2"/>
      <scheme val="minor"/>
    </font>
    <font>
      <sz val="10"/>
      <color indexed="8"/>
      <name val="Arial"/>
      <family val="2"/>
    </font>
    <font>
      <sz val="11"/>
      <color indexed="8"/>
      <name val="Calibri"/>
      <family val="2"/>
    </font>
    <font>
      <sz val="10"/>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theme="0" tint="-0.14999847407452621"/>
        <bgColor indexed="0"/>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0"/>
      </patternFill>
    </fill>
    <fill>
      <patternFill patternType="solid">
        <fgColor theme="8"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right/>
      <top/>
      <bottom style="thin">
        <color indexed="64"/>
      </bottom>
      <diagonal/>
    </border>
    <border>
      <left/>
      <right/>
      <top style="thin">
        <color indexed="64"/>
      </top>
      <bottom/>
      <diagonal/>
    </border>
  </borders>
  <cellStyleXfs count="3">
    <xf numFmtId="0" fontId="0" fillId="0" borderId="0"/>
    <xf numFmtId="0" fontId="1" fillId="0" borderId="0"/>
    <xf numFmtId="0" fontId="3" fillId="0" borderId="0"/>
  </cellStyleXfs>
  <cellXfs count="61">
    <xf numFmtId="0" fontId="0" fillId="0" borderId="0" xfId="0"/>
    <xf numFmtId="0" fontId="2" fillId="2" borderId="1" xfId="1" applyFont="1" applyFill="1" applyBorder="1" applyAlignment="1">
      <alignment horizontal="center" wrapText="1"/>
    </xf>
    <xf numFmtId="0" fontId="0" fillId="3" borderId="1" xfId="0" applyFill="1" applyBorder="1" applyAlignment="1">
      <alignment wrapText="1"/>
    </xf>
    <xf numFmtId="0" fontId="0" fillId="4" borderId="1" xfId="0" applyFill="1" applyBorder="1" applyAlignment="1">
      <alignment wrapText="1"/>
    </xf>
    <xf numFmtId="164" fontId="2" fillId="0" borderId="2" xfId="1" applyNumberFormat="1" applyFont="1" applyBorder="1" applyAlignment="1">
      <alignment horizontal="right" wrapText="1"/>
    </xf>
    <xf numFmtId="165" fontId="0" fillId="0" borderId="0" xfId="0" applyNumberFormat="1"/>
    <xf numFmtId="2" fontId="0" fillId="0" borderId="0" xfId="0" applyNumberFormat="1"/>
    <xf numFmtId="11" fontId="2" fillId="0" borderId="2" xfId="1" applyNumberFormat="1" applyFont="1" applyBorder="1" applyAlignment="1">
      <alignment horizontal="right" wrapText="1"/>
    </xf>
    <xf numFmtId="1" fontId="2" fillId="0" borderId="0" xfId="1" applyNumberFormat="1" applyFont="1" applyAlignment="1">
      <alignment horizontal="right" wrapText="1"/>
    </xf>
    <xf numFmtId="166" fontId="0" fillId="0" borderId="0" xfId="0" applyNumberFormat="1"/>
    <xf numFmtId="2" fontId="0" fillId="4" borderId="0" xfId="0" applyNumberFormat="1" applyFill="1"/>
    <xf numFmtId="1" fontId="0" fillId="0" borderId="0" xfId="0" applyNumberFormat="1"/>
    <xf numFmtId="167" fontId="2" fillId="0" borderId="2" xfId="1" applyNumberFormat="1" applyFont="1" applyBorder="1" applyAlignment="1">
      <alignment horizontal="right" wrapText="1"/>
    </xf>
    <xf numFmtId="0" fontId="0" fillId="4" borderId="0" xfId="0" applyFill="1"/>
    <xf numFmtId="14" fontId="0" fillId="0" borderId="0" xfId="0" applyNumberFormat="1"/>
    <xf numFmtId="0" fontId="0" fillId="0" borderId="3" xfId="0" applyBorder="1"/>
    <xf numFmtId="14" fontId="0" fillId="0" borderId="3" xfId="0" applyNumberFormat="1" applyBorder="1"/>
    <xf numFmtId="165" fontId="0" fillId="0" borderId="3" xfId="0" applyNumberFormat="1" applyBorder="1"/>
    <xf numFmtId="2" fontId="0" fillId="0" borderId="3" xfId="0" applyNumberFormat="1" applyBorder="1"/>
    <xf numFmtId="1" fontId="0" fillId="0" borderId="3" xfId="0" applyNumberFormat="1" applyBorder="1"/>
    <xf numFmtId="2" fontId="2" fillId="2" borderId="1" xfId="1" applyNumberFormat="1" applyFont="1" applyFill="1" applyBorder="1" applyAlignment="1">
      <alignment horizontal="center" wrapText="1"/>
    </xf>
    <xf numFmtId="165" fontId="2" fillId="2" borderId="1" xfId="1" applyNumberFormat="1" applyFont="1" applyFill="1" applyBorder="1" applyAlignment="1">
      <alignment horizontal="center" wrapText="1"/>
    </xf>
    <xf numFmtId="1" fontId="2" fillId="2" borderId="1" xfId="1" applyNumberFormat="1" applyFont="1" applyFill="1" applyBorder="1" applyAlignment="1">
      <alignment horizontal="center" wrapText="1"/>
    </xf>
    <xf numFmtId="20" fontId="0" fillId="0" borderId="0" xfId="0" applyNumberFormat="1"/>
    <xf numFmtId="0" fontId="0" fillId="0" borderId="0" xfId="0" applyBorder="1"/>
    <xf numFmtId="14" fontId="0" fillId="0" borderId="0" xfId="0" applyNumberFormat="1" applyBorder="1"/>
    <xf numFmtId="1" fontId="0" fillId="0" borderId="0" xfId="0" applyNumberFormat="1" applyBorder="1"/>
    <xf numFmtId="2" fontId="0" fillId="0" borderId="0" xfId="0" applyNumberFormat="1" applyBorder="1"/>
    <xf numFmtId="20" fontId="0" fillId="0" borderId="3" xfId="0" applyNumberFormat="1" applyBorder="1"/>
    <xf numFmtId="165" fontId="0" fillId="0" borderId="0" xfId="0" applyNumberFormat="1" applyBorder="1"/>
    <xf numFmtId="165" fontId="0" fillId="5" borderId="0" xfId="0" applyNumberFormat="1" applyFill="1"/>
    <xf numFmtId="2" fontId="0" fillId="5" borderId="0" xfId="0" applyNumberFormat="1" applyFill="1"/>
    <xf numFmtId="2" fontId="0" fillId="5" borderId="3" xfId="0" applyNumberFormat="1" applyFill="1" applyBorder="1"/>
    <xf numFmtId="2" fontId="0" fillId="5" borderId="0" xfId="0" applyNumberFormat="1" applyFill="1" applyBorder="1"/>
    <xf numFmtId="20" fontId="0" fillId="0" borderId="0" xfId="0" applyNumberFormat="1" applyBorder="1"/>
    <xf numFmtId="168" fontId="0" fillId="0" borderId="0" xfId="0" applyNumberFormat="1"/>
    <xf numFmtId="0" fontId="0" fillId="0" borderId="4" xfId="0" applyBorder="1"/>
    <xf numFmtId="14" fontId="0" fillId="0" borderId="4" xfId="0" applyNumberFormat="1" applyBorder="1"/>
    <xf numFmtId="20" fontId="0" fillId="0" borderId="4" xfId="0" applyNumberFormat="1" applyBorder="1"/>
    <xf numFmtId="2" fontId="0" fillId="0" borderId="4" xfId="0" applyNumberFormat="1" applyBorder="1"/>
    <xf numFmtId="165" fontId="0" fillId="0" borderId="4" xfId="0" applyNumberFormat="1" applyBorder="1"/>
    <xf numFmtId="1" fontId="0" fillId="0" borderId="4" xfId="0" applyNumberFormat="1" applyBorder="1"/>
    <xf numFmtId="166" fontId="2" fillId="2" borderId="1" xfId="1" applyNumberFormat="1" applyFont="1" applyFill="1" applyBorder="1" applyAlignment="1">
      <alignment horizontal="center" wrapText="1"/>
    </xf>
    <xf numFmtId="166" fontId="0" fillId="0" borderId="3" xfId="0" applyNumberFormat="1" applyBorder="1"/>
    <xf numFmtId="166" fontId="0" fillId="0" borderId="0" xfId="0" applyNumberFormat="1" applyBorder="1"/>
    <xf numFmtId="166" fontId="0" fillId="0" borderId="4" xfId="0" applyNumberFormat="1" applyBorder="1"/>
    <xf numFmtId="166" fontId="0" fillId="5" borderId="0" xfId="0" applyNumberFormat="1" applyFill="1"/>
    <xf numFmtId="0" fontId="0" fillId="0" borderId="0" xfId="0" quotePrefix="1"/>
    <xf numFmtId="167" fontId="0" fillId="0" borderId="0" xfId="0" applyNumberFormat="1"/>
    <xf numFmtId="0" fontId="2" fillId="6" borderId="1" xfId="1" applyFont="1" applyFill="1" applyBorder="1" applyAlignment="1">
      <alignment horizontal="center" wrapText="1"/>
    </xf>
    <xf numFmtId="0" fontId="3" fillId="7" borderId="0" xfId="2" applyFill="1"/>
    <xf numFmtId="1" fontId="0" fillId="7" borderId="0" xfId="0" applyNumberFormat="1" applyFill="1"/>
    <xf numFmtId="0" fontId="0" fillId="7" borderId="0" xfId="0" applyFill="1"/>
    <xf numFmtId="165" fontId="0" fillId="7" borderId="0" xfId="0" applyNumberFormat="1" applyFill="1"/>
    <xf numFmtId="166" fontId="0" fillId="0" borderId="0" xfId="0" applyNumberFormat="1" applyFill="1"/>
    <xf numFmtId="169" fontId="0" fillId="0" borderId="0" xfId="0" applyNumberFormat="1"/>
    <xf numFmtId="164" fontId="2" fillId="0" borderId="0" xfId="1" applyNumberFormat="1" applyFont="1" applyBorder="1" applyAlignment="1">
      <alignment horizontal="right" wrapText="1"/>
    </xf>
    <xf numFmtId="2" fontId="2" fillId="0" borderId="0" xfId="1" applyNumberFormat="1" applyFont="1" applyAlignment="1">
      <alignment horizontal="right" wrapText="1"/>
    </xf>
    <xf numFmtId="11" fontId="2" fillId="2" borderId="1" xfId="1" applyNumberFormat="1" applyFont="1" applyFill="1" applyBorder="1" applyAlignment="1">
      <alignment horizontal="center" wrapText="1"/>
    </xf>
    <xf numFmtId="11" fontId="2" fillId="0" borderId="0" xfId="1" applyNumberFormat="1" applyFont="1" applyAlignment="1">
      <alignment horizontal="right" wrapText="1"/>
    </xf>
    <xf numFmtId="11" fontId="0" fillId="0" borderId="0" xfId="0" applyNumberFormat="1"/>
  </cellXfs>
  <cellStyles count="3">
    <cellStyle name="Normal" xfId="0" builtinId="0"/>
    <cellStyle name="Normal 2" xfId="2" xr:uid="{BE05DB14-BF74-4424-8E49-872CEB3413E3}"/>
    <cellStyle name="Normal_Sheet1" xfId="1" xr:uid="{89843055-DF50-433B-AD4F-CD49D7F1709F}"/>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CH4</a:t>
            </a:r>
          </a:p>
        </c:rich>
      </c:tx>
      <c:layout>
        <c:manualLayout>
          <c:xMode val="edge"/>
          <c:yMode val="edge"/>
          <c:x val="0.46655416576249797"/>
          <c:y val="0.59722222222222199"/>
        </c:manualLayout>
      </c:layout>
      <c:overlay val="1"/>
    </c:title>
    <c:autoTitleDeleted val="0"/>
    <c:plotArea>
      <c:layout/>
      <c:scatterChart>
        <c:scatterStyle val="lineMarker"/>
        <c:varyColors val="0"/>
        <c:ser>
          <c:idx val="0"/>
          <c:order val="0"/>
          <c:spPr>
            <a:ln w="19050">
              <a:noFill/>
            </a:ln>
          </c:spPr>
          <c:xVal>
            <c:numRef>
              <c:f>'Headspace Calcs'!$K$2:$K$134</c:f>
              <c:numCache>
                <c:formatCode>0.0</c:formatCode>
                <c:ptCount val="133"/>
                <c:pt idx="0">
                  <c:v>26.36</c:v>
                </c:pt>
                <c:pt idx="1">
                  <c:v>26.75</c:v>
                </c:pt>
                <c:pt idx="2">
                  <c:v>30.310000000000002</c:v>
                </c:pt>
                <c:pt idx="3">
                  <c:v>21.89</c:v>
                </c:pt>
                <c:pt idx="4">
                  <c:v>43.769999999999982</c:v>
                </c:pt>
                <c:pt idx="5">
                  <c:v>27.319999999999993</c:v>
                </c:pt>
                <c:pt idx="6">
                  <c:v>29.039999999999992</c:v>
                </c:pt>
                <c:pt idx="7">
                  <c:v>31.699999999999989</c:v>
                </c:pt>
                <c:pt idx="8">
                  <c:v>23.589999999999989</c:v>
                </c:pt>
                <c:pt idx="9">
                  <c:v>27.689999999999998</c:v>
                </c:pt>
                <c:pt idx="10">
                  <c:v>30.069999999999993</c:v>
                </c:pt>
                <c:pt idx="11">
                  <c:v>30.839999999999989</c:v>
                </c:pt>
                <c:pt idx="12">
                  <c:v>30.439999999999998</c:v>
                </c:pt>
                <c:pt idx="13">
                  <c:v>34.730000000000004</c:v>
                </c:pt>
                <c:pt idx="14">
                  <c:v>39.22999999999999</c:v>
                </c:pt>
                <c:pt idx="15">
                  <c:v>23.379999999999981</c:v>
                </c:pt>
                <c:pt idx="16">
                  <c:v>32.959999999999994</c:v>
                </c:pt>
                <c:pt idx="17">
                  <c:v>29.730000000000004</c:v>
                </c:pt>
                <c:pt idx="18">
                  <c:v>28.450000000000003</c:v>
                </c:pt>
                <c:pt idx="19">
                  <c:v>38.539999999999992</c:v>
                </c:pt>
                <c:pt idx="20">
                  <c:v>40.409999999999997</c:v>
                </c:pt>
                <c:pt idx="21">
                  <c:v>30.810000000000002</c:v>
                </c:pt>
                <c:pt idx="22">
                  <c:v>34.149999999999991</c:v>
                </c:pt>
                <c:pt idx="23">
                  <c:v>32.519999999999996</c:v>
                </c:pt>
                <c:pt idx="24">
                  <c:v>32.83</c:v>
                </c:pt>
                <c:pt idx="25">
                  <c:v>23.72999999999999</c:v>
                </c:pt>
                <c:pt idx="26">
                  <c:v>29.47</c:v>
                </c:pt>
                <c:pt idx="27">
                  <c:v>20.849999999999994</c:v>
                </c:pt>
                <c:pt idx="28">
                  <c:v>19.759999999999991</c:v>
                </c:pt>
                <c:pt idx="29">
                  <c:v>35.769999999999996</c:v>
                </c:pt>
                <c:pt idx="30">
                  <c:v>35.269999999999996</c:v>
                </c:pt>
                <c:pt idx="31">
                  <c:v>32.339999999999989</c:v>
                </c:pt>
                <c:pt idx="32">
                  <c:v>28.599999999999994</c:v>
                </c:pt>
                <c:pt idx="33">
                  <c:v>31.179999999999993</c:v>
                </c:pt>
                <c:pt idx="34">
                  <c:v>28.22</c:v>
                </c:pt>
                <c:pt idx="35">
                  <c:v>39.699999999999989</c:v>
                </c:pt>
                <c:pt idx="36">
                  <c:v>37.799999999999997</c:v>
                </c:pt>
                <c:pt idx="37">
                  <c:v>20.170000000000002</c:v>
                </c:pt>
                <c:pt idx="38">
                  <c:v>29.039999999999992</c:v>
                </c:pt>
                <c:pt idx="39">
                  <c:v>21.53</c:v>
                </c:pt>
                <c:pt idx="40">
                  <c:v>38.67</c:v>
                </c:pt>
                <c:pt idx="41">
                  <c:v>31.839999999999989</c:v>
                </c:pt>
                <c:pt idx="42">
                  <c:v>34.730000000000004</c:v>
                </c:pt>
                <c:pt idx="43">
                  <c:v>30.599999999999994</c:v>
                </c:pt>
                <c:pt idx="44">
                  <c:v>22.75</c:v>
                </c:pt>
                <c:pt idx="45">
                  <c:v>38.549999999999983</c:v>
                </c:pt>
                <c:pt idx="46">
                  <c:v>40.340000000000003</c:v>
                </c:pt>
                <c:pt idx="47">
                  <c:v>28.929999999999993</c:v>
                </c:pt>
                <c:pt idx="48">
                  <c:v>24.879999999999981</c:v>
                </c:pt>
                <c:pt idx="49">
                  <c:v>43.321999999999989</c:v>
                </c:pt>
                <c:pt idx="50">
                  <c:v>27.881999999999977</c:v>
                </c:pt>
                <c:pt idx="51">
                  <c:v>32.331999999999994</c:v>
                </c:pt>
                <c:pt idx="52">
                  <c:v>32.421999999999997</c:v>
                </c:pt>
                <c:pt idx="53">
                  <c:v>29.021999999999977</c:v>
                </c:pt>
                <c:pt idx="54">
                  <c:v>30.361999999999981</c:v>
                </c:pt>
                <c:pt idx="55">
                  <c:v>29.921999999999983</c:v>
                </c:pt>
                <c:pt idx="56">
                  <c:v>29.481999999999985</c:v>
                </c:pt>
                <c:pt idx="57">
                  <c:v>29.049999999999983</c:v>
                </c:pt>
                <c:pt idx="58">
                  <c:v>27.152000000000001</c:v>
                </c:pt>
                <c:pt idx="59">
                  <c:v>30.089999999999989</c:v>
                </c:pt>
                <c:pt idx="60">
                  <c:v>19.999999999999986</c:v>
                </c:pt>
                <c:pt idx="61">
                  <c:v>23.819999999999993</c:v>
                </c:pt>
                <c:pt idx="62">
                  <c:v>24</c:v>
                </c:pt>
                <c:pt idx="63">
                  <c:v>41.839999999999989</c:v>
                </c:pt>
                <c:pt idx="64">
                  <c:v>22.999999999999986</c:v>
                </c:pt>
                <c:pt idx="65">
                  <c:v>26.36999999999999</c:v>
                </c:pt>
                <c:pt idx="66">
                  <c:v>24</c:v>
                </c:pt>
                <c:pt idx="67">
                  <c:v>25.730000000000004</c:v>
                </c:pt>
                <c:pt idx="68">
                  <c:v>28</c:v>
                </c:pt>
                <c:pt idx="69">
                  <c:v>29.449999999999989</c:v>
                </c:pt>
                <c:pt idx="70">
                  <c:v>33.249999999999986</c:v>
                </c:pt>
                <c:pt idx="71">
                  <c:v>33.459999999999994</c:v>
                </c:pt>
                <c:pt idx="72">
                  <c:v>33.44</c:v>
                </c:pt>
                <c:pt idx="73">
                  <c:v>40.699999999999989</c:v>
                </c:pt>
                <c:pt idx="74">
                  <c:v>28.149999999999991</c:v>
                </c:pt>
                <c:pt idx="75">
                  <c:v>42.699999999999989</c:v>
                </c:pt>
                <c:pt idx="76">
                  <c:v>41.789999999999992</c:v>
                </c:pt>
                <c:pt idx="77">
                  <c:v>26.099999999999994</c:v>
                </c:pt>
                <c:pt idx="78">
                  <c:v>28.709999999999994</c:v>
                </c:pt>
                <c:pt idx="79">
                  <c:v>37.959999999999994</c:v>
                </c:pt>
                <c:pt idx="80">
                  <c:v>34.749999999999986</c:v>
                </c:pt>
                <c:pt idx="81">
                  <c:v>24.899999999999991</c:v>
                </c:pt>
                <c:pt idx="82">
                  <c:v>27.769999999999996</c:v>
                </c:pt>
                <c:pt idx="83">
                  <c:v>33.449999999999989</c:v>
                </c:pt>
                <c:pt idx="84">
                  <c:v>33.199999999999989</c:v>
                </c:pt>
                <c:pt idx="85">
                  <c:v>35.459999999999994</c:v>
                </c:pt>
                <c:pt idx="86">
                  <c:v>44.820000000000007</c:v>
                </c:pt>
                <c:pt idx="87">
                  <c:v>31.83</c:v>
                </c:pt>
                <c:pt idx="88">
                  <c:v>31.319999999999993</c:v>
                </c:pt>
                <c:pt idx="89">
                  <c:v>37.859999999999985</c:v>
                </c:pt>
                <c:pt idx="90">
                  <c:v>34.69</c:v>
                </c:pt>
                <c:pt idx="91">
                  <c:v>28.799999999999997</c:v>
                </c:pt>
                <c:pt idx="92">
                  <c:v>25.97</c:v>
                </c:pt>
                <c:pt idx="93">
                  <c:v>30.36</c:v>
                </c:pt>
                <c:pt idx="94">
                  <c:v>29.769999999999982</c:v>
                </c:pt>
                <c:pt idx="95">
                  <c:v>37.689999999999984</c:v>
                </c:pt>
                <c:pt idx="96">
                  <c:v>22.17</c:v>
                </c:pt>
                <c:pt idx="97">
                  <c:v>30.989999999999995</c:v>
                </c:pt>
                <c:pt idx="98">
                  <c:v>31.319999999999993</c:v>
                </c:pt>
                <c:pt idx="99">
                  <c:v>39.25</c:v>
                </c:pt>
                <c:pt idx="100">
                  <c:v>39.549999999999983</c:v>
                </c:pt>
                <c:pt idx="101">
                  <c:v>30.049999999999997</c:v>
                </c:pt>
                <c:pt idx="102">
                  <c:v>38.069999999999993</c:v>
                </c:pt>
                <c:pt idx="103">
                  <c:v>27.61</c:v>
                </c:pt>
                <c:pt idx="104">
                  <c:v>37.25</c:v>
                </c:pt>
                <c:pt idx="105">
                  <c:v>30.789999999999992</c:v>
                </c:pt>
                <c:pt idx="106">
                  <c:v>29.849999999999994</c:v>
                </c:pt>
                <c:pt idx="107">
                  <c:v>30.819999999999993</c:v>
                </c:pt>
                <c:pt idx="108">
                  <c:v>28.310000000000002</c:v>
                </c:pt>
                <c:pt idx="109">
                  <c:v>29.349999999999994</c:v>
                </c:pt>
                <c:pt idx="110">
                  <c:v>28.199999999999989</c:v>
                </c:pt>
                <c:pt idx="111">
                  <c:v>32.599999999999994</c:v>
                </c:pt>
                <c:pt idx="112">
                  <c:v>37.399999999999991</c:v>
                </c:pt>
                <c:pt idx="113">
                  <c:v>34.399999999999991</c:v>
                </c:pt>
                <c:pt idx="114">
                  <c:v>37.539999999999992</c:v>
                </c:pt>
                <c:pt idx="115">
                  <c:v>24.11999999999999</c:v>
                </c:pt>
                <c:pt idx="116">
                  <c:v>39.519999999999996</c:v>
                </c:pt>
                <c:pt idx="117">
                  <c:v>32.799999999999997</c:v>
                </c:pt>
                <c:pt idx="118">
                  <c:v>26.419999999999987</c:v>
                </c:pt>
                <c:pt idx="119">
                  <c:v>26.519999999999996</c:v>
                </c:pt>
                <c:pt idx="120">
                  <c:v>35.69</c:v>
                </c:pt>
                <c:pt idx="121">
                  <c:v>28.14</c:v>
                </c:pt>
                <c:pt idx="122">
                  <c:v>19.379999999999981</c:v>
                </c:pt>
                <c:pt idx="123">
                  <c:v>33.239999999999995</c:v>
                </c:pt>
                <c:pt idx="124">
                  <c:v>30.749999999999986</c:v>
                </c:pt>
                <c:pt idx="125">
                  <c:v>29.67</c:v>
                </c:pt>
                <c:pt idx="126">
                  <c:v>27.86999999999999</c:v>
                </c:pt>
                <c:pt idx="127">
                  <c:v>37.58</c:v>
                </c:pt>
                <c:pt idx="128">
                  <c:v>37.709999999999994</c:v>
                </c:pt>
                <c:pt idx="129">
                  <c:v>25.789999999999992</c:v>
                </c:pt>
                <c:pt idx="130">
                  <c:v>26.489999999999995</c:v>
                </c:pt>
                <c:pt idx="131">
                  <c:v>28.379999999999995</c:v>
                </c:pt>
                <c:pt idx="132">
                  <c:v>27.92</c:v>
                </c:pt>
              </c:numCache>
            </c:numRef>
          </c:xVal>
          <c:yVal>
            <c:numRef>
              <c:f>'Headspace Calcs'!$AC$2:$AC$134</c:f>
              <c:numCache>
                <c:formatCode>0.00</c:formatCode>
                <c:ptCount val="133"/>
                <c:pt idx="0">
                  <c:v>6.2071306397265946</c:v>
                </c:pt>
                <c:pt idx="1">
                  <c:v>8.7696018584933189</c:v>
                </c:pt>
                <c:pt idx="2">
                  <c:v>94.416820210986515</c:v>
                </c:pt>
                <c:pt idx="3">
                  <c:v>84.673723787008171</c:v>
                </c:pt>
                <c:pt idx="4">
                  <c:v>7.8209866911016501</c:v>
                </c:pt>
                <c:pt idx="5">
                  <c:v>11.10157735458966</c:v>
                </c:pt>
                <c:pt idx="6">
                  <c:v>14.076140410513085</c:v>
                </c:pt>
                <c:pt idx="7">
                  <c:v>14.223388935210323</c:v>
                </c:pt>
                <c:pt idx="8">
                  <c:v>3.7902438155471221</c:v>
                </c:pt>
                <c:pt idx="9">
                  <c:v>3.7358314689364462</c:v>
                </c:pt>
                <c:pt idx="10">
                  <c:v>20.767316883563524</c:v>
                </c:pt>
                <c:pt idx="11">
                  <c:v>19.560566391431976</c:v>
                </c:pt>
                <c:pt idx="12">
                  <c:v>2.5397132903379371</c:v>
                </c:pt>
                <c:pt idx="13">
                  <c:v>4.484228557807632</c:v>
                </c:pt>
                <c:pt idx="14">
                  <c:v>39.902321639453731</c:v>
                </c:pt>
                <c:pt idx="15">
                  <c:v>39.522240030586929</c:v>
                </c:pt>
                <c:pt idx="16">
                  <c:v>4.1045004702500183</c:v>
                </c:pt>
                <c:pt idx="17">
                  <c:v>4.0454276439495782</c:v>
                </c:pt>
                <c:pt idx="18">
                  <c:v>5.482730996342708</c:v>
                </c:pt>
                <c:pt idx="19">
                  <c:v>16.061122998193028</c:v>
                </c:pt>
                <c:pt idx="20">
                  <c:v>9.6052080489031493</c:v>
                </c:pt>
                <c:pt idx="21">
                  <c:v>2.579527141186261</c:v>
                </c:pt>
                <c:pt idx="22">
                  <c:v>2.5228707723319741</c:v>
                </c:pt>
                <c:pt idx="23">
                  <c:v>6.6103098517371759</c:v>
                </c:pt>
                <c:pt idx="24">
                  <c:v>8.0599152439386597</c:v>
                </c:pt>
                <c:pt idx="25">
                  <c:v>2.0817932416580334</c:v>
                </c:pt>
                <c:pt idx="26">
                  <c:v>2.0506035208717144</c:v>
                </c:pt>
                <c:pt idx="27">
                  <c:v>35.356730665667193</c:v>
                </c:pt>
                <c:pt idx="28">
                  <c:v>38.45021793158913</c:v>
                </c:pt>
                <c:pt idx="29">
                  <c:v>1.5974190577457765</c:v>
                </c:pt>
                <c:pt idx="30">
                  <c:v>2.2093319509687053</c:v>
                </c:pt>
                <c:pt idx="31">
                  <c:v>2.4160452493895135</c:v>
                </c:pt>
                <c:pt idx="32">
                  <c:v>2.7114473507369352</c:v>
                </c:pt>
                <c:pt idx="33">
                  <c:v>7.2466676581022762</c:v>
                </c:pt>
                <c:pt idx="34">
                  <c:v>5.1622477356574539</c:v>
                </c:pt>
                <c:pt idx="35">
                  <c:v>2.3062795367408744</c:v>
                </c:pt>
                <c:pt idx="36">
                  <c:v>2.3466073956984754</c:v>
                </c:pt>
                <c:pt idx="37">
                  <c:v>25.544792160766526</c:v>
                </c:pt>
                <c:pt idx="38">
                  <c:v>27.629587515682253</c:v>
                </c:pt>
                <c:pt idx="39">
                  <c:v>1.2293295740628596</c:v>
                </c:pt>
                <c:pt idx="40">
                  <c:v>1.0047491358198017</c:v>
                </c:pt>
                <c:pt idx="41">
                  <c:v>2.1465130708165989</c:v>
                </c:pt>
                <c:pt idx="42">
                  <c:v>1.9455100040908517</c:v>
                </c:pt>
                <c:pt idx="43">
                  <c:v>6.5795524833244263</c:v>
                </c:pt>
                <c:pt idx="44">
                  <c:v>6.4120340965181208</c:v>
                </c:pt>
                <c:pt idx="45">
                  <c:v>3.0890768521611847</c:v>
                </c:pt>
                <c:pt idx="46">
                  <c:v>2.8380733841329442</c:v>
                </c:pt>
                <c:pt idx="47">
                  <c:v>3.8142919784039626</c:v>
                </c:pt>
                <c:pt idx="48">
                  <c:v>4.1567720206150511</c:v>
                </c:pt>
                <c:pt idx="49">
                  <c:v>1.8700935722858181</c:v>
                </c:pt>
                <c:pt idx="50">
                  <c:v>1.661577422455125</c:v>
                </c:pt>
                <c:pt idx="51">
                  <c:v>23.556645639962426</c:v>
                </c:pt>
                <c:pt idx="52">
                  <c:v>25.01489240377666</c:v>
                </c:pt>
                <c:pt idx="53">
                  <c:v>2.8375759705923986</c:v>
                </c:pt>
                <c:pt idx="54">
                  <c:v>2.9632860717216829</c:v>
                </c:pt>
                <c:pt idx="55">
                  <c:v>2.372502291796398</c:v>
                </c:pt>
                <c:pt idx="56">
                  <c:v>1.7305953580206512</c:v>
                </c:pt>
                <c:pt idx="57">
                  <c:v>6.8551182500824606</c:v>
                </c:pt>
                <c:pt idx="58">
                  <c:v>7.4387495339349448</c:v>
                </c:pt>
                <c:pt idx="59">
                  <c:v>1.6678839295257395</c:v>
                </c:pt>
                <c:pt idx="60">
                  <c:v>1.4767875735348122</c:v>
                </c:pt>
                <c:pt idx="61">
                  <c:v>16.53967008297143</c:v>
                </c:pt>
                <c:pt idx="62">
                  <c:v>15.850423232920566</c:v>
                </c:pt>
                <c:pt idx="63">
                  <c:v>0.99366346258355454</c:v>
                </c:pt>
                <c:pt idx="64">
                  <c:v>0.89217611840027</c:v>
                </c:pt>
                <c:pt idx="65">
                  <c:v>2.5158373887313972</c:v>
                </c:pt>
                <c:pt idx="66">
                  <c:v>2.2005833135239086</c:v>
                </c:pt>
                <c:pt idx="67">
                  <c:v>3.5605158133660417</c:v>
                </c:pt>
                <c:pt idx="68">
                  <c:v>3.6229290492795099</c:v>
                </c:pt>
                <c:pt idx="69">
                  <c:v>1.4290553762777787</c:v>
                </c:pt>
                <c:pt idx="70">
                  <c:v>1.4802990210172557</c:v>
                </c:pt>
                <c:pt idx="71">
                  <c:v>33.04993186336911</c:v>
                </c:pt>
                <c:pt idx="72">
                  <c:v>2.2264204748377483</c:v>
                </c:pt>
                <c:pt idx="73">
                  <c:v>1.0929089719859773</c:v>
                </c:pt>
                <c:pt idx="74">
                  <c:v>1.1005264478307815</c:v>
                </c:pt>
                <c:pt idx="75">
                  <c:v>3.9185049649849439</c:v>
                </c:pt>
                <c:pt idx="76">
                  <c:v>4.0816293195984077</c:v>
                </c:pt>
                <c:pt idx="77">
                  <c:v>2.2424917960644044</c:v>
                </c:pt>
                <c:pt idx="78">
                  <c:v>2.4825138472971142</c:v>
                </c:pt>
                <c:pt idx="79">
                  <c:v>5.269322205140945</c:v>
                </c:pt>
                <c:pt idx="80">
                  <c:v>5.1273914732378136</c:v>
                </c:pt>
                <c:pt idx="81">
                  <c:v>1.0045819519128014</c:v>
                </c:pt>
                <c:pt idx="82">
                  <c:v>0.97100707972505673</c:v>
                </c:pt>
                <c:pt idx="83">
                  <c:v>8.838184512860348</c:v>
                </c:pt>
                <c:pt idx="84">
                  <c:v>9.5403639914485421</c:v>
                </c:pt>
                <c:pt idx="85">
                  <c:v>1.8163961683632956</c:v>
                </c:pt>
                <c:pt idx="86">
                  <c:v>1.2088544814052966</c:v>
                </c:pt>
                <c:pt idx="87">
                  <c:v>0.65953935866817504</c:v>
                </c:pt>
                <c:pt idx="88">
                  <c:v>0.72195195817340663</c:v>
                </c:pt>
                <c:pt idx="89">
                  <c:v>1.8205887529009963</c:v>
                </c:pt>
                <c:pt idx="90">
                  <c:v>1.9795007850293227</c:v>
                </c:pt>
                <c:pt idx="91">
                  <c:v>1.4488579112170425</c:v>
                </c:pt>
                <c:pt idx="92">
                  <c:v>1.3963802575496223</c:v>
                </c:pt>
                <c:pt idx="93">
                  <c:v>2.5403814881508211</c:v>
                </c:pt>
                <c:pt idx="94">
                  <c:v>2.6154763605260198</c:v>
                </c:pt>
                <c:pt idx="95">
                  <c:v>0.93684797146633292</c:v>
                </c:pt>
                <c:pt idx="96">
                  <c:v>0.93029839575695683</c:v>
                </c:pt>
                <c:pt idx="97">
                  <c:v>18.270864554054203</c:v>
                </c:pt>
                <c:pt idx="98">
                  <c:v>18.708264384064879</c:v>
                </c:pt>
                <c:pt idx="99">
                  <c:v>1.7695244739702183</c:v>
                </c:pt>
                <c:pt idx="100">
                  <c:v>1.6731767749586144</c:v>
                </c:pt>
                <c:pt idx="101">
                  <c:v>1.2469136873531983</c:v>
                </c:pt>
                <c:pt idx="102">
                  <c:v>1.0460254143189778</c:v>
                </c:pt>
                <c:pt idx="103">
                  <c:v>2.7160896035201145</c:v>
                </c:pt>
                <c:pt idx="104">
                  <c:v>3.1086623793298895</c:v>
                </c:pt>
                <c:pt idx="105">
                  <c:v>1.8195036707002676</c:v>
                </c:pt>
                <c:pt idx="106">
                  <c:v>1.8534198113722271</c:v>
                </c:pt>
                <c:pt idx="107">
                  <c:v>4.2695925622853643</c:v>
                </c:pt>
                <c:pt idx="108">
                  <c:v>2.3980739871928258</c:v>
                </c:pt>
                <c:pt idx="109">
                  <c:v>2.4141869634178752</c:v>
                </c:pt>
                <c:pt idx="110">
                  <c:v>40.312820683921124</c:v>
                </c:pt>
                <c:pt idx="111">
                  <c:v>42.924171613930703</c:v>
                </c:pt>
                <c:pt idx="112">
                  <c:v>4.2903396014733826</c:v>
                </c:pt>
                <c:pt idx="113">
                  <c:v>4.2422806337770984</c:v>
                </c:pt>
                <c:pt idx="114">
                  <c:v>2.0035898158551659</c:v>
                </c:pt>
                <c:pt idx="115">
                  <c:v>1.6636896408141961</c:v>
                </c:pt>
                <c:pt idx="116">
                  <c:v>4.9702489735619748</c:v>
                </c:pt>
                <c:pt idx="117">
                  <c:v>5.4059920617627757</c:v>
                </c:pt>
                <c:pt idx="118">
                  <c:v>3.0096479476305866</c:v>
                </c:pt>
                <c:pt idx="119">
                  <c:v>6.5722810610296127</c:v>
                </c:pt>
                <c:pt idx="120">
                  <c:v>8.4285747430411142</c:v>
                </c:pt>
                <c:pt idx="121">
                  <c:v>4.6827226797367816</c:v>
                </c:pt>
                <c:pt idx="122">
                  <c:v>4.8565023436731529</c:v>
                </c:pt>
                <c:pt idx="123">
                  <c:v>63.946740163529618</c:v>
                </c:pt>
                <c:pt idx="124">
                  <c:v>65.832369901582695</c:v>
                </c:pt>
                <c:pt idx="125">
                  <c:v>7.7013793725753965</c:v>
                </c:pt>
                <c:pt idx="126">
                  <c:v>7.6933936994156111</c:v>
                </c:pt>
                <c:pt idx="127">
                  <c:v>8.5969520427276045</c:v>
                </c:pt>
                <c:pt idx="128">
                  <c:v>9.0779265760107855</c:v>
                </c:pt>
                <c:pt idx="129">
                  <c:v>5.6322643971121638</c:v>
                </c:pt>
                <c:pt idx="130">
                  <c:v>6.0781806951794</c:v>
                </c:pt>
                <c:pt idx="131">
                  <c:v>10.199383569024826</c:v>
                </c:pt>
                <c:pt idx="132">
                  <c:v>8.9396452212481705</c:v>
                </c:pt>
              </c:numCache>
            </c:numRef>
          </c:yVal>
          <c:smooth val="0"/>
          <c:extLst>
            <c:ext xmlns:c16="http://schemas.microsoft.com/office/drawing/2014/chart" uri="{C3380CC4-5D6E-409C-BE32-E72D297353CC}">
              <c16:uniqueId val="{00000007-9DF0-4E53-A8B1-800405F89F5C}"/>
            </c:ext>
          </c:extLst>
        </c:ser>
        <c:ser>
          <c:idx val="1"/>
          <c:order val="1"/>
          <c:spPr>
            <a:ln w="19050">
              <a:noFill/>
            </a:ln>
          </c:spPr>
          <c:xVal>
            <c:numRef>
              <c:f>'Headspace Calcs'!$K$2:$K$134</c:f>
              <c:numCache>
                <c:formatCode>0.0</c:formatCode>
                <c:ptCount val="133"/>
                <c:pt idx="0">
                  <c:v>26.36</c:v>
                </c:pt>
                <c:pt idx="1">
                  <c:v>26.75</c:v>
                </c:pt>
                <c:pt idx="2">
                  <c:v>30.310000000000002</c:v>
                </c:pt>
                <c:pt idx="3">
                  <c:v>21.89</c:v>
                </c:pt>
                <c:pt idx="4">
                  <c:v>43.769999999999982</c:v>
                </c:pt>
                <c:pt idx="5">
                  <c:v>27.319999999999993</c:v>
                </c:pt>
                <c:pt idx="6">
                  <c:v>29.039999999999992</c:v>
                </c:pt>
                <c:pt idx="7">
                  <c:v>31.699999999999989</c:v>
                </c:pt>
                <c:pt idx="8">
                  <c:v>23.589999999999989</c:v>
                </c:pt>
                <c:pt idx="9">
                  <c:v>27.689999999999998</c:v>
                </c:pt>
                <c:pt idx="10">
                  <c:v>30.069999999999993</c:v>
                </c:pt>
                <c:pt idx="11">
                  <c:v>30.839999999999989</c:v>
                </c:pt>
                <c:pt idx="12">
                  <c:v>30.439999999999998</c:v>
                </c:pt>
                <c:pt idx="13">
                  <c:v>34.730000000000004</c:v>
                </c:pt>
                <c:pt idx="14">
                  <c:v>39.22999999999999</c:v>
                </c:pt>
                <c:pt idx="15">
                  <c:v>23.379999999999981</c:v>
                </c:pt>
                <c:pt idx="16">
                  <c:v>32.959999999999994</c:v>
                </c:pt>
                <c:pt idx="17">
                  <c:v>29.730000000000004</c:v>
                </c:pt>
                <c:pt idx="18">
                  <c:v>28.450000000000003</c:v>
                </c:pt>
                <c:pt idx="19">
                  <c:v>38.539999999999992</c:v>
                </c:pt>
                <c:pt idx="20">
                  <c:v>40.409999999999997</c:v>
                </c:pt>
                <c:pt idx="21">
                  <c:v>30.810000000000002</c:v>
                </c:pt>
                <c:pt idx="22">
                  <c:v>34.149999999999991</c:v>
                </c:pt>
                <c:pt idx="23">
                  <c:v>32.519999999999996</c:v>
                </c:pt>
                <c:pt idx="24">
                  <c:v>32.83</c:v>
                </c:pt>
                <c:pt idx="25">
                  <c:v>23.72999999999999</c:v>
                </c:pt>
                <c:pt idx="26">
                  <c:v>29.47</c:v>
                </c:pt>
                <c:pt idx="27">
                  <c:v>20.849999999999994</c:v>
                </c:pt>
                <c:pt idx="28">
                  <c:v>19.759999999999991</c:v>
                </c:pt>
                <c:pt idx="29">
                  <c:v>35.769999999999996</c:v>
                </c:pt>
                <c:pt idx="30">
                  <c:v>35.269999999999996</c:v>
                </c:pt>
                <c:pt idx="31">
                  <c:v>32.339999999999989</c:v>
                </c:pt>
                <c:pt idx="32">
                  <c:v>28.599999999999994</c:v>
                </c:pt>
                <c:pt idx="33">
                  <c:v>31.179999999999993</c:v>
                </c:pt>
                <c:pt idx="34">
                  <c:v>28.22</c:v>
                </c:pt>
                <c:pt idx="35">
                  <c:v>39.699999999999989</c:v>
                </c:pt>
                <c:pt idx="36">
                  <c:v>37.799999999999997</c:v>
                </c:pt>
                <c:pt idx="37">
                  <c:v>20.170000000000002</c:v>
                </c:pt>
                <c:pt idx="38">
                  <c:v>29.039999999999992</c:v>
                </c:pt>
                <c:pt idx="39">
                  <c:v>21.53</c:v>
                </c:pt>
                <c:pt idx="40">
                  <c:v>38.67</c:v>
                </c:pt>
                <c:pt idx="41">
                  <c:v>31.839999999999989</c:v>
                </c:pt>
                <c:pt idx="42">
                  <c:v>34.730000000000004</c:v>
                </c:pt>
                <c:pt idx="43">
                  <c:v>30.599999999999994</c:v>
                </c:pt>
                <c:pt idx="44">
                  <c:v>22.75</c:v>
                </c:pt>
                <c:pt idx="45">
                  <c:v>38.549999999999983</c:v>
                </c:pt>
                <c:pt idx="46">
                  <c:v>40.340000000000003</c:v>
                </c:pt>
                <c:pt idx="47">
                  <c:v>28.929999999999993</c:v>
                </c:pt>
                <c:pt idx="48">
                  <c:v>24.879999999999981</c:v>
                </c:pt>
                <c:pt idx="49">
                  <c:v>43.321999999999989</c:v>
                </c:pt>
                <c:pt idx="50">
                  <c:v>27.881999999999977</c:v>
                </c:pt>
                <c:pt idx="51">
                  <c:v>32.331999999999994</c:v>
                </c:pt>
                <c:pt idx="52">
                  <c:v>32.421999999999997</c:v>
                </c:pt>
                <c:pt idx="53">
                  <c:v>29.021999999999977</c:v>
                </c:pt>
                <c:pt idx="54">
                  <c:v>30.361999999999981</c:v>
                </c:pt>
                <c:pt idx="55">
                  <c:v>29.921999999999983</c:v>
                </c:pt>
                <c:pt idx="56">
                  <c:v>29.481999999999985</c:v>
                </c:pt>
                <c:pt idx="57">
                  <c:v>29.049999999999983</c:v>
                </c:pt>
                <c:pt idx="58">
                  <c:v>27.152000000000001</c:v>
                </c:pt>
                <c:pt idx="59">
                  <c:v>30.089999999999989</c:v>
                </c:pt>
                <c:pt idx="60">
                  <c:v>19.999999999999986</c:v>
                </c:pt>
                <c:pt idx="61">
                  <c:v>23.819999999999993</c:v>
                </c:pt>
                <c:pt idx="62">
                  <c:v>24</c:v>
                </c:pt>
                <c:pt idx="63">
                  <c:v>41.839999999999989</c:v>
                </c:pt>
                <c:pt idx="64">
                  <c:v>22.999999999999986</c:v>
                </c:pt>
                <c:pt idx="65">
                  <c:v>26.36999999999999</c:v>
                </c:pt>
                <c:pt idx="66">
                  <c:v>24</c:v>
                </c:pt>
                <c:pt idx="67">
                  <c:v>25.730000000000004</c:v>
                </c:pt>
                <c:pt idx="68">
                  <c:v>28</c:v>
                </c:pt>
                <c:pt idx="69">
                  <c:v>29.449999999999989</c:v>
                </c:pt>
                <c:pt idx="70">
                  <c:v>33.249999999999986</c:v>
                </c:pt>
                <c:pt idx="71">
                  <c:v>33.459999999999994</c:v>
                </c:pt>
                <c:pt idx="72">
                  <c:v>33.44</c:v>
                </c:pt>
                <c:pt idx="73">
                  <c:v>40.699999999999989</c:v>
                </c:pt>
                <c:pt idx="74">
                  <c:v>28.149999999999991</c:v>
                </c:pt>
                <c:pt idx="75">
                  <c:v>42.699999999999989</c:v>
                </c:pt>
                <c:pt idx="76">
                  <c:v>41.789999999999992</c:v>
                </c:pt>
                <c:pt idx="77">
                  <c:v>26.099999999999994</c:v>
                </c:pt>
                <c:pt idx="78">
                  <c:v>28.709999999999994</c:v>
                </c:pt>
                <c:pt idx="79">
                  <c:v>37.959999999999994</c:v>
                </c:pt>
                <c:pt idx="80">
                  <c:v>34.749999999999986</c:v>
                </c:pt>
                <c:pt idx="81">
                  <c:v>24.899999999999991</c:v>
                </c:pt>
                <c:pt idx="82">
                  <c:v>27.769999999999996</c:v>
                </c:pt>
                <c:pt idx="83">
                  <c:v>33.449999999999989</c:v>
                </c:pt>
                <c:pt idx="84">
                  <c:v>33.199999999999989</c:v>
                </c:pt>
                <c:pt idx="85">
                  <c:v>35.459999999999994</c:v>
                </c:pt>
                <c:pt idx="86">
                  <c:v>44.820000000000007</c:v>
                </c:pt>
                <c:pt idx="87">
                  <c:v>31.83</c:v>
                </c:pt>
                <c:pt idx="88">
                  <c:v>31.319999999999993</c:v>
                </c:pt>
                <c:pt idx="89">
                  <c:v>37.859999999999985</c:v>
                </c:pt>
                <c:pt idx="90">
                  <c:v>34.69</c:v>
                </c:pt>
                <c:pt idx="91">
                  <c:v>28.799999999999997</c:v>
                </c:pt>
                <c:pt idx="92">
                  <c:v>25.97</c:v>
                </c:pt>
                <c:pt idx="93">
                  <c:v>30.36</c:v>
                </c:pt>
                <c:pt idx="94">
                  <c:v>29.769999999999982</c:v>
                </c:pt>
                <c:pt idx="95">
                  <c:v>37.689999999999984</c:v>
                </c:pt>
                <c:pt idx="96">
                  <c:v>22.17</c:v>
                </c:pt>
                <c:pt idx="97">
                  <c:v>30.989999999999995</c:v>
                </c:pt>
                <c:pt idx="98">
                  <c:v>31.319999999999993</c:v>
                </c:pt>
                <c:pt idx="99">
                  <c:v>39.25</c:v>
                </c:pt>
                <c:pt idx="100">
                  <c:v>39.549999999999983</c:v>
                </c:pt>
                <c:pt idx="101">
                  <c:v>30.049999999999997</c:v>
                </c:pt>
                <c:pt idx="102">
                  <c:v>38.069999999999993</c:v>
                </c:pt>
                <c:pt idx="103">
                  <c:v>27.61</c:v>
                </c:pt>
                <c:pt idx="104">
                  <c:v>37.25</c:v>
                </c:pt>
                <c:pt idx="105">
                  <c:v>30.789999999999992</c:v>
                </c:pt>
                <c:pt idx="106">
                  <c:v>29.849999999999994</c:v>
                </c:pt>
                <c:pt idx="107">
                  <c:v>30.819999999999993</c:v>
                </c:pt>
                <c:pt idx="108">
                  <c:v>28.310000000000002</c:v>
                </c:pt>
                <c:pt idx="109">
                  <c:v>29.349999999999994</c:v>
                </c:pt>
                <c:pt idx="110">
                  <c:v>28.199999999999989</c:v>
                </c:pt>
                <c:pt idx="111">
                  <c:v>32.599999999999994</c:v>
                </c:pt>
                <c:pt idx="112">
                  <c:v>37.399999999999991</c:v>
                </c:pt>
                <c:pt idx="113">
                  <c:v>34.399999999999991</c:v>
                </c:pt>
                <c:pt idx="114">
                  <c:v>37.539999999999992</c:v>
                </c:pt>
                <c:pt idx="115">
                  <c:v>24.11999999999999</c:v>
                </c:pt>
                <c:pt idx="116">
                  <c:v>39.519999999999996</c:v>
                </c:pt>
                <c:pt idx="117">
                  <c:v>32.799999999999997</c:v>
                </c:pt>
                <c:pt idx="118">
                  <c:v>26.419999999999987</c:v>
                </c:pt>
                <c:pt idx="119">
                  <c:v>26.519999999999996</c:v>
                </c:pt>
                <c:pt idx="120">
                  <c:v>35.69</c:v>
                </c:pt>
                <c:pt idx="121">
                  <c:v>28.14</c:v>
                </c:pt>
                <c:pt idx="122">
                  <c:v>19.379999999999981</c:v>
                </c:pt>
                <c:pt idx="123">
                  <c:v>33.239999999999995</c:v>
                </c:pt>
                <c:pt idx="124">
                  <c:v>30.749999999999986</c:v>
                </c:pt>
                <c:pt idx="125">
                  <c:v>29.67</c:v>
                </c:pt>
                <c:pt idx="126">
                  <c:v>27.86999999999999</c:v>
                </c:pt>
                <c:pt idx="127">
                  <c:v>37.58</c:v>
                </c:pt>
                <c:pt idx="128">
                  <c:v>37.709999999999994</c:v>
                </c:pt>
                <c:pt idx="129">
                  <c:v>25.789999999999992</c:v>
                </c:pt>
                <c:pt idx="130">
                  <c:v>26.489999999999995</c:v>
                </c:pt>
                <c:pt idx="131">
                  <c:v>28.379999999999995</c:v>
                </c:pt>
                <c:pt idx="132">
                  <c:v>27.92</c:v>
                </c:pt>
              </c:numCache>
            </c:numRef>
          </c:xVal>
          <c:yVal>
            <c:numRef>
              <c:f>'Headspace Calcs'!$AD$2:$AD$134</c:f>
              <c:numCache>
                <c:formatCode>0.00</c:formatCode>
                <c:ptCount val="133"/>
                <c:pt idx="0">
                  <c:v>6.3445401557059968</c:v>
                </c:pt>
                <c:pt idx="1">
                  <c:v>8.9539034050541026</c:v>
                </c:pt>
                <c:pt idx="2">
                  <c:v>95.941676316135784</c:v>
                </c:pt>
                <c:pt idx="3">
                  <c:v>87.497827197834155</c:v>
                </c:pt>
                <c:pt idx="4">
                  <c:v>7.868301896419438</c:v>
                </c:pt>
                <c:pt idx="5">
                  <c:v>11.329111629989944</c:v>
                </c:pt>
                <c:pt idx="6">
                  <c:v>14.075077613102607</c:v>
                </c:pt>
                <c:pt idx="7">
                  <c:v>14.185301488760807</c:v>
                </c:pt>
                <c:pt idx="8">
                  <c:v>3.9003408697254982</c:v>
                </c:pt>
                <c:pt idx="9">
                  <c:v>3.8087442223513177</c:v>
                </c:pt>
                <c:pt idx="10">
                  <c:v>21.095605231727543</c:v>
                </c:pt>
                <c:pt idx="11">
                  <c:v>19.870923770600513</c:v>
                </c:pt>
                <c:pt idx="12">
                  <c:v>2.5810702514056572</c:v>
                </c:pt>
                <c:pt idx="13">
                  <c:v>4.5361442310565199</c:v>
                </c:pt>
                <c:pt idx="14">
                  <c:v>40.241493061683023</c:v>
                </c:pt>
                <c:pt idx="15">
                  <c:v>40.674320860938586</c:v>
                </c:pt>
                <c:pt idx="16">
                  <c:v>4.1608483439364061</c:v>
                </c:pt>
                <c:pt idx="17">
                  <c:v>4.1141078632889077</c:v>
                </c:pt>
                <c:pt idx="18">
                  <c:v>5.5871166805337067</c:v>
                </c:pt>
                <c:pt idx="19">
                  <c:v>16.20256281008103</c:v>
                </c:pt>
                <c:pt idx="20">
                  <c:v>9.6900852899264116</c:v>
                </c:pt>
                <c:pt idx="21">
                  <c:v>2.6215454022716296</c:v>
                </c:pt>
                <c:pt idx="22">
                  <c:v>2.5307741087206264</c:v>
                </c:pt>
                <c:pt idx="23">
                  <c:v>6.7016848774701856</c:v>
                </c:pt>
                <c:pt idx="24">
                  <c:v>8.167083292186085</c:v>
                </c:pt>
                <c:pt idx="25">
                  <c:v>2.1451986325474706</c:v>
                </c:pt>
                <c:pt idx="26">
                  <c:v>2.0881112808930808</c:v>
                </c:pt>
                <c:pt idx="27">
                  <c:v>36.74496723911701</c:v>
                </c:pt>
                <c:pt idx="28">
                  <c:v>40.130910674702498</c:v>
                </c:pt>
                <c:pt idx="29">
                  <c:v>1.6161367753916518</c:v>
                </c:pt>
                <c:pt idx="30">
                  <c:v>2.2368771839523212</c:v>
                </c:pt>
                <c:pt idx="31">
                  <c:v>2.449745624862699</c:v>
                </c:pt>
                <c:pt idx="32">
                  <c:v>2.766914934362906</c:v>
                </c:pt>
                <c:pt idx="33">
                  <c:v>7.351841848721044</c:v>
                </c:pt>
                <c:pt idx="34">
                  <c:v>5.1597697889048346</c:v>
                </c:pt>
                <c:pt idx="35">
                  <c:v>2.3284637259489336</c:v>
                </c:pt>
                <c:pt idx="36">
                  <c:v>2.3724393974783138</c:v>
                </c:pt>
                <c:pt idx="37">
                  <c:v>26.640940612910505</c:v>
                </c:pt>
                <c:pt idx="38">
                  <c:v>28.185501559194478</c:v>
                </c:pt>
                <c:pt idx="39">
                  <c:v>1.2454206675373098</c:v>
                </c:pt>
                <c:pt idx="40">
                  <c:v>1.0146866247694271</c:v>
                </c:pt>
                <c:pt idx="41">
                  <c:v>2.1815909263762103</c:v>
                </c:pt>
                <c:pt idx="42">
                  <c:v>1.9712033939655274</c:v>
                </c:pt>
                <c:pt idx="43">
                  <c:v>6.6992449961964144</c:v>
                </c:pt>
                <c:pt idx="44">
                  <c:v>6.6230485383548485</c:v>
                </c:pt>
                <c:pt idx="45">
                  <c:v>3.1162464403087857</c:v>
                </c:pt>
                <c:pt idx="46">
                  <c:v>2.8601771676139247</c:v>
                </c:pt>
                <c:pt idx="47">
                  <c:v>3.8826114672992267</c:v>
                </c:pt>
                <c:pt idx="48">
                  <c:v>4.2608617537476983</c:v>
                </c:pt>
                <c:pt idx="49">
                  <c:v>1.8841130286817422</c:v>
                </c:pt>
                <c:pt idx="50">
                  <c:v>1.7002675184329361</c:v>
                </c:pt>
                <c:pt idx="51">
                  <c:v>23.898926975208315</c:v>
                </c:pt>
                <c:pt idx="52">
                  <c:v>25.414000457385985</c:v>
                </c:pt>
                <c:pt idx="53">
                  <c:v>2.8975583428446194</c:v>
                </c:pt>
                <c:pt idx="54">
                  <c:v>3.0213748325031395</c:v>
                </c:pt>
                <c:pt idx="55">
                  <c:v>2.4172947000557548</c:v>
                </c:pt>
                <c:pt idx="56">
                  <c:v>1.7682554448446859</c:v>
                </c:pt>
                <c:pt idx="57">
                  <c:v>6.9995243912824039</c:v>
                </c:pt>
                <c:pt idx="58">
                  <c:v>7.603305154012614</c:v>
                </c:pt>
                <c:pt idx="59">
                  <c:v>1.6964076562738757</c:v>
                </c:pt>
                <c:pt idx="60">
                  <c:v>1.5369536083075841</c:v>
                </c:pt>
                <c:pt idx="61">
                  <c:v>17.019232526439829</c:v>
                </c:pt>
                <c:pt idx="62">
                  <c:v>16.299150032773898</c:v>
                </c:pt>
                <c:pt idx="63">
                  <c:v>1.000786490464298</c:v>
                </c:pt>
                <c:pt idx="64">
                  <c:v>0.91974779210768165</c:v>
                </c:pt>
                <c:pt idx="65">
                  <c:v>2.5730763234217977</c:v>
                </c:pt>
                <c:pt idx="66">
                  <c:v>2.2859951215585008</c:v>
                </c:pt>
                <c:pt idx="67">
                  <c:v>3.6486109828726931</c:v>
                </c:pt>
                <c:pt idx="68">
                  <c:v>3.6963961562699716</c:v>
                </c:pt>
                <c:pt idx="69">
                  <c:v>1.4571264288687606</c:v>
                </c:pt>
                <c:pt idx="70">
                  <c:v>1.5032428566757201</c:v>
                </c:pt>
                <c:pt idx="71">
                  <c:v>33.526791211799718</c:v>
                </c:pt>
                <c:pt idx="72">
                  <c:v>2.2601563190030132</c:v>
                </c:pt>
                <c:pt idx="73">
                  <c:v>1.1020124656567298</c:v>
                </c:pt>
                <c:pt idx="74">
                  <c:v>1.1248211423185077</c:v>
                </c:pt>
                <c:pt idx="75">
                  <c:v>3.9481059757592871</c:v>
                </c:pt>
                <c:pt idx="76">
                  <c:v>4.1144673047516367</c:v>
                </c:pt>
                <c:pt idx="77">
                  <c:v>2.3010872053452398</c:v>
                </c:pt>
                <c:pt idx="78">
                  <c:v>2.5335824740566255</c:v>
                </c:pt>
                <c:pt idx="79">
                  <c:v>5.3250676374237873</c:v>
                </c:pt>
                <c:pt idx="80">
                  <c:v>5.1935845395493461</c:v>
                </c:pt>
                <c:pt idx="81">
                  <c:v>1.0312617550645726</c:v>
                </c:pt>
                <c:pt idx="82">
                  <c:v>0.99057568989154132</c:v>
                </c:pt>
                <c:pt idx="83">
                  <c:v>8.9426695746066116</c:v>
                </c:pt>
                <c:pt idx="84">
                  <c:v>9.6635182909057082</c:v>
                </c:pt>
                <c:pt idx="85">
                  <c:v>1.8369324994743266</c:v>
                </c:pt>
                <c:pt idx="86">
                  <c:v>1.2158998930002898</c:v>
                </c:pt>
                <c:pt idx="87">
                  <c:v>0.66868349252401771</c:v>
                </c:pt>
                <c:pt idx="88">
                  <c:v>0.73264922077876204</c:v>
                </c:pt>
                <c:pt idx="89">
                  <c:v>1.8374666292800756</c:v>
                </c:pt>
                <c:pt idx="90">
                  <c:v>2.004088264459952</c:v>
                </c:pt>
                <c:pt idx="91">
                  <c:v>1.4757035245929888</c:v>
                </c:pt>
                <c:pt idx="92">
                  <c:v>1.4271259346905147</c:v>
                </c:pt>
                <c:pt idx="93">
                  <c:v>2.5828939711845904</c:v>
                </c:pt>
                <c:pt idx="94">
                  <c:v>2.6604255054459105</c:v>
                </c:pt>
                <c:pt idx="95">
                  <c:v>0.94464057376608979</c:v>
                </c:pt>
                <c:pt idx="96">
                  <c:v>0.95808400055469645</c:v>
                </c:pt>
                <c:pt idx="97">
                  <c:v>18.534282603110547</c:v>
                </c:pt>
                <c:pt idx="98">
                  <c:v>18.980707202579858</c:v>
                </c:pt>
                <c:pt idx="99">
                  <c:v>1.7837690391861369</c:v>
                </c:pt>
                <c:pt idx="100">
                  <c:v>1.6868447557796766</c:v>
                </c:pt>
                <c:pt idx="101">
                  <c:v>1.2672367791436172</c:v>
                </c:pt>
                <c:pt idx="102">
                  <c:v>1.0484848167583174</c:v>
                </c:pt>
                <c:pt idx="103">
                  <c:v>2.7532035025416191</c:v>
                </c:pt>
                <c:pt idx="104">
                  <c:v>3.1376896638865195</c:v>
                </c:pt>
                <c:pt idx="105">
                  <c:v>1.8464399082464178</c:v>
                </c:pt>
                <c:pt idx="106">
                  <c:v>1.8812499904376661</c:v>
                </c:pt>
                <c:pt idx="107">
                  <c:v>4.3325506778834146</c:v>
                </c:pt>
                <c:pt idx="108">
                  <c:v>2.440097865803172</c:v>
                </c:pt>
                <c:pt idx="109">
                  <c:v>2.45514526963193</c:v>
                </c:pt>
                <c:pt idx="110">
                  <c:v>40.989753346920146</c:v>
                </c:pt>
                <c:pt idx="111">
                  <c:v>43.451788942247447</c:v>
                </c:pt>
                <c:pt idx="112">
                  <c:v>4.3296369048228716</c:v>
                </c:pt>
                <c:pt idx="113">
                  <c:v>4.2909134561894628</c:v>
                </c:pt>
                <c:pt idx="114">
                  <c:v>2.0216128000023388</c:v>
                </c:pt>
                <c:pt idx="115">
                  <c:v>1.7076658017919553</c:v>
                </c:pt>
                <c:pt idx="116">
                  <c:v>5.0088878120150238</c:v>
                </c:pt>
                <c:pt idx="117">
                  <c:v>5.4744755703743451</c:v>
                </c:pt>
                <c:pt idx="118">
                  <c:v>3.0741679424177812</c:v>
                </c:pt>
                <c:pt idx="119">
                  <c:v>6.7041610225235013</c:v>
                </c:pt>
                <c:pt idx="120">
                  <c:v>8.5149000667319505</c:v>
                </c:pt>
                <c:pt idx="121">
                  <c:v>4.7658849408899462</c:v>
                </c:pt>
                <c:pt idx="122">
                  <c:v>5.0411774331842834</c:v>
                </c:pt>
                <c:pt idx="123">
                  <c:v>64.623051929029955</c:v>
                </c:pt>
                <c:pt idx="124">
                  <c:v>66.650419033057602</c:v>
                </c:pt>
                <c:pt idx="125">
                  <c:v>7.8191913325668363</c:v>
                </c:pt>
                <c:pt idx="126">
                  <c:v>7.8348767270391892</c:v>
                </c:pt>
                <c:pt idx="127">
                  <c:v>8.6692378711988898</c:v>
                </c:pt>
                <c:pt idx="128">
                  <c:v>9.1571063778726138</c:v>
                </c:pt>
                <c:pt idx="129">
                  <c:v>5.7497723272632415</c:v>
                </c:pt>
                <c:pt idx="130">
                  <c:v>6.1996043152416593</c:v>
                </c:pt>
                <c:pt idx="131">
                  <c:v>10.365869226336253</c:v>
                </c:pt>
                <c:pt idx="132">
                  <c:v>9.0949542763671651</c:v>
                </c:pt>
              </c:numCache>
            </c:numRef>
          </c:yVal>
          <c:smooth val="0"/>
          <c:extLst>
            <c:ext xmlns:c16="http://schemas.microsoft.com/office/drawing/2014/chart" uri="{C3380CC4-5D6E-409C-BE32-E72D297353CC}">
              <c16:uniqueId val="{00000006-9DF0-4E53-A8B1-800405F89F5C}"/>
            </c:ext>
          </c:extLst>
        </c:ser>
        <c:dLbls>
          <c:showLegendKey val="0"/>
          <c:showVal val="0"/>
          <c:showCatName val="0"/>
          <c:showSerName val="0"/>
          <c:showPercent val="0"/>
          <c:showBubbleSize val="0"/>
        </c:dLbls>
        <c:axId val="2121794720"/>
        <c:axId val="2138746272"/>
      </c:scatterChart>
      <c:valAx>
        <c:axId val="2121794720"/>
        <c:scaling>
          <c:orientation val="minMax"/>
        </c:scaling>
        <c:delete val="0"/>
        <c:axPos val="b"/>
        <c:title>
          <c:tx>
            <c:rich>
              <a:bodyPr/>
              <a:lstStyle/>
              <a:p>
                <a:pPr>
                  <a:defRPr/>
                </a:pPr>
                <a:r>
                  <a:rPr lang="en-US"/>
                  <a:t>Headspace volume (mL)</a:t>
                </a:r>
              </a:p>
            </c:rich>
          </c:tx>
          <c:overlay val="0"/>
        </c:title>
        <c:numFmt formatCode="0.0" sourceLinked="1"/>
        <c:majorTickMark val="out"/>
        <c:minorTickMark val="none"/>
        <c:tickLblPos val="nextTo"/>
        <c:crossAx val="2138746272"/>
        <c:crosses val="autoZero"/>
        <c:crossBetween val="midCat"/>
      </c:valAx>
      <c:valAx>
        <c:axId val="2138746272"/>
        <c:scaling>
          <c:orientation val="minMax"/>
        </c:scaling>
        <c:delete val="0"/>
        <c:axPos val="l"/>
        <c:title>
          <c:tx>
            <c:rich>
              <a:bodyPr rot="-5400000" vert="horz"/>
              <a:lstStyle/>
              <a:p>
                <a:pPr>
                  <a:defRPr/>
                </a:pPr>
                <a:r>
                  <a:rPr lang="en-US"/>
                  <a:t>Dissolved CH4 (µg</a:t>
                </a:r>
                <a:r>
                  <a:rPr lang="en-US" baseline="0"/>
                  <a:t> CH4/L)</a:t>
                </a:r>
                <a:endParaRPr lang="en-US"/>
              </a:p>
            </c:rich>
          </c:tx>
          <c:overlay val="0"/>
        </c:title>
        <c:numFmt formatCode="0.00" sourceLinked="1"/>
        <c:majorTickMark val="out"/>
        <c:minorTickMark val="none"/>
        <c:tickLblPos val="nextTo"/>
        <c:crossAx val="212179472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CO2</a:t>
            </a:r>
          </a:p>
        </c:rich>
      </c:tx>
      <c:layout>
        <c:manualLayout>
          <c:xMode val="edge"/>
          <c:yMode val="edge"/>
          <c:x val="0.36778875891542362"/>
          <c:y val="4.5790334594754435E-2"/>
        </c:manualLayout>
      </c:layout>
      <c:overlay val="1"/>
    </c:title>
    <c:autoTitleDeleted val="0"/>
    <c:plotArea>
      <c:layout/>
      <c:scatterChart>
        <c:scatterStyle val="lineMarker"/>
        <c:varyColors val="0"/>
        <c:ser>
          <c:idx val="0"/>
          <c:order val="0"/>
          <c:spPr>
            <a:ln w="28575">
              <a:noFill/>
            </a:ln>
          </c:spPr>
          <c:xVal>
            <c:numRef>
              <c:f>'[1]Diss Gas_New'!$K$2:$K$19</c:f>
            </c:numRef>
          </c:xVal>
          <c:yVal>
            <c:numRef>
              <c:f>'[1]Diss Gas_New'!$AJ$2:$AJ$19</c:f>
            </c:numRef>
          </c:yVal>
          <c:smooth val="0"/>
          <c:extLst>
            <c:ext xmlns:c16="http://schemas.microsoft.com/office/drawing/2014/chart" uri="{C3380CC4-5D6E-409C-BE32-E72D297353CC}">
              <c16:uniqueId val="{00000011-8549-4BFE-964D-6F62AD2466AB}"/>
            </c:ext>
          </c:extLst>
        </c:ser>
        <c:ser>
          <c:idx val="4"/>
          <c:order val="1"/>
          <c:spPr>
            <a:ln w="28575">
              <a:noFill/>
            </a:ln>
          </c:spPr>
          <c:xVal>
            <c:numRef>
              <c:f>'[1]Diss Gas_New'!$K$2:$K$19</c:f>
            </c:numRef>
          </c:xVal>
          <c:yVal>
            <c:numRef>
              <c:f>'[1]Diss Gas_New'!$AK$2:$AK$19</c:f>
            </c:numRef>
          </c:yVal>
          <c:smooth val="0"/>
          <c:extLst>
            <c:ext xmlns:c16="http://schemas.microsoft.com/office/drawing/2014/chart" uri="{C3380CC4-5D6E-409C-BE32-E72D297353CC}">
              <c16:uniqueId val="{00000012-8549-4BFE-964D-6F62AD2466AB}"/>
            </c:ext>
          </c:extLst>
        </c:ser>
        <c:ser>
          <c:idx val="5"/>
          <c:order val="2"/>
          <c:spPr>
            <a:ln w="19050">
              <a:noFill/>
            </a:ln>
          </c:spPr>
          <c:xVal>
            <c:numRef>
              <c:f>'Headspace Calcs'!$K$2:$K$134</c:f>
              <c:numCache>
                <c:formatCode>0.0</c:formatCode>
                <c:ptCount val="133"/>
                <c:pt idx="0">
                  <c:v>26.36</c:v>
                </c:pt>
                <c:pt idx="1">
                  <c:v>26.75</c:v>
                </c:pt>
                <c:pt idx="2">
                  <c:v>30.310000000000002</c:v>
                </c:pt>
                <c:pt idx="3">
                  <c:v>21.89</c:v>
                </c:pt>
                <c:pt idx="4">
                  <c:v>43.769999999999982</c:v>
                </c:pt>
                <c:pt idx="5">
                  <c:v>27.319999999999993</c:v>
                </c:pt>
                <c:pt idx="6">
                  <c:v>29.039999999999992</c:v>
                </c:pt>
                <c:pt idx="7">
                  <c:v>31.699999999999989</c:v>
                </c:pt>
                <c:pt idx="8">
                  <c:v>23.589999999999989</c:v>
                </c:pt>
                <c:pt idx="9">
                  <c:v>27.689999999999998</c:v>
                </c:pt>
                <c:pt idx="10">
                  <c:v>30.069999999999993</c:v>
                </c:pt>
                <c:pt idx="11">
                  <c:v>30.839999999999989</c:v>
                </c:pt>
                <c:pt idx="12">
                  <c:v>30.439999999999998</c:v>
                </c:pt>
                <c:pt idx="13">
                  <c:v>34.730000000000004</c:v>
                </c:pt>
                <c:pt idx="14">
                  <c:v>39.22999999999999</c:v>
                </c:pt>
                <c:pt idx="15">
                  <c:v>23.379999999999981</c:v>
                </c:pt>
                <c:pt idx="16">
                  <c:v>32.959999999999994</c:v>
                </c:pt>
                <c:pt idx="17">
                  <c:v>29.730000000000004</c:v>
                </c:pt>
                <c:pt idx="18">
                  <c:v>28.450000000000003</c:v>
                </c:pt>
                <c:pt idx="19">
                  <c:v>38.539999999999992</c:v>
                </c:pt>
                <c:pt idx="20">
                  <c:v>40.409999999999997</c:v>
                </c:pt>
                <c:pt idx="21">
                  <c:v>30.810000000000002</c:v>
                </c:pt>
                <c:pt idx="22">
                  <c:v>34.149999999999991</c:v>
                </c:pt>
                <c:pt idx="23">
                  <c:v>32.519999999999996</c:v>
                </c:pt>
                <c:pt idx="24">
                  <c:v>32.83</c:v>
                </c:pt>
                <c:pt idx="25">
                  <c:v>23.72999999999999</c:v>
                </c:pt>
                <c:pt idx="26">
                  <c:v>29.47</c:v>
                </c:pt>
                <c:pt idx="27">
                  <c:v>20.849999999999994</c:v>
                </c:pt>
                <c:pt idx="28">
                  <c:v>19.759999999999991</c:v>
                </c:pt>
                <c:pt idx="29">
                  <c:v>35.769999999999996</c:v>
                </c:pt>
                <c:pt idx="30">
                  <c:v>35.269999999999996</c:v>
                </c:pt>
                <c:pt idx="31">
                  <c:v>32.339999999999989</c:v>
                </c:pt>
                <c:pt idx="32">
                  <c:v>28.599999999999994</c:v>
                </c:pt>
                <c:pt idx="33">
                  <c:v>31.179999999999993</c:v>
                </c:pt>
                <c:pt idx="34">
                  <c:v>28.22</c:v>
                </c:pt>
                <c:pt idx="35">
                  <c:v>39.699999999999989</c:v>
                </c:pt>
                <c:pt idx="36">
                  <c:v>37.799999999999997</c:v>
                </c:pt>
                <c:pt idx="37">
                  <c:v>20.170000000000002</c:v>
                </c:pt>
                <c:pt idx="38">
                  <c:v>29.039999999999992</c:v>
                </c:pt>
                <c:pt idx="39">
                  <c:v>21.53</c:v>
                </c:pt>
                <c:pt idx="40">
                  <c:v>38.67</c:v>
                </c:pt>
                <c:pt idx="41">
                  <c:v>31.839999999999989</c:v>
                </c:pt>
                <c:pt idx="42">
                  <c:v>34.730000000000004</c:v>
                </c:pt>
                <c:pt idx="43">
                  <c:v>30.599999999999994</c:v>
                </c:pt>
                <c:pt idx="44">
                  <c:v>22.75</c:v>
                </c:pt>
                <c:pt idx="45">
                  <c:v>38.549999999999983</c:v>
                </c:pt>
                <c:pt idx="46">
                  <c:v>40.340000000000003</c:v>
                </c:pt>
                <c:pt idx="47">
                  <c:v>28.929999999999993</c:v>
                </c:pt>
                <c:pt idx="48">
                  <c:v>24.879999999999981</c:v>
                </c:pt>
                <c:pt idx="49">
                  <c:v>43.321999999999989</c:v>
                </c:pt>
                <c:pt idx="50">
                  <c:v>27.881999999999977</c:v>
                </c:pt>
                <c:pt idx="51">
                  <c:v>32.331999999999994</c:v>
                </c:pt>
                <c:pt idx="52">
                  <c:v>32.421999999999997</c:v>
                </c:pt>
                <c:pt idx="53">
                  <c:v>29.021999999999977</c:v>
                </c:pt>
                <c:pt idx="54">
                  <c:v>30.361999999999981</c:v>
                </c:pt>
                <c:pt idx="55">
                  <c:v>29.921999999999983</c:v>
                </c:pt>
                <c:pt idx="56">
                  <c:v>29.481999999999985</c:v>
                </c:pt>
                <c:pt idx="57">
                  <c:v>29.049999999999983</c:v>
                </c:pt>
                <c:pt idx="58">
                  <c:v>27.152000000000001</c:v>
                </c:pt>
                <c:pt idx="59">
                  <c:v>30.089999999999989</c:v>
                </c:pt>
                <c:pt idx="60">
                  <c:v>19.999999999999986</c:v>
                </c:pt>
                <c:pt idx="61">
                  <c:v>23.819999999999993</c:v>
                </c:pt>
                <c:pt idx="62">
                  <c:v>24</c:v>
                </c:pt>
                <c:pt idx="63">
                  <c:v>41.839999999999989</c:v>
                </c:pt>
                <c:pt idx="64">
                  <c:v>22.999999999999986</c:v>
                </c:pt>
                <c:pt idx="65">
                  <c:v>26.36999999999999</c:v>
                </c:pt>
                <c:pt idx="66">
                  <c:v>24</c:v>
                </c:pt>
                <c:pt idx="67">
                  <c:v>25.730000000000004</c:v>
                </c:pt>
                <c:pt idx="68">
                  <c:v>28</c:v>
                </c:pt>
                <c:pt idx="69">
                  <c:v>29.449999999999989</c:v>
                </c:pt>
                <c:pt idx="70">
                  <c:v>33.249999999999986</c:v>
                </c:pt>
                <c:pt idx="71">
                  <c:v>33.459999999999994</c:v>
                </c:pt>
                <c:pt idx="72">
                  <c:v>33.44</c:v>
                </c:pt>
                <c:pt idx="73">
                  <c:v>40.699999999999989</c:v>
                </c:pt>
                <c:pt idx="74">
                  <c:v>28.149999999999991</c:v>
                </c:pt>
                <c:pt idx="75">
                  <c:v>42.699999999999989</c:v>
                </c:pt>
                <c:pt idx="76">
                  <c:v>41.789999999999992</c:v>
                </c:pt>
                <c:pt idx="77">
                  <c:v>26.099999999999994</c:v>
                </c:pt>
                <c:pt idx="78">
                  <c:v>28.709999999999994</c:v>
                </c:pt>
                <c:pt idx="79">
                  <c:v>37.959999999999994</c:v>
                </c:pt>
                <c:pt idx="80">
                  <c:v>34.749999999999986</c:v>
                </c:pt>
                <c:pt idx="81">
                  <c:v>24.899999999999991</c:v>
                </c:pt>
                <c:pt idx="82">
                  <c:v>27.769999999999996</c:v>
                </c:pt>
                <c:pt idx="83">
                  <c:v>33.449999999999989</c:v>
                </c:pt>
                <c:pt idx="84">
                  <c:v>33.199999999999989</c:v>
                </c:pt>
                <c:pt idx="85">
                  <c:v>35.459999999999994</c:v>
                </c:pt>
                <c:pt idx="86">
                  <c:v>44.820000000000007</c:v>
                </c:pt>
                <c:pt idx="87">
                  <c:v>31.83</c:v>
                </c:pt>
                <c:pt idx="88">
                  <c:v>31.319999999999993</c:v>
                </c:pt>
                <c:pt idx="89">
                  <c:v>37.859999999999985</c:v>
                </c:pt>
                <c:pt idx="90">
                  <c:v>34.69</c:v>
                </c:pt>
                <c:pt idx="91">
                  <c:v>28.799999999999997</c:v>
                </c:pt>
                <c:pt idx="92">
                  <c:v>25.97</c:v>
                </c:pt>
                <c:pt idx="93">
                  <c:v>30.36</c:v>
                </c:pt>
                <c:pt idx="94">
                  <c:v>29.769999999999982</c:v>
                </c:pt>
                <c:pt idx="95">
                  <c:v>37.689999999999984</c:v>
                </c:pt>
                <c:pt idx="96">
                  <c:v>22.17</c:v>
                </c:pt>
                <c:pt idx="97">
                  <c:v>30.989999999999995</c:v>
                </c:pt>
                <c:pt idx="98">
                  <c:v>31.319999999999993</c:v>
                </c:pt>
                <c:pt idx="99">
                  <c:v>39.25</c:v>
                </c:pt>
                <c:pt idx="100">
                  <c:v>39.549999999999983</c:v>
                </c:pt>
                <c:pt idx="101">
                  <c:v>30.049999999999997</c:v>
                </c:pt>
                <c:pt idx="102">
                  <c:v>38.069999999999993</c:v>
                </c:pt>
                <c:pt idx="103">
                  <c:v>27.61</c:v>
                </c:pt>
                <c:pt idx="104">
                  <c:v>37.25</c:v>
                </c:pt>
                <c:pt idx="105">
                  <c:v>30.789999999999992</c:v>
                </c:pt>
                <c:pt idx="106">
                  <c:v>29.849999999999994</c:v>
                </c:pt>
                <c:pt idx="107">
                  <c:v>30.819999999999993</c:v>
                </c:pt>
                <c:pt idx="108">
                  <c:v>28.310000000000002</c:v>
                </c:pt>
                <c:pt idx="109">
                  <c:v>29.349999999999994</c:v>
                </c:pt>
                <c:pt idx="110">
                  <c:v>28.199999999999989</c:v>
                </c:pt>
                <c:pt idx="111">
                  <c:v>32.599999999999994</c:v>
                </c:pt>
                <c:pt idx="112">
                  <c:v>37.399999999999991</c:v>
                </c:pt>
                <c:pt idx="113">
                  <c:v>34.399999999999991</c:v>
                </c:pt>
                <c:pt idx="114">
                  <c:v>37.539999999999992</c:v>
                </c:pt>
                <c:pt idx="115">
                  <c:v>24.11999999999999</c:v>
                </c:pt>
                <c:pt idx="116">
                  <c:v>39.519999999999996</c:v>
                </c:pt>
                <c:pt idx="117">
                  <c:v>32.799999999999997</c:v>
                </c:pt>
                <c:pt idx="118">
                  <c:v>26.419999999999987</c:v>
                </c:pt>
                <c:pt idx="119">
                  <c:v>26.519999999999996</c:v>
                </c:pt>
                <c:pt idx="120">
                  <c:v>35.69</c:v>
                </c:pt>
                <c:pt idx="121">
                  <c:v>28.14</c:v>
                </c:pt>
                <c:pt idx="122">
                  <c:v>19.379999999999981</c:v>
                </c:pt>
                <c:pt idx="123">
                  <c:v>33.239999999999995</c:v>
                </c:pt>
                <c:pt idx="124">
                  <c:v>30.749999999999986</c:v>
                </c:pt>
                <c:pt idx="125">
                  <c:v>29.67</c:v>
                </c:pt>
                <c:pt idx="126">
                  <c:v>27.86999999999999</c:v>
                </c:pt>
                <c:pt idx="127">
                  <c:v>37.58</c:v>
                </c:pt>
                <c:pt idx="128">
                  <c:v>37.709999999999994</c:v>
                </c:pt>
                <c:pt idx="129">
                  <c:v>25.789999999999992</c:v>
                </c:pt>
                <c:pt idx="130">
                  <c:v>26.489999999999995</c:v>
                </c:pt>
                <c:pt idx="131">
                  <c:v>28.379999999999995</c:v>
                </c:pt>
                <c:pt idx="132">
                  <c:v>27.92</c:v>
                </c:pt>
              </c:numCache>
            </c:numRef>
          </c:xVal>
          <c:yVal>
            <c:numRef>
              <c:f>'Headspace Calcs'!$AU$2:$AU$134</c:f>
              <c:numCache>
                <c:formatCode>0.00</c:formatCode>
                <c:ptCount val="133"/>
                <c:pt idx="0">
                  <c:v>3079.1127612910896</c:v>
                </c:pt>
                <c:pt idx="1">
                  <c:v>3684.7921473547049</c:v>
                </c:pt>
                <c:pt idx="2">
                  <c:v>10223.187311712943</c:v>
                </c:pt>
                <c:pt idx="3">
                  <c:v>8599.2597534882316</c:v>
                </c:pt>
                <c:pt idx="4">
                  <c:v>3551.109716664635</c:v>
                </c:pt>
                <c:pt idx="5">
                  <c:v>3588.0843515320844</c:v>
                </c:pt>
                <c:pt idx="6">
                  <c:v>5404.8142277614297</c:v>
                </c:pt>
                <c:pt idx="7">
                  <c:v>5371.3341460526244</c:v>
                </c:pt>
                <c:pt idx="8">
                  <c:v>3940.3520320210041</c:v>
                </c:pt>
                <c:pt idx="9">
                  <c:v>3871.0918920189074</c:v>
                </c:pt>
                <c:pt idx="10">
                  <c:v>6003.4514742479159</c:v>
                </c:pt>
                <c:pt idx="11">
                  <c:v>5681.4517215443248</c:v>
                </c:pt>
                <c:pt idx="12">
                  <c:v>2128.9073115190386</c:v>
                </c:pt>
                <c:pt idx="13">
                  <c:v>2388.3273458670674</c:v>
                </c:pt>
                <c:pt idx="14">
                  <c:v>5055.2726751232867</c:v>
                </c:pt>
                <c:pt idx="15">
                  <c:v>4260.5732745034593</c:v>
                </c:pt>
                <c:pt idx="16">
                  <c:v>1997.5739037196322</c:v>
                </c:pt>
                <c:pt idx="17">
                  <c:v>1978.9983395403683</c:v>
                </c:pt>
                <c:pt idx="18">
                  <c:v>1959.8985399462504</c:v>
                </c:pt>
                <c:pt idx="19">
                  <c:v>4989.9793394286107</c:v>
                </c:pt>
                <c:pt idx="20">
                  <c:v>4756.2664849073481</c:v>
                </c:pt>
                <c:pt idx="21">
                  <c:v>2366.6831661630417</c:v>
                </c:pt>
                <c:pt idx="22">
                  <c:v>2407.1125038827895</c:v>
                </c:pt>
                <c:pt idx="23">
                  <c:v>3314.2131596435411</c:v>
                </c:pt>
                <c:pt idx="24">
                  <c:v>3664.6855526775807</c:v>
                </c:pt>
                <c:pt idx="25">
                  <c:v>2016.7423283266685</c:v>
                </c:pt>
                <c:pt idx="26">
                  <c:v>2099.5552853873332</c:v>
                </c:pt>
                <c:pt idx="27">
                  <c:v>4178.1192246254577</c:v>
                </c:pt>
                <c:pt idx="28">
                  <c:v>4181.1133412700065</c:v>
                </c:pt>
                <c:pt idx="29">
                  <c:v>1625.2988365817434</c:v>
                </c:pt>
                <c:pt idx="30">
                  <c:v>1897.058172298722</c:v>
                </c:pt>
                <c:pt idx="31">
                  <c:v>2249.3082382676539</c:v>
                </c:pt>
                <c:pt idx="32">
                  <c:v>2289.6060963784439</c:v>
                </c:pt>
                <c:pt idx="33">
                  <c:v>3183.0158384512042</c:v>
                </c:pt>
                <c:pt idx="34">
                  <c:v>2857.8756799222938</c:v>
                </c:pt>
                <c:pt idx="35">
                  <c:v>2167.6945991838015</c:v>
                </c:pt>
                <c:pt idx="36">
                  <c:v>2021.9097879728929</c:v>
                </c:pt>
                <c:pt idx="37">
                  <c:v>3772.3510805456449</c:v>
                </c:pt>
                <c:pt idx="38">
                  <c:v>4353.2550722985015</c:v>
                </c:pt>
                <c:pt idx="39">
                  <c:v>1118.1215243387126</c:v>
                </c:pt>
                <c:pt idx="40">
                  <c:v>1395.4733023294166</c:v>
                </c:pt>
                <c:pt idx="41">
                  <c:v>1932.0292810838259</c:v>
                </c:pt>
                <c:pt idx="42">
                  <c:v>1910.5753975061311</c:v>
                </c:pt>
                <c:pt idx="43">
                  <c:v>2655.5677080132696</c:v>
                </c:pt>
                <c:pt idx="44">
                  <c:v>2501.9937863397636</c:v>
                </c:pt>
                <c:pt idx="45">
                  <c:v>1611.3922497608096</c:v>
                </c:pt>
                <c:pt idx="46">
                  <c:v>1575.1974266038678</c:v>
                </c:pt>
                <c:pt idx="47">
                  <c:v>2208.831029080382</c:v>
                </c:pt>
                <c:pt idx="48">
                  <c:v>2352.4965337956214</c:v>
                </c:pt>
                <c:pt idx="49">
                  <c:v>2309.9772394752954</c:v>
                </c:pt>
                <c:pt idx="50">
                  <c:v>1916.6946782480259</c:v>
                </c:pt>
                <c:pt idx="51">
                  <c:v>4426.7718841316218</c:v>
                </c:pt>
                <c:pt idx="52">
                  <c:v>4631.1870420897358</c:v>
                </c:pt>
                <c:pt idx="53">
                  <c:v>1773.9216128696421</c:v>
                </c:pt>
                <c:pt idx="54">
                  <c:v>1811.488246767175</c:v>
                </c:pt>
                <c:pt idx="55">
                  <c:v>1847.2348588859832</c:v>
                </c:pt>
                <c:pt idx="56">
                  <c:v>1717.5964153800114</c:v>
                </c:pt>
                <c:pt idx="57">
                  <c:v>3003.6196431593207</c:v>
                </c:pt>
                <c:pt idx="58">
                  <c:v>3036.0837166244114</c:v>
                </c:pt>
                <c:pt idx="59">
                  <c:v>1497.3714590689415</c:v>
                </c:pt>
                <c:pt idx="60">
                  <c:v>1109.1692408793531</c:v>
                </c:pt>
                <c:pt idx="61">
                  <c:v>3271.8909640080706</c:v>
                </c:pt>
                <c:pt idx="62">
                  <c:v>2917.5528622276452</c:v>
                </c:pt>
                <c:pt idx="63">
                  <c:v>1369.228719478215</c:v>
                </c:pt>
                <c:pt idx="64">
                  <c:v>960.17304492678954</c:v>
                </c:pt>
                <c:pt idx="65">
                  <c:v>1515.5796215352966</c:v>
                </c:pt>
                <c:pt idx="66">
                  <c:v>1366.1106038840319</c:v>
                </c:pt>
                <c:pt idx="67">
                  <c:v>1413.2074435134266</c:v>
                </c:pt>
                <c:pt idx="68">
                  <c:v>1479.9396353838656</c:v>
                </c:pt>
                <c:pt idx="69">
                  <c:v>1385.7631781068576</c:v>
                </c:pt>
                <c:pt idx="70">
                  <c:v>1561.4601022400141</c:v>
                </c:pt>
                <c:pt idx="71">
                  <c:v>4757.44453615973</c:v>
                </c:pt>
                <c:pt idx="72">
                  <c:v>1055.1755898254314</c:v>
                </c:pt>
                <c:pt idx="73">
                  <c:v>1429.6805119710398</c:v>
                </c:pt>
                <c:pt idx="74">
                  <c:v>1332.1153618972803</c:v>
                </c:pt>
                <c:pt idx="75">
                  <c:v>1856.5166268960184</c:v>
                </c:pt>
                <c:pt idx="76">
                  <c:v>1803.805593646938</c:v>
                </c:pt>
                <c:pt idx="77">
                  <c:v>1705.4920073738685</c:v>
                </c:pt>
                <c:pt idx="78">
                  <c:v>1846.3771066787742</c:v>
                </c:pt>
                <c:pt idx="79">
                  <c:v>2149.7317904963566</c:v>
                </c:pt>
                <c:pt idx="80">
                  <c:v>2019.4884886423918</c:v>
                </c:pt>
                <c:pt idx="81">
                  <c:v>1303.5316404673454</c:v>
                </c:pt>
                <c:pt idx="82">
                  <c:v>1394.8681987238249</c:v>
                </c:pt>
                <c:pt idx="83">
                  <c:v>4573.7711081068883</c:v>
                </c:pt>
                <c:pt idx="84">
                  <c:v>4797.1809401342471</c:v>
                </c:pt>
                <c:pt idx="85">
                  <c:v>1849.9007859458743</c:v>
                </c:pt>
                <c:pt idx="86">
                  <c:v>1471.4132715637568</c:v>
                </c:pt>
                <c:pt idx="87">
                  <c:v>1309.7769900899884</c:v>
                </c:pt>
                <c:pt idx="88">
                  <c:v>1285.2762594649976</c:v>
                </c:pt>
                <c:pt idx="89">
                  <c:v>2278.8162404070022</c:v>
                </c:pt>
                <c:pt idx="90">
                  <c:v>2090.7186347017332</c:v>
                </c:pt>
                <c:pt idx="91">
                  <c:v>1884.5732704245459</c:v>
                </c:pt>
                <c:pt idx="92">
                  <c:v>1691.764170039824</c:v>
                </c:pt>
                <c:pt idx="93">
                  <c:v>2071.3811361330299</c:v>
                </c:pt>
                <c:pt idx="94">
                  <c:v>2122.8186816920279</c:v>
                </c:pt>
                <c:pt idx="95">
                  <c:v>1036.982661866944</c:v>
                </c:pt>
                <c:pt idx="96">
                  <c:v>749.94997553919882</c:v>
                </c:pt>
                <c:pt idx="97">
                  <c:v>3010.2307496451995</c:v>
                </c:pt>
                <c:pt idx="98">
                  <c:v>3199.8102077552194</c:v>
                </c:pt>
                <c:pt idx="99">
                  <c:v>888.51566489087372</c:v>
                </c:pt>
                <c:pt idx="100">
                  <c:v>854.94464139346201</c:v>
                </c:pt>
                <c:pt idx="101">
                  <c:v>748.20603565283864</c:v>
                </c:pt>
                <c:pt idx="102">
                  <c:v>842.04212961839744</c:v>
                </c:pt>
                <c:pt idx="103">
                  <c:v>587.60923305194024</c:v>
                </c:pt>
                <c:pt idx="104">
                  <c:v>702.04569309949534</c:v>
                </c:pt>
                <c:pt idx="105">
                  <c:v>942.14599428224506</c:v>
                </c:pt>
                <c:pt idx="106">
                  <c:v>997.07024984821192</c:v>
                </c:pt>
                <c:pt idx="107">
                  <c:v>1155.3673908023673</c:v>
                </c:pt>
                <c:pt idx="108">
                  <c:v>279.10843922566187</c:v>
                </c:pt>
                <c:pt idx="109">
                  <c:v>316.50308905558188</c:v>
                </c:pt>
                <c:pt idx="110">
                  <c:v>2664.8501730821517</c:v>
                </c:pt>
                <c:pt idx="111">
                  <c:v>3026.4758724463163</c:v>
                </c:pt>
                <c:pt idx="112">
                  <c:v>714.43781569400016</c:v>
                </c:pt>
                <c:pt idx="113">
                  <c:v>591.17261836362752</c:v>
                </c:pt>
                <c:pt idx="114">
                  <c:v>285.33627346047376</c:v>
                </c:pt>
                <c:pt idx="115">
                  <c:v>158.65041283940832</c:v>
                </c:pt>
                <c:pt idx="116">
                  <c:v>209.98466544078886</c:v>
                </c:pt>
                <c:pt idx="117">
                  <c:v>182.29465997431322</c:v>
                </c:pt>
                <c:pt idx="118">
                  <c:v>650.46430825774723</c:v>
                </c:pt>
                <c:pt idx="119">
                  <c:v>998.25858246531584</c:v>
                </c:pt>
                <c:pt idx="120">
                  <c:v>1221.3584376450954</c:v>
                </c:pt>
                <c:pt idx="121">
                  <c:v>819.20736554144355</c:v>
                </c:pt>
                <c:pt idx="122">
                  <c:v>676.89165865639757</c:v>
                </c:pt>
                <c:pt idx="123">
                  <c:v>5392.8389013009692</c:v>
                </c:pt>
                <c:pt idx="124">
                  <c:v>5341.9834365688421</c:v>
                </c:pt>
                <c:pt idx="125">
                  <c:v>1423.8384376958825</c:v>
                </c:pt>
                <c:pt idx="126">
                  <c:v>1169.4406843134677</c:v>
                </c:pt>
                <c:pt idx="127">
                  <c:v>661.00500699752649</c:v>
                </c:pt>
                <c:pt idx="128">
                  <c:v>692.01287551714063</c:v>
                </c:pt>
                <c:pt idx="129">
                  <c:v>1057.5555013653789</c:v>
                </c:pt>
                <c:pt idx="130">
                  <c:v>1188.6900367578196</c:v>
                </c:pt>
                <c:pt idx="131">
                  <c:v>1871.0167300753997</c:v>
                </c:pt>
                <c:pt idx="132">
                  <c:v>1815.5778000828764</c:v>
                </c:pt>
              </c:numCache>
            </c:numRef>
          </c:yVal>
          <c:smooth val="0"/>
          <c:extLst>
            <c:ext xmlns:c16="http://schemas.microsoft.com/office/drawing/2014/chart" uri="{C3380CC4-5D6E-409C-BE32-E72D297353CC}">
              <c16:uniqueId val="{00000013-8549-4BFE-964D-6F62AD2466AB}"/>
            </c:ext>
          </c:extLst>
        </c:ser>
        <c:ser>
          <c:idx val="2"/>
          <c:order val="3"/>
          <c:spPr>
            <a:ln w="28575">
              <a:noFill/>
            </a:ln>
          </c:spPr>
          <c:xVal>
            <c:numRef>
              <c:f>'[1]Diss Gas_New'!$K$2:$K$19</c:f>
            </c:numRef>
          </c:xVal>
          <c:yVal>
            <c:numRef>
              <c:f>'[1]Diss Gas_New'!$AJ$2:$AJ$19</c:f>
            </c:numRef>
          </c:yVal>
          <c:smooth val="0"/>
          <c:extLst>
            <c:ext xmlns:c16="http://schemas.microsoft.com/office/drawing/2014/chart" uri="{C3380CC4-5D6E-409C-BE32-E72D297353CC}">
              <c16:uniqueId val="{0000000C-8549-4BFE-964D-6F62AD2466AB}"/>
            </c:ext>
          </c:extLst>
        </c:ser>
        <c:ser>
          <c:idx val="3"/>
          <c:order val="4"/>
          <c:spPr>
            <a:ln w="28575">
              <a:noFill/>
            </a:ln>
          </c:spPr>
          <c:xVal>
            <c:numRef>
              <c:f>'[1]Diss Gas_New'!$K$2:$K$19</c:f>
            </c:numRef>
          </c:xVal>
          <c:yVal>
            <c:numRef>
              <c:f>'[1]Diss Gas_New'!$AK$2:$AK$19</c:f>
            </c:numRef>
          </c:yVal>
          <c:smooth val="0"/>
          <c:extLst>
            <c:ext xmlns:c16="http://schemas.microsoft.com/office/drawing/2014/chart" uri="{C3380CC4-5D6E-409C-BE32-E72D297353CC}">
              <c16:uniqueId val="{0000000E-8549-4BFE-964D-6F62AD2466AB}"/>
            </c:ext>
          </c:extLst>
        </c:ser>
        <c:ser>
          <c:idx val="1"/>
          <c:order val="5"/>
          <c:spPr>
            <a:ln w="19050">
              <a:noFill/>
            </a:ln>
          </c:spPr>
          <c:xVal>
            <c:numRef>
              <c:f>'Headspace Calcs'!$K$2:$K$134</c:f>
              <c:numCache>
                <c:formatCode>0.0</c:formatCode>
                <c:ptCount val="133"/>
                <c:pt idx="0">
                  <c:v>26.36</c:v>
                </c:pt>
                <c:pt idx="1">
                  <c:v>26.75</c:v>
                </c:pt>
                <c:pt idx="2">
                  <c:v>30.310000000000002</c:v>
                </c:pt>
                <c:pt idx="3">
                  <c:v>21.89</c:v>
                </c:pt>
                <c:pt idx="4">
                  <c:v>43.769999999999982</c:v>
                </c:pt>
                <c:pt idx="5">
                  <c:v>27.319999999999993</c:v>
                </c:pt>
                <c:pt idx="6">
                  <c:v>29.039999999999992</c:v>
                </c:pt>
                <c:pt idx="7">
                  <c:v>31.699999999999989</c:v>
                </c:pt>
                <c:pt idx="8">
                  <c:v>23.589999999999989</c:v>
                </c:pt>
                <c:pt idx="9">
                  <c:v>27.689999999999998</c:v>
                </c:pt>
                <c:pt idx="10">
                  <c:v>30.069999999999993</c:v>
                </c:pt>
                <c:pt idx="11">
                  <c:v>30.839999999999989</c:v>
                </c:pt>
                <c:pt idx="12">
                  <c:v>30.439999999999998</c:v>
                </c:pt>
                <c:pt idx="13">
                  <c:v>34.730000000000004</c:v>
                </c:pt>
                <c:pt idx="14">
                  <c:v>39.22999999999999</c:v>
                </c:pt>
                <c:pt idx="15">
                  <c:v>23.379999999999981</c:v>
                </c:pt>
                <c:pt idx="16">
                  <c:v>32.959999999999994</c:v>
                </c:pt>
                <c:pt idx="17">
                  <c:v>29.730000000000004</c:v>
                </c:pt>
                <c:pt idx="18">
                  <c:v>28.450000000000003</c:v>
                </c:pt>
                <c:pt idx="19">
                  <c:v>38.539999999999992</c:v>
                </c:pt>
                <c:pt idx="20">
                  <c:v>40.409999999999997</c:v>
                </c:pt>
                <c:pt idx="21">
                  <c:v>30.810000000000002</c:v>
                </c:pt>
                <c:pt idx="22">
                  <c:v>34.149999999999991</c:v>
                </c:pt>
                <c:pt idx="23">
                  <c:v>32.519999999999996</c:v>
                </c:pt>
                <c:pt idx="24">
                  <c:v>32.83</c:v>
                </c:pt>
                <c:pt idx="25">
                  <c:v>23.72999999999999</c:v>
                </c:pt>
                <c:pt idx="26">
                  <c:v>29.47</c:v>
                </c:pt>
                <c:pt idx="27">
                  <c:v>20.849999999999994</c:v>
                </c:pt>
                <c:pt idx="28">
                  <c:v>19.759999999999991</c:v>
                </c:pt>
                <c:pt idx="29">
                  <c:v>35.769999999999996</c:v>
                </c:pt>
                <c:pt idx="30">
                  <c:v>35.269999999999996</c:v>
                </c:pt>
                <c:pt idx="31">
                  <c:v>32.339999999999989</c:v>
                </c:pt>
                <c:pt idx="32">
                  <c:v>28.599999999999994</c:v>
                </c:pt>
                <c:pt idx="33">
                  <c:v>31.179999999999993</c:v>
                </c:pt>
                <c:pt idx="34">
                  <c:v>28.22</c:v>
                </c:pt>
                <c:pt idx="35">
                  <c:v>39.699999999999989</c:v>
                </c:pt>
                <c:pt idx="36">
                  <c:v>37.799999999999997</c:v>
                </c:pt>
                <c:pt idx="37">
                  <c:v>20.170000000000002</c:v>
                </c:pt>
                <c:pt idx="38">
                  <c:v>29.039999999999992</c:v>
                </c:pt>
                <c:pt idx="39">
                  <c:v>21.53</c:v>
                </c:pt>
                <c:pt idx="40">
                  <c:v>38.67</c:v>
                </c:pt>
                <c:pt idx="41">
                  <c:v>31.839999999999989</c:v>
                </c:pt>
                <c:pt idx="42">
                  <c:v>34.730000000000004</c:v>
                </c:pt>
                <c:pt idx="43">
                  <c:v>30.599999999999994</c:v>
                </c:pt>
                <c:pt idx="44">
                  <c:v>22.75</c:v>
                </c:pt>
                <c:pt idx="45">
                  <c:v>38.549999999999983</c:v>
                </c:pt>
                <c:pt idx="46">
                  <c:v>40.340000000000003</c:v>
                </c:pt>
                <c:pt idx="47">
                  <c:v>28.929999999999993</c:v>
                </c:pt>
                <c:pt idx="48">
                  <c:v>24.879999999999981</c:v>
                </c:pt>
                <c:pt idx="49">
                  <c:v>43.321999999999989</c:v>
                </c:pt>
                <c:pt idx="50">
                  <c:v>27.881999999999977</c:v>
                </c:pt>
                <c:pt idx="51">
                  <c:v>32.331999999999994</c:v>
                </c:pt>
                <c:pt idx="52">
                  <c:v>32.421999999999997</c:v>
                </c:pt>
                <c:pt idx="53">
                  <c:v>29.021999999999977</c:v>
                </c:pt>
                <c:pt idx="54">
                  <c:v>30.361999999999981</c:v>
                </c:pt>
                <c:pt idx="55">
                  <c:v>29.921999999999983</c:v>
                </c:pt>
                <c:pt idx="56">
                  <c:v>29.481999999999985</c:v>
                </c:pt>
                <c:pt idx="57">
                  <c:v>29.049999999999983</c:v>
                </c:pt>
                <c:pt idx="58">
                  <c:v>27.152000000000001</c:v>
                </c:pt>
                <c:pt idx="59">
                  <c:v>30.089999999999989</c:v>
                </c:pt>
                <c:pt idx="60">
                  <c:v>19.999999999999986</c:v>
                </c:pt>
                <c:pt idx="61">
                  <c:v>23.819999999999993</c:v>
                </c:pt>
                <c:pt idx="62">
                  <c:v>24</c:v>
                </c:pt>
                <c:pt idx="63">
                  <c:v>41.839999999999989</c:v>
                </c:pt>
                <c:pt idx="64">
                  <c:v>22.999999999999986</c:v>
                </c:pt>
                <c:pt idx="65">
                  <c:v>26.36999999999999</c:v>
                </c:pt>
                <c:pt idx="66">
                  <c:v>24</c:v>
                </c:pt>
                <c:pt idx="67">
                  <c:v>25.730000000000004</c:v>
                </c:pt>
                <c:pt idx="68">
                  <c:v>28</c:v>
                </c:pt>
                <c:pt idx="69">
                  <c:v>29.449999999999989</c:v>
                </c:pt>
                <c:pt idx="70">
                  <c:v>33.249999999999986</c:v>
                </c:pt>
                <c:pt idx="71">
                  <c:v>33.459999999999994</c:v>
                </c:pt>
                <c:pt idx="72">
                  <c:v>33.44</c:v>
                </c:pt>
                <c:pt idx="73">
                  <c:v>40.699999999999989</c:v>
                </c:pt>
                <c:pt idx="74">
                  <c:v>28.149999999999991</c:v>
                </c:pt>
                <c:pt idx="75">
                  <c:v>42.699999999999989</c:v>
                </c:pt>
                <c:pt idx="76">
                  <c:v>41.789999999999992</c:v>
                </c:pt>
                <c:pt idx="77">
                  <c:v>26.099999999999994</c:v>
                </c:pt>
                <c:pt idx="78">
                  <c:v>28.709999999999994</c:v>
                </c:pt>
                <c:pt idx="79">
                  <c:v>37.959999999999994</c:v>
                </c:pt>
                <c:pt idx="80">
                  <c:v>34.749999999999986</c:v>
                </c:pt>
                <c:pt idx="81">
                  <c:v>24.899999999999991</c:v>
                </c:pt>
                <c:pt idx="82">
                  <c:v>27.769999999999996</c:v>
                </c:pt>
                <c:pt idx="83">
                  <c:v>33.449999999999989</c:v>
                </c:pt>
                <c:pt idx="84">
                  <c:v>33.199999999999989</c:v>
                </c:pt>
                <c:pt idx="85">
                  <c:v>35.459999999999994</c:v>
                </c:pt>
                <c:pt idx="86">
                  <c:v>44.820000000000007</c:v>
                </c:pt>
                <c:pt idx="87">
                  <c:v>31.83</c:v>
                </c:pt>
                <c:pt idx="88">
                  <c:v>31.319999999999993</c:v>
                </c:pt>
                <c:pt idx="89">
                  <c:v>37.859999999999985</c:v>
                </c:pt>
                <c:pt idx="90">
                  <c:v>34.69</c:v>
                </c:pt>
                <c:pt idx="91">
                  <c:v>28.799999999999997</c:v>
                </c:pt>
                <c:pt idx="92">
                  <c:v>25.97</c:v>
                </c:pt>
                <c:pt idx="93">
                  <c:v>30.36</c:v>
                </c:pt>
                <c:pt idx="94">
                  <c:v>29.769999999999982</c:v>
                </c:pt>
                <c:pt idx="95">
                  <c:v>37.689999999999984</c:v>
                </c:pt>
                <c:pt idx="96">
                  <c:v>22.17</c:v>
                </c:pt>
                <c:pt idx="97">
                  <c:v>30.989999999999995</c:v>
                </c:pt>
                <c:pt idx="98">
                  <c:v>31.319999999999993</c:v>
                </c:pt>
                <c:pt idx="99">
                  <c:v>39.25</c:v>
                </c:pt>
                <c:pt idx="100">
                  <c:v>39.549999999999983</c:v>
                </c:pt>
                <c:pt idx="101">
                  <c:v>30.049999999999997</c:v>
                </c:pt>
                <c:pt idx="102">
                  <c:v>38.069999999999993</c:v>
                </c:pt>
                <c:pt idx="103">
                  <c:v>27.61</c:v>
                </c:pt>
                <c:pt idx="104">
                  <c:v>37.25</c:v>
                </c:pt>
                <c:pt idx="105">
                  <c:v>30.789999999999992</c:v>
                </c:pt>
                <c:pt idx="106">
                  <c:v>29.849999999999994</c:v>
                </c:pt>
                <c:pt idx="107">
                  <c:v>30.819999999999993</c:v>
                </c:pt>
                <c:pt idx="108">
                  <c:v>28.310000000000002</c:v>
                </c:pt>
                <c:pt idx="109">
                  <c:v>29.349999999999994</c:v>
                </c:pt>
                <c:pt idx="110">
                  <c:v>28.199999999999989</c:v>
                </c:pt>
                <c:pt idx="111">
                  <c:v>32.599999999999994</c:v>
                </c:pt>
                <c:pt idx="112">
                  <c:v>37.399999999999991</c:v>
                </c:pt>
                <c:pt idx="113">
                  <c:v>34.399999999999991</c:v>
                </c:pt>
                <c:pt idx="114">
                  <c:v>37.539999999999992</c:v>
                </c:pt>
                <c:pt idx="115">
                  <c:v>24.11999999999999</c:v>
                </c:pt>
                <c:pt idx="116">
                  <c:v>39.519999999999996</c:v>
                </c:pt>
                <c:pt idx="117">
                  <c:v>32.799999999999997</c:v>
                </c:pt>
                <c:pt idx="118">
                  <c:v>26.419999999999987</c:v>
                </c:pt>
                <c:pt idx="119">
                  <c:v>26.519999999999996</c:v>
                </c:pt>
                <c:pt idx="120">
                  <c:v>35.69</c:v>
                </c:pt>
                <c:pt idx="121">
                  <c:v>28.14</c:v>
                </c:pt>
                <c:pt idx="122">
                  <c:v>19.379999999999981</c:v>
                </c:pt>
                <c:pt idx="123">
                  <c:v>33.239999999999995</c:v>
                </c:pt>
                <c:pt idx="124">
                  <c:v>30.749999999999986</c:v>
                </c:pt>
                <c:pt idx="125">
                  <c:v>29.67</c:v>
                </c:pt>
                <c:pt idx="126">
                  <c:v>27.86999999999999</c:v>
                </c:pt>
                <c:pt idx="127">
                  <c:v>37.58</c:v>
                </c:pt>
                <c:pt idx="128">
                  <c:v>37.709999999999994</c:v>
                </c:pt>
                <c:pt idx="129">
                  <c:v>25.789999999999992</c:v>
                </c:pt>
                <c:pt idx="130">
                  <c:v>26.489999999999995</c:v>
                </c:pt>
                <c:pt idx="131">
                  <c:v>28.379999999999995</c:v>
                </c:pt>
                <c:pt idx="132">
                  <c:v>27.92</c:v>
                </c:pt>
              </c:numCache>
            </c:numRef>
          </c:xVal>
          <c:yVal>
            <c:numRef>
              <c:f>'Headspace Calcs'!$AV$2:$AV$134</c:f>
              <c:numCache>
                <c:formatCode>0.00</c:formatCode>
                <c:ptCount val="133"/>
                <c:pt idx="0">
                  <c:v>3937.5133336132985</c:v>
                </c:pt>
                <c:pt idx="1">
                  <c:v>4664.1967733462216</c:v>
                </c:pt>
                <c:pt idx="2">
                  <c:v>12495.769936358512</c:v>
                </c:pt>
                <c:pt idx="3">
                  <c:v>11857.495284783728</c:v>
                </c:pt>
                <c:pt idx="4">
                  <c:v>3933.6537853558748</c:v>
                </c:pt>
                <c:pt idx="5">
                  <c:v>4535.424103034019</c:v>
                </c:pt>
                <c:pt idx="6">
                  <c:v>5400.328869860663</c:v>
                </c:pt>
                <c:pt idx="7">
                  <c:v>5204.6388061237858</c:v>
                </c:pt>
                <c:pt idx="8">
                  <c:v>5303.0078293099386</c:v>
                </c:pt>
                <c:pt idx="9">
                  <c:v>4848.3286477508136</c:v>
                </c:pt>
                <c:pt idx="10">
                  <c:v>7292.5481459354787</c:v>
                </c:pt>
                <c:pt idx="11">
                  <c:v>6942.2641427897261</c:v>
                </c:pt>
                <c:pt idx="12">
                  <c:v>2613.897751420473</c:v>
                </c:pt>
                <c:pt idx="13">
                  <c:v>2808.2929062870835</c:v>
                </c:pt>
                <c:pt idx="14">
                  <c:v>5766.0259451341253</c:v>
                </c:pt>
                <c:pt idx="15">
                  <c:v>5746.7977117470637</c:v>
                </c:pt>
                <c:pt idx="16">
                  <c:v>2402.7956291688242</c:v>
                </c:pt>
                <c:pt idx="17">
                  <c:v>2440.7949720762495</c:v>
                </c:pt>
                <c:pt idx="18">
                  <c:v>2460.4950807851419</c:v>
                </c:pt>
                <c:pt idx="19">
                  <c:v>5706.638403855357</c:v>
                </c:pt>
                <c:pt idx="20">
                  <c:v>5477.5598285095039</c:v>
                </c:pt>
                <c:pt idx="21">
                  <c:v>2913.3980222038904</c:v>
                </c:pt>
                <c:pt idx="22">
                  <c:v>2507.8731779109839</c:v>
                </c:pt>
                <c:pt idx="23">
                  <c:v>3982.0669293185961</c:v>
                </c:pt>
                <c:pt idx="24">
                  <c:v>4377.4101635679617</c:v>
                </c:pt>
                <c:pt idx="25">
                  <c:v>2732.6235965543619</c:v>
                </c:pt>
                <c:pt idx="26">
                  <c:v>2608.9176291765707</c:v>
                </c:pt>
                <c:pt idx="27">
                  <c:v>5946.9837495184074</c:v>
                </c:pt>
                <c:pt idx="28">
                  <c:v>6096.0644193406824</c:v>
                </c:pt>
                <c:pt idx="29">
                  <c:v>1916.5280295778939</c:v>
                </c:pt>
                <c:pt idx="30">
                  <c:v>2256.6344552191567</c:v>
                </c:pt>
                <c:pt idx="31">
                  <c:v>2689.0872499486341</c:v>
                </c:pt>
                <c:pt idx="32">
                  <c:v>2904.6451292261245</c:v>
                </c:pt>
                <c:pt idx="33">
                  <c:v>3808.1640019152269</c:v>
                </c:pt>
                <c:pt idx="34">
                  <c:v>2843.6337058842983</c:v>
                </c:pt>
                <c:pt idx="35">
                  <c:v>2512.8188116361089</c:v>
                </c:pt>
                <c:pt idx="36">
                  <c:v>2376.641818920245</c:v>
                </c:pt>
                <c:pt idx="37">
                  <c:v>5446.8397062015283</c:v>
                </c:pt>
                <c:pt idx="38">
                  <c:v>5495.256111345554</c:v>
                </c:pt>
                <c:pt idx="39">
                  <c:v>1245.8020502626541</c:v>
                </c:pt>
                <c:pt idx="40">
                  <c:v>1617.7839438120473</c:v>
                </c:pt>
                <c:pt idx="41">
                  <c:v>2371.9186115710331</c:v>
                </c:pt>
                <c:pt idx="42">
                  <c:v>2285.2845781716755</c:v>
                </c:pt>
                <c:pt idx="43">
                  <c:v>3311.7961621405989</c:v>
                </c:pt>
                <c:pt idx="44">
                  <c:v>3408.6615225704636</c:v>
                </c:pt>
                <c:pt idx="45">
                  <c:v>1842.5566250849583</c:v>
                </c:pt>
                <c:pt idx="46">
                  <c:v>1781.8847747861942</c:v>
                </c:pt>
                <c:pt idx="47">
                  <c:v>2742.3416182032156</c:v>
                </c:pt>
                <c:pt idx="48">
                  <c:v>3078.2558525928052</c:v>
                </c:pt>
                <c:pt idx="49">
                  <c:v>2617.4189745600252</c:v>
                </c:pt>
                <c:pt idx="50">
                  <c:v>2490.7378588480201</c:v>
                </c:pt>
                <c:pt idx="51">
                  <c:v>5318.8781523098214</c:v>
                </c:pt>
                <c:pt idx="52">
                  <c:v>5678.3999090459874</c:v>
                </c:pt>
                <c:pt idx="53">
                  <c:v>2268.3971062090886</c:v>
                </c:pt>
                <c:pt idx="54">
                  <c:v>2297.6598564718897</c:v>
                </c:pt>
                <c:pt idx="55">
                  <c:v>2312.0333030590209</c:v>
                </c:pt>
                <c:pt idx="56">
                  <c:v>2224.1116497519884</c:v>
                </c:pt>
                <c:pt idx="57">
                  <c:v>3838.2466634732318</c:v>
                </c:pt>
                <c:pt idx="58">
                  <c:v>3861.0288884201836</c:v>
                </c:pt>
                <c:pt idx="59">
                  <c:v>1846.6865589489457</c:v>
                </c:pt>
                <c:pt idx="60">
                  <c:v>1591.3593957343187</c:v>
                </c:pt>
                <c:pt idx="61">
                  <c:v>4393.5421662518092</c:v>
                </c:pt>
                <c:pt idx="62">
                  <c:v>3896.0601653923668</c:v>
                </c:pt>
                <c:pt idx="63">
                  <c:v>1538.1905974765709</c:v>
                </c:pt>
                <c:pt idx="64">
                  <c:v>1302.9564975867424</c:v>
                </c:pt>
                <c:pt idx="65">
                  <c:v>1946.2429600785281</c:v>
                </c:pt>
                <c:pt idx="66">
                  <c:v>2072.5354100820241</c:v>
                </c:pt>
                <c:pt idx="67">
                  <c:v>1846.8184998023398</c:v>
                </c:pt>
                <c:pt idx="68">
                  <c:v>1871.0293915603975</c:v>
                </c:pt>
                <c:pt idx="69">
                  <c:v>1748.7290479210155</c:v>
                </c:pt>
                <c:pt idx="70">
                  <c:v>1916.243119464551</c:v>
                </c:pt>
                <c:pt idx="71">
                  <c:v>5756.8954501682301</c:v>
                </c:pt>
                <c:pt idx="72">
                  <c:v>1290.0779571076719</c:v>
                </c:pt>
                <c:pt idx="73">
                  <c:v>1629.7160530185884</c:v>
                </c:pt>
                <c:pt idx="74">
                  <c:v>1713.9932787641135</c:v>
                </c:pt>
                <c:pt idx="75">
                  <c:v>2102.5406984654987</c:v>
                </c:pt>
                <c:pt idx="76">
                  <c:v>2054.0630253214581</c:v>
                </c:pt>
                <c:pt idx="77">
                  <c:v>2257.1169850158572</c:v>
                </c:pt>
                <c:pt idx="78">
                  <c:v>2342.8239685155004</c:v>
                </c:pt>
                <c:pt idx="79">
                  <c:v>2514.0968056148695</c:v>
                </c:pt>
                <c:pt idx="80">
                  <c:v>2408.4817068930397</c:v>
                </c:pt>
                <c:pt idx="81">
                  <c:v>1733.5027969739572</c:v>
                </c:pt>
                <c:pt idx="82">
                  <c:v>1763.672113039627</c:v>
                </c:pt>
                <c:pt idx="83">
                  <c:v>5360.8052411919834</c:v>
                </c:pt>
                <c:pt idx="84">
                  <c:v>5704.3033619543221</c:v>
                </c:pt>
                <c:pt idx="85">
                  <c:v>2172.0830160906762</c:v>
                </c:pt>
                <c:pt idx="86">
                  <c:v>1627.4758496872769</c:v>
                </c:pt>
                <c:pt idx="87">
                  <c:v>1566.9022987989572</c:v>
                </c:pt>
                <c:pt idx="88">
                  <c:v>1553.4144337784028</c:v>
                </c:pt>
                <c:pt idx="89">
                  <c:v>2618.0703677997462</c:v>
                </c:pt>
                <c:pt idx="90">
                  <c:v>2487.3959165429287</c:v>
                </c:pt>
                <c:pt idx="91">
                  <c:v>2353.0366981481552</c:v>
                </c:pt>
                <c:pt idx="92">
                  <c:v>2153.9066258774333</c:v>
                </c:pt>
                <c:pt idx="93">
                  <c:v>2554.3403242461081</c:v>
                </c:pt>
                <c:pt idx="94">
                  <c:v>2622.7429143343224</c:v>
                </c:pt>
                <c:pt idx="95">
                  <c:v>1173.3854463011658</c:v>
                </c:pt>
                <c:pt idx="96">
                  <c:v>1003.431906851084</c:v>
                </c:pt>
                <c:pt idx="97">
                  <c:v>3614.9620692987482</c:v>
                </c:pt>
                <c:pt idx="98">
                  <c:v>3857.933646712946</c:v>
                </c:pt>
                <c:pt idx="99">
                  <c:v>1006.070859088944</c:v>
                </c:pt>
                <c:pt idx="100">
                  <c:v>970.86587851967579</c:v>
                </c:pt>
                <c:pt idx="101">
                  <c:v>916.40058688822478</c:v>
                </c:pt>
                <c:pt idx="102">
                  <c:v>871.10518884469047</c:v>
                </c:pt>
                <c:pt idx="103">
                  <c:v>685.55222731645154</c:v>
                </c:pt>
                <c:pt idx="104">
                  <c:v>805.9818393213535</c:v>
                </c:pt>
                <c:pt idx="105">
                  <c:v>1136.0691173762245</c:v>
                </c:pt>
                <c:pt idx="106">
                  <c:v>1198.8007010383799</c:v>
                </c:pt>
                <c:pt idx="107">
                  <c:v>1392.3164352476288</c:v>
                </c:pt>
                <c:pt idx="108">
                  <c:v>343.18306994370636</c:v>
                </c:pt>
                <c:pt idx="109">
                  <c:v>389.24247664601126</c:v>
                </c:pt>
                <c:pt idx="110">
                  <c:v>3243.5139085592564</c:v>
                </c:pt>
                <c:pt idx="111">
                  <c:v>3559.2989303668319</c:v>
                </c:pt>
                <c:pt idx="112">
                  <c:v>818.36214046320515</c:v>
                </c:pt>
                <c:pt idx="113">
                  <c:v>692.8876724371446</c:v>
                </c:pt>
                <c:pt idx="114">
                  <c:v>326.16102361192105</c:v>
                </c:pt>
                <c:pt idx="115">
                  <c:v>209.23105189171477</c:v>
                </c:pt>
                <c:pt idx="116">
                  <c:v>236.8941525658218</c:v>
                </c:pt>
                <c:pt idx="117">
                  <c:v>215.75646944232392</c:v>
                </c:pt>
                <c:pt idx="118">
                  <c:v>827.3208049130435</c:v>
                </c:pt>
                <c:pt idx="119">
                  <c:v>1249.454007930912</c:v>
                </c:pt>
                <c:pt idx="120">
                  <c:v>1413.3508288931434</c:v>
                </c:pt>
                <c:pt idx="121">
                  <c:v>1013.8650292740462</c:v>
                </c:pt>
                <c:pt idx="122">
                  <c:v>956.47014645995591</c:v>
                </c:pt>
                <c:pt idx="123">
                  <c:v>6221.5583356230782</c:v>
                </c:pt>
                <c:pt idx="124">
                  <c:v>6254.6651927778657</c:v>
                </c:pt>
                <c:pt idx="125">
                  <c:v>1722.9794559597335</c:v>
                </c:pt>
                <c:pt idx="126">
                  <c:v>1456.3944689846739</c:v>
                </c:pt>
                <c:pt idx="127">
                  <c:v>749.60532339783038</c:v>
                </c:pt>
                <c:pt idx="128">
                  <c:v>789.01712762124271</c:v>
                </c:pt>
                <c:pt idx="129">
                  <c:v>1336.049477475292</c:v>
                </c:pt>
                <c:pt idx="130">
                  <c:v>1494.1972075131016</c:v>
                </c:pt>
                <c:pt idx="131">
                  <c:v>2276.2604531928837</c:v>
                </c:pt>
                <c:pt idx="132">
                  <c:v>2232.1124718341957</c:v>
                </c:pt>
              </c:numCache>
            </c:numRef>
          </c:yVal>
          <c:smooth val="0"/>
          <c:extLst>
            <c:ext xmlns:c16="http://schemas.microsoft.com/office/drawing/2014/chart" uri="{C3380CC4-5D6E-409C-BE32-E72D297353CC}">
              <c16:uniqueId val="{00000010-8549-4BFE-964D-6F62AD2466AB}"/>
            </c:ext>
          </c:extLst>
        </c:ser>
        <c:dLbls>
          <c:showLegendKey val="0"/>
          <c:showVal val="0"/>
          <c:showCatName val="0"/>
          <c:showSerName val="0"/>
          <c:showPercent val="0"/>
          <c:showBubbleSize val="0"/>
        </c:dLbls>
        <c:axId val="2121794720"/>
        <c:axId val="2138746272"/>
      </c:scatterChart>
      <c:valAx>
        <c:axId val="2121794720"/>
        <c:scaling>
          <c:orientation val="minMax"/>
        </c:scaling>
        <c:delete val="0"/>
        <c:axPos val="b"/>
        <c:title>
          <c:tx>
            <c:rich>
              <a:bodyPr/>
              <a:lstStyle/>
              <a:p>
                <a:pPr>
                  <a:defRPr/>
                </a:pPr>
                <a:r>
                  <a:rPr lang="en-US"/>
                  <a:t>Headspace volume (mL)</a:t>
                </a:r>
              </a:p>
            </c:rich>
          </c:tx>
          <c:overlay val="0"/>
        </c:title>
        <c:numFmt formatCode="0.0" sourceLinked="1"/>
        <c:majorTickMark val="out"/>
        <c:minorTickMark val="none"/>
        <c:tickLblPos val="nextTo"/>
        <c:crossAx val="2138746272"/>
        <c:crosses val="autoZero"/>
        <c:crossBetween val="midCat"/>
      </c:valAx>
      <c:valAx>
        <c:axId val="2138746272"/>
        <c:scaling>
          <c:orientation val="minMax"/>
        </c:scaling>
        <c:delete val="0"/>
        <c:axPos val="l"/>
        <c:title>
          <c:tx>
            <c:rich>
              <a:bodyPr rot="-5400000" vert="horz"/>
              <a:lstStyle/>
              <a:p>
                <a:pPr>
                  <a:defRPr/>
                </a:pPr>
                <a:r>
                  <a:rPr lang="en-US"/>
                  <a:t>Dissolved CH4 (µg</a:t>
                </a:r>
                <a:r>
                  <a:rPr lang="en-US" baseline="0"/>
                  <a:t> CH4/L)</a:t>
                </a:r>
                <a:endParaRPr lang="en-US"/>
              </a:p>
            </c:rich>
          </c:tx>
          <c:overlay val="0"/>
        </c:title>
        <c:numFmt formatCode="0.00" sourceLinked="1"/>
        <c:majorTickMark val="out"/>
        <c:minorTickMark val="none"/>
        <c:tickLblPos val="nextTo"/>
        <c:crossAx val="212179472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N2O</a:t>
            </a:r>
          </a:p>
        </c:rich>
      </c:tx>
      <c:layout>
        <c:manualLayout>
          <c:xMode val="edge"/>
          <c:yMode val="edge"/>
          <c:x val="0.36778875891542362"/>
          <c:y val="4.5790334594754435E-2"/>
        </c:manualLayout>
      </c:layout>
      <c:overlay val="1"/>
    </c:title>
    <c:autoTitleDeleted val="0"/>
    <c:plotArea>
      <c:layout/>
      <c:scatterChart>
        <c:scatterStyle val="lineMarker"/>
        <c:varyColors val="0"/>
        <c:ser>
          <c:idx val="6"/>
          <c:order val="0"/>
          <c:spPr>
            <a:ln w="28575">
              <a:noFill/>
            </a:ln>
          </c:spPr>
          <c:xVal>
            <c:numRef>
              <c:f>'[1]Diss Gas_New'!$K$2:$K$19</c:f>
            </c:numRef>
          </c:xVal>
          <c:yVal>
            <c:numRef>
              <c:f>'[1]Diss Gas_New'!$AV$2:$AV$19</c:f>
            </c:numRef>
          </c:yVal>
          <c:smooth val="0"/>
          <c:extLst>
            <c:ext xmlns:c16="http://schemas.microsoft.com/office/drawing/2014/chart" uri="{C3380CC4-5D6E-409C-BE32-E72D297353CC}">
              <c16:uniqueId val="{00000010-6489-4635-9CA3-BE93E076C93C}"/>
            </c:ext>
          </c:extLst>
        </c:ser>
        <c:ser>
          <c:idx val="7"/>
          <c:order val="1"/>
          <c:spPr>
            <a:ln w="28575">
              <a:noFill/>
            </a:ln>
          </c:spPr>
          <c:xVal>
            <c:numRef>
              <c:f>'[1]Diss Gas_New'!$K$2:$K$19</c:f>
            </c:numRef>
          </c:xVal>
          <c:yVal>
            <c:numRef>
              <c:f>'[1]Diss Gas_New'!$AW$2:$AW$19</c:f>
            </c:numRef>
          </c:yVal>
          <c:smooth val="0"/>
          <c:extLst>
            <c:ext xmlns:c16="http://schemas.microsoft.com/office/drawing/2014/chart" uri="{C3380CC4-5D6E-409C-BE32-E72D297353CC}">
              <c16:uniqueId val="{00000011-6489-4635-9CA3-BE93E076C93C}"/>
            </c:ext>
          </c:extLst>
        </c:ser>
        <c:ser>
          <c:idx val="0"/>
          <c:order val="2"/>
          <c:spPr>
            <a:ln w="28575">
              <a:noFill/>
            </a:ln>
          </c:spPr>
          <c:xVal>
            <c:numRef>
              <c:f>'[1]Diss Gas_New'!$K$2:$K$19</c:f>
            </c:numRef>
          </c:xVal>
          <c:yVal>
            <c:numRef>
              <c:f>'[1]Diss Gas_New'!$AJ$2:$AJ$19</c:f>
            </c:numRef>
          </c:yVal>
          <c:smooth val="0"/>
          <c:extLst>
            <c:ext xmlns:c16="http://schemas.microsoft.com/office/drawing/2014/chart" uri="{C3380CC4-5D6E-409C-BE32-E72D297353CC}">
              <c16:uniqueId val="{00000005-6489-4635-9CA3-BE93E076C93C}"/>
            </c:ext>
          </c:extLst>
        </c:ser>
        <c:ser>
          <c:idx val="4"/>
          <c:order val="3"/>
          <c:spPr>
            <a:ln w="28575">
              <a:noFill/>
            </a:ln>
          </c:spPr>
          <c:xVal>
            <c:numRef>
              <c:f>'[1]Diss Gas_New'!$K$2:$K$19</c:f>
            </c:numRef>
          </c:xVal>
          <c:yVal>
            <c:numRef>
              <c:f>'[1]Diss Gas_New'!$AK$2:$AK$19</c:f>
            </c:numRef>
          </c:yVal>
          <c:smooth val="0"/>
          <c:extLst>
            <c:ext xmlns:c16="http://schemas.microsoft.com/office/drawing/2014/chart" uri="{C3380CC4-5D6E-409C-BE32-E72D297353CC}">
              <c16:uniqueId val="{00000007-6489-4635-9CA3-BE93E076C93C}"/>
            </c:ext>
          </c:extLst>
        </c:ser>
        <c:ser>
          <c:idx val="2"/>
          <c:order val="4"/>
          <c:spPr>
            <a:ln w="28575">
              <a:noFill/>
            </a:ln>
          </c:spPr>
          <c:xVal>
            <c:numRef>
              <c:f>'[1]Diss Gas_New'!$K$2:$K$19</c:f>
            </c:numRef>
          </c:xVal>
          <c:yVal>
            <c:numRef>
              <c:f>'[1]Diss Gas_New'!$AJ$2:$AJ$19</c:f>
            </c:numRef>
          </c:yVal>
          <c:smooth val="0"/>
          <c:extLst>
            <c:ext xmlns:c16="http://schemas.microsoft.com/office/drawing/2014/chart" uri="{C3380CC4-5D6E-409C-BE32-E72D297353CC}">
              <c16:uniqueId val="{0000000B-6489-4635-9CA3-BE93E076C93C}"/>
            </c:ext>
          </c:extLst>
        </c:ser>
        <c:ser>
          <c:idx val="3"/>
          <c:order val="5"/>
          <c:spPr>
            <a:ln w="28575">
              <a:noFill/>
            </a:ln>
          </c:spPr>
          <c:xVal>
            <c:numRef>
              <c:f>'[1]Diss Gas_New'!$K$2:$K$19</c:f>
            </c:numRef>
          </c:xVal>
          <c:yVal>
            <c:numRef>
              <c:f>'[1]Diss Gas_New'!$AK$2:$AK$19</c:f>
            </c:numRef>
          </c:yVal>
          <c:smooth val="0"/>
          <c:extLst>
            <c:ext xmlns:c16="http://schemas.microsoft.com/office/drawing/2014/chart" uri="{C3380CC4-5D6E-409C-BE32-E72D297353CC}">
              <c16:uniqueId val="{0000000D-6489-4635-9CA3-BE93E076C93C}"/>
            </c:ext>
          </c:extLst>
        </c:ser>
        <c:ser>
          <c:idx val="1"/>
          <c:order val="6"/>
          <c:spPr>
            <a:ln w="19050">
              <a:noFill/>
            </a:ln>
          </c:spPr>
          <c:xVal>
            <c:numRef>
              <c:f>'Headspace Calcs'!$AD$2:$AD$134</c:f>
              <c:numCache>
                <c:formatCode>0.00</c:formatCode>
                <c:ptCount val="133"/>
                <c:pt idx="0">
                  <c:v>6.3445401557059968</c:v>
                </c:pt>
                <c:pt idx="1">
                  <c:v>8.9539034050541026</c:v>
                </c:pt>
                <c:pt idx="2">
                  <c:v>95.941676316135784</c:v>
                </c:pt>
                <c:pt idx="3">
                  <c:v>87.497827197834155</c:v>
                </c:pt>
                <c:pt idx="4">
                  <c:v>7.868301896419438</c:v>
                </c:pt>
                <c:pt idx="5">
                  <c:v>11.329111629989944</c:v>
                </c:pt>
                <c:pt idx="6">
                  <c:v>14.075077613102607</c:v>
                </c:pt>
                <c:pt idx="7">
                  <c:v>14.185301488760807</c:v>
                </c:pt>
                <c:pt idx="8">
                  <c:v>3.9003408697254982</c:v>
                </c:pt>
                <c:pt idx="9">
                  <c:v>3.8087442223513177</c:v>
                </c:pt>
                <c:pt idx="10">
                  <c:v>21.095605231727543</c:v>
                </c:pt>
                <c:pt idx="11">
                  <c:v>19.870923770600513</c:v>
                </c:pt>
                <c:pt idx="12">
                  <c:v>2.5810702514056572</c:v>
                </c:pt>
                <c:pt idx="13">
                  <c:v>4.5361442310565199</c:v>
                </c:pt>
                <c:pt idx="14">
                  <c:v>40.241493061683023</c:v>
                </c:pt>
                <c:pt idx="15">
                  <c:v>40.674320860938586</c:v>
                </c:pt>
                <c:pt idx="16">
                  <c:v>4.1608483439364061</c:v>
                </c:pt>
                <c:pt idx="17">
                  <c:v>4.1141078632889077</c:v>
                </c:pt>
                <c:pt idx="18">
                  <c:v>5.5871166805337067</c:v>
                </c:pt>
                <c:pt idx="19">
                  <c:v>16.20256281008103</c:v>
                </c:pt>
                <c:pt idx="20">
                  <c:v>9.6900852899264116</c:v>
                </c:pt>
                <c:pt idx="21">
                  <c:v>2.6215454022716296</c:v>
                </c:pt>
                <c:pt idx="22">
                  <c:v>2.5307741087206264</c:v>
                </c:pt>
                <c:pt idx="23">
                  <c:v>6.7016848774701856</c:v>
                </c:pt>
                <c:pt idx="24">
                  <c:v>8.167083292186085</c:v>
                </c:pt>
                <c:pt idx="25">
                  <c:v>2.1451986325474706</c:v>
                </c:pt>
                <c:pt idx="26">
                  <c:v>2.0881112808930808</c:v>
                </c:pt>
                <c:pt idx="27">
                  <c:v>36.74496723911701</c:v>
                </c:pt>
                <c:pt idx="28">
                  <c:v>40.130910674702498</c:v>
                </c:pt>
                <c:pt idx="29">
                  <c:v>1.6161367753916518</c:v>
                </c:pt>
                <c:pt idx="30">
                  <c:v>2.2368771839523212</c:v>
                </c:pt>
                <c:pt idx="31">
                  <c:v>2.449745624862699</c:v>
                </c:pt>
                <c:pt idx="32">
                  <c:v>2.766914934362906</c:v>
                </c:pt>
                <c:pt idx="33">
                  <c:v>7.351841848721044</c:v>
                </c:pt>
                <c:pt idx="34">
                  <c:v>5.1597697889048346</c:v>
                </c:pt>
                <c:pt idx="35">
                  <c:v>2.3284637259489336</c:v>
                </c:pt>
                <c:pt idx="36">
                  <c:v>2.3724393974783138</c:v>
                </c:pt>
                <c:pt idx="37">
                  <c:v>26.640940612910505</c:v>
                </c:pt>
                <c:pt idx="38">
                  <c:v>28.185501559194478</c:v>
                </c:pt>
                <c:pt idx="39">
                  <c:v>1.2454206675373098</c:v>
                </c:pt>
                <c:pt idx="40">
                  <c:v>1.0146866247694271</c:v>
                </c:pt>
                <c:pt idx="41">
                  <c:v>2.1815909263762103</c:v>
                </c:pt>
                <c:pt idx="42">
                  <c:v>1.9712033939655274</c:v>
                </c:pt>
                <c:pt idx="43">
                  <c:v>6.6992449961964144</c:v>
                </c:pt>
                <c:pt idx="44">
                  <c:v>6.6230485383548485</c:v>
                </c:pt>
                <c:pt idx="45">
                  <c:v>3.1162464403087857</c:v>
                </c:pt>
                <c:pt idx="46">
                  <c:v>2.8601771676139247</c:v>
                </c:pt>
                <c:pt idx="47">
                  <c:v>3.8826114672992267</c:v>
                </c:pt>
                <c:pt idx="48">
                  <c:v>4.2608617537476983</c:v>
                </c:pt>
                <c:pt idx="49">
                  <c:v>1.8841130286817422</c:v>
                </c:pt>
                <c:pt idx="50">
                  <c:v>1.7002675184329361</c:v>
                </c:pt>
                <c:pt idx="51">
                  <c:v>23.898926975208315</c:v>
                </c:pt>
                <c:pt idx="52">
                  <c:v>25.414000457385985</c:v>
                </c:pt>
                <c:pt idx="53">
                  <c:v>2.8975583428446194</c:v>
                </c:pt>
                <c:pt idx="54">
                  <c:v>3.0213748325031395</c:v>
                </c:pt>
                <c:pt idx="55">
                  <c:v>2.4172947000557548</c:v>
                </c:pt>
                <c:pt idx="56">
                  <c:v>1.7682554448446859</c:v>
                </c:pt>
                <c:pt idx="57">
                  <c:v>6.9995243912824039</c:v>
                </c:pt>
                <c:pt idx="58">
                  <c:v>7.603305154012614</c:v>
                </c:pt>
                <c:pt idx="59">
                  <c:v>1.6964076562738757</c:v>
                </c:pt>
                <c:pt idx="60">
                  <c:v>1.5369536083075841</c:v>
                </c:pt>
                <c:pt idx="61">
                  <c:v>17.019232526439829</c:v>
                </c:pt>
                <c:pt idx="62">
                  <c:v>16.299150032773898</c:v>
                </c:pt>
                <c:pt idx="63">
                  <c:v>1.000786490464298</c:v>
                </c:pt>
                <c:pt idx="64">
                  <c:v>0.91974779210768165</c:v>
                </c:pt>
                <c:pt idx="65">
                  <c:v>2.5730763234217977</c:v>
                </c:pt>
                <c:pt idx="66">
                  <c:v>2.2859951215585008</c:v>
                </c:pt>
                <c:pt idx="67">
                  <c:v>3.6486109828726931</c:v>
                </c:pt>
                <c:pt idx="68">
                  <c:v>3.6963961562699716</c:v>
                </c:pt>
                <c:pt idx="69">
                  <c:v>1.4571264288687606</c:v>
                </c:pt>
                <c:pt idx="70">
                  <c:v>1.5032428566757201</c:v>
                </c:pt>
                <c:pt idx="71">
                  <c:v>33.526791211799718</c:v>
                </c:pt>
                <c:pt idx="72">
                  <c:v>2.2601563190030132</c:v>
                </c:pt>
                <c:pt idx="73">
                  <c:v>1.1020124656567298</c:v>
                </c:pt>
                <c:pt idx="74">
                  <c:v>1.1248211423185077</c:v>
                </c:pt>
                <c:pt idx="75">
                  <c:v>3.9481059757592871</c:v>
                </c:pt>
                <c:pt idx="76">
                  <c:v>4.1144673047516367</c:v>
                </c:pt>
                <c:pt idx="77">
                  <c:v>2.3010872053452398</c:v>
                </c:pt>
                <c:pt idx="78">
                  <c:v>2.5335824740566255</c:v>
                </c:pt>
                <c:pt idx="79">
                  <c:v>5.3250676374237873</c:v>
                </c:pt>
                <c:pt idx="80">
                  <c:v>5.1935845395493461</c:v>
                </c:pt>
                <c:pt idx="81">
                  <c:v>1.0312617550645726</c:v>
                </c:pt>
                <c:pt idx="82">
                  <c:v>0.99057568989154132</c:v>
                </c:pt>
                <c:pt idx="83">
                  <c:v>8.9426695746066116</c:v>
                </c:pt>
                <c:pt idx="84">
                  <c:v>9.6635182909057082</c:v>
                </c:pt>
                <c:pt idx="85">
                  <c:v>1.8369324994743266</c:v>
                </c:pt>
                <c:pt idx="86">
                  <c:v>1.2158998930002898</c:v>
                </c:pt>
                <c:pt idx="87">
                  <c:v>0.66868349252401771</c:v>
                </c:pt>
                <c:pt idx="88">
                  <c:v>0.73264922077876204</c:v>
                </c:pt>
                <c:pt idx="89">
                  <c:v>1.8374666292800756</c:v>
                </c:pt>
                <c:pt idx="90">
                  <c:v>2.004088264459952</c:v>
                </c:pt>
                <c:pt idx="91">
                  <c:v>1.4757035245929888</c:v>
                </c:pt>
                <c:pt idx="92">
                  <c:v>1.4271259346905147</c:v>
                </c:pt>
                <c:pt idx="93">
                  <c:v>2.5828939711845904</c:v>
                </c:pt>
                <c:pt idx="94">
                  <c:v>2.6604255054459105</c:v>
                </c:pt>
                <c:pt idx="95">
                  <c:v>0.94464057376608979</c:v>
                </c:pt>
                <c:pt idx="96">
                  <c:v>0.95808400055469645</c:v>
                </c:pt>
                <c:pt idx="97">
                  <c:v>18.534282603110547</c:v>
                </c:pt>
                <c:pt idx="98">
                  <c:v>18.980707202579858</c:v>
                </c:pt>
                <c:pt idx="99">
                  <c:v>1.7837690391861369</c:v>
                </c:pt>
                <c:pt idx="100">
                  <c:v>1.6868447557796766</c:v>
                </c:pt>
                <c:pt idx="101">
                  <c:v>1.2672367791436172</c:v>
                </c:pt>
                <c:pt idx="102">
                  <c:v>1.0484848167583174</c:v>
                </c:pt>
                <c:pt idx="103">
                  <c:v>2.7532035025416191</c:v>
                </c:pt>
                <c:pt idx="104">
                  <c:v>3.1376896638865195</c:v>
                </c:pt>
                <c:pt idx="105">
                  <c:v>1.8464399082464178</c:v>
                </c:pt>
                <c:pt idx="106">
                  <c:v>1.8812499904376661</c:v>
                </c:pt>
                <c:pt idx="107">
                  <c:v>4.3325506778834146</c:v>
                </c:pt>
                <c:pt idx="108">
                  <c:v>2.440097865803172</c:v>
                </c:pt>
                <c:pt idx="109">
                  <c:v>2.45514526963193</c:v>
                </c:pt>
                <c:pt idx="110">
                  <c:v>40.989753346920146</c:v>
                </c:pt>
                <c:pt idx="111">
                  <c:v>43.451788942247447</c:v>
                </c:pt>
                <c:pt idx="112">
                  <c:v>4.3296369048228716</c:v>
                </c:pt>
                <c:pt idx="113">
                  <c:v>4.2909134561894628</c:v>
                </c:pt>
                <c:pt idx="114">
                  <c:v>2.0216128000023388</c:v>
                </c:pt>
                <c:pt idx="115">
                  <c:v>1.7076658017919553</c:v>
                </c:pt>
                <c:pt idx="116">
                  <c:v>5.0088878120150238</c:v>
                </c:pt>
                <c:pt idx="117">
                  <c:v>5.4744755703743451</c:v>
                </c:pt>
                <c:pt idx="118">
                  <c:v>3.0741679424177812</c:v>
                </c:pt>
                <c:pt idx="119">
                  <c:v>6.7041610225235013</c:v>
                </c:pt>
                <c:pt idx="120">
                  <c:v>8.5149000667319505</c:v>
                </c:pt>
                <c:pt idx="121">
                  <c:v>4.7658849408899462</c:v>
                </c:pt>
                <c:pt idx="122">
                  <c:v>5.0411774331842834</c:v>
                </c:pt>
                <c:pt idx="123">
                  <c:v>64.623051929029955</c:v>
                </c:pt>
                <c:pt idx="124">
                  <c:v>66.650419033057602</c:v>
                </c:pt>
                <c:pt idx="125">
                  <c:v>7.8191913325668363</c:v>
                </c:pt>
                <c:pt idx="126">
                  <c:v>7.8348767270391892</c:v>
                </c:pt>
                <c:pt idx="127">
                  <c:v>8.6692378711988898</c:v>
                </c:pt>
                <c:pt idx="128">
                  <c:v>9.1571063778726138</c:v>
                </c:pt>
                <c:pt idx="129">
                  <c:v>5.7497723272632415</c:v>
                </c:pt>
                <c:pt idx="130">
                  <c:v>6.1996043152416593</c:v>
                </c:pt>
                <c:pt idx="131">
                  <c:v>10.365869226336253</c:v>
                </c:pt>
                <c:pt idx="132">
                  <c:v>9.0949542763671651</c:v>
                </c:pt>
              </c:numCache>
            </c:numRef>
          </c:xVal>
          <c:yVal>
            <c:numRef>
              <c:f>'Headspace Calcs'!$BN$2:$BN$134</c:f>
              <c:numCache>
                <c:formatCode>0.00</c:formatCode>
                <c:ptCount val="133"/>
                <c:pt idx="0">
                  <c:v>0.54029036452886869</c:v>
                </c:pt>
                <c:pt idx="1">
                  <c:v>0.67396485342261991</c:v>
                </c:pt>
                <c:pt idx="2">
                  <c:v>0.26361112926832764</c:v>
                </c:pt>
                <c:pt idx="3">
                  <c:v>0.278392936119365</c:v>
                </c:pt>
                <c:pt idx="4">
                  <c:v>0.35673870925986184</c:v>
                </c:pt>
                <c:pt idx="5">
                  <c:v>0.56428272026389414</c:v>
                </c:pt>
                <c:pt idx="6">
                  <c:v>0.68407229736877806</c:v>
                </c:pt>
                <c:pt idx="7">
                  <c:v>0.64234082694022954</c:v>
                </c:pt>
                <c:pt idx="8">
                  <c:v>0.65458317682601352</c:v>
                </c:pt>
                <c:pt idx="9">
                  <c:v>0.52098188225770725</c:v>
                </c:pt>
                <c:pt idx="10">
                  <c:v>0.48536291843052626</c:v>
                </c:pt>
                <c:pt idx="11">
                  <c:v>0.38787080035569027</c:v>
                </c:pt>
                <c:pt idx="12">
                  <c:v>8.1065104187970916E-2</c:v>
                </c:pt>
                <c:pt idx="13">
                  <c:v>3.056319305933481E-2</c:v>
                </c:pt>
                <c:pt idx="14">
                  <c:v>-0.22091804451866287</c:v>
                </c:pt>
                <c:pt idx="15">
                  <c:v>-1.2607459858154479E-2</c:v>
                </c:pt>
                <c:pt idx="16">
                  <c:v>9.8399077806442664E-2</c:v>
                </c:pt>
                <c:pt idx="17">
                  <c:v>9.7851415238308648E-2</c:v>
                </c:pt>
                <c:pt idx="18">
                  <c:v>0.11371535204191599</c:v>
                </c:pt>
                <c:pt idx="19">
                  <c:v>-4.930751486664367E-2</c:v>
                </c:pt>
                <c:pt idx="20">
                  <c:v>-5.2901222063589159E-2</c:v>
                </c:pt>
                <c:pt idx="21">
                  <c:v>-1.0183642854118755E-2</c:v>
                </c:pt>
                <c:pt idx="22">
                  <c:v>0.30017449636473609</c:v>
                </c:pt>
                <c:pt idx="23">
                  <c:v>-2.0070048539455976E-2</c:v>
                </c:pt>
                <c:pt idx="24">
                  <c:v>5.5928478288318456E-2</c:v>
                </c:pt>
                <c:pt idx="25">
                  <c:v>0.39484265725947676</c:v>
                </c:pt>
                <c:pt idx="26">
                  <c:v>0.32483189756522968</c:v>
                </c:pt>
                <c:pt idx="27">
                  <c:v>0.21205434185894384</c:v>
                </c:pt>
                <c:pt idx="28">
                  <c:v>0.24243936446393932</c:v>
                </c:pt>
                <c:pt idx="29">
                  <c:v>0.18153438221988716</c:v>
                </c:pt>
                <c:pt idx="30">
                  <c:v>0.35155580653680724</c:v>
                </c:pt>
                <c:pt idx="31">
                  <c:v>0.30556609760546405</c:v>
                </c:pt>
                <c:pt idx="32">
                  <c:v>0.42551262226640552</c:v>
                </c:pt>
                <c:pt idx="33">
                  <c:v>0.37943939769391943</c:v>
                </c:pt>
                <c:pt idx="34">
                  <c:v>0.44682935002083912</c:v>
                </c:pt>
                <c:pt idx="35">
                  <c:v>0.20388254984965495</c:v>
                </c:pt>
                <c:pt idx="36">
                  <c:v>0.1569687373082905</c:v>
                </c:pt>
                <c:pt idx="37">
                  <c:v>0.32732569892852481</c:v>
                </c:pt>
                <c:pt idx="38">
                  <c:v>0.30390637478375909</c:v>
                </c:pt>
                <c:pt idx="39">
                  <c:v>0.30224339330941719</c:v>
                </c:pt>
                <c:pt idx="40">
                  <c:v>3.1592500238105822E-2</c:v>
                </c:pt>
                <c:pt idx="41">
                  <c:v>0.51627831913436162</c:v>
                </c:pt>
                <c:pt idx="42">
                  <c:v>0.39008010715897623</c:v>
                </c:pt>
                <c:pt idx="43">
                  <c:v>0.61366842553790568</c:v>
                </c:pt>
                <c:pt idx="44">
                  <c:v>0.65757939593097814</c:v>
                </c:pt>
                <c:pt idx="45">
                  <c:v>0.25992834159614775</c:v>
                </c:pt>
                <c:pt idx="46">
                  <c:v>0.18983961391502879</c:v>
                </c:pt>
                <c:pt idx="47">
                  <c:v>0.67456815778653112</c:v>
                </c:pt>
                <c:pt idx="48">
                  <c:v>0.94965741474411247</c:v>
                </c:pt>
                <c:pt idx="49">
                  <c:v>0.51521242437165526</c:v>
                </c:pt>
                <c:pt idx="50">
                  <c:v>0.59795789030043911</c:v>
                </c:pt>
                <c:pt idx="51">
                  <c:v>0.62796866707419574</c:v>
                </c:pt>
                <c:pt idx="52">
                  <c:v>0.70222749567644094</c:v>
                </c:pt>
                <c:pt idx="53">
                  <c:v>0.5401726170203125</c:v>
                </c:pt>
                <c:pt idx="54">
                  <c:v>0.51302757570069923</c:v>
                </c:pt>
                <c:pt idx="55">
                  <c:v>0.68177301890961339</c:v>
                </c:pt>
                <c:pt idx="56">
                  <c:v>0.73519825386549376</c:v>
                </c:pt>
                <c:pt idx="57">
                  <c:v>0.57293339316967318</c:v>
                </c:pt>
                <c:pt idx="58">
                  <c:v>0.6868563658939657</c:v>
                </c:pt>
                <c:pt idx="59">
                  <c:v>0.35216811607405141</c:v>
                </c:pt>
                <c:pt idx="60">
                  <c:v>0.31951113156493022</c:v>
                </c:pt>
                <c:pt idx="61">
                  <c:v>1.1747239829584348</c:v>
                </c:pt>
                <c:pt idx="62">
                  <c:v>0.96102233994443809</c:v>
                </c:pt>
                <c:pt idx="63">
                  <c:v>0.19651031515610226</c:v>
                </c:pt>
                <c:pt idx="64">
                  <c:v>0.29250641047764675</c:v>
                </c:pt>
                <c:pt idx="65">
                  <c:v>0.52086270033753246</c:v>
                </c:pt>
                <c:pt idx="66">
                  <c:v>0.36891716186906148</c:v>
                </c:pt>
                <c:pt idx="67">
                  <c:v>0.45696572191577134</c:v>
                </c:pt>
                <c:pt idx="68">
                  <c:v>0.37361325015098146</c:v>
                </c:pt>
                <c:pt idx="69">
                  <c:v>0.75970263794438408</c:v>
                </c:pt>
                <c:pt idx="70">
                  <c:v>0.72502743854833751</c:v>
                </c:pt>
                <c:pt idx="71">
                  <c:v>1.3707353654840264</c:v>
                </c:pt>
                <c:pt idx="72">
                  <c:v>0.73924312459281027</c:v>
                </c:pt>
                <c:pt idx="73">
                  <c:v>0.69096188743939946</c:v>
                </c:pt>
                <c:pt idx="74">
                  <c:v>0.75429196431298973</c:v>
                </c:pt>
                <c:pt idx="75">
                  <c:v>0.78137013466034411</c:v>
                </c:pt>
                <c:pt idx="76">
                  <c:v>0.79448039601268605</c:v>
                </c:pt>
                <c:pt idx="77">
                  <c:v>0.76362757019108407</c:v>
                </c:pt>
                <c:pt idx="78">
                  <c:v>0.94858909047724715</c:v>
                </c:pt>
                <c:pt idx="79">
                  <c:v>0.83016509126272764</c:v>
                </c:pt>
                <c:pt idx="80">
                  <c:v>0.80286274979352901</c:v>
                </c:pt>
                <c:pt idx="81">
                  <c:v>0.49217395222260307</c:v>
                </c:pt>
                <c:pt idx="82">
                  <c:v>0.49663219380763035</c:v>
                </c:pt>
                <c:pt idx="83">
                  <c:v>0.98396630763245885</c:v>
                </c:pt>
                <c:pt idx="84">
                  <c:v>1.0439238763667595</c:v>
                </c:pt>
                <c:pt idx="85">
                  <c:v>0.86059142688970447</c:v>
                </c:pt>
                <c:pt idx="86">
                  <c:v>0.51615227164534661</c:v>
                </c:pt>
                <c:pt idx="87">
                  <c:v>0.50184969250852585</c:v>
                </c:pt>
                <c:pt idx="88">
                  <c:v>0.50618448898405222</c:v>
                </c:pt>
                <c:pt idx="89">
                  <c:v>0.56361087368398621</c:v>
                </c:pt>
                <c:pt idx="90">
                  <c:v>0.56229156069935593</c:v>
                </c:pt>
                <c:pt idx="91">
                  <c:v>0.51240191065398744</c:v>
                </c:pt>
                <c:pt idx="92">
                  <c:v>0.50038096127073317</c:v>
                </c:pt>
                <c:pt idx="93">
                  <c:v>0.60686051556954612</c:v>
                </c:pt>
                <c:pt idx="94">
                  <c:v>0.55272578767616021</c:v>
                </c:pt>
                <c:pt idx="95">
                  <c:v>0.59503421156525582</c:v>
                </c:pt>
                <c:pt idx="96">
                  <c:v>0.54055332248005294</c:v>
                </c:pt>
                <c:pt idx="97">
                  <c:v>0.864542417354631</c:v>
                </c:pt>
                <c:pt idx="98">
                  <c:v>1.0040852585096225</c:v>
                </c:pt>
                <c:pt idx="99">
                  <c:v>0.61486594474149758</c:v>
                </c:pt>
                <c:pt idx="100">
                  <c:v>0.6478624921323759</c:v>
                </c:pt>
                <c:pt idx="101">
                  <c:v>0.56018213892097302</c:v>
                </c:pt>
                <c:pt idx="102">
                  <c:v>0.60861469975574578</c:v>
                </c:pt>
                <c:pt idx="103">
                  <c:v>0.57717941180011112</c:v>
                </c:pt>
                <c:pt idx="104">
                  <c:v>0.65797514080441499</c:v>
                </c:pt>
                <c:pt idx="105">
                  <c:v>0.56083445391014619</c:v>
                </c:pt>
                <c:pt idx="106">
                  <c:v>0.5756922360428034</c:v>
                </c:pt>
                <c:pt idx="107">
                  <c:v>0.65110307195585637</c:v>
                </c:pt>
                <c:pt idx="108">
                  <c:v>0.51184941207426515</c:v>
                </c:pt>
                <c:pt idx="109">
                  <c:v>0.52171898249693793</c:v>
                </c:pt>
                <c:pt idx="110">
                  <c:v>0.53507287968734507</c:v>
                </c:pt>
                <c:pt idx="111">
                  <c:v>0.57860396398334002</c:v>
                </c:pt>
                <c:pt idx="112">
                  <c:v>0.66295892400981571</c:v>
                </c:pt>
                <c:pt idx="113">
                  <c:v>0.5645251690299935</c:v>
                </c:pt>
                <c:pt idx="114">
                  <c:v>0.48613171486108442</c:v>
                </c:pt>
                <c:pt idx="115">
                  <c:v>0.46652828449293715</c:v>
                </c:pt>
                <c:pt idx="116">
                  <c:v>0.54633385511761479</c:v>
                </c:pt>
                <c:pt idx="117">
                  <c:v>0.59538466963888514</c:v>
                </c:pt>
                <c:pt idx="118">
                  <c:v>0.5442595461771238</c:v>
                </c:pt>
                <c:pt idx="119">
                  <c:v>0.54304315443527718</c:v>
                </c:pt>
                <c:pt idx="120">
                  <c:v>0.56157779481784531</c:v>
                </c:pt>
                <c:pt idx="121">
                  <c:v>0.3545218681269271</c:v>
                </c:pt>
                <c:pt idx="122">
                  <c:v>0.39934633020936128</c:v>
                </c:pt>
                <c:pt idx="123">
                  <c:v>0.41544387891942547</c:v>
                </c:pt>
                <c:pt idx="124">
                  <c:v>0.40508108664143483</c:v>
                </c:pt>
                <c:pt idx="125">
                  <c:v>0.48519257549175981</c:v>
                </c:pt>
                <c:pt idx="126">
                  <c:v>0.46911880423169983</c:v>
                </c:pt>
                <c:pt idx="127">
                  <c:v>0.3954996942681604</c:v>
                </c:pt>
                <c:pt idx="128">
                  <c:v>0.43294969160013475</c:v>
                </c:pt>
                <c:pt idx="129">
                  <c:v>0.422570845818378</c:v>
                </c:pt>
                <c:pt idx="130">
                  <c:v>0.46061680121715926</c:v>
                </c:pt>
                <c:pt idx="131">
                  <c:v>0.43027839900560261</c:v>
                </c:pt>
                <c:pt idx="132">
                  <c:v>0.40631887048524873</c:v>
                </c:pt>
              </c:numCache>
            </c:numRef>
          </c:yVal>
          <c:smooth val="0"/>
          <c:extLst>
            <c:ext xmlns:c16="http://schemas.microsoft.com/office/drawing/2014/chart" uri="{C3380CC4-5D6E-409C-BE32-E72D297353CC}">
              <c16:uniqueId val="{0000000F-6489-4635-9CA3-BE93E076C93C}"/>
            </c:ext>
          </c:extLst>
        </c:ser>
        <c:dLbls>
          <c:showLegendKey val="0"/>
          <c:showVal val="0"/>
          <c:showCatName val="0"/>
          <c:showSerName val="0"/>
          <c:showPercent val="0"/>
          <c:showBubbleSize val="0"/>
        </c:dLbls>
        <c:axId val="2121794720"/>
        <c:axId val="2138746272"/>
      </c:scatterChart>
      <c:valAx>
        <c:axId val="2121794720"/>
        <c:scaling>
          <c:orientation val="minMax"/>
        </c:scaling>
        <c:delete val="0"/>
        <c:axPos val="b"/>
        <c:title>
          <c:tx>
            <c:rich>
              <a:bodyPr/>
              <a:lstStyle/>
              <a:p>
                <a:pPr>
                  <a:defRPr/>
                </a:pPr>
                <a:r>
                  <a:rPr lang="en-US"/>
                  <a:t>Headspace volume (mL)</a:t>
                </a:r>
              </a:p>
            </c:rich>
          </c:tx>
          <c:overlay val="0"/>
        </c:title>
        <c:numFmt formatCode="0.00" sourceLinked="1"/>
        <c:majorTickMark val="out"/>
        <c:minorTickMark val="none"/>
        <c:tickLblPos val="nextTo"/>
        <c:crossAx val="2138746272"/>
        <c:crosses val="autoZero"/>
        <c:crossBetween val="midCat"/>
      </c:valAx>
      <c:valAx>
        <c:axId val="2138746272"/>
        <c:scaling>
          <c:orientation val="minMax"/>
        </c:scaling>
        <c:delete val="0"/>
        <c:axPos val="l"/>
        <c:title>
          <c:tx>
            <c:rich>
              <a:bodyPr rot="-5400000" vert="horz"/>
              <a:lstStyle/>
              <a:p>
                <a:pPr>
                  <a:defRPr/>
                </a:pPr>
                <a:r>
                  <a:rPr lang="en-US"/>
                  <a:t>Dissolved CH4 (µg</a:t>
                </a:r>
                <a:r>
                  <a:rPr lang="en-US" baseline="0"/>
                  <a:t> CH4/L)</a:t>
                </a:r>
                <a:endParaRPr lang="en-US"/>
              </a:p>
            </c:rich>
          </c:tx>
          <c:overlay val="0"/>
        </c:title>
        <c:numFmt formatCode="0.00" sourceLinked="1"/>
        <c:majorTickMark val="out"/>
        <c:minorTickMark val="none"/>
        <c:tickLblPos val="nextTo"/>
        <c:crossAx val="21217947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67</xdr:col>
      <xdr:colOff>18689</xdr:colOff>
      <xdr:row>1</xdr:row>
      <xdr:rowOff>57150</xdr:rowOff>
    </xdr:from>
    <xdr:to>
      <xdr:col>80</xdr:col>
      <xdr:colOff>333829</xdr:colOff>
      <xdr:row>15</xdr:row>
      <xdr:rowOff>56015</xdr:rowOff>
    </xdr:to>
    <xdr:graphicFrame macro="">
      <xdr:nvGraphicFramePr>
        <xdr:cNvPr id="2" name="Chart 1">
          <a:extLst>
            <a:ext uri="{FF2B5EF4-FFF2-40B4-BE49-F238E27FC236}">
              <a16:creationId xmlns:a16="http://schemas.microsoft.com/office/drawing/2014/main" id="{F3E4F16D-012A-4AF4-9B89-1673DDC52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25853</xdr:colOff>
      <xdr:row>15</xdr:row>
      <xdr:rowOff>130176</xdr:rowOff>
    </xdr:from>
    <xdr:to>
      <xdr:col>78</xdr:col>
      <xdr:colOff>200478</xdr:colOff>
      <xdr:row>30</xdr:row>
      <xdr:rowOff>49041</xdr:rowOff>
    </xdr:to>
    <xdr:graphicFrame macro="">
      <xdr:nvGraphicFramePr>
        <xdr:cNvPr id="3" name="Chart 2">
          <a:extLst>
            <a:ext uri="{FF2B5EF4-FFF2-40B4-BE49-F238E27FC236}">
              <a16:creationId xmlns:a16="http://schemas.microsoft.com/office/drawing/2014/main" id="{B5F05CF8-73E5-4A3F-BCC5-B9C6C1406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312058</xdr:colOff>
      <xdr:row>37</xdr:row>
      <xdr:rowOff>142930</xdr:rowOff>
    </xdr:from>
    <xdr:to>
      <xdr:col>78</xdr:col>
      <xdr:colOff>429079</xdr:colOff>
      <xdr:row>52</xdr:row>
      <xdr:rowOff>38155</xdr:rowOff>
    </xdr:to>
    <xdr:graphicFrame macro="">
      <xdr:nvGraphicFramePr>
        <xdr:cNvPr id="4" name="Chart 3">
          <a:extLst>
            <a:ext uri="{FF2B5EF4-FFF2-40B4-BE49-F238E27FC236}">
              <a16:creationId xmlns:a16="http://schemas.microsoft.com/office/drawing/2014/main" id="{1E617AD2-D560-4733-9C43-AEC05182E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68</xdr:col>
      <xdr:colOff>0</xdr:colOff>
      <xdr:row>30</xdr:row>
      <xdr:rowOff>47626</xdr:rowOff>
    </xdr:from>
    <xdr:to>
      <xdr:col>71</xdr:col>
      <xdr:colOff>92121</xdr:colOff>
      <xdr:row>36</xdr:row>
      <xdr:rowOff>2632</xdr:rowOff>
    </xdr:to>
    <xdr:pic>
      <xdr:nvPicPr>
        <xdr:cNvPr id="5" name="Picture 4">
          <a:extLst>
            <a:ext uri="{FF2B5EF4-FFF2-40B4-BE49-F238E27FC236}">
              <a16:creationId xmlns:a16="http://schemas.microsoft.com/office/drawing/2014/main" id="{53451BFC-D560-4135-8AC8-86BBDC294CA9}"/>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67443" t="39546" r="2688" b="38210"/>
        <a:stretch/>
      </xdr:blipFill>
      <xdr:spPr bwMode="auto">
        <a:xfrm>
          <a:off x="59950350" y="6073776"/>
          <a:ext cx="1920921" cy="1040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84</xdr:col>
      <xdr:colOff>0</xdr:colOff>
      <xdr:row>24</xdr:row>
      <xdr:rowOff>0</xdr:rowOff>
    </xdr:from>
    <xdr:to>
      <xdr:col>90</xdr:col>
      <xdr:colOff>265419</xdr:colOff>
      <xdr:row>31</xdr:row>
      <xdr:rowOff>123264</xdr:rowOff>
    </xdr:to>
    <xdr:sp macro="" textlink="">
      <xdr:nvSpPr>
        <xdr:cNvPr id="6" name="TextBox 5">
          <a:extLst>
            <a:ext uri="{FF2B5EF4-FFF2-40B4-BE49-F238E27FC236}">
              <a16:creationId xmlns:a16="http://schemas.microsoft.com/office/drawing/2014/main" id="{3183603B-084D-4DB8-A95B-7F281E523912}"/>
            </a:ext>
          </a:extLst>
        </xdr:cNvPr>
        <xdr:cNvSpPr txBox="1"/>
      </xdr:nvSpPr>
      <xdr:spPr>
        <a:xfrm>
          <a:off x="69856350" y="4943475"/>
          <a:ext cx="3980169" cy="1393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samples where the volume N2 is recorded, then use this as above.</a:t>
          </a:r>
          <a:r>
            <a:rPr lang="en-US" sz="1100" baseline="0"/>
            <a:t> For samples where the re is 10 mL + x mL overpressure, use that number plus the headspace volume number to calculate headspace pressure and the gas partial pressure in liu of N2 volume. It will be interesting to see how comparable the two are.</a:t>
          </a:r>
        </a:p>
        <a:p>
          <a:endParaRPr lang="en-US" sz="1100" baseline="0"/>
        </a:p>
        <a:p>
          <a:r>
            <a:rPr lang="en-US" sz="1100" baseline="0"/>
            <a:t>--BPC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icecarter/Dropbox%20(Duke%20Bio_Ea)/StreamPulse/Dissolved%20Gas%20Sampling/data/Raw/H:/Research/MSA%20Pond%20DNT/Preliminary/Data%20Spreadsheets/HSE%20Data%20Template_Volume%20Comparison_Nov.2013_BP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s Gas_New"/>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57204-FC81-42D5-9668-F2B83E2943BD}">
  <dimension ref="A1:B10"/>
  <sheetViews>
    <sheetView workbookViewId="0">
      <selection activeCell="B6" sqref="B6"/>
    </sheetView>
  </sheetViews>
  <sheetFormatPr defaultRowHeight="14.5" x14ac:dyDescent="0.35"/>
  <cols>
    <col min="1" max="1" width="9.453125" bestFit="1" customWidth="1"/>
  </cols>
  <sheetData>
    <row r="1" spans="1:2" x14ac:dyDescent="0.35">
      <c r="A1" t="s">
        <v>37</v>
      </c>
    </row>
    <row r="2" spans="1:2" x14ac:dyDescent="0.35">
      <c r="A2" t="s">
        <v>41</v>
      </c>
    </row>
    <row r="3" spans="1:2" x14ac:dyDescent="0.35">
      <c r="A3" t="s">
        <v>42</v>
      </c>
    </row>
    <row r="4" spans="1:2" x14ac:dyDescent="0.35">
      <c r="B4" t="s">
        <v>82</v>
      </c>
    </row>
    <row r="5" spans="1:2" x14ac:dyDescent="0.35">
      <c r="B5" t="s">
        <v>83</v>
      </c>
    </row>
    <row r="6" spans="1:2" x14ac:dyDescent="0.35">
      <c r="B6" t="s">
        <v>84</v>
      </c>
    </row>
    <row r="8" spans="1:2" x14ac:dyDescent="0.35">
      <c r="A8" t="s">
        <v>38</v>
      </c>
    </row>
    <row r="9" spans="1:2" x14ac:dyDescent="0.35">
      <c r="A9" s="14">
        <v>43944</v>
      </c>
      <c r="B9" t="s">
        <v>39</v>
      </c>
    </row>
    <row r="10" spans="1:2" x14ac:dyDescent="0.35">
      <c r="A10" s="14">
        <v>43944</v>
      </c>
      <c r="B10"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D14D3-99C9-432D-988F-DF3679D3A306}">
  <dimension ref="A1:BP137"/>
  <sheetViews>
    <sheetView workbookViewId="0">
      <pane ySplit="1" topLeftCell="A104" activePane="bottomLeft" state="frozen"/>
      <selection pane="bottomLeft" activeCell="N138" sqref="N138"/>
    </sheetView>
  </sheetViews>
  <sheetFormatPr defaultColWidth="8.81640625" defaultRowHeight="14.5" x14ac:dyDescent="0.35"/>
  <cols>
    <col min="1" max="1" width="6.6328125" bestFit="1" customWidth="1"/>
    <col min="2" max="2" width="10.453125" bestFit="1" customWidth="1"/>
    <col min="3" max="3" width="9" bestFit="1" customWidth="1"/>
    <col min="4" max="4" width="8.453125" bestFit="1" customWidth="1"/>
    <col min="5" max="5" width="5.36328125" style="6" customWidth="1"/>
    <col min="6" max="6" width="10.7265625" style="5" bestFit="1" customWidth="1"/>
    <col min="7" max="7" width="12.08984375" style="5" bestFit="1" customWidth="1"/>
    <col min="8" max="8" width="8.453125" style="11" bestFit="1" customWidth="1"/>
    <col min="9" max="11" width="13.1796875" style="6" customWidth="1"/>
    <col min="12" max="12" width="13.1796875" style="9" customWidth="1"/>
    <col min="13" max="13" width="5.81640625" style="11" bestFit="1" customWidth="1"/>
    <col min="14" max="14" width="7.26953125" style="6" customWidth="1"/>
    <col min="15" max="15" width="12.54296875" style="5" customWidth="1"/>
    <col min="16" max="18" width="11.453125" style="5" customWidth="1"/>
    <col min="19" max="19" width="8.81640625" style="6"/>
    <col min="20" max="21" width="13.1796875" customWidth="1"/>
    <col min="22" max="22" width="12.453125" customWidth="1"/>
  </cols>
  <sheetData>
    <row r="1" spans="1:68" s="2" customFormat="1" ht="61.5" customHeight="1" x14ac:dyDescent="0.35">
      <c r="A1" s="1" t="s">
        <v>55</v>
      </c>
      <c r="B1" s="1" t="s">
        <v>73</v>
      </c>
      <c r="C1" s="1" t="s">
        <v>62</v>
      </c>
      <c r="D1" s="1" t="s">
        <v>47</v>
      </c>
      <c r="E1" s="20" t="s">
        <v>67</v>
      </c>
      <c r="F1" s="21" t="s">
        <v>59</v>
      </c>
      <c r="G1" s="21" t="s">
        <v>60</v>
      </c>
      <c r="H1" s="22" t="s">
        <v>56</v>
      </c>
      <c r="I1" s="20" t="s">
        <v>57</v>
      </c>
      <c r="J1" s="20" t="s">
        <v>58</v>
      </c>
      <c r="K1" s="20" t="s">
        <v>69</v>
      </c>
      <c r="L1" s="42" t="s">
        <v>77</v>
      </c>
      <c r="M1" s="22" t="s">
        <v>61</v>
      </c>
      <c r="N1" s="20" t="s">
        <v>66</v>
      </c>
      <c r="O1" s="21" t="s">
        <v>63</v>
      </c>
      <c r="P1" s="21" t="s">
        <v>64</v>
      </c>
      <c r="Q1" s="21" t="s">
        <v>68</v>
      </c>
      <c r="R1" s="21" t="s">
        <v>70</v>
      </c>
      <c r="S1" s="20"/>
      <c r="T1" s="1" t="s">
        <v>43</v>
      </c>
      <c r="U1" s="1" t="s">
        <v>44</v>
      </c>
      <c r="V1" s="1" t="s">
        <v>45</v>
      </c>
    </row>
    <row r="2" spans="1:68" x14ac:dyDescent="0.35">
      <c r="A2" t="s">
        <v>50</v>
      </c>
      <c r="B2" s="14">
        <v>43780</v>
      </c>
      <c r="C2">
        <v>5</v>
      </c>
      <c r="D2" s="23">
        <v>0.55972222222222223</v>
      </c>
      <c r="E2" s="6" t="s">
        <v>76</v>
      </c>
      <c r="F2" s="5">
        <v>7.8</v>
      </c>
      <c r="G2" s="5">
        <v>753.9</v>
      </c>
      <c r="H2" s="11">
        <v>2</v>
      </c>
      <c r="I2" s="6">
        <v>68.62</v>
      </c>
      <c r="J2" s="6">
        <v>113.86</v>
      </c>
      <c r="M2" s="11">
        <v>40</v>
      </c>
      <c r="N2" s="6">
        <f t="shared" ref="N2:N33" si="0">(J2-I2)+M2</f>
        <v>85.24</v>
      </c>
      <c r="O2" s="5">
        <v>16.600000000000001</v>
      </c>
      <c r="P2" s="5">
        <v>752</v>
      </c>
      <c r="Q2" s="5">
        <v>1</v>
      </c>
      <c r="T2">
        <v>10.086122295999999</v>
      </c>
      <c r="U2">
        <v>876.68192720000002</v>
      </c>
      <c r="V2">
        <v>0.14448623799999999</v>
      </c>
    </row>
    <row r="3" spans="1:68" x14ac:dyDescent="0.35">
      <c r="A3" t="s">
        <v>50</v>
      </c>
      <c r="B3" s="14">
        <v>43780</v>
      </c>
      <c r="C3">
        <v>7</v>
      </c>
      <c r="D3" s="23">
        <v>0.55972222222222223</v>
      </c>
      <c r="E3" s="6" t="s">
        <v>76</v>
      </c>
      <c r="F3" s="5">
        <v>7.8</v>
      </c>
      <c r="G3" s="5">
        <v>753.9</v>
      </c>
      <c r="H3" s="11">
        <v>1</v>
      </c>
      <c r="I3" s="6">
        <v>69.12</v>
      </c>
      <c r="J3" s="6">
        <v>113.97</v>
      </c>
      <c r="M3" s="11">
        <v>40</v>
      </c>
      <c r="N3" s="6">
        <f t="shared" si="0"/>
        <v>84.85</v>
      </c>
      <c r="O3" s="5">
        <v>16.600000000000001</v>
      </c>
      <c r="P3" s="5">
        <v>752</v>
      </c>
      <c r="Q3" s="5">
        <v>1</v>
      </c>
      <c r="T3">
        <v>14.132313796</v>
      </c>
      <c r="U3">
        <v>1044.939337</v>
      </c>
      <c r="V3">
        <v>0.18104793599999999</v>
      </c>
    </row>
    <row r="4" spans="1:68" x14ac:dyDescent="0.35">
      <c r="A4" t="s">
        <v>51</v>
      </c>
      <c r="B4" s="14">
        <v>43780</v>
      </c>
      <c r="C4">
        <v>6</v>
      </c>
      <c r="D4" s="23">
        <v>0.63194444444444442</v>
      </c>
      <c r="E4" s="6" t="s">
        <v>76</v>
      </c>
      <c r="F4" s="5">
        <v>9</v>
      </c>
      <c r="G4" s="5">
        <v>753</v>
      </c>
      <c r="H4" s="11">
        <v>13</v>
      </c>
      <c r="I4" s="6">
        <v>68.67</v>
      </c>
      <c r="J4" s="6">
        <v>109.96</v>
      </c>
      <c r="M4" s="11">
        <v>44</v>
      </c>
      <c r="N4" s="6">
        <f t="shared" si="0"/>
        <v>85.289999999999992</v>
      </c>
      <c r="O4" s="5">
        <v>16.600000000000001</v>
      </c>
      <c r="P4" s="5">
        <v>752</v>
      </c>
      <c r="Q4" s="5">
        <v>1</v>
      </c>
      <c r="T4">
        <v>128.229436996</v>
      </c>
      <c r="U4">
        <v>2659.0297089999999</v>
      </c>
      <c r="V4">
        <v>6.6234278999999993E-2</v>
      </c>
    </row>
    <row r="5" spans="1:68" x14ac:dyDescent="0.35">
      <c r="A5" t="s">
        <v>51</v>
      </c>
      <c r="B5" s="14">
        <v>43780</v>
      </c>
      <c r="C5">
        <v>10</v>
      </c>
      <c r="D5" s="23">
        <v>0.63194444444444442</v>
      </c>
      <c r="E5" s="6" t="s">
        <v>76</v>
      </c>
      <c r="F5" s="5">
        <v>9</v>
      </c>
      <c r="G5" s="5">
        <v>753</v>
      </c>
      <c r="H5" s="11">
        <v>14</v>
      </c>
      <c r="I5" s="6">
        <v>68.28</v>
      </c>
      <c r="J5" s="6">
        <v>117.99</v>
      </c>
      <c r="M5" s="11">
        <v>36</v>
      </c>
      <c r="N5" s="6">
        <f t="shared" si="0"/>
        <v>85.71</v>
      </c>
      <c r="O5" s="5">
        <v>16.600000000000001</v>
      </c>
      <c r="P5" s="5">
        <v>752</v>
      </c>
      <c r="Q5" s="5">
        <v>1</v>
      </c>
      <c r="T5">
        <v>166.40858489600001</v>
      </c>
      <c r="U5">
        <v>2671.2974079999999</v>
      </c>
      <c r="V5">
        <v>7.6822282000000006E-2</v>
      </c>
    </row>
    <row r="6" spans="1:68" x14ac:dyDescent="0.35">
      <c r="A6" t="s">
        <v>48</v>
      </c>
      <c r="B6" s="14">
        <v>43780</v>
      </c>
      <c r="C6">
        <v>2</v>
      </c>
      <c r="D6" s="23">
        <v>0.61111111111111105</v>
      </c>
      <c r="E6" s="6" t="s">
        <v>76</v>
      </c>
      <c r="F6" s="5">
        <v>8.9</v>
      </c>
      <c r="G6" s="5">
        <v>755</v>
      </c>
      <c r="H6" s="11">
        <v>11</v>
      </c>
      <c r="I6" s="6">
        <v>68.209999999999994</v>
      </c>
      <c r="J6" s="6">
        <v>96.04</v>
      </c>
      <c r="M6" s="11">
        <v>58</v>
      </c>
      <c r="N6" s="6">
        <f t="shared" si="0"/>
        <v>85.830000000000013</v>
      </c>
      <c r="O6" s="5">
        <v>16.600000000000001</v>
      </c>
      <c r="P6" s="5">
        <v>752</v>
      </c>
      <c r="Q6" s="5">
        <v>1</v>
      </c>
      <c r="T6">
        <v>5.5277546659999999</v>
      </c>
      <c r="U6">
        <v>621.83353390000002</v>
      </c>
      <c r="V6">
        <v>6.2925527999999994E-2</v>
      </c>
    </row>
    <row r="7" spans="1:68" x14ac:dyDescent="0.35">
      <c r="A7" t="s">
        <v>48</v>
      </c>
      <c r="B7" s="14">
        <v>43780</v>
      </c>
      <c r="C7">
        <v>11</v>
      </c>
      <c r="D7" s="23">
        <v>0.61111111111111105</v>
      </c>
      <c r="E7" s="6" t="s">
        <v>76</v>
      </c>
      <c r="F7" s="5">
        <v>8.9</v>
      </c>
      <c r="G7" s="5">
        <v>755</v>
      </c>
      <c r="H7" s="11">
        <v>5</v>
      </c>
      <c r="I7" s="6">
        <v>68.27</v>
      </c>
      <c r="J7" s="6">
        <v>112.55</v>
      </c>
      <c r="M7" s="11">
        <v>41</v>
      </c>
      <c r="N7" s="6">
        <f t="shared" si="0"/>
        <v>85.28</v>
      </c>
      <c r="O7" s="5">
        <v>16.600000000000001</v>
      </c>
      <c r="P7" s="5">
        <v>752</v>
      </c>
      <c r="Q7" s="5">
        <v>1</v>
      </c>
      <c r="T7">
        <v>17.259086656000001</v>
      </c>
      <c r="U7">
        <v>999.81898339999998</v>
      </c>
      <c r="V7">
        <v>0.14878761400000001</v>
      </c>
    </row>
    <row r="8" spans="1:68" x14ac:dyDescent="0.35">
      <c r="A8" t="s">
        <v>49</v>
      </c>
      <c r="B8" s="14">
        <v>43780</v>
      </c>
      <c r="C8">
        <v>4</v>
      </c>
      <c r="D8" s="23">
        <v>0.58402777777777781</v>
      </c>
      <c r="E8" s="6" t="s">
        <v>76</v>
      </c>
      <c r="F8" s="5">
        <v>8.1</v>
      </c>
      <c r="G8" s="5">
        <v>751.6</v>
      </c>
      <c r="H8" s="11">
        <v>10</v>
      </c>
      <c r="I8" s="6">
        <v>68.23</v>
      </c>
      <c r="J8" s="6">
        <v>110.79</v>
      </c>
      <c r="M8" s="11">
        <v>29</v>
      </c>
      <c r="N8" s="6">
        <f t="shared" si="0"/>
        <v>71.56</v>
      </c>
      <c r="O8" s="5">
        <v>16.600000000000001</v>
      </c>
      <c r="P8" s="5">
        <v>752</v>
      </c>
      <c r="Q8" s="5">
        <v>1</v>
      </c>
      <c r="R8" s="5" t="s">
        <v>71</v>
      </c>
      <c r="T8">
        <v>29.306468806000002</v>
      </c>
      <c r="U8">
        <v>1720.8964659999999</v>
      </c>
      <c r="V8">
        <v>0.25880358199999998</v>
      </c>
    </row>
    <row r="9" spans="1:68" x14ac:dyDescent="0.35">
      <c r="A9" t="s">
        <v>49</v>
      </c>
      <c r="B9" s="14">
        <v>43780</v>
      </c>
      <c r="C9">
        <v>13</v>
      </c>
      <c r="D9" s="23">
        <v>0.58402777777777781</v>
      </c>
      <c r="E9" s="6" t="s">
        <v>76</v>
      </c>
      <c r="F9" s="5">
        <v>8.1</v>
      </c>
      <c r="G9" s="5">
        <v>751.6</v>
      </c>
      <c r="H9" s="11">
        <v>9</v>
      </c>
      <c r="I9" s="6">
        <v>68.3</v>
      </c>
      <c r="J9" s="6">
        <v>108.2</v>
      </c>
      <c r="M9" s="11">
        <v>30</v>
      </c>
      <c r="N9" s="6">
        <f t="shared" si="0"/>
        <v>69.900000000000006</v>
      </c>
      <c r="O9" s="5">
        <v>16.600000000000001</v>
      </c>
      <c r="P9" s="5">
        <v>752</v>
      </c>
      <c r="Q9" s="5">
        <v>1</v>
      </c>
      <c r="R9" s="5" t="s">
        <v>71</v>
      </c>
      <c r="T9">
        <v>26.975442766</v>
      </c>
      <c r="U9">
        <v>1642.686997</v>
      </c>
      <c r="V9">
        <v>0.23795845099999999</v>
      </c>
    </row>
    <row r="10" spans="1:68" x14ac:dyDescent="0.35">
      <c r="A10" t="s">
        <v>52</v>
      </c>
      <c r="B10" s="14">
        <v>43780</v>
      </c>
      <c r="C10">
        <v>8</v>
      </c>
      <c r="D10" s="23">
        <v>0.52986111111111112</v>
      </c>
      <c r="E10" s="6" t="s">
        <v>76</v>
      </c>
      <c r="F10" s="5">
        <v>9.6</v>
      </c>
      <c r="G10" s="5">
        <v>753.4</v>
      </c>
      <c r="H10" s="11">
        <v>6</v>
      </c>
      <c r="I10" s="6">
        <v>68.13</v>
      </c>
      <c r="J10" s="6">
        <v>116.14</v>
      </c>
      <c r="M10" s="11">
        <v>38</v>
      </c>
      <c r="N10" s="6">
        <f t="shared" si="0"/>
        <v>86.01</v>
      </c>
      <c r="O10" s="5">
        <v>16.600000000000001</v>
      </c>
      <c r="P10" s="5">
        <v>752</v>
      </c>
      <c r="Q10" s="5">
        <v>1</v>
      </c>
      <c r="T10">
        <v>6.8456713149999997</v>
      </c>
      <c r="U10">
        <v>1178.884202</v>
      </c>
      <c r="V10">
        <v>0.17691199699999999</v>
      </c>
    </row>
    <row r="11" spans="1:68" x14ac:dyDescent="0.35">
      <c r="A11" t="s">
        <v>52</v>
      </c>
      <c r="B11" s="14">
        <v>43780</v>
      </c>
      <c r="C11">
        <v>9</v>
      </c>
      <c r="D11" s="23">
        <v>0.52986111111111112</v>
      </c>
      <c r="E11" s="6" t="s">
        <v>76</v>
      </c>
      <c r="F11" s="5">
        <v>9.6</v>
      </c>
      <c r="G11" s="5">
        <v>753.4</v>
      </c>
      <c r="H11" s="11">
        <v>8</v>
      </c>
      <c r="I11" s="6">
        <v>69.03</v>
      </c>
      <c r="J11" s="6">
        <v>112.94</v>
      </c>
      <c r="M11" s="11">
        <v>41</v>
      </c>
      <c r="N11" s="6">
        <f t="shared" si="0"/>
        <v>84.91</v>
      </c>
      <c r="O11" s="5">
        <v>16.600000000000001</v>
      </c>
      <c r="P11" s="5">
        <v>752</v>
      </c>
      <c r="Q11" s="5">
        <v>1</v>
      </c>
      <c r="T11">
        <v>5.761356954</v>
      </c>
      <c r="U11">
        <v>1074.3992909999999</v>
      </c>
      <c r="V11">
        <v>0.13786873599999999</v>
      </c>
    </row>
    <row r="12" spans="1:68" x14ac:dyDescent="0.35">
      <c r="A12" t="s">
        <v>53</v>
      </c>
      <c r="B12" s="14">
        <v>43780</v>
      </c>
      <c r="C12">
        <v>14</v>
      </c>
      <c r="D12" s="23">
        <v>0.54513888888888895</v>
      </c>
      <c r="E12" s="6" t="s">
        <v>76</v>
      </c>
      <c r="F12" s="5">
        <v>9.1</v>
      </c>
      <c r="G12" s="5">
        <v>752.9</v>
      </c>
      <c r="H12" s="11">
        <v>4</v>
      </c>
      <c r="I12" s="6">
        <v>68.459999999999994</v>
      </c>
      <c r="J12" s="6">
        <v>109.99</v>
      </c>
      <c r="M12" s="11">
        <v>43</v>
      </c>
      <c r="N12" s="6">
        <f t="shared" si="0"/>
        <v>84.53</v>
      </c>
      <c r="O12" s="5">
        <v>16.600000000000001</v>
      </c>
      <c r="P12" s="5">
        <v>752</v>
      </c>
      <c r="Q12" s="5">
        <v>1</v>
      </c>
      <c r="T12">
        <v>28.997913916000002</v>
      </c>
      <c r="U12">
        <v>1584.3145469999999</v>
      </c>
      <c r="V12">
        <v>0.124633733</v>
      </c>
    </row>
    <row r="13" spans="1:68" s="15" customFormat="1" x14ac:dyDescent="0.35">
      <c r="A13" s="15" t="s">
        <v>53</v>
      </c>
      <c r="B13" s="16">
        <v>43780</v>
      </c>
      <c r="C13" s="15">
        <v>15</v>
      </c>
      <c r="D13" s="28">
        <v>0.54513888888888895</v>
      </c>
      <c r="E13" s="18" t="s">
        <v>76</v>
      </c>
      <c r="F13" s="17">
        <v>9.1</v>
      </c>
      <c r="G13" s="17">
        <v>752.9</v>
      </c>
      <c r="H13" s="19">
        <v>7</v>
      </c>
      <c r="I13" s="18">
        <v>68.22</v>
      </c>
      <c r="J13" s="18">
        <v>108.98</v>
      </c>
      <c r="K13" s="18"/>
      <c r="L13" s="43"/>
      <c r="M13" s="19">
        <v>45</v>
      </c>
      <c r="N13" s="18">
        <f t="shared" si="0"/>
        <v>85.76</v>
      </c>
      <c r="O13" s="17">
        <v>16.600000000000001</v>
      </c>
      <c r="P13" s="17">
        <v>752</v>
      </c>
      <c r="Q13" s="17">
        <v>1</v>
      </c>
      <c r="R13" s="17"/>
      <c r="S13" s="18"/>
      <c r="T13" s="15">
        <v>25.673765856000003</v>
      </c>
      <c r="U13" s="15">
        <v>1451.184444</v>
      </c>
      <c r="V13" s="15">
        <v>9.5516724999999997E-2</v>
      </c>
    </row>
    <row r="14" spans="1:68" x14ac:dyDescent="0.35">
      <c r="A14" t="s">
        <v>50</v>
      </c>
      <c r="B14" s="14">
        <v>43789</v>
      </c>
      <c r="C14">
        <v>12</v>
      </c>
      <c r="D14" s="23">
        <v>0.56041666666666667</v>
      </c>
      <c r="E14" s="6">
        <v>7.18</v>
      </c>
      <c r="F14" s="5">
        <v>9.3000000000000007</v>
      </c>
      <c r="G14" s="5">
        <v>755.2</v>
      </c>
      <c r="H14" s="11">
        <v>11</v>
      </c>
      <c r="I14" s="6">
        <v>69.05</v>
      </c>
      <c r="J14" s="6">
        <v>110.21</v>
      </c>
      <c r="M14" s="11">
        <v>45</v>
      </c>
      <c r="N14" s="6">
        <f t="shared" si="0"/>
        <v>86.16</v>
      </c>
      <c r="O14" s="5">
        <v>18</v>
      </c>
      <c r="P14" s="5">
        <f t="shared" ref="P14:P26" si="1">AVERAGE($G$14:$G$26)</f>
        <v>755.43846153846141</v>
      </c>
      <c r="Q14" s="5">
        <v>1</v>
      </c>
      <c r="T14">
        <v>3.368817875</v>
      </c>
      <c r="U14">
        <v>556.75144963000002</v>
      </c>
      <c r="V14">
        <v>2.0342063000000001E-2</v>
      </c>
    </row>
    <row r="15" spans="1:68" x14ac:dyDescent="0.35">
      <c r="A15" s="24" t="s">
        <v>50</v>
      </c>
      <c r="B15" s="25">
        <v>43789</v>
      </c>
      <c r="C15" s="24">
        <v>16</v>
      </c>
      <c r="D15" s="23">
        <v>0.56041666666666667</v>
      </c>
      <c r="E15" s="6">
        <v>7.18</v>
      </c>
      <c r="F15" s="5">
        <v>9.3000000000000007</v>
      </c>
      <c r="G15" s="5">
        <v>755.2</v>
      </c>
      <c r="H15" s="26">
        <v>16</v>
      </c>
      <c r="I15" s="27">
        <v>68.150000000000006</v>
      </c>
      <c r="J15" s="27">
        <v>105.02</v>
      </c>
      <c r="K15" s="27"/>
      <c r="L15" s="44"/>
      <c r="M15" s="26">
        <v>49</v>
      </c>
      <c r="N15" s="6">
        <f t="shared" si="0"/>
        <v>85.86999999999999</v>
      </c>
      <c r="O15" s="5">
        <v>18</v>
      </c>
      <c r="P15" s="5">
        <f t="shared" si="1"/>
        <v>755.43846153846141</v>
      </c>
      <c r="Q15" s="5">
        <v>1</v>
      </c>
      <c r="S15" s="27"/>
      <c r="T15" s="24">
        <v>4.9229445170000004</v>
      </c>
      <c r="U15" s="24">
        <v>561.22808112999996</v>
      </c>
      <c r="V15" s="24">
        <v>7.0643449999999997E-3</v>
      </c>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row>
    <row r="16" spans="1:68" x14ac:dyDescent="0.35">
      <c r="A16" t="s">
        <v>51</v>
      </c>
      <c r="B16" s="14">
        <v>43789</v>
      </c>
      <c r="C16">
        <v>13</v>
      </c>
      <c r="D16" s="23">
        <v>0.58680555555555558</v>
      </c>
      <c r="E16" s="6">
        <v>7.01</v>
      </c>
      <c r="F16" s="5">
        <v>9.9</v>
      </c>
      <c r="G16" s="5">
        <v>754.8</v>
      </c>
      <c r="H16" s="11">
        <v>13</v>
      </c>
      <c r="I16" s="6">
        <v>68.38</v>
      </c>
      <c r="J16" s="6">
        <v>100.75</v>
      </c>
      <c r="M16" s="11">
        <v>54</v>
      </c>
      <c r="N16" s="6">
        <f t="shared" si="0"/>
        <v>86.37</v>
      </c>
      <c r="O16" s="5">
        <v>18</v>
      </c>
      <c r="P16" s="5">
        <f t="shared" si="1"/>
        <v>755.43846153846141</v>
      </c>
      <c r="Q16" s="5">
        <v>1</v>
      </c>
      <c r="T16">
        <v>35.099643540000002</v>
      </c>
      <c r="U16">
        <v>1036.5770392300001</v>
      </c>
      <c r="V16">
        <v>-4.5070224999999998E-2</v>
      </c>
    </row>
    <row r="17" spans="1:22" x14ac:dyDescent="0.35">
      <c r="A17" t="s">
        <v>51</v>
      </c>
      <c r="B17" s="14">
        <v>43789</v>
      </c>
      <c r="C17">
        <v>15</v>
      </c>
      <c r="D17" s="23">
        <v>0.58680555555555558</v>
      </c>
      <c r="E17" s="6">
        <v>7.01</v>
      </c>
      <c r="F17" s="5">
        <v>9.9</v>
      </c>
      <c r="G17" s="5">
        <v>754.8</v>
      </c>
      <c r="H17" s="11">
        <v>15</v>
      </c>
      <c r="I17" s="6">
        <v>68.459999999999994</v>
      </c>
      <c r="J17" s="6">
        <v>116.68</v>
      </c>
      <c r="M17" s="11">
        <v>38</v>
      </c>
      <c r="N17" s="6">
        <f t="shared" si="0"/>
        <v>86.220000000000013</v>
      </c>
      <c r="O17" s="5">
        <v>18</v>
      </c>
      <c r="P17" s="5">
        <f t="shared" si="1"/>
        <v>755.43846153846141</v>
      </c>
      <c r="Q17" s="5">
        <v>1</v>
      </c>
      <c r="T17">
        <v>71.78368107</v>
      </c>
      <c r="U17">
        <v>1305.04785623</v>
      </c>
      <c r="V17">
        <v>-3.4797249999999999E-3</v>
      </c>
    </row>
    <row r="18" spans="1:22" x14ac:dyDescent="0.35">
      <c r="A18" t="s">
        <v>48</v>
      </c>
      <c r="B18" s="14">
        <v>43789</v>
      </c>
      <c r="C18">
        <v>2</v>
      </c>
      <c r="D18" s="23">
        <v>0.59722222222222221</v>
      </c>
      <c r="E18" s="6">
        <v>7.07</v>
      </c>
      <c r="F18" s="5">
        <v>9.5</v>
      </c>
      <c r="G18" s="5">
        <v>757.2</v>
      </c>
      <c r="H18" s="11">
        <v>1</v>
      </c>
      <c r="I18" s="6">
        <v>68.819999999999993</v>
      </c>
      <c r="J18" s="6">
        <v>107.46</v>
      </c>
      <c r="M18" s="11">
        <v>48</v>
      </c>
      <c r="N18" s="6">
        <f t="shared" si="0"/>
        <v>86.64</v>
      </c>
      <c r="O18" s="5">
        <v>18</v>
      </c>
      <c r="P18" s="5">
        <f t="shared" si="1"/>
        <v>755.43846153846141</v>
      </c>
      <c r="Q18" s="5">
        <v>1</v>
      </c>
      <c r="T18">
        <v>4.8113011339999998</v>
      </c>
      <c r="U18">
        <v>487.61492903000004</v>
      </c>
      <c r="V18">
        <v>2.3270971000000001E-2</v>
      </c>
    </row>
    <row r="19" spans="1:22" x14ac:dyDescent="0.35">
      <c r="A19" t="s">
        <v>48</v>
      </c>
      <c r="B19" s="14">
        <v>43789</v>
      </c>
      <c r="C19">
        <v>3</v>
      </c>
      <c r="D19" s="23">
        <v>0.59722222222222221</v>
      </c>
      <c r="E19" s="6">
        <v>7.07</v>
      </c>
      <c r="F19" s="5">
        <v>9.5</v>
      </c>
      <c r="G19" s="5">
        <v>757.2</v>
      </c>
      <c r="H19" s="11">
        <v>2</v>
      </c>
      <c r="I19" s="6">
        <v>68.650000000000006</v>
      </c>
      <c r="J19" s="6">
        <v>110.52</v>
      </c>
      <c r="M19" s="11">
        <v>44</v>
      </c>
      <c r="N19" s="6">
        <f t="shared" si="0"/>
        <v>85.86999999999999</v>
      </c>
      <c r="O19" s="5">
        <v>18</v>
      </c>
      <c r="P19" s="5">
        <f t="shared" si="1"/>
        <v>755.43846153846141</v>
      </c>
      <c r="Q19" s="5">
        <v>1</v>
      </c>
      <c r="T19">
        <v>5.5750433690000003</v>
      </c>
      <c r="U19">
        <v>528.28296083000009</v>
      </c>
      <c r="V19">
        <v>2.5028315999999998E-2</v>
      </c>
    </row>
    <row r="20" spans="1:22" x14ac:dyDescent="0.35">
      <c r="A20" t="s">
        <v>54</v>
      </c>
      <c r="B20" s="14">
        <v>43789</v>
      </c>
      <c r="C20">
        <v>8</v>
      </c>
      <c r="D20" s="23">
        <v>0.4861111111111111</v>
      </c>
      <c r="E20" s="6">
        <v>7.24</v>
      </c>
      <c r="F20" s="5">
        <v>9.5</v>
      </c>
      <c r="G20" s="5">
        <v>756.9</v>
      </c>
      <c r="H20" s="11">
        <v>8</v>
      </c>
      <c r="I20" s="6">
        <v>68.59</v>
      </c>
      <c r="J20" s="6">
        <v>111.74</v>
      </c>
      <c r="M20" s="11">
        <v>43</v>
      </c>
      <c r="N20" s="6">
        <f t="shared" si="0"/>
        <v>86.149999999999991</v>
      </c>
      <c r="O20" s="5">
        <v>18</v>
      </c>
      <c r="P20" s="5">
        <f t="shared" si="1"/>
        <v>755.43846153846141</v>
      </c>
      <c r="Q20" s="5">
        <v>1</v>
      </c>
      <c r="T20">
        <v>7.9525399620000004</v>
      </c>
      <c r="U20">
        <v>537.46727602999999</v>
      </c>
      <c r="V20">
        <v>2.9519309000000001E-2</v>
      </c>
    </row>
    <row r="21" spans="1:22" x14ac:dyDescent="0.35">
      <c r="A21" t="s">
        <v>49</v>
      </c>
      <c r="B21" s="14">
        <v>43789</v>
      </c>
      <c r="C21">
        <v>4</v>
      </c>
      <c r="D21" s="23">
        <v>0.5625</v>
      </c>
      <c r="E21" s="6">
        <v>6.89</v>
      </c>
      <c r="F21" s="5">
        <v>9.1999999999999993</v>
      </c>
      <c r="G21" s="5">
        <v>753.8</v>
      </c>
      <c r="H21" s="11">
        <v>4</v>
      </c>
      <c r="I21" s="6">
        <v>69.19</v>
      </c>
      <c r="J21" s="6">
        <v>102.25</v>
      </c>
      <c r="M21" s="11">
        <v>53</v>
      </c>
      <c r="N21" s="6">
        <f t="shared" si="0"/>
        <v>86.06</v>
      </c>
      <c r="O21" s="5">
        <v>18</v>
      </c>
      <c r="P21" s="5">
        <f t="shared" si="1"/>
        <v>755.43846153846141</v>
      </c>
      <c r="Q21" s="5">
        <v>1</v>
      </c>
      <c r="T21">
        <v>14.68793453</v>
      </c>
      <c r="U21">
        <v>1048.8199052300001</v>
      </c>
      <c r="V21">
        <v>-1.0313845E-2</v>
      </c>
    </row>
    <row r="22" spans="1:22" x14ac:dyDescent="0.35">
      <c r="A22" t="s">
        <v>49</v>
      </c>
      <c r="B22" s="14">
        <v>43789</v>
      </c>
      <c r="C22">
        <v>5</v>
      </c>
      <c r="D22" s="23">
        <v>0.5625</v>
      </c>
      <c r="E22" s="6">
        <v>6.89</v>
      </c>
      <c r="F22" s="5">
        <v>9.1999999999999993</v>
      </c>
      <c r="G22" s="5">
        <v>753.8</v>
      </c>
      <c r="H22" s="11">
        <v>5</v>
      </c>
      <c r="I22" s="6">
        <v>68.36</v>
      </c>
      <c r="J22" s="6">
        <v>99.55</v>
      </c>
      <c r="M22" s="11">
        <v>58</v>
      </c>
      <c r="N22" s="6">
        <f t="shared" si="0"/>
        <v>89.19</v>
      </c>
      <c r="O22" s="5">
        <v>18</v>
      </c>
      <c r="P22" s="5">
        <f t="shared" si="1"/>
        <v>755.43846153846141</v>
      </c>
      <c r="Q22" s="5">
        <v>1</v>
      </c>
      <c r="T22">
        <v>7.5973110159999999</v>
      </c>
      <c r="U22">
        <v>909.87103703000002</v>
      </c>
      <c r="V22">
        <v>-9.9233240000000007E-3</v>
      </c>
    </row>
    <row r="23" spans="1:22" x14ac:dyDescent="0.35">
      <c r="A23" t="s">
        <v>52</v>
      </c>
      <c r="B23" s="14">
        <v>43789</v>
      </c>
      <c r="C23">
        <v>6</v>
      </c>
      <c r="D23" s="23">
        <v>0.52569444444444446</v>
      </c>
      <c r="E23" s="6">
        <v>7.2</v>
      </c>
      <c r="F23" s="5">
        <v>9.5</v>
      </c>
      <c r="G23" s="5">
        <v>756.9</v>
      </c>
      <c r="H23" s="11">
        <v>6</v>
      </c>
      <c r="I23" s="6">
        <v>68.540000000000006</v>
      </c>
      <c r="J23" s="6">
        <v>109.33</v>
      </c>
      <c r="M23" s="11">
        <v>46</v>
      </c>
      <c r="N23" s="6">
        <f t="shared" si="0"/>
        <v>86.789999999999992</v>
      </c>
      <c r="O23" s="5">
        <v>18</v>
      </c>
      <c r="P23" s="5">
        <f t="shared" si="1"/>
        <v>755.43846153846141</v>
      </c>
      <c r="Q23" s="5">
        <v>1</v>
      </c>
      <c r="T23">
        <v>3.3206082330000002</v>
      </c>
      <c r="U23">
        <v>608.89121083000009</v>
      </c>
      <c r="V23">
        <v>-2.5034229999999998E-3</v>
      </c>
    </row>
    <row r="24" spans="1:22" s="24" customFormat="1" x14ac:dyDescent="0.35">
      <c r="A24" s="24" t="s">
        <v>52</v>
      </c>
      <c r="B24" s="25">
        <v>43789</v>
      </c>
      <c r="C24" s="24">
        <v>7</v>
      </c>
      <c r="D24" s="34">
        <v>0.52569444444444446</v>
      </c>
      <c r="E24" s="27">
        <v>7.2</v>
      </c>
      <c r="F24" s="29">
        <v>9.5</v>
      </c>
      <c r="G24" s="29">
        <v>756.9</v>
      </c>
      <c r="H24" s="26">
        <v>7</v>
      </c>
      <c r="I24" s="27">
        <v>69.22</v>
      </c>
      <c r="J24" s="27">
        <v>106.67</v>
      </c>
      <c r="K24" s="27"/>
      <c r="L24" s="44"/>
      <c r="M24" s="26">
        <v>37</v>
      </c>
      <c r="N24" s="27">
        <f t="shared" si="0"/>
        <v>74.45</v>
      </c>
      <c r="O24" s="29">
        <v>18</v>
      </c>
      <c r="P24" s="29">
        <f t="shared" si="1"/>
        <v>755.43846153846141</v>
      </c>
      <c r="Q24" s="29">
        <v>1</v>
      </c>
      <c r="R24" s="29" t="s">
        <v>71</v>
      </c>
      <c r="S24" s="27"/>
      <c r="T24" s="24">
        <v>3.6897926019999998</v>
      </c>
      <c r="U24" s="24">
        <v>662.95159143000001</v>
      </c>
      <c r="V24" s="24">
        <v>9.2002688999999999E-2</v>
      </c>
    </row>
    <row r="25" spans="1:22" s="24" customFormat="1" x14ac:dyDescent="0.35">
      <c r="A25" s="24" t="s">
        <v>53</v>
      </c>
      <c r="B25" s="25">
        <v>43789</v>
      </c>
      <c r="C25" s="24">
        <v>9</v>
      </c>
      <c r="D25" s="34">
        <v>0.53819444444444442</v>
      </c>
      <c r="E25" s="27">
        <v>7.11</v>
      </c>
      <c r="F25" s="29">
        <v>9.3000000000000007</v>
      </c>
      <c r="G25" s="29">
        <v>754</v>
      </c>
      <c r="H25" s="26">
        <v>9</v>
      </c>
      <c r="I25" s="27">
        <v>68.38</v>
      </c>
      <c r="J25" s="27">
        <v>107.46</v>
      </c>
      <c r="K25" s="27"/>
      <c r="L25" s="44"/>
      <c r="M25" s="26">
        <v>47</v>
      </c>
      <c r="N25" s="27">
        <f t="shared" si="0"/>
        <v>86.08</v>
      </c>
      <c r="O25" s="29">
        <v>18</v>
      </c>
      <c r="P25" s="29">
        <f t="shared" si="1"/>
        <v>755.43846153846141</v>
      </c>
      <c r="Q25" s="29">
        <v>1</v>
      </c>
      <c r="R25" s="29"/>
      <c r="S25" s="27"/>
      <c r="T25" s="24">
        <v>7.9956749059999996</v>
      </c>
      <c r="U25" s="24">
        <v>823.5846852300001</v>
      </c>
      <c r="V25" s="24">
        <v>-4.8465490000000003E-3</v>
      </c>
    </row>
    <row r="26" spans="1:22" s="15" customFormat="1" x14ac:dyDescent="0.35">
      <c r="A26" s="15" t="s">
        <v>53</v>
      </c>
      <c r="B26" s="16">
        <v>43789</v>
      </c>
      <c r="C26" s="15">
        <v>14</v>
      </c>
      <c r="D26" s="28">
        <v>0.53819444444444442</v>
      </c>
      <c r="E26" s="18">
        <v>7.11</v>
      </c>
      <c r="F26" s="17">
        <v>9.3000000000000007</v>
      </c>
      <c r="G26" s="17">
        <v>754</v>
      </c>
      <c r="H26" s="19">
        <v>14</v>
      </c>
      <c r="I26" s="18">
        <v>68.39</v>
      </c>
      <c r="J26" s="18">
        <v>107.16</v>
      </c>
      <c r="K26" s="18"/>
      <c r="L26" s="43"/>
      <c r="M26" s="19">
        <v>47</v>
      </c>
      <c r="N26" s="18">
        <f t="shared" si="0"/>
        <v>85.77</v>
      </c>
      <c r="O26" s="17">
        <v>18</v>
      </c>
      <c r="P26" s="17">
        <f t="shared" si="1"/>
        <v>755.43846153846141</v>
      </c>
      <c r="Q26" s="17">
        <v>1</v>
      </c>
      <c r="R26" s="17"/>
      <c r="S26" s="18"/>
      <c r="T26" s="15">
        <v>9.6741316790000003</v>
      </c>
      <c r="U26" s="15">
        <v>906.70851343000004</v>
      </c>
      <c r="V26" s="15">
        <v>1.3507943E-2</v>
      </c>
    </row>
    <row r="27" spans="1:22" s="24" customFormat="1" x14ac:dyDescent="0.35">
      <c r="A27" s="24" t="s">
        <v>50</v>
      </c>
      <c r="B27" s="25">
        <v>43795</v>
      </c>
      <c r="C27" s="24">
        <v>26</v>
      </c>
      <c r="D27" s="34">
        <v>0.56180555555555556</v>
      </c>
      <c r="E27" s="27">
        <v>7.19</v>
      </c>
      <c r="F27" s="29">
        <v>7.9</v>
      </c>
      <c r="G27" s="29">
        <v>760</v>
      </c>
      <c r="H27" s="26">
        <v>3</v>
      </c>
      <c r="I27" s="27">
        <v>68.3</v>
      </c>
      <c r="J27" s="27">
        <v>116.17</v>
      </c>
      <c r="K27" s="27"/>
      <c r="L27" s="44"/>
      <c r="M27" s="26">
        <v>38</v>
      </c>
      <c r="N27" s="27">
        <f t="shared" si="0"/>
        <v>85.87</v>
      </c>
      <c r="O27" s="29">
        <v>13</v>
      </c>
      <c r="P27" s="29">
        <v>752.5</v>
      </c>
      <c r="Q27" s="29">
        <v>1</v>
      </c>
      <c r="R27" s="29"/>
      <c r="S27" s="27"/>
      <c r="T27" s="24">
        <v>3.6879345219999999</v>
      </c>
      <c r="U27" s="24">
        <v>560.67885043000001</v>
      </c>
      <c r="V27" s="24">
        <v>9.8722456E-2</v>
      </c>
    </row>
    <row r="28" spans="1:22" s="24" customFormat="1" x14ac:dyDescent="0.35">
      <c r="A28" s="24" t="s">
        <v>50</v>
      </c>
      <c r="B28" s="25">
        <v>43795</v>
      </c>
      <c r="C28" s="24">
        <v>28</v>
      </c>
      <c r="D28" s="34">
        <v>0.56180555555555556</v>
      </c>
      <c r="E28" s="27">
        <v>7.19</v>
      </c>
      <c r="F28" s="29">
        <v>7.9</v>
      </c>
      <c r="G28" s="29">
        <v>760</v>
      </c>
      <c r="H28" s="26">
        <v>4</v>
      </c>
      <c r="I28" s="27">
        <v>68.94</v>
      </c>
      <c r="J28" s="27">
        <v>111.07</v>
      </c>
      <c r="K28" s="27"/>
      <c r="L28" s="44"/>
      <c r="M28" s="26">
        <v>43</v>
      </c>
      <c r="N28" s="27">
        <f t="shared" si="0"/>
        <v>85.13</v>
      </c>
      <c r="O28" s="29">
        <v>13</v>
      </c>
      <c r="P28" s="29">
        <v>752.5</v>
      </c>
      <c r="Q28" s="29">
        <v>1</v>
      </c>
      <c r="R28" s="29"/>
      <c r="S28" s="27"/>
      <c r="T28" s="24">
        <v>2.8575031659999999</v>
      </c>
      <c r="U28" s="24">
        <v>522.52681783000003</v>
      </c>
      <c r="V28" s="24">
        <v>7.7409354999999999E-2</v>
      </c>
    </row>
    <row r="29" spans="1:22" s="24" customFormat="1" x14ac:dyDescent="0.35">
      <c r="A29" s="24" t="s">
        <v>51</v>
      </c>
      <c r="B29" s="25">
        <v>43795</v>
      </c>
      <c r="C29" s="24">
        <v>33</v>
      </c>
      <c r="D29" s="34">
        <v>0.64166666666666672</v>
      </c>
      <c r="E29" s="27">
        <v>7.01</v>
      </c>
      <c r="F29" s="29">
        <v>9.1</v>
      </c>
      <c r="G29" s="29">
        <v>760</v>
      </c>
      <c r="H29" s="26">
        <v>9</v>
      </c>
      <c r="I29" s="27">
        <v>68.31</v>
      </c>
      <c r="J29" s="27">
        <v>119.06</v>
      </c>
      <c r="K29" s="27"/>
      <c r="L29" s="44"/>
      <c r="M29" s="26">
        <v>35</v>
      </c>
      <c r="N29" s="27">
        <f t="shared" si="0"/>
        <v>85.75</v>
      </c>
      <c r="O29" s="29">
        <v>13</v>
      </c>
      <c r="P29" s="29">
        <v>752.5</v>
      </c>
      <c r="Q29" s="29">
        <v>1</v>
      </c>
      <c r="R29" s="29"/>
      <c r="S29" s="27"/>
      <c r="T29" s="24">
        <v>71.547811409999994</v>
      </c>
      <c r="U29" s="24">
        <v>1227.56246863</v>
      </c>
      <c r="V29" s="24">
        <v>5.3984144999999997E-2</v>
      </c>
    </row>
    <row r="30" spans="1:22" s="24" customFormat="1" x14ac:dyDescent="0.35">
      <c r="A30" s="24" t="s">
        <v>51</v>
      </c>
      <c r="B30" s="25">
        <v>43795</v>
      </c>
      <c r="C30" s="24">
        <v>34</v>
      </c>
      <c r="D30" s="34">
        <v>0.64166666666666672</v>
      </c>
      <c r="E30" s="27">
        <v>7.01</v>
      </c>
      <c r="F30" s="29">
        <v>9.1</v>
      </c>
      <c r="G30" s="29">
        <v>760</v>
      </c>
      <c r="H30" s="26">
        <v>10</v>
      </c>
      <c r="I30" s="27">
        <v>68.66</v>
      </c>
      <c r="J30" s="27">
        <v>120.5</v>
      </c>
      <c r="K30" s="27"/>
      <c r="L30" s="44"/>
      <c r="M30" s="27">
        <v>34</v>
      </c>
      <c r="N30" s="27">
        <f t="shared" si="0"/>
        <v>85.84</v>
      </c>
      <c r="O30" s="29">
        <v>13</v>
      </c>
      <c r="P30" s="29">
        <v>752.5</v>
      </c>
      <c r="Q30" s="29">
        <v>1</v>
      </c>
      <c r="R30" s="29"/>
      <c r="S30" s="27"/>
      <c r="T30" s="24">
        <v>81.573393229999994</v>
      </c>
      <c r="U30" s="24">
        <v>1251.5091946299999</v>
      </c>
      <c r="V30" s="24">
        <v>6.1664542000000003E-2</v>
      </c>
    </row>
    <row r="31" spans="1:22" s="24" customFormat="1" x14ac:dyDescent="0.35">
      <c r="A31" s="24" t="s">
        <v>54</v>
      </c>
      <c r="B31" s="25">
        <v>43795</v>
      </c>
      <c r="C31" s="24">
        <v>24</v>
      </c>
      <c r="D31" s="34">
        <v>0.56180555555555556</v>
      </c>
      <c r="E31" s="27">
        <v>7.14</v>
      </c>
      <c r="F31" s="29">
        <v>8.1999999999999993</v>
      </c>
      <c r="G31" s="29">
        <v>760</v>
      </c>
      <c r="H31" s="26">
        <v>1</v>
      </c>
      <c r="I31" s="27">
        <v>69.13</v>
      </c>
      <c r="J31" s="27">
        <v>104.96</v>
      </c>
      <c r="K31" s="27"/>
      <c r="L31" s="44"/>
      <c r="M31" s="26">
        <v>50</v>
      </c>
      <c r="N31" s="27">
        <f t="shared" si="0"/>
        <v>85.83</v>
      </c>
      <c r="O31" s="29">
        <v>13</v>
      </c>
      <c r="P31" s="29">
        <v>752.5</v>
      </c>
      <c r="Q31" s="29">
        <v>1</v>
      </c>
      <c r="R31" s="29"/>
      <c r="S31" s="27"/>
      <c r="T31" s="24">
        <v>1.645698162</v>
      </c>
      <c r="U31" s="24">
        <v>344.78499503</v>
      </c>
      <c r="V31" s="24">
        <v>3.7855312000000002E-2</v>
      </c>
    </row>
    <row r="32" spans="1:22" s="24" customFormat="1" x14ac:dyDescent="0.35">
      <c r="A32" s="24" t="s">
        <v>54</v>
      </c>
      <c r="B32" s="25">
        <v>43795</v>
      </c>
      <c r="C32" s="24">
        <v>25</v>
      </c>
      <c r="D32" s="34">
        <v>0.56180555555555556</v>
      </c>
      <c r="E32" s="27">
        <v>7.14</v>
      </c>
      <c r="F32" s="29">
        <v>8.1999999999999993</v>
      </c>
      <c r="G32" s="29">
        <v>760</v>
      </c>
      <c r="H32" s="26">
        <v>2</v>
      </c>
      <c r="I32" s="27">
        <v>68.37</v>
      </c>
      <c r="J32" s="27">
        <v>104.7</v>
      </c>
      <c r="K32" s="27"/>
      <c r="L32" s="44"/>
      <c r="M32" s="26">
        <v>50</v>
      </c>
      <c r="N32" s="27">
        <f t="shared" si="0"/>
        <v>86.33</v>
      </c>
      <c r="O32" s="29">
        <v>13</v>
      </c>
      <c r="P32" s="29">
        <v>752.5</v>
      </c>
      <c r="Q32" s="29">
        <v>1</v>
      </c>
      <c r="R32" s="29"/>
      <c r="S32" s="27"/>
      <c r="T32" s="24">
        <v>2.306919368</v>
      </c>
      <c r="U32" s="24">
        <v>405.50215052999999</v>
      </c>
      <c r="V32" s="24">
        <v>7.3377147000000004E-2</v>
      </c>
    </row>
    <row r="33" spans="1:68" s="24" customFormat="1" x14ac:dyDescent="0.35">
      <c r="A33" s="24" t="s">
        <v>52</v>
      </c>
      <c r="B33" s="25">
        <v>43795</v>
      </c>
      <c r="C33" s="24">
        <v>29</v>
      </c>
      <c r="D33" s="34">
        <v>0.61249999999999993</v>
      </c>
      <c r="E33" s="27">
        <v>7.29</v>
      </c>
      <c r="F33" s="29">
        <v>9</v>
      </c>
      <c r="G33" s="29">
        <v>760</v>
      </c>
      <c r="H33" s="26">
        <v>5</v>
      </c>
      <c r="I33" s="27">
        <v>68.25</v>
      </c>
      <c r="J33" s="27">
        <v>107.51</v>
      </c>
      <c r="K33" s="27"/>
      <c r="L33" s="44"/>
      <c r="M33" s="26">
        <v>45</v>
      </c>
      <c r="N33" s="27">
        <f t="shared" si="0"/>
        <v>84.26</v>
      </c>
      <c r="O33" s="29">
        <v>13</v>
      </c>
      <c r="P33" s="29">
        <v>752.5</v>
      </c>
      <c r="Q33" s="29">
        <v>1</v>
      </c>
      <c r="R33" s="29"/>
      <c r="S33" s="27"/>
      <c r="T33" s="24">
        <v>3.0110939189999999</v>
      </c>
      <c r="U33" s="24">
        <v>529.10299412999996</v>
      </c>
      <c r="V33" s="24">
        <v>7.0689007999999998E-2</v>
      </c>
    </row>
    <row r="34" spans="1:68" s="24" customFormat="1" x14ac:dyDescent="0.35">
      <c r="A34" s="24" t="s">
        <v>52</v>
      </c>
      <c r="B34" s="25">
        <v>43795</v>
      </c>
      <c r="C34" s="24">
        <v>30</v>
      </c>
      <c r="D34" s="34">
        <v>0.61249999999999993</v>
      </c>
      <c r="E34" s="27">
        <v>7.29</v>
      </c>
      <c r="F34" s="29">
        <v>9</v>
      </c>
      <c r="G34" s="29">
        <v>760</v>
      </c>
      <c r="H34" s="26">
        <v>6</v>
      </c>
      <c r="I34" s="27">
        <v>68.72</v>
      </c>
      <c r="J34" s="27">
        <v>111.72</v>
      </c>
      <c r="K34" s="27"/>
      <c r="L34" s="44"/>
      <c r="M34" s="26">
        <v>43</v>
      </c>
      <c r="N34" s="27">
        <f t="shared" ref="N34:N65" si="2">(J34-I34)+M34</f>
        <v>86</v>
      </c>
      <c r="O34" s="29">
        <v>13</v>
      </c>
      <c r="P34" s="29">
        <v>752.5</v>
      </c>
      <c r="Q34" s="29">
        <v>1</v>
      </c>
      <c r="R34" s="29"/>
      <c r="S34" s="27"/>
      <c r="T34" s="24">
        <v>3.8532398240000001</v>
      </c>
      <c r="U34" s="24">
        <v>575.31491083000003</v>
      </c>
      <c r="V34" s="24">
        <v>0.10064255499999999</v>
      </c>
    </row>
    <row r="35" spans="1:68" s="24" customFormat="1" x14ac:dyDescent="0.35">
      <c r="A35" s="24" t="s">
        <v>53</v>
      </c>
      <c r="B35" s="25">
        <v>43795</v>
      </c>
      <c r="C35" s="24">
        <v>31</v>
      </c>
      <c r="D35" s="34">
        <v>0.62083333333333335</v>
      </c>
      <c r="E35" s="27">
        <v>7.13</v>
      </c>
      <c r="F35" s="29">
        <v>8.1</v>
      </c>
      <c r="G35" s="29">
        <v>760</v>
      </c>
      <c r="H35" s="26">
        <v>7</v>
      </c>
      <c r="I35" s="27">
        <v>68.3</v>
      </c>
      <c r="J35" s="27">
        <v>108.72</v>
      </c>
      <c r="K35" s="27"/>
      <c r="L35" s="44"/>
      <c r="M35" s="26">
        <v>43</v>
      </c>
      <c r="N35" s="27">
        <f t="shared" si="2"/>
        <v>83.42</v>
      </c>
      <c r="O35" s="29">
        <v>13</v>
      </c>
      <c r="P35" s="29">
        <v>752.5</v>
      </c>
      <c r="Q35" s="29">
        <v>1</v>
      </c>
      <c r="R35" s="29"/>
      <c r="S35" s="27"/>
      <c r="T35" s="24">
        <v>9.7040061959999999</v>
      </c>
      <c r="U35" s="24">
        <v>776.67800123000006</v>
      </c>
      <c r="V35" s="24">
        <v>9.1426078999999993E-2</v>
      </c>
    </row>
    <row r="36" spans="1:68" s="15" customFormat="1" x14ac:dyDescent="0.35">
      <c r="A36" s="15" t="s">
        <v>53</v>
      </c>
      <c r="B36" s="16">
        <v>43795</v>
      </c>
      <c r="C36" s="15">
        <v>32</v>
      </c>
      <c r="D36" s="28">
        <v>0.62083333333333335</v>
      </c>
      <c r="E36" s="18">
        <v>7.13</v>
      </c>
      <c r="F36" s="17">
        <v>8.1</v>
      </c>
      <c r="G36" s="29">
        <v>760</v>
      </c>
      <c r="H36" s="19">
        <v>8</v>
      </c>
      <c r="I36" s="18">
        <v>68.58</v>
      </c>
      <c r="J36" s="18">
        <v>111.96</v>
      </c>
      <c r="K36" s="18"/>
      <c r="L36" s="43"/>
      <c r="M36" s="19">
        <v>28</v>
      </c>
      <c r="N36" s="18">
        <f t="shared" si="2"/>
        <v>71.38</v>
      </c>
      <c r="O36" s="17">
        <v>13</v>
      </c>
      <c r="P36" s="17">
        <v>752.5</v>
      </c>
      <c r="Q36" s="17">
        <v>1</v>
      </c>
      <c r="R36" s="17" t="s">
        <v>71</v>
      </c>
      <c r="S36" s="18"/>
      <c r="T36" s="15">
        <v>11.117561759999999</v>
      </c>
      <c r="U36" s="15">
        <v>860.40698742999996</v>
      </c>
      <c r="V36" s="15">
        <v>0.161701709</v>
      </c>
    </row>
    <row r="37" spans="1:68" x14ac:dyDescent="0.35">
      <c r="A37" t="s">
        <v>50</v>
      </c>
      <c r="B37" s="14">
        <v>43802</v>
      </c>
      <c r="C37">
        <v>35</v>
      </c>
      <c r="D37" s="23">
        <v>0.46458333333333335</v>
      </c>
      <c r="E37" s="6">
        <v>7.02</v>
      </c>
      <c r="F37" s="5">
        <v>7.1</v>
      </c>
      <c r="G37" s="5">
        <v>743.5</v>
      </c>
      <c r="H37" s="11">
        <v>1</v>
      </c>
      <c r="I37" s="6">
        <v>68.52</v>
      </c>
      <c r="J37" s="6">
        <v>100.42</v>
      </c>
      <c r="M37" s="11">
        <v>55</v>
      </c>
      <c r="N37" s="6">
        <f t="shared" si="2"/>
        <v>86.9</v>
      </c>
      <c r="O37" s="5">
        <v>11</v>
      </c>
      <c r="P37" s="5">
        <v>745.5</v>
      </c>
      <c r="Q37" s="5">
        <v>1</v>
      </c>
      <c r="T37">
        <v>1.9364772554999998</v>
      </c>
      <c r="U37">
        <v>398.37515503500003</v>
      </c>
      <c r="V37">
        <v>3.6964438000000002E-2</v>
      </c>
    </row>
    <row r="38" spans="1:68" x14ac:dyDescent="0.35">
      <c r="A38" t="s">
        <v>50</v>
      </c>
      <c r="B38" s="14">
        <v>43802</v>
      </c>
      <c r="C38">
        <v>40</v>
      </c>
      <c r="D38" s="23">
        <v>0.46458333333333335</v>
      </c>
      <c r="E38" s="6">
        <v>7.02</v>
      </c>
      <c r="F38" s="5">
        <v>7.1</v>
      </c>
      <c r="G38" s="5">
        <v>743.5</v>
      </c>
      <c r="H38" s="11">
        <v>5</v>
      </c>
      <c r="I38" s="6">
        <v>68.55</v>
      </c>
      <c r="J38" s="6">
        <v>102.35</v>
      </c>
      <c r="M38" s="11">
        <v>53</v>
      </c>
      <c r="N38" s="6">
        <f t="shared" si="2"/>
        <v>86.8</v>
      </c>
      <c r="O38" s="5">
        <v>11</v>
      </c>
      <c r="P38" s="5">
        <v>745.5</v>
      </c>
      <c r="Q38" s="5">
        <v>1</v>
      </c>
      <c r="T38">
        <v>2.1611058435000001</v>
      </c>
      <c r="U38">
        <v>392.43375703500004</v>
      </c>
      <c r="V38">
        <v>2.9872808000000001E-2</v>
      </c>
    </row>
    <row r="39" spans="1:68" x14ac:dyDescent="0.35">
      <c r="A39" t="s">
        <v>51</v>
      </c>
      <c r="B39" s="14">
        <v>43802</v>
      </c>
      <c r="C39">
        <v>44</v>
      </c>
      <c r="D39" s="23">
        <v>0.59166666666666667</v>
      </c>
      <c r="E39" s="6">
        <v>7.05</v>
      </c>
      <c r="F39" s="5">
        <v>7.6</v>
      </c>
      <c r="G39" s="5">
        <v>746.5</v>
      </c>
      <c r="H39" s="11">
        <v>9</v>
      </c>
      <c r="I39" s="6">
        <v>68.680000000000007</v>
      </c>
      <c r="J39" s="6">
        <v>120.11</v>
      </c>
      <c r="M39" s="11">
        <v>34</v>
      </c>
      <c r="N39" s="6">
        <f t="shared" si="2"/>
        <v>85.429999999999993</v>
      </c>
      <c r="O39" s="5">
        <v>11</v>
      </c>
      <c r="P39" s="5">
        <v>745.5</v>
      </c>
      <c r="Q39" s="5">
        <v>1</v>
      </c>
      <c r="T39">
        <v>53.7802549695</v>
      </c>
      <c r="U39">
        <v>1086.384750635</v>
      </c>
      <c r="V39">
        <v>8.0820566999999996E-2</v>
      </c>
    </row>
    <row r="40" spans="1:68" x14ac:dyDescent="0.35">
      <c r="A40" t="s">
        <v>51</v>
      </c>
      <c r="B40" s="14">
        <v>43802</v>
      </c>
      <c r="C40">
        <v>45</v>
      </c>
      <c r="D40" s="23">
        <v>0.59166666666666667</v>
      </c>
      <c r="E40" s="6">
        <v>7.05</v>
      </c>
      <c r="F40" s="5">
        <v>7.6</v>
      </c>
      <c r="G40" s="5">
        <v>746.5</v>
      </c>
      <c r="H40" s="11">
        <v>10</v>
      </c>
      <c r="I40" s="6">
        <v>68.14</v>
      </c>
      <c r="J40" s="6">
        <v>110.7</v>
      </c>
      <c r="M40" s="11">
        <v>43</v>
      </c>
      <c r="N40" s="6">
        <f t="shared" si="2"/>
        <v>85.56</v>
      </c>
      <c r="O40" s="5">
        <v>11</v>
      </c>
      <c r="P40" s="5">
        <v>745.5</v>
      </c>
      <c r="Q40" s="5">
        <v>1</v>
      </c>
      <c r="T40">
        <v>38.903493549499998</v>
      </c>
      <c r="U40">
        <v>1056.8063976349999</v>
      </c>
      <c r="V40">
        <v>6.9809880000000005E-2</v>
      </c>
    </row>
    <row r="41" spans="1:68" x14ac:dyDescent="0.35">
      <c r="A41" t="s">
        <v>54</v>
      </c>
      <c r="B41" s="14">
        <v>43802</v>
      </c>
      <c r="C41">
        <v>42</v>
      </c>
      <c r="D41" s="23">
        <v>0.55763888888888891</v>
      </c>
      <c r="E41" s="6">
        <v>7.33</v>
      </c>
      <c r="F41" s="5">
        <v>7.7</v>
      </c>
      <c r="G41" s="5">
        <v>748.4</v>
      </c>
      <c r="H41" s="11">
        <v>7</v>
      </c>
      <c r="I41" s="6">
        <v>68.95</v>
      </c>
      <c r="J41" s="6">
        <v>119.02</v>
      </c>
      <c r="M41" s="11">
        <v>25</v>
      </c>
      <c r="N41" s="6">
        <f t="shared" si="2"/>
        <v>75.069999999999993</v>
      </c>
      <c r="O41" s="5">
        <v>11</v>
      </c>
      <c r="P41" s="5">
        <v>745.5</v>
      </c>
      <c r="Q41" s="5">
        <v>1</v>
      </c>
      <c r="R41" s="5" t="s">
        <v>71</v>
      </c>
      <c r="T41">
        <v>3.3586896545</v>
      </c>
      <c r="U41">
        <v>352.41708843500004</v>
      </c>
      <c r="V41">
        <v>0.105268027</v>
      </c>
    </row>
    <row r="42" spans="1:68" x14ac:dyDescent="0.35">
      <c r="A42" t="s">
        <v>54</v>
      </c>
      <c r="B42" s="14">
        <v>43802</v>
      </c>
      <c r="C42">
        <v>43</v>
      </c>
      <c r="D42" s="23">
        <v>0.55763888888888891</v>
      </c>
      <c r="E42" s="6">
        <v>7.33</v>
      </c>
      <c r="F42" s="5">
        <v>7.7</v>
      </c>
      <c r="G42" s="5">
        <v>748.4</v>
      </c>
      <c r="H42" s="11">
        <v>8</v>
      </c>
      <c r="I42" s="6">
        <v>68.48</v>
      </c>
      <c r="J42" s="6">
        <v>101.41</v>
      </c>
      <c r="M42" s="11">
        <v>53</v>
      </c>
      <c r="N42" s="6">
        <f t="shared" si="2"/>
        <v>85.929999999999993</v>
      </c>
      <c r="O42" s="5">
        <v>11</v>
      </c>
      <c r="P42" s="5">
        <v>745.5</v>
      </c>
      <c r="Q42" s="5">
        <v>1</v>
      </c>
      <c r="T42">
        <v>0.90214096550000011</v>
      </c>
      <c r="U42">
        <v>266.87382143500002</v>
      </c>
      <c r="V42">
        <v>5.9852150000000003E-3</v>
      </c>
    </row>
    <row r="43" spans="1:68" x14ac:dyDescent="0.35">
      <c r="A43" t="s">
        <v>52</v>
      </c>
      <c r="B43" s="14">
        <v>43802</v>
      </c>
      <c r="C43">
        <v>36</v>
      </c>
      <c r="D43" s="23">
        <v>0.51736111111111105</v>
      </c>
      <c r="E43" s="6">
        <v>7.18</v>
      </c>
      <c r="F43" s="5">
        <v>8.1</v>
      </c>
      <c r="G43" s="5">
        <v>746.3</v>
      </c>
      <c r="H43" s="11">
        <v>2</v>
      </c>
      <c r="I43" s="6">
        <v>68.94</v>
      </c>
      <c r="J43" s="6">
        <v>108.7</v>
      </c>
      <c r="M43" s="11">
        <v>46</v>
      </c>
      <c r="N43" s="6">
        <f t="shared" si="2"/>
        <v>85.76</v>
      </c>
      <c r="O43" s="5">
        <v>11</v>
      </c>
      <c r="P43" s="5">
        <v>745.5</v>
      </c>
      <c r="Q43" s="5">
        <v>1</v>
      </c>
      <c r="T43">
        <v>2.6534603655</v>
      </c>
      <c r="U43">
        <v>440.01853923499999</v>
      </c>
      <c r="V43">
        <v>0.11310614300000001</v>
      </c>
    </row>
    <row r="44" spans="1:68" x14ac:dyDescent="0.35">
      <c r="A44" t="s">
        <v>52</v>
      </c>
      <c r="B44" s="14">
        <v>43802</v>
      </c>
      <c r="C44">
        <v>37</v>
      </c>
      <c r="D44" s="23">
        <v>0.51736111111111105</v>
      </c>
      <c r="E44" s="6">
        <v>7.18</v>
      </c>
      <c r="F44" s="5">
        <v>8.1</v>
      </c>
      <c r="G44" s="5">
        <v>746.3</v>
      </c>
      <c r="H44" s="11">
        <v>3</v>
      </c>
      <c r="I44" s="6">
        <v>68.95</v>
      </c>
      <c r="J44" s="6">
        <v>105.82</v>
      </c>
      <c r="M44" s="11">
        <v>49</v>
      </c>
      <c r="N44" s="6">
        <f t="shared" si="2"/>
        <v>85.86999999999999</v>
      </c>
      <c r="O44" s="5">
        <v>11</v>
      </c>
      <c r="P44" s="5">
        <v>745.5</v>
      </c>
      <c r="Q44" s="5">
        <v>1</v>
      </c>
      <c r="T44">
        <v>2.1036427165</v>
      </c>
      <c r="U44">
        <v>405.68867553500002</v>
      </c>
      <c r="V44">
        <v>8.0820566999999996E-2</v>
      </c>
    </row>
    <row r="45" spans="1:68" x14ac:dyDescent="0.35">
      <c r="A45" t="s">
        <v>53</v>
      </c>
      <c r="B45" s="14">
        <v>43802</v>
      </c>
      <c r="C45">
        <v>38</v>
      </c>
      <c r="D45" s="23">
        <v>0.53055555555555556</v>
      </c>
      <c r="E45" s="6">
        <v>7.1</v>
      </c>
      <c r="F45" s="5">
        <v>7.6</v>
      </c>
      <c r="G45" s="5">
        <v>746</v>
      </c>
      <c r="H45" s="11">
        <v>4</v>
      </c>
      <c r="I45" s="6">
        <v>69.11</v>
      </c>
      <c r="J45" s="6">
        <v>110.11</v>
      </c>
      <c r="M45" s="11">
        <v>45</v>
      </c>
      <c r="N45" s="6">
        <f t="shared" si="2"/>
        <v>86</v>
      </c>
      <c r="O45" s="5">
        <v>11</v>
      </c>
      <c r="P45" s="5">
        <v>745.5</v>
      </c>
      <c r="Q45" s="5">
        <v>1</v>
      </c>
      <c r="T45">
        <v>8.5564907075000001</v>
      </c>
      <c r="U45">
        <v>620.34278123499996</v>
      </c>
      <c r="V45">
        <v>0.13643387200000001</v>
      </c>
    </row>
    <row r="46" spans="1:68" x14ac:dyDescent="0.35">
      <c r="A46" t="s">
        <v>53</v>
      </c>
      <c r="B46" s="14">
        <v>43802</v>
      </c>
      <c r="C46">
        <v>41</v>
      </c>
      <c r="D46" s="23">
        <v>0.53055555555555556</v>
      </c>
      <c r="E46" s="6">
        <v>7.1</v>
      </c>
      <c r="F46" s="5">
        <v>7.6</v>
      </c>
      <c r="G46" s="5">
        <v>746</v>
      </c>
      <c r="H46" s="11">
        <v>6</v>
      </c>
      <c r="I46" s="6">
        <v>68.25</v>
      </c>
      <c r="J46" s="6">
        <v>117.1</v>
      </c>
      <c r="M46" s="11">
        <v>36</v>
      </c>
      <c r="N46" s="6">
        <f t="shared" si="2"/>
        <v>84.85</v>
      </c>
      <c r="O46" s="5">
        <v>11</v>
      </c>
      <c r="P46" s="5">
        <v>745.5</v>
      </c>
      <c r="Q46" s="5">
        <v>1</v>
      </c>
      <c r="T46">
        <v>12.188421539499998</v>
      </c>
      <c r="U46">
        <v>692.51857273500002</v>
      </c>
      <c r="V46">
        <v>0.16368065900000001</v>
      </c>
    </row>
    <row r="47" spans="1:68" x14ac:dyDescent="0.35">
      <c r="A47" t="s">
        <v>48</v>
      </c>
      <c r="B47" s="14">
        <v>43803</v>
      </c>
      <c r="C47">
        <v>67</v>
      </c>
      <c r="D47" s="14" t="s">
        <v>76</v>
      </c>
      <c r="E47" s="14" t="s">
        <v>76</v>
      </c>
      <c r="F47" s="6">
        <v>8</v>
      </c>
      <c r="G47" s="5">
        <v>746</v>
      </c>
      <c r="H47" s="11">
        <v>14</v>
      </c>
      <c r="I47" s="6">
        <v>68.959999999999994</v>
      </c>
      <c r="J47" s="6">
        <v>102.01</v>
      </c>
      <c r="M47" s="11">
        <v>53</v>
      </c>
      <c r="N47" s="6">
        <f t="shared" si="2"/>
        <v>86.050000000000011</v>
      </c>
      <c r="O47" s="30">
        <v>18</v>
      </c>
      <c r="P47" s="5">
        <v>743.3</v>
      </c>
      <c r="Q47" s="5">
        <v>1</v>
      </c>
      <c r="R47" s="5" t="s">
        <v>72</v>
      </c>
      <c r="T47">
        <v>2.8702530725000002</v>
      </c>
      <c r="U47">
        <v>344.15755373500002</v>
      </c>
      <c r="V47">
        <v>5.5253376999999999E-2</v>
      </c>
    </row>
    <row r="48" spans="1:68" x14ac:dyDescent="0.35">
      <c r="A48" s="24" t="s">
        <v>48</v>
      </c>
      <c r="B48" s="25">
        <v>43803</v>
      </c>
      <c r="C48" s="24">
        <v>68</v>
      </c>
      <c r="D48" s="25" t="s">
        <v>76</v>
      </c>
      <c r="E48" s="25" t="s">
        <v>76</v>
      </c>
      <c r="F48" s="27">
        <v>8</v>
      </c>
      <c r="G48" s="5">
        <v>746</v>
      </c>
      <c r="H48" s="26">
        <v>16</v>
      </c>
      <c r="I48" s="27">
        <v>68.62</v>
      </c>
      <c r="J48" s="27">
        <v>99.88</v>
      </c>
      <c r="K48" s="27"/>
      <c r="L48" s="44"/>
      <c r="M48" s="26">
        <v>55</v>
      </c>
      <c r="N48" s="6">
        <f t="shared" si="2"/>
        <v>86.259999999999991</v>
      </c>
      <c r="O48" s="30">
        <v>18</v>
      </c>
      <c r="P48" s="5">
        <v>745.5</v>
      </c>
      <c r="Q48" s="5">
        <v>1</v>
      </c>
      <c r="R48" s="5" t="s">
        <v>72</v>
      </c>
      <c r="S48" s="27"/>
      <c r="T48" s="24">
        <v>2.4014061935000002</v>
      </c>
      <c r="U48" s="24">
        <v>316.45514923500002</v>
      </c>
      <c r="V48" s="24">
        <v>3.8084169000000001E-2</v>
      </c>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row>
    <row r="49" spans="1:68" x14ac:dyDescent="0.35">
      <c r="A49" t="s">
        <v>49</v>
      </c>
      <c r="B49" s="14">
        <v>43803</v>
      </c>
      <c r="C49">
        <v>65</v>
      </c>
      <c r="D49" s="14" t="s">
        <v>76</v>
      </c>
      <c r="E49" s="14" t="s">
        <v>76</v>
      </c>
      <c r="F49" s="6">
        <v>8</v>
      </c>
      <c r="G49" s="5">
        <v>746</v>
      </c>
      <c r="H49" s="11">
        <v>17</v>
      </c>
      <c r="I49" s="6">
        <v>68.97</v>
      </c>
      <c r="J49" s="6">
        <v>111.64</v>
      </c>
      <c r="M49" s="11">
        <v>43</v>
      </c>
      <c r="N49" s="6">
        <f t="shared" si="2"/>
        <v>85.67</v>
      </c>
      <c r="O49" s="30">
        <v>18</v>
      </c>
      <c r="P49" s="5">
        <v>745.5</v>
      </c>
      <c r="Q49" s="5">
        <v>1</v>
      </c>
      <c r="R49" s="5" t="s">
        <v>72</v>
      </c>
      <c r="T49">
        <v>5.5462064294999998</v>
      </c>
      <c r="U49">
        <v>610.370773235</v>
      </c>
      <c r="V49">
        <v>0.17805053900000001</v>
      </c>
    </row>
    <row r="50" spans="1:68" s="24" customFormat="1" x14ac:dyDescent="0.35">
      <c r="A50" s="24" t="s">
        <v>49</v>
      </c>
      <c r="B50" s="25">
        <v>43803</v>
      </c>
      <c r="C50" s="24">
        <v>66</v>
      </c>
      <c r="D50" s="25" t="s">
        <v>76</v>
      </c>
      <c r="E50" s="25" t="s">
        <v>76</v>
      </c>
      <c r="F50" s="27">
        <v>8</v>
      </c>
      <c r="G50" s="5">
        <v>746</v>
      </c>
      <c r="H50" s="26">
        <v>11</v>
      </c>
      <c r="I50" s="27">
        <v>68.959999999999994</v>
      </c>
      <c r="J50" s="27">
        <v>115.68</v>
      </c>
      <c r="K50" s="27"/>
      <c r="L50" s="44"/>
      <c r="M50" s="26">
        <v>39</v>
      </c>
      <c r="N50" s="6">
        <f t="shared" si="2"/>
        <v>85.720000000000013</v>
      </c>
      <c r="O50" s="30">
        <v>18</v>
      </c>
      <c r="P50" s="5">
        <v>745.5</v>
      </c>
      <c r="Q50" s="5">
        <v>1</v>
      </c>
      <c r="R50" s="5" t="s">
        <v>72</v>
      </c>
      <c r="S50" s="27"/>
      <c r="T50" s="24">
        <v>7.2413686825000001</v>
      </c>
      <c r="U50" s="24">
        <v>711.54873373500004</v>
      </c>
      <c r="V50" s="24">
        <v>0.265016311</v>
      </c>
    </row>
    <row r="51" spans="1:68" s="36" customFormat="1" x14ac:dyDescent="0.35">
      <c r="A51" s="36" t="s">
        <v>50</v>
      </c>
      <c r="B51" s="37">
        <v>43811</v>
      </c>
      <c r="C51" s="36">
        <v>3</v>
      </c>
      <c r="D51" s="38">
        <v>0.56458333333333333</v>
      </c>
      <c r="E51" s="39">
        <v>7.29</v>
      </c>
      <c r="F51" s="40">
        <v>5.6</v>
      </c>
      <c r="G51" s="40">
        <v>768.1</v>
      </c>
      <c r="H51" s="41">
        <v>3</v>
      </c>
      <c r="I51" s="39">
        <v>69.10199999999999</v>
      </c>
      <c r="J51" s="39">
        <v>97.38</v>
      </c>
      <c r="K51" s="39"/>
      <c r="L51" s="45"/>
      <c r="M51" s="41">
        <v>59</v>
      </c>
      <c r="N51" s="39">
        <f t="shared" si="2"/>
        <v>87.278000000000006</v>
      </c>
      <c r="O51" s="40">
        <v>11</v>
      </c>
      <c r="P51" s="40">
        <v>766.1</v>
      </c>
      <c r="Q51" s="40">
        <v>1</v>
      </c>
      <c r="R51" s="40"/>
      <c r="S51" s="39"/>
      <c r="T51" s="36">
        <v>1.2681801798042942</v>
      </c>
      <c r="U51" s="36">
        <v>367.75669411494232</v>
      </c>
      <c r="V51" s="36">
        <v>8.1557780956922524E-2</v>
      </c>
    </row>
    <row r="52" spans="1:68" x14ac:dyDescent="0.35">
      <c r="A52" t="s">
        <v>50</v>
      </c>
      <c r="B52" s="14">
        <v>43811</v>
      </c>
      <c r="C52">
        <v>5</v>
      </c>
      <c r="D52" s="23">
        <v>0.56458333333333333</v>
      </c>
      <c r="E52" s="6">
        <v>7.29</v>
      </c>
      <c r="F52" s="5">
        <v>5.6</v>
      </c>
      <c r="G52" s="5">
        <v>768.1</v>
      </c>
      <c r="H52" s="11">
        <v>4</v>
      </c>
      <c r="I52" s="6">
        <v>69.181999999999988</v>
      </c>
      <c r="J52" s="6">
        <v>112.9</v>
      </c>
      <c r="M52" s="11">
        <v>43</v>
      </c>
      <c r="N52" s="6">
        <f t="shared" si="2"/>
        <v>86.718000000000018</v>
      </c>
      <c r="O52" s="5">
        <v>11</v>
      </c>
      <c r="P52" s="5">
        <v>766.1</v>
      </c>
      <c r="Q52" s="5">
        <v>1</v>
      </c>
      <c r="T52">
        <v>2.3359381428722092</v>
      </c>
      <c r="U52">
        <v>458.30444595672668</v>
      </c>
      <c r="V52">
        <v>0.13203942139564454</v>
      </c>
    </row>
    <row r="53" spans="1:68" x14ac:dyDescent="0.35">
      <c r="A53" t="s">
        <v>51</v>
      </c>
      <c r="B53" s="14">
        <v>43811</v>
      </c>
      <c r="C53">
        <v>72</v>
      </c>
      <c r="D53" s="23">
        <v>0.61805555555555558</v>
      </c>
      <c r="E53" s="6">
        <v>7.08</v>
      </c>
      <c r="F53" s="5">
        <v>6</v>
      </c>
      <c r="G53" s="5">
        <v>767.1</v>
      </c>
      <c r="H53" s="11">
        <v>9</v>
      </c>
      <c r="I53" s="6">
        <v>69.042000000000002</v>
      </c>
      <c r="J53" s="6">
        <v>108.31</v>
      </c>
      <c r="M53" s="11">
        <v>45</v>
      </c>
      <c r="N53" s="6">
        <f t="shared" si="2"/>
        <v>84.268000000000001</v>
      </c>
      <c r="O53" s="5">
        <v>11</v>
      </c>
      <c r="P53" s="5">
        <v>766.1</v>
      </c>
      <c r="Q53" s="5">
        <v>1</v>
      </c>
      <c r="T53">
        <v>28.598264741010613</v>
      </c>
      <c r="U53">
        <v>985.64615632909545</v>
      </c>
      <c r="V53">
        <v>0.13715148625019866</v>
      </c>
    </row>
    <row r="54" spans="1:68" x14ac:dyDescent="0.35">
      <c r="A54" t="s">
        <v>51</v>
      </c>
      <c r="B54" s="14">
        <v>43811</v>
      </c>
      <c r="C54">
        <v>73</v>
      </c>
      <c r="D54" s="23">
        <v>0.61805555555555558</v>
      </c>
      <c r="E54" s="6">
        <v>7.08</v>
      </c>
      <c r="F54" s="5">
        <v>6</v>
      </c>
      <c r="G54" s="5">
        <v>767.1</v>
      </c>
      <c r="H54" s="11">
        <v>10</v>
      </c>
      <c r="I54" s="6">
        <v>69.231999999999999</v>
      </c>
      <c r="J54" s="6">
        <v>108.41</v>
      </c>
      <c r="M54" s="11">
        <v>47</v>
      </c>
      <c r="N54" s="6">
        <f t="shared" si="2"/>
        <v>86.177999999999997</v>
      </c>
      <c r="O54" s="5">
        <v>11</v>
      </c>
      <c r="P54" s="5">
        <v>766.1</v>
      </c>
      <c r="Q54" s="5">
        <v>1</v>
      </c>
      <c r="S54" s="27"/>
      <c r="T54" s="24">
        <v>29.057904783215413</v>
      </c>
      <c r="U54" s="24">
        <v>1008.2233507934426</v>
      </c>
      <c r="V54" s="24">
        <v>0.14689635987919245</v>
      </c>
    </row>
    <row r="55" spans="1:68" x14ac:dyDescent="0.35">
      <c r="A55" t="s">
        <v>54</v>
      </c>
      <c r="B55" s="14">
        <v>43811</v>
      </c>
      <c r="C55">
        <v>1</v>
      </c>
      <c r="D55" s="23">
        <v>0.51944444444444449</v>
      </c>
      <c r="E55" s="6">
        <v>7.15</v>
      </c>
      <c r="F55" s="5">
        <v>6.4</v>
      </c>
      <c r="G55" s="5">
        <v>770.4</v>
      </c>
      <c r="H55" s="11">
        <v>1</v>
      </c>
      <c r="I55" s="6">
        <v>68.321999999999989</v>
      </c>
      <c r="J55" s="6">
        <v>110.9</v>
      </c>
      <c r="M55" s="11">
        <v>44</v>
      </c>
      <c r="N55" s="6">
        <f t="shared" si="2"/>
        <v>86.578000000000017</v>
      </c>
      <c r="O55" s="5">
        <v>11</v>
      </c>
      <c r="P55" s="5">
        <v>766.1</v>
      </c>
      <c r="Q55" s="5">
        <v>1</v>
      </c>
      <c r="T55">
        <v>3.8047760443287002</v>
      </c>
      <c r="U55">
        <v>414.7612840523953</v>
      </c>
      <c r="V55">
        <v>0.11798124304562067</v>
      </c>
    </row>
    <row r="56" spans="1:68" x14ac:dyDescent="0.35">
      <c r="A56" t="s">
        <v>54</v>
      </c>
      <c r="B56" s="14">
        <v>43811</v>
      </c>
      <c r="C56">
        <v>2</v>
      </c>
      <c r="D56" s="23">
        <v>0.51944444444444449</v>
      </c>
      <c r="E56" s="6">
        <v>7.15</v>
      </c>
      <c r="F56" s="5">
        <v>6.4</v>
      </c>
      <c r="G56" s="5">
        <v>770.4</v>
      </c>
      <c r="H56" s="11">
        <v>2</v>
      </c>
      <c r="I56" s="6">
        <v>69.021999999999991</v>
      </c>
      <c r="J56" s="6">
        <v>110.26</v>
      </c>
      <c r="M56" s="11">
        <v>46</v>
      </c>
      <c r="N56" s="6">
        <f t="shared" si="2"/>
        <v>87.238000000000014</v>
      </c>
      <c r="O56" s="5">
        <v>11</v>
      </c>
      <c r="P56" s="5">
        <v>766.1</v>
      </c>
      <c r="Q56" s="5">
        <v>1</v>
      </c>
      <c r="T56">
        <v>3.6920980683265583</v>
      </c>
      <c r="U56">
        <v>408.61912347980615</v>
      </c>
      <c r="V56">
        <v>0.10839612144333169</v>
      </c>
    </row>
    <row r="57" spans="1:68" x14ac:dyDescent="0.35">
      <c r="A57" t="s">
        <v>52</v>
      </c>
      <c r="B57" s="14">
        <v>43811</v>
      </c>
      <c r="C57">
        <v>70</v>
      </c>
      <c r="D57" s="23">
        <v>0.58402777777777781</v>
      </c>
      <c r="E57" s="6">
        <v>7.46</v>
      </c>
      <c r="F57" s="5">
        <v>7.7</v>
      </c>
      <c r="G57" s="5">
        <v>766.7</v>
      </c>
      <c r="H57" s="11">
        <v>7</v>
      </c>
      <c r="I57" s="6">
        <v>69.211999999999989</v>
      </c>
      <c r="J57" s="6">
        <v>110.89</v>
      </c>
      <c r="M57" s="11">
        <v>44</v>
      </c>
      <c r="N57" s="6">
        <f t="shared" si="2"/>
        <v>85.678000000000011</v>
      </c>
      <c r="O57" s="5">
        <v>11</v>
      </c>
      <c r="P57" s="5">
        <v>766.1</v>
      </c>
      <c r="Q57" s="5">
        <v>1</v>
      </c>
      <c r="T57">
        <v>3.1166355480299059</v>
      </c>
      <c r="U57">
        <v>427.65568511976676</v>
      </c>
      <c r="V57">
        <v>0.15009140041328878</v>
      </c>
    </row>
    <row r="58" spans="1:68" x14ac:dyDescent="0.35">
      <c r="A58" s="24" t="s">
        <v>52</v>
      </c>
      <c r="B58" s="14">
        <v>43811</v>
      </c>
      <c r="C58" s="24">
        <v>71</v>
      </c>
      <c r="D58" s="23">
        <v>0.58402777777777781</v>
      </c>
      <c r="E58" s="6">
        <v>7.46</v>
      </c>
      <c r="F58" s="5">
        <v>7.7</v>
      </c>
      <c r="G58" s="5">
        <v>766.7</v>
      </c>
      <c r="H58" s="11">
        <v>8</v>
      </c>
      <c r="I58" s="27">
        <v>68.801999999999992</v>
      </c>
      <c r="J58" s="27">
        <v>110.92</v>
      </c>
      <c r="K58" s="27"/>
      <c r="L58" s="44"/>
      <c r="M58" s="26">
        <v>46</v>
      </c>
      <c r="N58" s="6">
        <f t="shared" si="2"/>
        <v>88.118000000000009</v>
      </c>
      <c r="O58" s="5">
        <v>11</v>
      </c>
      <c r="P58" s="5">
        <v>766.1</v>
      </c>
      <c r="Q58" s="5">
        <v>1</v>
      </c>
      <c r="T58">
        <v>2.2004562907743956</v>
      </c>
      <c r="U58">
        <v>391.35592974927152</v>
      </c>
      <c r="V58">
        <v>0.15424495310761402</v>
      </c>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row>
    <row r="59" spans="1:68" x14ac:dyDescent="0.35">
      <c r="A59" t="s">
        <v>53</v>
      </c>
      <c r="B59" s="14">
        <v>43811</v>
      </c>
      <c r="C59">
        <v>6</v>
      </c>
      <c r="D59" s="23">
        <v>0.59791666666666665</v>
      </c>
      <c r="E59" s="6">
        <v>7.24</v>
      </c>
      <c r="F59" s="5">
        <v>6.7</v>
      </c>
      <c r="G59" s="5">
        <v>766.3</v>
      </c>
      <c r="H59" s="11">
        <v>5</v>
      </c>
      <c r="I59" s="31">
        <v>68.709999999999994</v>
      </c>
      <c r="J59" s="6">
        <v>111.26</v>
      </c>
      <c r="K59" s="31">
        <v>0.35</v>
      </c>
      <c r="L59" s="46">
        <f>K59/(J59-I59)</f>
        <v>8.2256169212690921E-3</v>
      </c>
      <c r="M59" s="11">
        <v>44</v>
      </c>
      <c r="N59" s="6">
        <f t="shared" si="2"/>
        <v>86.550000000000011</v>
      </c>
      <c r="O59" s="5">
        <v>11</v>
      </c>
      <c r="P59" s="5">
        <v>766.1</v>
      </c>
      <c r="Q59" s="5">
        <v>1</v>
      </c>
      <c r="R59" s="5" t="s">
        <v>74</v>
      </c>
      <c r="T59">
        <v>9.185917831780877</v>
      </c>
      <c r="U59">
        <v>702.06498097031783</v>
      </c>
      <c r="V59">
        <v>0.12517008424733742</v>
      </c>
    </row>
    <row r="60" spans="1:68" s="15" customFormat="1" x14ac:dyDescent="0.35">
      <c r="A60" s="15" t="s">
        <v>53</v>
      </c>
      <c r="B60" s="16">
        <v>43811</v>
      </c>
      <c r="C60" s="15">
        <v>69</v>
      </c>
      <c r="D60" s="28">
        <v>0.59791666666666665</v>
      </c>
      <c r="E60" s="18">
        <v>7.24</v>
      </c>
      <c r="F60" s="17">
        <v>6.7</v>
      </c>
      <c r="G60" s="17">
        <v>766.3</v>
      </c>
      <c r="H60" s="19">
        <v>6</v>
      </c>
      <c r="I60" s="18">
        <v>69.042000000000002</v>
      </c>
      <c r="J60" s="18">
        <v>113.49</v>
      </c>
      <c r="K60" s="18"/>
      <c r="L60" s="43"/>
      <c r="M60" s="19">
        <v>40</v>
      </c>
      <c r="N60" s="18">
        <f t="shared" si="2"/>
        <v>84.447999999999993</v>
      </c>
      <c r="O60" s="17">
        <v>11</v>
      </c>
      <c r="P60" s="17">
        <v>766.1</v>
      </c>
      <c r="Q60" s="17">
        <v>1</v>
      </c>
      <c r="R60" s="17"/>
      <c r="S60" s="18"/>
      <c r="T60" s="15">
        <v>11.384421470270311</v>
      </c>
      <c r="U60" s="15">
        <v>754.69471459714532</v>
      </c>
      <c r="V60" s="15">
        <v>0.16159354633603557</v>
      </c>
    </row>
    <row r="61" spans="1:68" x14ac:dyDescent="0.35">
      <c r="A61" t="s">
        <v>50</v>
      </c>
      <c r="B61" s="14">
        <v>43835</v>
      </c>
      <c r="C61">
        <v>2</v>
      </c>
      <c r="D61" s="23">
        <v>0.55208333333333337</v>
      </c>
      <c r="E61" s="6">
        <v>7.1</v>
      </c>
      <c r="F61" s="5">
        <v>9</v>
      </c>
      <c r="G61" s="5">
        <v>757</v>
      </c>
      <c r="H61" s="11">
        <v>2</v>
      </c>
      <c r="I61" s="6">
        <v>68.97</v>
      </c>
      <c r="J61" s="6">
        <v>110.48</v>
      </c>
      <c r="M61" s="11">
        <v>44</v>
      </c>
      <c r="N61" s="6">
        <f t="shared" si="2"/>
        <v>85.51</v>
      </c>
      <c r="O61" s="5">
        <v>15</v>
      </c>
      <c r="P61" s="5">
        <v>754.9</v>
      </c>
      <c r="Q61" s="5">
        <v>1</v>
      </c>
      <c r="T61">
        <v>2.2530807429999999</v>
      </c>
      <c r="U61">
        <v>378.35430084000001</v>
      </c>
      <c r="V61">
        <v>8.5434980999999993E-2</v>
      </c>
    </row>
    <row r="62" spans="1:68" s="24" customFormat="1" x14ac:dyDescent="0.35">
      <c r="A62" s="24" t="s">
        <v>50</v>
      </c>
      <c r="B62" s="25">
        <v>43835</v>
      </c>
      <c r="C62" s="24">
        <v>8</v>
      </c>
      <c r="D62" s="34">
        <v>0.55208333333333337</v>
      </c>
      <c r="E62" s="27">
        <v>7.1</v>
      </c>
      <c r="F62" s="29">
        <v>9</v>
      </c>
      <c r="G62" s="29">
        <v>757</v>
      </c>
      <c r="H62" s="26">
        <v>7</v>
      </c>
      <c r="I62" s="27">
        <v>68.94</v>
      </c>
      <c r="J62" s="33">
        <v>120.54</v>
      </c>
      <c r="K62" s="27">
        <v>0.97</v>
      </c>
      <c r="L62" s="46">
        <f>K62/(J62-I62)</f>
        <v>1.8798449612403099E-2</v>
      </c>
      <c r="M62" s="26">
        <v>34</v>
      </c>
      <c r="N62" s="27">
        <f t="shared" si="2"/>
        <v>85.600000000000009</v>
      </c>
      <c r="O62" s="29">
        <v>15</v>
      </c>
      <c r="P62" s="29">
        <v>754.9</v>
      </c>
      <c r="Q62" s="29">
        <v>1</v>
      </c>
      <c r="R62" s="5" t="s">
        <v>75</v>
      </c>
      <c r="S62" s="27"/>
      <c r="T62" s="24">
        <v>3.1385480430000001</v>
      </c>
      <c r="U62" s="24">
        <v>344.91061214000001</v>
      </c>
      <c r="V62" s="24">
        <v>8.5620829999999995E-2</v>
      </c>
    </row>
    <row r="63" spans="1:68" s="24" customFormat="1" x14ac:dyDescent="0.35">
      <c r="A63" s="24" t="s">
        <v>51</v>
      </c>
      <c r="B63" s="25">
        <v>43835</v>
      </c>
      <c r="C63" s="24">
        <v>3</v>
      </c>
      <c r="D63" s="34">
        <v>0.63194444444444442</v>
      </c>
      <c r="E63" s="27">
        <v>7.05</v>
      </c>
      <c r="F63" s="29">
        <v>9</v>
      </c>
      <c r="G63" s="29">
        <v>756.2</v>
      </c>
      <c r="H63" s="26">
        <v>3</v>
      </c>
      <c r="I63" s="27">
        <v>69.099999999999994</v>
      </c>
      <c r="J63" s="27">
        <v>116.88</v>
      </c>
      <c r="K63" s="27"/>
      <c r="L63" s="44"/>
      <c r="M63" s="26">
        <v>38</v>
      </c>
      <c r="N63" s="27">
        <f t="shared" si="2"/>
        <v>85.78</v>
      </c>
      <c r="O63" s="29">
        <v>15</v>
      </c>
      <c r="P63" s="29">
        <v>754.9</v>
      </c>
      <c r="Q63" s="29">
        <v>1</v>
      </c>
      <c r="R63" s="29"/>
      <c r="S63" s="27"/>
      <c r="T63" s="24">
        <v>29.416169629999999</v>
      </c>
      <c r="U63" s="24">
        <v>943.42984414</v>
      </c>
      <c r="V63" s="24">
        <v>0.30678164600000002</v>
      </c>
    </row>
    <row r="64" spans="1:68" s="24" customFormat="1" x14ac:dyDescent="0.35">
      <c r="A64" s="24" t="s">
        <v>51</v>
      </c>
      <c r="B64" s="25">
        <v>43835</v>
      </c>
      <c r="C64" s="24">
        <v>10</v>
      </c>
      <c r="D64" s="34">
        <v>0.63194444444444442</v>
      </c>
      <c r="E64" s="27">
        <v>7.05</v>
      </c>
      <c r="F64" s="29">
        <v>9</v>
      </c>
      <c r="G64" s="29">
        <v>756.2</v>
      </c>
      <c r="H64" s="26">
        <v>9</v>
      </c>
      <c r="I64" s="27">
        <v>69.11</v>
      </c>
      <c r="J64" s="33">
        <v>116.71</v>
      </c>
      <c r="K64" s="27">
        <v>0.97</v>
      </c>
      <c r="L64" s="46">
        <f>K64/(J64-I64)</f>
        <v>2.0378151260504202E-2</v>
      </c>
      <c r="M64" s="26">
        <v>38</v>
      </c>
      <c r="N64" s="27">
        <f t="shared" si="2"/>
        <v>85.6</v>
      </c>
      <c r="O64" s="29">
        <v>15</v>
      </c>
      <c r="P64" s="29">
        <v>754.9</v>
      </c>
      <c r="Q64" s="29">
        <v>1</v>
      </c>
      <c r="R64" s="5" t="s">
        <v>75</v>
      </c>
      <c r="S64" s="27"/>
      <c r="T64" s="24">
        <v>28.089282430000001</v>
      </c>
      <c r="U64" s="24">
        <v>839.91151504000004</v>
      </c>
      <c r="V64" s="24">
        <v>0.25177021599999999</v>
      </c>
    </row>
    <row r="65" spans="1:22" s="24" customFormat="1" x14ac:dyDescent="0.35">
      <c r="A65" s="24" t="s">
        <v>54</v>
      </c>
      <c r="B65" s="25">
        <v>43835</v>
      </c>
      <c r="C65" s="24">
        <v>1</v>
      </c>
      <c r="D65" s="34">
        <v>0.61111111111111105</v>
      </c>
      <c r="E65" s="27">
        <v>7.33</v>
      </c>
      <c r="F65" s="29">
        <v>9.1</v>
      </c>
      <c r="G65" s="29">
        <v>757.9</v>
      </c>
      <c r="H65" s="26">
        <v>1</v>
      </c>
      <c r="I65" s="27">
        <v>69.069999999999993</v>
      </c>
      <c r="J65" s="27">
        <v>98.83</v>
      </c>
      <c r="K65" s="27"/>
      <c r="L65" s="44"/>
      <c r="M65" s="26">
        <v>56</v>
      </c>
      <c r="N65" s="27">
        <f t="shared" si="2"/>
        <v>85.76</v>
      </c>
      <c r="O65" s="29">
        <v>15</v>
      </c>
      <c r="P65" s="29">
        <v>754.9</v>
      </c>
      <c r="Q65" s="29">
        <v>1</v>
      </c>
      <c r="R65" s="29"/>
      <c r="S65" s="27"/>
      <c r="T65" s="24">
        <v>0.76854357699999998</v>
      </c>
      <c r="U65" s="24">
        <v>249.97893214000004</v>
      </c>
      <c r="V65" s="24">
        <v>3.5999033999999999E-2</v>
      </c>
    </row>
    <row r="66" spans="1:22" s="24" customFormat="1" x14ac:dyDescent="0.35">
      <c r="A66" s="24" t="s">
        <v>54</v>
      </c>
      <c r="B66" s="25">
        <v>43835</v>
      </c>
      <c r="C66" s="24">
        <v>7</v>
      </c>
      <c r="D66" s="34">
        <v>0.61111111111111105</v>
      </c>
      <c r="E66" s="27">
        <v>7.33</v>
      </c>
      <c r="F66" s="29">
        <v>9.1</v>
      </c>
      <c r="G66" s="29">
        <v>757.9</v>
      </c>
      <c r="H66" s="26">
        <v>6</v>
      </c>
      <c r="I66" s="27">
        <v>68.709999999999994</v>
      </c>
      <c r="J66" s="33">
        <v>117.31</v>
      </c>
      <c r="K66" s="27">
        <v>0.97</v>
      </c>
      <c r="L66" s="46">
        <f>K66/(J66-I66)</f>
        <v>1.9958847736625509E-2</v>
      </c>
      <c r="M66" s="26">
        <v>37</v>
      </c>
      <c r="N66" s="27">
        <f t="shared" ref="N66:N97" si="3">(J66-I66)+M66</f>
        <v>85.600000000000009</v>
      </c>
      <c r="O66" s="29">
        <v>15</v>
      </c>
      <c r="P66" s="29">
        <v>754.9</v>
      </c>
      <c r="Q66" s="29">
        <v>1</v>
      </c>
      <c r="R66" s="5" t="s">
        <v>75</v>
      </c>
      <c r="S66" s="27"/>
      <c r="T66" s="24">
        <v>1.6540108769999999</v>
      </c>
      <c r="U66" s="24">
        <v>281.97194963999999</v>
      </c>
      <c r="V66" s="24">
        <v>7.7257606000000006E-2</v>
      </c>
    </row>
    <row r="67" spans="1:22" s="24" customFormat="1" x14ac:dyDescent="0.35">
      <c r="A67" s="24" t="s">
        <v>52</v>
      </c>
      <c r="B67" s="25">
        <v>43835</v>
      </c>
      <c r="C67" s="24">
        <v>4</v>
      </c>
      <c r="D67" s="34">
        <v>0.57291666666666663</v>
      </c>
      <c r="E67" s="27">
        <v>7.21</v>
      </c>
      <c r="F67" s="29">
        <v>9.1</v>
      </c>
      <c r="G67" s="29">
        <v>755.7</v>
      </c>
      <c r="H67" s="26">
        <v>4</v>
      </c>
      <c r="I67" s="27">
        <v>68.97</v>
      </c>
      <c r="J67" s="27">
        <v>114.2</v>
      </c>
      <c r="K67" s="27"/>
      <c r="L67" s="44"/>
      <c r="M67" s="26">
        <v>40</v>
      </c>
      <c r="N67" s="27">
        <f t="shared" si="3"/>
        <v>85.23</v>
      </c>
      <c r="O67" s="29">
        <v>15</v>
      </c>
      <c r="P67" s="29">
        <v>754.9</v>
      </c>
      <c r="Q67" s="29">
        <v>1</v>
      </c>
      <c r="R67" s="29"/>
      <c r="S67" s="27"/>
      <c r="T67" s="24">
        <v>4.0437215900000005</v>
      </c>
      <c r="U67" s="24">
        <v>417.19436583999999</v>
      </c>
      <c r="V67" s="24">
        <v>0.13431337900000001</v>
      </c>
    </row>
    <row r="68" spans="1:22" s="24" customFormat="1" x14ac:dyDescent="0.35">
      <c r="A68" s="24" t="s">
        <v>52</v>
      </c>
      <c r="B68" s="25">
        <v>43835</v>
      </c>
      <c r="C68" s="24">
        <v>11</v>
      </c>
      <c r="D68" s="34">
        <v>0.57291666666666663</v>
      </c>
      <c r="E68" s="27">
        <v>7.21</v>
      </c>
      <c r="F68" s="29">
        <v>9.1</v>
      </c>
      <c r="G68" s="29">
        <v>755.7</v>
      </c>
      <c r="H68" s="26">
        <v>10</v>
      </c>
      <c r="I68" s="27">
        <v>69</v>
      </c>
      <c r="J68" s="33">
        <v>116.6</v>
      </c>
      <c r="K68" s="27">
        <v>0.97</v>
      </c>
      <c r="L68" s="46">
        <f>K68/(J68-I68)</f>
        <v>2.0378151260504202E-2</v>
      </c>
      <c r="M68" s="26">
        <v>48</v>
      </c>
      <c r="N68" s="27">
        <f t="shared" si="3"/>
        <v>95.6</v>
      </c>
      <c r="O68" s="29">
        <v>15</v>
      </c>
      <c r="P68" s="29">
        <v>754.9</v>
      </c>
      <c r="Q68" s="29">
        <v>1</v>
      </c>
      <c r="R68" s="5" t="s">
        <v>75</v>
      </c>
      <c r="S68" s="27"/>
      <c r="T68" s="24">
        <v>3.1188417980000001</v>
      </c>
      <c r="U68" s="24">
        <v>353.71395894</v>
      </c>
      <c r="V68" s="24">
        <v>7.6514208E-2</v>
      </c>
    </row>
    <row r="69" spans="1:22" s="24" customFormat="1" x14ac:dyDescent="0.35">
      <c r="A69" s="24" t="s">
        <v>53</v>
      </c>
      <c r="B69" s="25">
        <v>43835</v>
      </c>
      <c r="C69" s="24">
        <v>6</v>
      </c>
      <c r="D69" s="34">
        <v>0.58333333333333337</v>
      </c>
      <c r="E69" s="27">
        <v>7.19</v>
      </c>
      <c r="F69" s="29">
        <v>9.1</v>
      </c>
      <c r="G69" s="29">
        <v>755.2</v>
      </c>
      <c r="H69" s="26">
        <v>5</v>
      </c>
      <c r="I69" s="27">
        <v>68.930000000000007</v>
      </c>
      <c r="J69" s="27">
        <v>114.8</v>
      </c>
      <c r="K69" s="27"/>
      <c r="L69" s="44"/>
      <c r="M69" s="26">
        <v>40</v>
      </c>
      <c r="N69" s="27">
        <f t="shared" si="3"/>
        <v>85.86999999999999</v>
      </c>
      <c r="O69" s="29">
        <v>15</v>
      </c>
      <c r="P69" s="29">
        <v>754.9</v>
      </c>
      <c r="Q69" s="29">
        <v>1</v>
      </c>
      <c r="R69" s="29"/>
      <c r="S69" s="27"/>
      <c r="T69" s="24">
        <v>5.8002049450000008</v>
      </c>
      <c r="U69" s="24">
        <v>391.47354484000005</v>
      </c>
      <c r="V69" s="24">
        <v>0.116843533</v>
      </c>
    </row>
    <row r="70" spans="1:22" s="15" customFormat="1" x14ac:dyDescent="0.35">
      <c r="A70" s="15" t="s">
        <v>53</v>
      </c>
      <c r="B70" s="16">
        <v>43835</v>
      </c>
      <c r="C70" s="15">
        <v>9</v>
      </c>
      <c r="D70" s="28">
        <v>0.58333333333333337</v>
      </c>
      <c r="E70" s="18">
        <v>7.19</v>
      </c>
      <c r="F70" s="17">
        <v>9.1</v>
      </c>
      <c r="G70" s="17">
        <v>755.2</v>
      </c>
      <c r="H70" s="19">
        <v>8</v>
      </c>
      <c r="I70" s="18">
        <v>68.92</v>
      </c>
      <c r="J70" s="32">
        <v>112.52</v>
      </c>
      <c r="K70" s="27">
        <v>0.97</v>
      </c>
      <c r="L70" s="46">
        <f>K70/(J70-I70)</f>
        <v>2.224770642201835E-2</v>
      </c>
      <c r="M70" s="19">
        <v>42</v>
      </c>
      <c r="N70" s="18">
        <f t="shared" si="3"/>
        <v>85.6</v>
      </c>
      <c r="O70" s="17">
        <v>15</v>
      </c>
      <c r="P70" s="17">
        <v>754.9</v>
      </c>
      <c r="Q70" s="17">
        <v>1</v>
      </c>
      <c r="R70" s="5" t="s">
        <v>75</v>
      </c>
      <c r="S70" s="18"/>
      <c r="T70" s="15">
        <v>5.3653537920000005</v>
      </c>
      <c r="U70" s="15">
        <v>391.64509724000004</v>
      </c>
      <c r="V70" s="15">
        <v>9.3426506000000006E-2</v>
      </c>
    </row>
    <row r="71" spans="1:22" s="24" customFormat="1" x14ac:dyDescent="0.35">
      <c r="A71" s="24" t="s">
        <v>50</v>
      </c>
      <c r="B71" s="25">
        <v>43859</v>
      </c>
      <c r="C71" s="24">
        <v>7</v>
      </c>
      <c r="D71" s="34">
        <v>0.51736111111111105</v>
      </c>
      <c r="E71" s="27">
        <v>6.93</v>
      </c>
      <c r="F71" s="29">
        <v>6.4</v>
      </c>
      <c r="G71" s="29">
        <v>754.9</v>
      </c>
      <c r="H71" s="26">
        <v>9</v>
      </c>
      <c r="I71" s="27">
        <v>69.209999999999994</v>
      </c>
      <c r="J71" s="27">
        <v>111.36</v>
      </c>
      <c r="K71" s="27"/>
      <c r="L71" s="44"/>
      <c r="M71" s="26">
        <v>44</v>
      </c>
      <c r="N71" s="27">
        <f t="shared" si="3"/>
        <v>86.15</v>
      </c>
      <c r="O71" s="29">
        <v>12</v>
      </c>
      <c r="P71" s="29">
        <v>756</v>
      </c>
      <c r="Q71" s="29">
        <v>1</v>
      </c>
      <c r="R71" s="29"/>
      <c r="S71" s="27"/>
      <c r="T71" s="24">
        <v>1.9314185430000002</v>
      </c>
      <c r="U71" s="24">
        <v>333.24385516000001</v>
      </c>
      <c r="V71" s="24">
        <v>0.17245418700000001</v>
      </c>
    </row>
    <row r="72" spans="1:22" s="24" customFormat="1" x14ac:dyDescent="0.35">
      <c r="A72" s="24" t="s">
        <v>50</v>
      </c>
      <c r="B72" s="25">
        <v>43859</v>
      </c>
      <c r="C72" s="24">
        <v>8</v>
      </c>
      <c r="D72" s="34">
        <v>0.51736111111111105</v>
      </c>
      <c r="E72" s="27">
        <v>6.93</v>
      </c>
      <c r="F72" s="29">
        <v>6.4</v>
      </c>
      <c r="G72" s="29">
        <v>754.9</v>
      </c>
      <c r="H72" s="26">
        <v>10</v>
      </c>
      <c r="I72" s="27">
        <v>69.05</v>
      </c>
      <c r="J72" s="27">
        <v>107.4</v>
      </c>
      <c r="K72" s="27"/>
      <c r="L72" s="44"/>
      <c r="M72" s="26">
        <v>49</v>
      </c>
      <c r="N72" s="27">
        <f t="shared" si="3"/>
        <v>87.350000000000009</v>
      </c>
      <c r="O72" s="29">
        <v>12</v>
      </c>
      <c r="P72" s="29">
        <v>756</v>
      </c>
      <c r="Q72" s="29">
        <v>1</v>
      </c>
      <c r="R72" s="29"/>
      <c r="S72" s="27"/>
      <c r="T72" s="24">
        <v>1.6465408420000001</v>
      </c>
      <c r="U72" s="24">
        <v>339.74100636000003</v>
      </c>
      <c r="V72" s="24">
        <v>0.15075091500000001</v>
      </c>
    </row>
    <row r="73" spans="1:22" s="24" customFormat="1" x14ac:dyDescent="0.35">
      <c r="A73" s="24" t="s">
        <v>51</v>
      </c>
      <c r="B73" s="25">
        <v>43860</v>
      </c>
      <c r="C73" s="24">
        <v>13</v>
      </c>
      <c r="D73" s="34">
        <v>0.42708333333333331</v>
      </c>
      <c r="E73" s="27">
        <v>6.86</v>
      </c>
      <c r="F73" s="29">
        <v>6</v>
      </c>
      <c r="G73" s="29">
        <v>758.5</v>
      </c>
      <c r="H73" s="26">
        <v>15</v>
      </c>
      <c r="I73" s="27">
        <v>69.010000000000005</v>
      </c>
      <c r="J73" s="27">
        <v>107.15</v>
      </c>
      <c r="K73" s="27"/>
      <c r="L73" s="44"/>
      <c r="M73" s="26">
        <v>48</v>
      </c>
      <c r="N73" s="27">
        <f t="shared" si="3"/>
        <v>86.14</v>
      </c>
      <c r="O73" s="29">
        <v>12</v>
      </c>
      <c r="P73" s="29">
        <v>756</v>
      </c>
      <c r="Q73" s="29">
        <v>1</v>
      </c>
      <c r="R73" s="29"/>
      <c r="S73" s="27"/>
      <c r="T73" s="24">
        <v>37.303297524000001</v>
      </c>
      <c r="U73" s="24">
        <v>1043.27080486</v>
      </c>
      <c r="V73" s="24">
        <v>0.29106860200000001</v>
      </c>
    </row>
    <row r="74" spans="1:22" s="24" customFormat="1" x14ac:dyDescent="0.35">
      <c r="A74" s="24" t="s">
        <v>48</v>
      </c>
      <c r="B74" s="25">
        <v>43860</v>
      </c>
      <c r="C74" s="24">
        <v>4</v>
      </c>
      <c r="D74" s="34">
        <v>0.5625</v>
      </c>
      <c r="E74" s="27">
        <v>7.52</v>
      </c>
      <c r="F74" s="29">
        <v>6.6</v>
      </c>
      <c r="G74" s="29">
        <v>756.6</v>
      </c>
      <c r="H74" s="26">
        <v>4</v>
      </c>
      <c r="I74" s="27">
        <v>69.150000000000006</v>
      </c>
      <c r="J74" s="27">
        <v>107.31</v>
      </c>
      <c r="K74" s="27"/>
      <c r="L74" s="44"/>
      <c r="M74" s="26">
        <v>49</v>
      </c>
      <c r="N74" s="27">
        <f t="shared" si="3"/>
        <v>87.16</v>
      </c>
      <c r="O74" s="29">
        <v>12</v>
      </c>
      <c r="P74" s="29">
        <v>756</v>
      </c>
      <c r="Q74" s="29">
        <v>1</v>
      </c>
      <c r="R74" s="29"/>
      <c r="S74" s="27"/>
      <c r="T74" s="24">
        <v>2.4645841489999998</v>
      </c>
      <c r="U74" s="24">
        <v>228.99084735999998</v>
      </c>
      <c r="V74" s="24">
        <v>0.15376525799999999</v>
      </c>
    </row>
    <row r="75" spans="1:22" s="24" customFormat="1" x14ac:dyDescent="0.35">
      <c r="A75" s="24" t="s">
        <v>54</v>
      </c>
      <c r="B75" s="25">
        <v>43859</v>
      </c>
      <c r="C75" s="24">
        <v>5</v>
      </c>
      <c r="D75" s="34">
        <v>0.47916666666666669</v>
      </c>
      <c r="E75" s="27">
        <v>6.58</v>
      </c>
      <c r="F75" s="29">
        <v>6.4</v>
      </c>
      <c r="G75" s="29">
        <v>757.3</v>
      </c>
      <c r="H75" s="26">
        <v>6</v>
      </c>
      <c r="I75" s="27">
        <v>68.78</v>
      </c>
      <c r="J75" s="27">
        <v>99.68</v>
      </c>
      <c r="K75" s="27"/>
      <c r="L75" s="44"/>
      <c r="M75" s="26">
        <v>55</v>
      </c>
      <c r="N75" s="27">
        <f t="shared" si="3"/>
        <v>85.9</v>
      </c>
      <c r="O75" s="29">
        <v>12</v>
      </c>
      <c r="P75" s="29">
        <v>756</v>
      </c>
      <c r="Q75" s="29">
        <v>1</v>
      </c>
      <c r="R75" s="29"/>
      <c r="S75" s="27"/>
      <c r="T75" s="24">
        <v>0.88076867300000006</v>
      </c>
      <c r="U75" s="24">
        <v>258.24956076000001</v>
      </c>
      <c r="V75" s="24">
        <v>0.124526127</v>
      </c>
    </row>
    <row r="76" spans="1:22" s="24" customFormat="1" x14ac:dyDescent="0.35">
      <c r="A76" s="24" t="s">
        <v>54</v>
      </c>
      <c r="B76" s="25">
        <v>43859</v>
      </c>
      <c r="C76" s="24">
        <v>6</v>
      </c>
      <c r="D76" s="34">
        <v>0.47916666666666669</v>
      </c>
      <c r="E76" s="27">
        <v>6.58</v>
      </c>
      <c r="F76" s="29">
        <v>6.4</v>
      </c>
      <c r="G76" s="29">
        <v>757.3</v>
      </c>
      <c r="H76" s="26">
        <v>7</v>
      </c>
      <c r="I76" s="27">
        <v>69</v>
      </c>
      <c r="J76" s="27">
        <v>112.45</v>
      </c>
      <c r="K76" s="27"/>
      <c r="L76" s="44"/>
      <c r="M76" s="26">
        <v>43</v>
      </c>
      <c r="N76" s="27">
        <f t="shared" si="3"/>
        <v>86.45</v>
      </c>
      <c r="O76" s="29">
        <v>12</v>
      </c>
      <c r="P76" s="29">
        <v>756</v>
      </c>
      <c r="Q76" s="29">
        <v>1</v>
      </c>
      <c r="R76" s="29"/>
      <c r="S76" s="27"/>
      <c r="T76" s="24">
        <v>1.5655205780000001</v>
      </c>
      <c r="U76" s="24">
        <v>328.36022525999999</v>
      </c>
      <c r="V76" s="24">
        <v>0.17305705599999999</v>
      </c>
    </row>
    <row r="77" spans="1:22" s="24" customFormat="1" x14ac:dyDescent="0.35">
      <c r="A77" s="24" t="s">
        <v>49</v>
      </c>
      <c r="B77" s="25">
        <v>43859</v>
      </c>
      <c r="C77" s="24">
        <v>2</v>
      </c>
      <c r="D77" s="34">
        <v>0.53472222222222221</v>
      </c>
      <c r="E77" s="27">
        <v>7.72</v>
      </c>
      <c r="F77" s="29">
        <v>6.7</v>
      </c>
      <c r="G77" s="29">
        <v>753.3</v>
      </c>
      <c r="H77" s="26">
        <v>2</v>
      </c>
      <c r="I77" s="27">
        <v>69.02</v>
      </c>
      <c r="J77" s="27">
        <v>97.92</v>
      </c>
      <c r="K77" s="27"/>
      <c r="L77" s="44"/>
      <c r="M77" s="26">
        <v>58</v>
      </c>
      <c r="N77" s="27">
        <f t="shared" si="3"/>
        <v>86.9</v>
      </c>
      <c r="O77" s="29">
        <v>12</v>
      </c>
      <c r="P77" s="29">
        <v>756</v>
      </c>
      <c r="Q77" s="29">
        <v>1</v>
      </c>
      <c r="R77" s="29"/>
      <c r="S77" s="27"/>
      <c r="T77" s="24">
        <v>2.8082668809999998</v>
      </c>
      <c r="U77" s="24">
        <v>311.44983156000001</v>
      </c>
      <c r="V77" s="24">
        <v>0.13055481399999999</v>
      </c>
    </row>
    <row r="78" spans="1:22" s="24" customFormat="1" x14ac:dyDescent="0.35">
      <c r="A78" s="24" t="s">
        <v>49</v>
      </c>
      <c r="B78" s="25">
        <v>43859</v>
      </c>
      <c r="C78" s="24">
        <v>3</v>
      </c>
      <c r="D78" s="34">
        <v>0.53472222222222221</v>
      </c>
      <c r="E78" s="27">
        <v>7.72</v>
      </c>
      <c r="F78" s="29">
        <v>6.7</v>
      </c>
      <c r="G78" s="29">
        <v>753.3</v>
      </c>
      <c r="H78" s="26">
        <v>3</v>
      </c>
      <c r="I78" s="27">
        <v>69.12</v>
      </c>
      <c r="J78" s="27">
        <v>98.93</v>
      </c>
      <c r="K78" s="27"/>
      <c r="L78" s="44"/>
      <c r="M78" s="26">
        <v>57</v>
      </c>
      <c r="N78" s="27">
        <f t="shared" si="3"/>
        <v>86.81</v>
      </c>
      <c r="O78" s="29">
        <v>12</v>
      </c>
      <c r="P78" s="29">
        <v>756</v>
      </c>
      <c r="Q78" s="29">
        <v>1</v>
      </c>
      <c r="R78" s="29"/>
      <c r="S78" s="27"/>
      <c r="T78" s="24">
        <v>3.0670090129999998</v>
      </c>
      <c r="U78" s="24">
        <v>311.89197095999998</v>
      </c>
      <c r="V78" s="24">
        <v>0.1365835</v>
      </c>
    </row>
    <row r="79" spans="1:22" s="24" customFormat="1" x14ac:dyDescent="0.35">
      <c r="A79" s="24" t="s">
        <v>52</v>
      </c>
      <c r="B79" s="25">
        <v>43859</v>
      </c>
      <c r="C79" s="24">
        <v>9</v>
      </c>
      <c r="D79" s="34">
        <v>0.53819444444444442</v>
      </c>
      <c r="E79" s="27">
        <v>7.06</v>
      </c>
      <c r="F79" s="29">
        <v>6.6</v>
      </c>
      <c r="G79" s="29">
        <v>753.2</v>
      </c>
      <c r="H79" s="26">
        <v>11</v>
      </c>
      <c r="I79" s="27">
        <v>68.36</v>
      </c>
      <c r="J79" s="27">
        <v>113.86</v>
      </c>
      <c r="K79" s="27"/>
      <c r="L79" s="44"/>
      <c r="M79" s="26">
        <v>41</v>
      </c>
      <c r="N79" s="27">
        <f t="shared" si="3"/>
        <v>86.5</v>
      </c>
      <c r="O79" s="29">
        <v>12</v>
      </c>
      <c r="P79" s="29">
        <v>756</v>
      </c>
      <c r="Q79" s="29">
        <v>1</v>
      </c>
      <c r="R79" s="29"/>
      <c r="S79" s="27"/>
      <c r="T79" s="24">
        <v>3.4890984509999998</v>
      </c>
      <c r="U79" s="24">
        <v>438.30075256000003</v>
      </c>
      <c r="V79" s="24">
        <v>0.17908574299999999</v>
      </c>
    </row>
    <row r="80" spans="1:22" s="24" customFormat="1" x14ac:dyDescent="0.35">
      <c r="A80" s="24" t="s">
        <v>52</v>
      </c>
      <c r="B80" s="25">
        <v>43859</v>
      </c>
      <c r="C80" s="24">
        <v>10</v>
      </c>
      <c r="D80" s="34">
        <v>0.53819444444444442</v>
      </c>
      <c r="E80" s="27">
        <v>7.06</v>
      </c>
      <c r="F80" s="29">
        <v>6.6</v>
      </c>
      <c r="G80" s="29">
        <v>753.2</v>
      </c>
      <c r="H80" s="26">
        <v>12</v>
      </c>
      <c r="I80" s="27">
        <v>69.19</v>
      </c>
      <c r="J80" s="27">
        <v>112.08</v>
      </c>
      <c r="K80" s="27"/>
      <c r="L80" s="44"/>
      <c r="M80" s="26">
        <v>43</v>
      </c>
      <c r="N80" s="27">
        <f t="shared" si="3"/>
        <v>85.89</v>
      </c>
      <c r="O80" s="29">
        <v>12</v>
      </c>
      <c r="P80" s="29">
        <v>756</v>
      </c>
      <c r="Q80" s="29">
        <v>1</v>
      </c>
      <c r="R80" s="29"/>
      <c r="S80" s="27"/>
      <c r="T80" s="24">
        <v>3.4877916729999998</v>
      </c>
      <c r="U80" s="24">
        <v>452.42624275999998</v>
      </c>
      <c r="V80" s="24">
        <v>0.218875076</v>
      </c>
    </row>
    <row r="81" spans="1:68" s="24" customFormat="1" x14ac:dyDescent="0.35">
      <c r="A81" s="24" t="s">
        <v>53</v>
      </c>
      <c r="B81" s="25">
        <v>43859</v>
      </c>
      <c r="C81" s="24">
        <v>11</v>
      </c>
      <c r="D81" s="34">
        <v>0.55555555555555558</v>
      </c>
      <c r="E81" s="27">
        <v>6.95</v>
      </c>
      <c r="F81" s="29">
        <v>6.3</v>
      </c>
      <c r="G81" s="29">
        <v>752.5</v>
      </c>
      <c r="H81" s="26">
        <v>13</v>
      </c>
      <c r="I81" s="27">
        <v>68.790000000000006</v>
      </c>
      <c r="J81" s="27">
        <v>102.43</v>
      </c>
      <c r="K81" s="27"/>
      <c r="L81" s="44"/>
      <c r="M81" s="26">
        <v>53</v>
      </c>
      <c r="N81" s="27">
        <f t="shared" si="3"/>
        <v>86.64</v>
      </c>
      <c r="O81" s="29">
        <v>12</v>
      </c>
      <c r="P81" s="29">
        <v>756</v>
      </c>
      <c r="Q81" s="29">
        <v>1</v>
      </c>
      <c r="R81" s="29"/>
      <c r="S81" s="27"/>
      <c r="T81" s="24">
        <v>4.7828091129999999</v>
      </c>
      <c r="U81" s="24">
        <v>417.14696975999999</v>
      </c>
      <c r="V81" s="24">
        <v>0.15843748999999999</v>
      </c>
    </row>
    <row r="82" spans="1:68" s="15" customFormat="1" x14ac:dyDescent="0.35">
      <c r="A82" s="15" t="s">
        <v>53</v>
      </c>
      <c r="B82" s="16">
        <v>43859</v>
      </c>
      <c r="C82" s="15">
        <v>12</v>
      </c>
      <c r="D82" s="28">
        <v>0.55555555555555558</v>
      </c>
      <c r="E82" s="18">
        <v>6.95</v>
      </c>
      <c r="F82" s="17">
        <v>6.3</v>
      </c>
      <c r="G82" s="17">
        <v>752.5</v>
      </c>
      <c r="H82" s="19">
        <v>14</v>
      </c>
      <c r="I82" s="18">
        <v>69.239999999999995</v>
      </c>
      <c r="J82" s="18">
        <v>106.09</v>
      </c>
      <c r="K82" s="18"/>
      <c r="L82" s="43"/>
      <c r="M82" s="19">
        <v>49</v>
      </c>
      <c r="N82" s="18">
        <f t="shared" si="3"/>
        <v>85.850000000000009</v>
      </c>
      <c r="O82" s="17">
        <v>12</v>
      </c>
      <c r="P82" s="17">
        <v>756</v>
      </c>
      <c r="Q82" s="17">
        <v>1</v>
      </c>
      <c r="R82" s="17"/>
      <c r="S82" s="18"/>
      <c r="T82" s="15">
        <v>5.4871626949999994</v>
      </c>
      <c r="U82" s="15">
        <v>430.28482406000001</v>
      </c>
      <c r="V82" s="15">
        <v>0.167179086</v>
      </c>
    </row>
    <row r="83" spans="1:68" x14ac:dyDescent="0.35">
      <c r="A83" t="s">
        <v>50</v>
      </c>
      <c r="B83" s="14">
        <v>43873</v>
      </c>
      <c r="C83">
        <v>20</v>
      </c>
      <c r="D83" s="23">
        <v>0.5</v>
      </c>
      <c r="E83" s="6">
        <v>6.89</v>
      </c>
      <c r="F83" s="5">
        <v>12.4</v>
      </c>
      <c r="G83" s="5">
        <v>756.8</v>
      </c>
      <c r="H83" s="11">
        <v>7</v>
      </c>
      <c r="I83" s="6">
        <v>68.98</v>
      </c>
      <c r="J83" s="6">
        <v>115.68</v>
      </c>
      <c r="M83" s="11">
        <v>40</v>
      </c>
      <c r="N83" s="6">
        <f t="shared" si="3"/>
        <v>86.7</v>
      </c>
      <c r="O83" s="5">
        <v>17</v>
      </c>
      <c r="P83" s="5">
        <v>753.1</v>
      </c>
      <c r="Q83" s="5">
        <v>1</v>
      </c>
      <c r="T83">
        <v>1.6831306389999998</v>
      </c>
      <c r="U83">
        <v>378.79568981</v>
      </c>
      <c r="V83">
        <v>0.12995194500000001</v>
      </c>
    </row>
    <row r="84" spans="1:68" x14ac:dyDescent="0.35">
      <c r="A84" t="s">
        <v>50</v>
      </c>
      <c r="B84" s="14">
        <v>43873</v>
      </c>
      <c r="C84">
        <v>21</v>
      </c>
      <c r="D84" s="23">
        <v>0.5</v>
      </c>
      <c r="E84" s="6">
        <v>6.89</v>
      </c>
      <c r="F84" s="5">
        <v>12.4</v>
      </c>
      <c r="G84" s="5">
        <v>756.8</v>
      </c>
      <c r="H84" s="11">
        <v>8</v>
      </c>
      <c r="I84" s="6">
        <v>68.92</v>
      </c>
      <c r="J84" s="6">
        <v>112.75</v>
      </c>
      <c r="M84" s="11">
        <v>42</v>
      </c>
      <c r="N84" s="6">
        <f t="shared" si="3"/>
        <v>85.83</v>
      </c>
      <c r="O84" s="5">
        <v>17</v>
      </c>
      <c r="P84" s="5">
        <v>753.1</v>
      </c>
      <c r="Q84" s="5">
        <v>1</v>
      </c>
      <c r="T84">
        <v>1.4609783029999999</v>
      </c>
      <c r="U84">
        <v>384.51191970999997</v>
      </c>
      <c r="V84">
        <v>0.12919835900000001</v>
      </c>
    </row>
    <row r="85" spans="1:68" x14ac:dyDescent="0.35">
      <c r="A85" t="s">
        <v>51</v>
      </c>
      <c r="B85" s="14">
        <v>43873</v>
      </c>
      <c r="C85">
        <v>28</v>
      </c>
      <c r="D85" s="23">
        <v>0.34375</v>
      </c>
      <c r="E85" s="6">
        <v>6.64</v>
      </c>
      <c r="F85" s="5">
        <v>12</v>
      </c>
      <c r="G85" s="5">
        <v>756.6</v>
      </c>
      <c r="H85" s="11">
        <v>15</v>
      </c>
      <c r="I85" s="6">
        <v>68.27</v>
      </c>
      <c r="J85" s="6">
        <v>106.42</v>
      </c>
      <c r="M85" s="11">
        <v>46</v>
      </c>
      <c r="N85" s="6">
        <f t="shared" si="3"/>
        <v>84.15</v>
      </c>
      <c r="O85" s="5">
        <v>17</v>
      </c>
      <c r="P85" s="5">
        <v>753.1</v>
      </c>
      <c r="Q85" s="5">
        <v>1</v>
      </c>
      <c r="T85">
        <v>10.654164672</v>
      </c>
      <c r="U85">
        <v>1120.69973671</v>
      </c>
      <c r="V85">
        <v>0.23952332900000001</v>
      </c>
    </row>
    <row r="86" spans="1:68" x14ac:dyDescent="0.35">
      <c r="A86" s="24" t="s">
        <v>51</v>
      </c>
      <c r="B86" s="25">
        <v>43873</v>
      </c>
      <c r="C86" s="24">
        <v>29</v>
      </c>
      <c r="D86" s="23">
        <v>0.34375</v>
      </c>
      <c r="E86" s="6">
        <v>6.64</v>
      </c>
      <c r="F86" s="5">
        <v>12</v>
      </c>
      <c r="G86" s="5">
        <v>756.6</v>
      </c>
      <c r="H86" s="26">
        <v>16</v>
      </c>
      <c r="I86" s="27">
        <v>69.16</v>
      </c>
      <c r="J86" s="27">
        <v>107.56</v>
      </c>
      <c r="K86" s="27"/>
      <c r="L86" s="44"/>
      <c r="M86" s="26">
        <v>47</v>
      </c>
      <c r="N86" s="6">
        <f t="shared" si="3"/>
        <v>85.4</v>
      </c>
      <c r="O86" s="5">
        <v>17</v>
      </c>
      <c r="P86" s="5">
        <v>753.1</v>
      </c>
      <c r="Q86" s="5">
        <v>1</v>
      </c>
      <c r="S86" s="27"/>
      <c r="T86" s="24">
        <v>11.334996242000001</v>
      </c>
      <c r="U86" s="24">
        <v>1165.9185307100001</v>
      </c>
      <c r="V86" s="24">
        <v>0.24871707600000001</v>
      </c>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row>
    <row r="87" spans="1:68" x14ac:dyDescent="0.35">
      <c r="A87" t="s">
        <v>48</v>
      </c>
      <c r="B87" s="14">
        <v>43873</v>
      </c>
      <c r="C87">
        <v>17</v>
      </c>
      <c r="D87" s="23">
        <v>0.39583333333333331</v>
      </c>
      <c r="E87" s="6">
        <v>7.41</v>
      </c>
      <c r="F87" s="5">
        <v>12.2</v>
      </c>
      <c r="G87" s="5">
        <v>759.4</v>
      </c>
      <c r="H87" s="11">
        <v>2</v>
      </c>
      <c r="I87" s="6">
        <v>69.06</v>
      </c>
      <c r="J87" s="6">
        <v>105.2</v>
      </c>
      <c r="M87" s="11">
        <v>50</v>
      </c>
      <c r="N87" s="6">
        <f t="shared" si="3"/>
        <v>86.14</v>
      </c>
      <c r="O87" s="5">
        <v>17</v>
      </c>
      <c r="P87" s="5">
        <v>753.1</v>
      </c>
      <c r="Q87" s="5">
        <v>0.8</v>
      </c>
      <c r="T87">
        <v>1.5328511169999999</v>
      </c>
      <c r="U87">
        <v>335.82204421</v>
      </c>
      <c r="V87">
        <v>0.15361454099999999</v>
      </c>
    </row>
    <row r="88" spans="1:68" x14ac:dyDescent="0.35">
      <c r="A88" t="s">
        <v>48</v>
      </c>
      <c r="B88" s="14">
        <v>43873</v>
      </c>
      <c r="C88">
        <v>19</v>
      </c>
      <c r="D88" s="23">
        <v>0.39583333333333331</v>
      </c>
      <c r="E88" s="6">
        <v>7.41</v>
      </c>
      <c r="F88" s="5">
        <v>12.2</v>
      </c>
      <c r="G88" s="5">
        <v>759.4</v>
      </c>
      <c r="H88" s="11">
        <v>5</v>
      </c>
      <c r="I88" s="6">
        <v>68.290000000000006</v>
      </c>
      <c r="J88" s="6">
        <v>95.07</v>
      </c>
      <c r="M88" s="11">
        <v>60</v>
      </c>
      <c r="N88" s="6">
        <f t="shared" si="3"/>
        <v>86.779999999999987</v>
      </c>
      <c r="O88" s="5">
        <v>17</v>
      </c>
      <c r="P88" s="5">
        <v>753.1</v>
      </c>
      <c r="Q88" s="5">
        <v>1</v>
      </c>
      <c r="T88">
        <v>0.79582807399999989</v>
      </c>
      <c r="U88">
        <v>246.17398931000002</v>
      </c>
      <c r="V88">
        <v>8.6696117000000003E-2</v>
      </c>
    </row>
    <row r="89" spans="1:68" x14ac:dyDescent="0.35">
      <c r="A89" t="s">
        <v>54</v>
      </c>
      <c r="B89" s="14">
        <v>43873</v>
      </c>
      <c r="C89">
        <v>25</v>
      </c>
      <c r="D89" s="23">
        <v>0.375</v>
      </c>
      <c r="E89" s="6">
        <v>7.05</v>
      </c>
      <c r="F89" s="5">
        <v>12.4</v>
      </c>
      <c r="G89" s="5">
        <v>758.3</v>
      </c>
      <c r="H89" s="11">
        <v>12</v>
      </c>
      <c r="I89" s="6">
        <v>68.3</v>
      </c>
      <c r="J89" s="6">
        <v>108.07</v>
      </c>
      <c r="M89" s="11">
        <v>45</v>
      </c>
      <c r="N89" s="6">
        <f t="shared" si="3"/>
        <v>84.77</v>
      </c>
      <c r="O89" s="5">
        <v>17</v>
      </c>
      <c r="P89" s="5">
        <v>753.1</v>
      </c>
      <c r="Q89" s="5">
        <v>1</v>
      </c>
      <c r="T89">
        <v>0.84548565499999984</v>
      </c>
      <c r="U89">
        <v>332.00069710999998</v>
      </c>
      <c r="V89">
        <v>0.124676844</v>
      </c>
    </row>
    <row r="90" spans="1:68" x14ac:dyDescent="0.35">
      <c r="A90" t="s">
        <v>54</v>
      </c>
      <c r="B90" s="14">
        <v>43873</v>
      </c>
      <c r="C90">
        <v>26</v>
      </c>
      <c r="D90" s="23">
        <v>0.375</v>
      </c>
      <c r="E90" s="6">
        <v>7.05</v>
      </c>
      <c r="F90" s="5">
        <v>12.4</v>
      </c>
      <c r="G90" s="5">
        <v>758.3</v>
      </c>
      <c r="H90" s="11">
        <v>13</v>
      </c>
      <c r="I90" s="6">
        <v>68.28</v>
      </c>
      <c r="J90" s="6">
        <v>108.56</v>
      </c>
      <c r="M90" s="11">
        <v>45</v>
      </c>
      <c r="N90" s="6">
        <f t="shared" si="3"/>
        <v>85.28</v>
      </c>
      <c r="O90" s="5">
        <v>17</v>
      </c>
      <c r="P90" s="5">
        <v>753.1</v>
      </c>
      <c r="Q90" s="5">
        <v>1</v>
      </c>
      <c r="T90">
        <v>0.93696014599999988</v>
      </c>
      <c r="U90">
        <v>327.97263561</v>
      </c>
      <c r="V90">
        <v>0.125581147</v>
      </c>
    </row>
    <row r="91" spans="1:68" x14ac:dyDescent="0.35">
      <c r="A91" t="s">
        <v>49</v>
      </c>
      <c r="B91" s="14">
        <v>43873</v>
      </c>
      <c r="C91">
        <v>16</v>
      </c>
      <c r="D91" s="23">
        <v>0.44444444444444442</v>
      </c>
      <c r="E91" s="6">
        <v>7.21</v>
      </c>
      <c r="F91" s="5">
        <v>12.3</v>
      </c>
      <c r="G91" s="5">
        <v>755.4</v>
      </c>
      <c r="H91" s="11">
        <v>1</v>
      </c>
      <c r="I91" s="6">
        <v>69.13</v>
      </c>
      <c r="J91" s="6">
        <v>102.87</v>
      </c>
      <c r="M91" s="11">
        <v>52</v>
      </c>
      <c r="N91" s="6">
        <f t="shared" si="3"/>
        <v>85.740000000000009</v>
      </c>
      <c r="O91" s="5">
        <v>17</v>
      </c>
      <c r="P91" s="5">
        <v>753.1</v>
      </c>
      <c r="Q91" s="5">
        <v>1</v>
      </c>
      <c r="T91">
        <v>1.7288678839999998</v>
      </c>
      <c r="U91">
        <v>485.28810460999995</v>
      </c>
      <c r="V91">
        <v>0.119401743</v>
      </c>
    </row>
    <row r="92" spans="1:68" x14ac:dyDescent="0.35">
      <c r="A92" t="s">
        <v>49</v>
      </c>
      <c r="B92" s="14">
        <v>43873</v>
      </c>
      <c r="C92">
        <v>18</v>
      </c>
      <c r="D92" s="23">
        <v>0.44444444444444442</v>
      </c>
      <c r="E92" s="6">
        <v>7.21</v>
      </c>
      <c r="F92" s="5">
        <v>12.3</v>
      </c>
      <c r="G92" s="5">
        <v>755.4</v>
      </c>
      <c r="H92" s="11">
        <v>3</v>
      </c>
      <c r="I92" s="6">
        <v>68.58</v>
      </c>
      <c r="J92" s="6">
        <v>105.49</v>
      </c>
      <c r="M92" s="11">
        <v>50</v>
      </c>
      <c r="N92" s="6">
        <f t="shared" si="3"/>
        <v>86.91</v>
      </c>
      <c r="O92" s="5">
        <v>17</v>
      </c>
      <c r="P92" s="5">
        <v>753.1</v>
      </c>
      <c r="Q92" s="5">
        <v>1</v>
      </c>
      <c r="T92">
        <v>2.1313556460000003</v>
      </c>
      <c r="U92">
        <v>480.18627611000005</v>
      </c>
      <c r="V92">
        <v>0.125731864</v>
      </c>
    </row>
    <row r="93" spans="1:68" x14ac:dyDescent="0.35">
      <c r="A93" t="s">
        <v>52</v>
      </c>
      <c r="B93" s="14">
        <v>43873</v>
      </c>
      <c r="C93">
        <v>22</v>
      </c>
      <c r="D93" s="23">
        <v>0.40625</v>
      </c>
      <c r="E93" s="6">
        <v>6.83</v>
      </c>
      <c r="F93" s="5">
        <v>12.4</v>
      </c>
      <c r="G93" s="5">
        <v>756.2</v>
      </c>
      <c r="H93" s="11">
        <v>9</v>
      </c>
      <c r="I93" s="6">
        <v>68.61</v>
      </c>
      <c r="J93" s="6">
        <v>111.41</v>
      </c>
      <c r="M93" s="11">
        <v>43</v>
      </c>
      <c r="N93" s="6">
        <f t="shared" si="3"/>
        <v>85.8</v>
      </c>
      <c r="O93" s="5">
        <v>17</v>
      </c>
      <c r="P93" s="5">
        <v>753.1</v>
      </c>
      <c r="Q93" s="5">
        <v>1</v>
      </c>
      <c r="T93">
        <v>2.0830048430000003</v>
      </c>
      <c r="U93">
        <v>507.60178540999999</v>
      </c>
      <c r="V93">
        <v>0.13130839899999999</v>
      </c>
    </row>
    <row r="94" spans="1:68" x14ac:dyDescent="0.35">
      <c r="A94" t="s">
        <v>52</v>
      </c>
      <c r="B94" s="14">
        <v>43873</v>
      </c>
      <c r="C94">
        <v>24</v>
      </c>
      <c r="D94" s="23">
        <v>0.40625</v>
      </c>
      <c r="E94" s="6">
        <v>6.83</v>
      </c>
      <c r="F94" s="5">
        <v>12.4</v>
      </c>
      <c r="G94" s="5">
        <v>756.2</v>
      </c>
      <c r="H94" s="11">
        <v>11</v>
      </c>
      <c r="I94" s="6">
        <v>68.81</v>
      </c>
      <c r="J94" s="6">
        <v>114.44</v>
      </c>
      <c r="M94" s="11">
        <v>39</v>
      </c>
      <c r="N94" s="6">
        <f t="shared" si="3"/>
        <v>84.63</v>
      </c>
      <c r="O94" s="5">
        <v>17</v>
      </c>
      <c r="P94" s="5">
        <v>753.1</v>
      </c>
      <c r="Q94" s="5">
        <v>1</v>
      </c>
      <c r="T94">
        <v>2.3443605320000001</v>
      </c>
      <c r="U94">
        <v>492.09245650999998</v>
      </c>
      <c r="V94">
        <v>0.13748780299999999</v>
      </c>
    </row>
    <row r="95" spans="1:68" s="24" customFormat="1" x14ac:dyDescent="0.35">
      <c r="A95" s="24" t="s">
        <v>53</v>
      </c>
      <c r="B95" s="25">
        <v>43873</v>
      </c>
      <c r="C95" s="24">
        <v>23</v>
      </c>
      <c r="D95" s="34">
        <v>0.42708333333333331</v>
      </c>
      <c r="E95" s="27">
        <v>6.79</v>
      </c>
      <c r="F95" s="29">
        <v>12.4</v>
      </c>
      <c r="G95" s="29">
        <v>755.7</v>
      </c>
      <c r="H95" s="26">
        <v>10</v>
      </c>
      <c r="I95" s="27">
        <v>69.08</v>
      </c>
      <c r="J95" s="27">
        <v>110.32</v>
      </c>
      <c r="K95" s="27"/>
      <c r="L95" s="44"/>
      <c r="M95" s="26">
        <v>45</v>
      </c>
      <c r="N95" s="27">
        <f t="shared" si="3"/>
        <v>86.24</v>
      </c>
      <c r="O95" s="29">
        <v>17</v>
      </c>
      <c r="P95" s="29">
        <v>753.1</v>
      </c>
      <c r="Q95" s="29">
        <v>1</v>
      </c>
      <c r="R95" s="29"/>
      <c r="S95" s="27"/>
      <c r="T95" s="24">
        <v>3.3727951690000002</v>
      </c>
      <c r="U95" s="24">
        <v>535.0747153100001</v>
      </c>
      <c r="V95" s="24">
        <v>0.14999732900000001</v>
      </c>
    </row>
    <row r="96" spans="1:68" s="15" customFormat="1" x14ac:dyDescent="0.35">
      <c r="A96" s="15" t="s">
        <v>53</v>
      </c>
      <c r="B96" s="16">
        <v>43873</v>
      </c>
      <c r="C96" s="15">
        <v>27</v>
      </c>
      <c r="D96" s="28">
        <v>0.42708333333333331</v>
      </c>
      <c r="E96" s="18">
        <v>6.79</v>
      </c>
      <c r="F96" s="17">
        <v>12.4</v>
      </c>
      <c r="G96" s="17">
        <v>755.7</v>
      </c>
      <c r="H96" s="19">
        <v>14</v>
      </c>
      <c r="I96" s="18">
        <v>68.349999999999994</v>
      </c>
      <c r="J96" s="18">
        <v>110.18</v>
      </c>
      <c r="K96" s="18"/>
      <c r="L96" s="43"/>
      <c r="M96" s="19">
        <v>44</v>
      </c>
      <c r="N96" s="18">
        <f t="shared" si="3"/>
        <v>85.830000000000013</v>
      </c>
      <c r="O96" s="17">
        <v>17</v>
      </c>
      <c r="P96" s="17">
        <v>753.1</v>
      </c>
      <c r="Q96" s="17">
        <v>1</v>
      </c>
      <c r="R96" s="17"/>
      <c r="S96" s="18"/>
      <c r="T96" s="15">
        <v>3.597561062</v>
      </c>
      <c r="U96" s="15">
        <v>558.75500850999993</v>
      </c>
      <c r="V96" s="15">
        <v>0.13929641000000001</v>
      </c>
    </row>
    <row r="97" spans="1:22" s="36" customFormat="1" x14ac:dyDescent="0.35">
      <c r="A97" s="36" t="s">
        <v>50</v>
      </c>
      <c r="B97" s="37">
        <v>43888</v>
      </c>
      <c r="C97" s="36">
        <v>8</v>
      </c>
      <c r="D97" s="38">
        <v>0.51041666666666663</v>
      </c>
      <c r="E97" s="39">
        <v>7.2</v>
      </c>
      <c r="F97" s="40">
        <v>10.3</v>
      </c>
      <c r="G97" s="40">
        <v>752.2</v>
      </c>
      <c r="H97" s="41">
        <v>9</v>
      </c>
      <c r="I97" s="39">
        <v>68.209999999999994</v>
      </c>
      <c r="J97" s="39">
        <v>102.12</v>
      </c>
      <c r="K97" s="39"/>
      <c r="L97" s="45"/>
      <c r="M97" s="41">
        <v>50</v>
      </c>
      <c r="N97" s="39">
        <f t="shared" si="3"/>
        <v>83.910000000000011</v>
      </c>
      <c r="O97" s="40">
        <v>18</v>
      </c>
      <c r="P97" s="40">
        <v>751.2</v>
      </c>
      <c r="Q97" s="40">
        <v>1</v>
      </c>
      <c r="R97" s="40"/>
      <c r="S97" s="39"/>
      <c r="T97" s="36">
        <v>0.93484530320632708</v>
      </c>
      <c r="U97" s="36">
        <v>230.61085118045779</v>
      </c>
      <c r="V97" s="36">
        <v>0.13357251202579762</v>
      </c>
    </row>
    <row r="98" spans="1:22" x14ac:dyDescent="0.35">
      <c r="A98" t="s">
        <v>50</v>
      </c>
      <c r="B98" s="14">
        <v>43888</v>
      </c>
      <c r="C98">
        <v>9</v>
      </c>
      <c r="D98" s="23">
        <v>0.51041666666666663</v>
      </c>
      <c r="E98" s="6">
        <v>7.2</v>
      </c>
      <c r="F98" s="5">
        <v>10.3</v>
      </c>
      <c r="G98" s="5">
        <v>752.2</v>
      </c>
      <c r="H98" s="11">
        <v>10</v>
      </c>
      <c r="I98" s="6">
        <v>69.03</v>
      </c>
      <c r="J98" s="6">
        <v>118.46</v>
      </c>
      <c r="M98" s="11">
        <v>35</v>
      </c>
      <c r="N98" s="6">
        <f t="shared" ref="N98:N129" si="4">(J98-I98)+M98</f>
        <v>84.429999999999993</v>
      </c>
      <c r="O98" s="5">
        <v>18</v>
      </c>
      <c r="P98" s="5">
        <v>751.2</v>
      </c>
      <c r="Q98" s="5">
        <v>1</v>
      </c>
      <c r="S98" s="27"/>
      <c r="T98" s="24">
        <v>1.8812566350097613</v>
      </c>
      <c r="U98" s="24">
        <v>241.86579969136099</v>
      </c>
      <c r="V98" s="24">
        <v>0.15922270745694969</v>
      </c>
    </row>
    <row r="99" spans="1:22" x14ac:dyDescent="0.35">
      <c r="A99" t="s">
        <v>51</v>
      </c>
      <c r="B99" s="14">
        <v>43888</v>
      </c>
      <c r="C99">
        <v>13</v>
      </c>
      <c r="D99" s="23">
        <v>0.60416666666666663</v>
      </c>
      <c r="E99" s="6">
        <v>7.15</v>
      </c>
      <c r="F99" s="5">
        <v>9.6999999999999993</v>
      </c>
      <c r="G99" s="5">
        <v>751.7</v>
      </c>
      <c r="H99" s="11">
        <v>15</v>
      </c>
      <c r="I99" s="6">
        <v>68.209999999999994</v>
      </c>
      <c r="J99" s="6">
        <v>108.82</v>
      </c>
      <c r="M99" s="11">
        <v>44</v>
      </c>
      <c r="N99" s="6">
        <f t="shared" si="4"/>
        <v>84.61</v>
      </c>
      <c r="O99" s="5">
        <v>18</v>
      </c>
      <c r="P99" s="5">
        <v>751.2</v>
      </c>
      <c r="Q99" s="5">
        <v>1</v>
      </c>
      <c r="S99" s="27"/>
      <c r="T99" s="24">
        <v>24.585495309518624</v>
      </c>
      <c r="U99" s="24">
        <v>795.4175333054136</v>
      </c>
      <c r="V99" s="24">
        <v>0.2235785870117564</v>
      </c>
    </row>
    <row r="100" spans="1:22" s="24" customFormat="1" x14ac:dyDescent="0.35">
      <c r="A100" s="24" t="s">
        <v>51</v>
      </c>
      <c r="B100" s="25">
        <v>43888</v>
      </c>
      <c r="C100" s="24">
        <v>14</v>
      </c>
      <c r="D100" s="34">
        <v>0.60416666666666663</v>
      </c>
      <c r="E100" s="27">
        <v>7.15</v>
      </c>
      <c r="F100" s="29">
        <v>9.6999999999999993</v>
      </c>
      <c r="G100" s="29">
        <v>751.7</v>
      </c>
      <c r="H100" s="26">
        <v>16</v>
      </c>
      <c r="I100" s="27">
        <v>69.150000000000006</v>
      </c>
      <c r="J100" s="27">
        <v>109.43</v>
      </c>
      <c r="K100" s="27"/>
      <c r="L100" s="44"/>
      <c r="M100" s="26">
        <v>45</v>
      </c>
      <c r="N100" s="27">
        <f t="shared" si="4"/>
        <v>85.28</v>
      </c>
      <c r="O100" s="29">
        <v>18</v>
      </c>
      <c r="P100" s="29">
        <v>751.2</v>
      </c>
      <c r="Q100" s="29">
        <v>1</v>
      </c>
      <c r="R100" s="29"/>
      <c r="S100" s="27"/>
      <c r="T100" s="24">
        <v>24.439942181529627</v>
      </c>
      <c r="U100" s="24">
        <v>832.01553028340879</v>
      </c>
      <c r="V100" s="24">
        <v>0.25414378995067416</v>
      </c>
    </row>
    <row r="101" spans="1:22" s="24" customFormat="1" x14ac:dyDescent="0.35">
      <c r="A101" s="24" t="s">
        <v>48</v>
      </c>
      <c r="B101" s="25">
        <v>43888</v>
      </c>
      <c r="C101" s="24">
        <v>3</v>
      </c>
      <c r="D101" s="34">
        <v>0.45833333333333331</v>
      </c>
      <c r="E101" s="27">
        <v>7.73</v>
      </c>
      <c r="F101" s="29">
        <v>9.6</v>
      </c>
      <c r="G101" s="29">
        <v>754.8</v>
      </c>
      <c r="H101" s="26">
        <v>2</v>
      </c>
      <c r="I101" s="27">
        <v>68.17</v>
      </c>
      <c r="J101" s="27">
        <v>100.52</v>
      </c>
      <c r="K101" s="27"/>
      <c r="L101" s="44"/>
      <c r="M101" s="26">
        <v>53</v>
      </c>
      <c r="N101" s="27">
        <f t="shared" si="4"/>
        <v>85.35</v>
      </c>
      <c r="O101" s="29">
        <v>18</v>
      </c>
      <c r="P101" s="29">
        <v>751.2</v>
      </c>
      <c r="Q101" s="29">
        <v>1</v>
      </c>
      <c r="R101" s="29"/>
      <c r="S101" s="27"/>
      <c r="T101" s="24">
        <v>1.5932184035913248</v>
      </c>
      <c r="U101" s="24">
        <v>185.29649507731631</v>
      </c>
      <c r="V101" s="24">
        <v>0.12850391053341426</v>
      </c>
    </row>
    <row r="102" spans="1:22" s="24" customFormat="1" x14ac:dyDescent="0.35">
      <c r="A102" s="24" t="s">
        <v>48</v>
      </c>
      <c r="B102" s="25">
        <v>43888</v>
      </c>
      <c r="C102" s="24">
        <v>5</v>
      </c>
      <c r="D102" s="34">
        <v>0.45833333333333331</v>
      </c>
      <c r="E102" s="27">
        <v>7.73</v>
      </c>
      <c r="F102" s="29">
        <v>9.6</v>
      </c>
      <c r="G102" s="29">
        <v>754.8</v>
      </c>
      <c r="H102" s="26">
        <v>5</v>
      </c>
      <c r="I102" s="27">
        <v>68.63</v>
      </c>
      <c r="J102" s="27">
        <v>100.68</v>
      </c>
      <c r="K102" s="27"/>
      <c r="L102" s="44"/>
      <c r="M102" s="26">
        <v>54</v>
      </c>
      <c r="N102" s="27">
        <f t="shared" si="4"/>
        <v>86.050000000000011</v>
      </c>
      <c r="O102" s="29">
        <v>18</v>
      </c>
      <c r="P102" s="29">
        <v>751.2</v>
      </c>
      <c r="Q102" s="29">
        <v>1</v>
      </c>
      <c r="R102" s="29"/>
      <c r="S102" s="27"/>
      <c r="T102" s="24">
        <v>1.4657913519039059</v>
      </c>
      <c r="U102" s="24">
        <v>175.19837210928969</v>
      </c>
      <c r="V102" s="24">
        <v>0.13249735413347388</v>
      </c>
    </row>
    <row r="103" spans="1:22" s="24" customFormat="1" x14ac:dyDescent="0.35">
      <c r="A103" s="24" t="s">
        <v>54</v>
      </c>
      <c r="B103" s="25">
        <v>43888</v>
      </c>
      <c r="C103" s="24">
        <v>6</v>
      </c>
      <c r="D103" s="34">
        <v>0.46875</v>
      </c>
      <c r="E103" s="27">
        <v>7</v>
      </c>
      <c r="F103" s="29">
        <v>10.1</v>
      </c>
      <c r="G103" s="29">
        <v>754</v>
      </c>
      <c r="H103" s="26">
        <v>6</v>
      </c>
      <c r="I103" s="27">
        <v>68.64</v>
      </c>
      <c r="J103" s="27">
        <v>110.19</v>
      </c>
      <c r="K103" s="27"/>
      <c r="L103" s="44"/>
      <c r="M103" s="26">
        <v>44</v>
      </c>
      <c r="N103" s="27">
        <f t="shared" si="4"/>
        <v>85.55</v>
      </c>
      <c r="O103" s="29">
        <v>18</v>
      </c>
      <c r="P103" s="29">
        <v>751.2</v>
      </c>
      <c r="Q103" s="29">
        <v>1</v>
      </c>
      <c r="R103" s="29"/>
      <c r="S103" s="27"/>
      <c r="T103" s="24">
        <v>1.7153359947917681</v>
      </c>
      <c r="U103" s="24">
        <v>200.06476560732608</v>
      </c>
      <c r="V103" s="24">
        <v>0.14432409094903501</v>
      </c>
    </row>
    <row r="104" spans="1:22" s="24" customFormat="1" x14ac:dyDescent="0.35">
      <c r="A104" s="24" t="s">
        <v>54</v>
      </c>
      <c r="B104" s="25">
        <v>43888</v>
      </c>
      <c r="C104" s="24">
        <v>7</v>
      </c>
      <c r="D104" s="34">
        <v>0.46875</v>
      </c>
      <c r="E104" s="27">
        <v>7</v>
      </c>
      <c r="F104" s="29">
        <v>10.1</v>
      </c>
      <c r="G104" s="29">
        <v>754</v>
      </c>
      <c r="H104" s="26">
        <v>8</v>
      </c>
      <c r="I104" s="27">
        <v>68.239999999999995</v>
      </c>
      <c r="J104" s="27">
        <v>101.77</v>
      </c>
      <c r="K104" s="27"/>
      <c r="L104" s="44"/>
      <c r="M104" s="26">
        <v>41</v>
      </c>
      <c r="N104" s="27">
        <f t="shared" si="4"/>
        <v>74.53</v>
      </c>
      <c r="O104" s="29">
        <v>18</v>
      </c>
      <c r="P104" s="29">
        <v>751.2</v>
      </c>
      <c r="Q104" s="29">
        <v>1</v>
      </c>
      <c r="R104" s="29" t="s">
        <v>71</v>
      </c>
      <c r="S104" s="27"/>
      <c r="T104" s="24">
        <v>1.2520855673031304</v>
      </c>
      <c r="U104" s="24">
        <v>208.51869671580133</v>
      </c>
      <c r="V104" s="24">
        <v>0.16613443676474515</v>
      </c>
    </row>
    <row r="105" spans="1:22" s="24" customFormat="1" x14ac:dyDescent="0.35">
      <c r="A105" s="24" t="s">
        <v>49</v>
      </c>
      <c r="B105" s="25">
        <v>43888</v>
      </c>
      <c r="C105" s="24">
        <v>1</v>
      </c>
      <c r="D105" s="34">
        <v>0.5</v>
      </c>
      <c r="E105" s="27">
        <v>7.79</v>
      </c>
      <c r="F105" s="29">
        <v>10.3</v>
      </c>
      <c r="G105" s="29">
        <v>751.1</v>
      </c>
      <c r="H105" s="26">
        <v>1</v>
      </c>
      <c r="I105" s="27">
        <v>68.22</v>
      </c>
      <c r="J105" s="27">
        <v>112.21</v>
      </c>
      <c r="K105" s="27"/>
      <c r="L105" s="44"/>
      <c r="M105" s="26">
        <v>36</v>
      </c>
      <c r="N105" s="27">
        <f t="shared" si="4"/>
        <v>79.989999999999995</v>
      </c>
      <c r="O105" s="29">
        <v>18</v>
      </c>
      <c r="P105" s="29">
        <v>751.2</v>
      </c>
      <c r="Q105" s="29">
        <v>1</v>
      </c>
      <c r="R105" s="29" t="s">
        <v>71</v>
      </c>
      <c r="S105" s="6"/>
      <c r="T105">
        <v>4.7855315213855176</v>
      </c>
      <c r="U105">
        <v>177.97796681647918</v>
      </c>
      <c r="V105">
        <v>0.17872914350339469</v>
      </c>
    </row>
    <row r="106" spans="1:22" s="24" customFormat="1" x14ac:dyDescent="0.35">
      <c r="A106" s="24" t="s">
        <v>49</v>
      </c>
      <c r="B106" s="25">
        <v>43888</v>
      </c>
      <c r="C106" s="24">
        <v>4</v>
      </c>
      <c r="D106" s="34">
        <v>0.5</v>
      </c>
      <c r="E106" s="27">
        <v>7.79</v>
      </c>
      <c r="F106" s="29">
        <v>10.3</v>
      </c>
      <c r="G106" s="29">
        <v>751.1</v>
      </c>
      <c r="H106" s="26">
        <v>3</v>
      </c>
      <c r="I106" s="27">
        <v>68.930000000000007</v>
      </c>
      <c r="J106" s="27">
        <v>103.28</v>
      </c>
      <c r="K106" s="27"/>
      <c r="L106" s="44"/>
      <c r="M106" s="26">
        <v>51</v>
      </c>
      <c r="N106" s="27">
        <f t="shared" si="4"/>
        <v>85.35</v>
      </c>
      <c r="O106" s="29">
        <v>18</v>
      </c>
      <c r="P106" s="29">
        <v>751.2</v>
      </c>
      <c r="Q106" s="29">
        <v>1</v>
      </c>
      <c r="R106" s="29"/>
      <c r="S106" s="6"/>
      <c r="T106">
        <v>3.0811947050662898</v>
      </c>
      <c r="U106">
        <v>155.48145897919684</v>
      </c>
      <c r="V106">
        <v>0.14524565485674107</v>
      </c>
    </row>
    <row r="107" spans="1:22" s="24" customFormat="1" x14ac:dyDescent="0.35">
      <c r="A107" s="24" t="s">
        <v>52</v>
      </c>
      <c r="B107" s="25">
        <v>43888</v>
      </c>
      <c r="C107" s="24">
        <v>10</v>
      </c>
      <c r="D107" s="34">
        <v>0.54166666666666663</v>
      </c>
      <c r="E107" s="27">
        <v>7.31</v>
      </c>
      <c r="F107" s="29">
        <v>10.5</v>
      </c>
      <c r="G107" s="29">
        <v>750.8</v>
      </c>
      <c r="H107" s="26">
        <v>11</v>
      </c>
      <c r="I107" s="27">
        <v>69.069999999999993</v>
      </c>
      <c r="J107" s="27">
        <v>109.88</v>
      </c>
      <c r="K107" s="27"/>
      <c r="L107" s="44"/>
      <c r="M107" s="26">
        <v>44</v>
      </c>
      <c r="N107" s="27">
        <f t="shared" si="4"/>
        <v>84.81</v>
      </c>
      <c r="O107" s="29">
        <v>18</v>
      </c>
      <c r="P107" s="29">
        <v>751.2</v>
      </c>
      <c r="Q107" s="29">
        <v>1</v>
      </c>
      <c r="R107" s="29"/>
      <c r="T107" s="24">
        <v>2.4599878280901222</v>
      </c>
      <c r="U107" s="24">
        <v>249.58868132482397</v>
      </c>
      <c r="V107" s="24">
        <v>0.14493846688750572</v>
      </c>
    </row>
    <row r="108" spans="1:22" s="24" customFormat="1" x14ac:dyDescent="0.35">
      <c r="A108" s="24" t="s">
        <v>52</v>
      </c>
      <c r="B108" s="25">
        <v>43888</v>
      </c>
      <c r="C108" s="24">
        <v>11</v>
      </c>
      <c r="D108" s="34">
        <v>0.54166666666666663</v>
      </c>
      <c r="E108" s="27">
        <v>7.31</v>
      </c>
      <c r="F108" s="29">
        <v>10.5</v>
      </c>
      <c r="G108" s="29">
        <v>750.8</v>
      </c>
      <c r="H108" s="26">
        <v>12</v>
      </c>
      <c r="I108" s="27">
        <v>69.13</v>
      </c>
      <c r="J108" s="27">
        <v>110.88</v>
      </c>
      <c r="K108" s="27"/>
      <c r="L108" s="44"/>
      <c r="M108" s="26">
        <v>42</v>
      </c>
      <c r="N108" s="27">
        <f t="shared" si="4"/>
        <v>83.75</v>
      </c>
      <c r="O108" s="29">
        <v>18</v>
      </c>
      <c r="P108" s="29">
        <v>751.2</v>
      </c>
      <c r="Q108" s="29">
        <v>1</v>
      </c>
      <c r="R108" s="29"/>
      <c r="S108" s="6"/>
      <c r="T108">
        <v>2.6790030731778738</v>
      </c>
      <c r="U108">
        <v>273.67046860975199</v>
      </c>
      <c r="V108">
        <v>0.15522926385689009</v>
      </c>
    </row>
    <row r="109" spans="1:22" s="15" customFormat="1" x14ac:dyDescent="0.35">
      <c r="A109" s="15" t="s">
        <v>53</v>
      </c>
      <c r="B109" s="16">
        <v>43888</v>
      </c>
      <c r="C109" s="15">
        <v>12</v>
      </c>
      <c r="D109" s="28">
        <v>0.5625</v>
      </c>
      <c r="E109" s="18">
        <v>7.32</v>
      </c>
      <c r="F109" s="17">
        <v>10.3</v>
      </c>
      <c r="G109" s="17">
        <v>750.5</v>
      </c>
      <c r="H109" s="19">
        <v>13</v>
      </c>
      <c r="I109" s="18">
        <v>68.959999999999994</v>
      </c>
      <c r="J109" s="18">
        <v>109.74</v>
      </c>
      <c r="K109" s="18"/>
      <c r="L109" s="43"/>
      <c r="M109" s="19">
        <v>44</v>
      </c>
      <c r="N109" s="18">
        <f t="shared" si="4"/>
        <v>84.78</v>
      </c>
      <c r="O109" s="17">
        <v>18</v>
      </c>
      <c r="P109" s="17">
        <v>751.2</v>
      </c>
      <c r="Q109" s="17">
        <v>1</v>
      </c>
      <c r="R109" s="17"/>
      <c r="S109" s="27"/>
      <c r="T109" s="24">
        <v>5.7684362631445554</v>
      </c>
      <c r="U109" s="24">
        <v>305.95714817100816</v>
      </c>
      <c r="V109" s="24">
        <v>0.16828475254939265</v>
      </c>
    </row>
    <row r="110" spans="1:22" x14ac:dyDescent="0.35">
      <c r="A110" t="s">
        <v>50</v>
      </c>
      <c r="B110" s="14">
        <v>43901</v>
      </c>
      <c r="C110">
        <v>13</v>
      </c>
      <c r="D110" s="23">
        <v>0.61458333333333337</v>
      </c>
      <c r="E110" s="6">
        <v>7.66</v>
      </c>
      <c r="F110" s="5">
        <v>14.3</v>
      </c>
      <c r="G110" s="5">
        <v>752.3</v>
      </c>
      <c r="H110" s="11">
        <v>5</v>
      </c>
      <c r="I110" s="6">
        <v>69.17</v>
      </c>
      <c r="J110" s="6">
        <v>112.46</v>
      </c>
      <c r="K110" s="6">
        <v>0.35</v>
      </c>
      <c r="L110" s="54"/>
      <c r="M110" s="11">
        <v>41</v>
      </c>
      <c r="N110" s="6">
        <f t="shared" si="4"/>
        <v>84.289999999999992</v>
      </c>
      <c r="O110" s="5">
        <v>18</v>
      </c>
      <c r="P110" s="5">
        <v>750.4</v>
      </c>
      <c r="Q110" s="5">
        <v>1</v>
      </c>
      <c r="T110">
        <v>3.6772765142446726</v>
      </c>
      <c r="U110">
        <v>79.016089283705512</v>
      </c>
      <c r="V110">
        <v>0.14013799600001406</v>
      </c>
    </row>
    <row r="111" spans="1:22" x14ac:dyDescent="0.35">
      <c r="A111" t="s">
        <v>50</v>
      </c>
      <c r="B111" s="14">
        <v>43901</v>
      </c>
      <c r="C111">
        <v>14</v>
      </c>
      <c r="D111" s="23">
        <v>0.61458333333333337</v>
      </c>
      <c r="E111" s="6">
        <v>7.66</v>
      </c>
      <c r="F111" s="5">
        <v>14.3</v>
      </c>
      <c r="G111" s="5">
        <v>752.3</v>
      </c>
      <c r="H111" s="11">
        <v>6</v>
      </c>
      <c r="I111" s="6">
        <v>68.38</v>
      </c>
      <c r="J111" s="6">
        <v>110.63</v>
      </c>
      <c r="K111" s="6">
        <v>0.35</v>
      </c>
      <c r="L111" s="54"/>
      <c r="M111" s="11">
        <v>43</v>
      </c>
      <c r="N111" s="6">
        <f t="shared" si="4"/>
        <v>85.25</v>
      </c>
      <c r="O111" s="5">
        <v>18</v>
      </c>
      <c r="P111" s="5">
        <v>750.4</v>
      </c>
      <c r="Q111" s="5">
        <v>1</v>
      </c>
      <c r="T111">
        <v>3.4543739525975576</v>
      </c>
      <c r="U111">
        <v>86.456224630524318</v>
      </c>
      <c r="V111">
        <v>0.13717069535783705</v>
      </c>
    </row>
    <row r="112" spans="1:22" x14ac:dyDescent="0.35">
      <c r="A112" t="s">
        <v>51</v>
      </c>
      <c r="B112" s="14">
        <v>43901</v>
      </c>
      <c r="C112">
        <v>23</v>
      </c>
      <c r="D112" s="23">
        <v>0.72916666666666663</v>
      </c>
      <c r="E112" s="6">
        <v>7.26</v>
      </c>
      <c r="F112" s="5">
        <v>15</v>
      </c>
      <c r="G112" s="5">
        <v>751.2</v>
      </c>
      <c r="H112" s="11">
        <v>13</v>
      </c>
      <c r="I112" s="6">
        <v>69.02</v>
      </c>
      <c r="J112" s="6">
        <v>112.42</v>
      </c>
      <c r="K112" s="6">
        <v>0.35</v>
      </c>
      <c r="L112" s="54"/>
      <c r="M112" s="11">
        <v>40</v>
      </c>
      <c r="N112" s="6">
        <f t="shared" si="4"/>
        <v>83.4</v>
      </c>
      <c r="O112" s="5">
        <v>18</v>
      </c>
      <c r="P112" s="5">
        <v>750.4</v>
      </c>
      <c r="Q112" s="5">
        <v>1</v>
      </c>
      <c r="T112">
        <v>63.454799827385784</v>
      </c>
      <c r="U112">
        <v>764.44199914070236</v>
      </c>
      <c r="V112">
        <v>0.15002899814060408</v>
      </c>
    </row>
    <row r="113" spans="1:68" x14ac:dyDescent="0.35">
      <c r="A113" s="24" t="s">
        <v>51</v>
      </c>
      <c r="B113" s="25">
        <v>43901</v>
      </c>
      <c r="C113" s="24">
        <v>24</v>
      </c>
      <c r="D113" s="23">
        <v>0.72916666666666663</v>
      </c>
      <c r="E113" s="6">
        <v>7.26</v>
      </c>
      <c r="F113" s="5">
        <v>15</v>
      </c>
      <c r="G113" s="5">
        <v>751.2</v>
      </c>
      <c r="H113" s="26">
        <v>14</v>
      </c>
      <c r="I113" s="6">
        <v>68.349999999999994</v>
      </c>
      <c r="J113" s="27">
        <v>107.35</v>
      </c>
      <c r="K113" s="6">
        <v>0.35</v>
      </c>
      <c r="L113" s="54"/>
      <c r="M113" s="26">
        <v>45</v>
      </c>
      <c r="N113" s="6">
        <f>(J113-I113)+M113</f>
        <v>84</v>
      </c>
      <c r="O113" s="5">
        <v>18</v>
      </c>
      <c r="P113" s="5">
        <v>750.4</v>
      </c>
      <c r="Q113" s="5">
        <v>1</v>
      </c>
      <c r="S113" s="27"/>
      <c r="T113" s="24">
        <v>54.408515024590208</v>
      </c>
      <c r="U113" s="24">
        <v>774.3371539208307</v>
      </c>
      <c r="V113" s="24">
        <v>0.14692039746784721</v>
      </c>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c r="BM113" s="24"/>
      <c r="BN113" s="24"/>
      <c r="BO113" s="24"/>
      <c r="BP113" s="24"/>
    </row>
    <row r="114" spans="1:68" x14ac:dyDescent="0.35">
      <c r="A114" t="s">
        <v>48</v>
      </c>
      <c r="B114" s="14">
        <v>43901</v>
      </c>
      <c r="C114">
        <v>9</v>
      </c>
      <c r="D114" s="23">
        <v>0.54166666666666663</v>
      </c>
      <c r="E114" s="6">
        <v>7.18</v>
      </c>
      <c r="F114" s="5">
        <v>13.3</v>
      </c>
      <c r="G114" s="5">
        <v>755.9</v>
      </c>
      <c r="H114" s="11">
        <v>1</v>
      </c>
      <c r="I114" s="6">
        <v>68.319999999999993</v>
      </c>
      <c r="J114" s="6">
        <v>102.52</v>
      </c>
      <c r="K114" s="6">
        <v>0.35</v>
      </c>
      <c r="L114" s="54"/>
      <c r="M114" s="11">
        <v>51</v>
      </c>
      <c r="N114" s="6">
        <f t="shared" si="4"/>
        <v>85.2</v>
      </c>
      <c r="O114" s="5">
        <v>18</v>
      </c>
      <c r="P114" s="5">
        <v>750.4</v>
      </c>
      <c r="Q114" s="5">
        <v>1</v>
      </c>
      <c r="T114">
        <v>4.2388431888915488</v>
      </c>
      <c r="U114">
        <v>157.97962463458788</v>
      </c>
      <c r="V114">
        <v>0.14635519734552779</v>
      </c>
    </row>
    <row r="115" spans="1:68" x14ac:dyDescent="0.35">
      <c r="A115" t="s">
        <v>48</v>
      </c>
      <c r="B115" s="14">
        <v>43901</v>
      </c>
      <c r="C115">
        <v>10</v>
      </c>
      <c r="D115" s="23">
        <v>0.54166666666666663</v>
      </c>
      <c r="E115" s="6">
        <v>7.18</v>
      </c>
      <c r="F115" s="5">
        <v>13.3</v>
      </c>
      <c r="G115" s="5">
        <v>755.9</v>
      </c>
      <c r="H115" s="11">
        <v>2</v>
      </c>
      <c r="I115" s="6">
        <v>68.8</v>
      </c>
      <c r="J115" s="6">
        <v>106</v>
      </c>
      <c r="K115" s="6">
        <v>0.35</v>
      </c>
      <c r="L115" s="54"/>
      <c r="M115" s="11">
        <v>48</v>
      </c>
      <c r="N115" s="6">
        <f t="shared" si="4"/>
        <v>85.2</v>
      </c>
      <c r="O115" s="5">
        <v>18</v>
      </c>
      <c r="P115" s="5">
        <v>750.4</v>
      </c>
      <c r="Q115" s="5">
        <v>1</v>
      </c>
      <c r="T115">
        <v>4.8250399808474977</v>
      </c>
      <c r="U115">
        <v>142.2184499241053</v>
      </c>
      <c r="V115">
        <v>0.13420339471566006</v>
      </c>
    </row>
    <row r="116" spans="1:68" x14ac:dyDescent="0.35">
      <c r="A116" t="s">
        <v>54</v>
      </c>
      <c r="B116" s="14">
        <v>43901</v>
      </c>
      <c r="C116">
        <v>21</v>
      </c>
      <c r="D116" s="23">
        <v>0.6875</v>
      </c>
      <c r="E116" s="6">
        <v>7.89</v>
      </c>
      <c r="F116" s="5">
        <v>14.8</v>
      </c>
      <c r="G116" s="5">
        <v>753.1</v>
      </c>
      <c r="H116" s="11">
        <v>11</v>
      </c>
      <c r="I116" s="6">
        <v>69.25</v>
      </c>
      <c r="J116" s="6">
        <v>103.31</v>
      </c>
      <c r="K116" s="6">
        <v>0.35</v>
      </c>
      <c r="L116" s="54"/>
      <c r="M116" s="11">
        <v>51</v>
      </c>
      <c r="N116" s="6">
        <f t="shared" si="4"/>
        <v>85.06</v>
      </c>
      <c r="O116" s="5">
        <v>18</v>
      </c>
      <c r="P116" s="5">
        <v>750.4</v>
      </c>
      <c r="Q116" s="5">
        <v>1</v>
      </c>
      <c r="T116">
        <v>1.9716408905913336</v>
      </c>
      <c r="U116">
        <v>62.939590976284094</v>
      </c>
      <c r="V116">
        <v>0.10721508887490729</v>
      </c>
    </row>
    <row r="117" spans="1:68" x14ac:dyDescent="0.35">
      <c r="A117" t="s">
        <v>54</v>
      </c>
      <c r="B117" s="14">
        <v>43901</v>
      </c>
      <c r="C117">
        <v>22</v>
      </c>
      <c r="D117" s="23">
        <v>0.6875</v>
      </c>
      <c r="E117" s="6">
        <v>7.89</v>
      </c>
      <c r="F117" s="5">
        <v>14.8</v>
      </c>
      <c r="G117" s="5">
        <v>753.1</v>
      </c>
      <c r="H117" s="11">
        <v>12</v>
      </c>
      <c r="I117" s="6">
        <v>69.06</v>
      </c>
      <c r="J117" s="6">
        <v>116.54</v>
      </c>
      <c r="K117" s="6">
        <v>0.35</v>
      </c>
      <c r="L117" s="54"/>
      <c r="M117" s="11">
        <v>38</v>
      </c>
      <c r="N117" s="6">
        <f t="shared" si="4"/>
        <v>85.48</v>
      </c>
      <c r="O117" s="5">
        <v>18</v>
      </c>
      <c r="P117" s="5">
        <v>750.4</v>
      </c>
      <c r="Q117" s="5">
        <v>1</v>
      </c>
      <c r="T117">
        <v>2.9974852765142441</v>
      </c>
      <c r="U117">
        <v>48.587362179107586</v>
      </c>
      <c r="V117">
        <v>0.13123609407348305</v>
      </c>
    </row>
    <row r="118" spans="1:68" x14ac:dyDescent="0.35">
      <c r="A118" t="s">
        <v>49</v>
      </c>
      <c r="B118" s="14">
        <v>43901</v>
      </c>
      <c r="C118">
        <v>11</v>
      </c>
      <c r="D118" s="23">
        <v>0.59375</v>
      </c>
      <c r="E118" s="6">
        <v>7.82</v>
      </c>
      <c r="F118" s="5">
        <v>15.1</v>
      </c>
      <c r="G118" s="5">
        <v>751</v>
      </c>
      <c r="H118" s="11">
        <v>3</v>
      </c>
      <c r="I118" s="6">
        <v>68.3</v>
      </c>
      <c r="J118" s="6">
        <v>100.38</v>
      </c>
      <c r="K118" s="6">
        <v>0.35</v>
      </c>
      <c r="L118" s="54"/>
      <c r="M118" s="11">
        <v>53</v>
      </c>
      <c r="N118" s="6">
        <f t="shared" si="4"/>
        <v>85.08</v>
      </c>
      <c r="O118" s="5">
        <v>18</v>
      </c>
      <c r="P118" s="5">
        <v>750.4</v>
      </c>
      <c r="Q118" s="5">
        <v>1</v>
      </c>
      <c r="T118">
        <v>4.4432731625568582</v>
      </c>
      <c r="U118">
        <v>43.609753970287343</v>
      </c>
      <c r="V118">
        <v>0.11399749034274044</v>
      </c>
    </row>
    <row r="119" spans="1:68" x14ac:dyDescent="0.35">
      <c r="A119" t="s">
        <v>49</v>
      </c>
      <c r="B119" s="14">
        <v>43901</v>
      </c>
      <c r="C119">
        <v>12</v>
      </c>
      <c r="D119" s="23">
        <v>0.59375</v>
      </c>
      <c r="E119" s="6">
        <v>7.82</v>
      </c>
      <c r="F119" s="5">
        <v>15.1</v>
      </c>
      <c r="G119" s="5">
        <v>751</v>
      </c>
      <c r="H119" s="11">
        <v>4</v>
      </c>
      <c r="I119" s="6">
        <v>68.400000000000006</v>
      </c>
      <c r="J119" s="6">
        <v>107.2</v>
      </c>
      <c r="K119" s="6">
        <v>0.35</v>
      </c>
      <c r="L119" s="54"/>
      <c r="M119" s="11">
        <v>46</v>
      </c>
      <c r="N119" s="6">
        <f t="shared" si="4"/>
        <v>84.8</v>
      </c>
      <c r="O119" s="5">
        <v>18</v>
      </c>
      <c r="P119" s="5">
        <v>750.4</v>
      </c>
      <c r="Q119" s="5">
        <v>1</v>
      </c>
      <c r="T119">
        <v>6.6747933162978201</v>
      </c>
      <c r="U119">
        <v>45.962168106180258</v>
      </c>
      <c r="V119">
        <v>0.14790949768190623</v>
      </c>
    </row>
    <row r="120" spans="1:68" x14ac:dyDescent="0.35">
      <c r="A120" t="s">
        <v>52</v>
      </c>
      <c r="B120" s="14">
        <v>43901</v>
      </c>
      <c r="C120">
        <v>16</v>
      </c>
      <c r="D120" s="23">
        <v>0.64583333333333337</v>
      </c>
      <c r="E120" s="6">
        <v>7.48</v>
      </c>
      <c r="F120" s="5">
        <v>14.3</v>
      </c>
      <c r="G120" s="5">
        <v>751</v>
      </c>
      <c r="H120" s="11">
        <v>7</v>
      </c>
      <c r="I120" s="6">
        <v>68.349999999999994</v>
      </c>
      <c r="J120" s="6">
        <v>113.53</v>
      </c>
      <c r="K120" s="6">
        <v>0.35</v>
      </c>
      <c r="L120" s="54"/>
      <c r="M120" s="11">
        <v>40</v>
      </c>
      <c r="N120" s="6">
        <f t="shared" si="4"/>
        <v>85.18</v>
      </c>
      <c r="O120" s="5">
        <v>18</v>
      </c>
      <c r="P120" s="5">
        <v>750.4</v>
      </c>
      <c r="Q120" s="5">
        <v>1</v>
      </c>
      <c r="T120">
        <v>4.9235604500837917</v>
      </c>
      <c r="U120">
        <v>190.19768802340229</v>
      </c>
      <c r="V120">
        <v>0.15002899814060408</v>
      </c>
    </row>
    <row r="121" spans="1:68" x14ac:dyDescent="0.35">
      <c r="A121" t="s">
        <v>53</v>
      </c>
      <c r="B121" s="14">
        <v>43901</v>
      </c>
      <c r="C121">
        <v>18</v>
      </c>
      <c r="D121" s="23">
        <v>0.65625</v>
      </c>
      <c r="E121" s="6">
        <v>7.46</v>
      </c>
      <c r="F121" s="5">
        <v>14.5</v>
      </c>
      <c r="G121" s="5">
        <v>751</v>
      </c>
      <c r="H121" s="11">
        <v>9</v>
      </c>
      <c r="I121" s="6">
        <v>68.81</v>
      </c>
      <c r="J121" s="6">
        <v>113.89</v>
      </c>
      <c r="K121" s="6">
        <v>0.35</v>
      </c>
      <c r="L121" s="54"/>
      <c r="M121" s="11">
        <v>39</v>
      </c>
      <c r="N121" s="6">
        <f t="shared" si="4"/>
        <v>84.08</v>
      </c>
      <c r="O121" s="5">
        <v>18</v>
      </c>
      <c r="P121" s="5">
        <v>750.4</v>
      </c>
      <c r="Q121" s="5">
        <v>1</v>
      </c>
      <c r="T121">
        <v>10.992327359747959</v>
      </c>
      <c r="U121">
        <v>295.0678096878629</v>
      </c>
      <c r="V121">
        <v>0.15370279893568037</v>
      </c>
    </row>
    <row r="122" spans="1:68" s="15" customFormat="1" x14ac:dyDescent="0.35">
      <c r="A122" s="15" t="s">
        <v>53</v>
      </c>
      <c r="B122" s="16">
        <v>43901</v>
      </c>
      <c r="C122" s="15">
        <v>20</v>
      </c>
      <c r="D122" s="28">
        <v>0.65625</v>
      </c>
      <c r="E122" s="18">
        <v>7.46</v>
      </c>
      <c r="F122" s="17">
        <v>14.5</v>
      </c>
      <c r="G122" s="17">
        <v>751</v>
      </c>
      <c r="H122" s="19">
        <v>10</v>
      </c>
      <c r="I122" s="6">
        <v>69.040000000000006</v>
      </c>
      <c r="J122" s="18">
        <v>104.95</v>
      </c>
      <c r="K122" s="6">
        <v>0.35</v>
      </c>
      <c r="L122" s="54"/>
      <c r="M122" s="19">
        <v>49</v>
      </c>
      <c r="N122" s="18">
        <f t="shared" si="4"/>
        <v>84.91</v>
      </c>
      <c r="O122" s="17">
        <v>18</v>
      </c>
      <c r="P122" s="17">
        <v>750.4</v>
      </c>
      <c r="Q122" s="17">
        <v>1</v>
      </c>
      <c r="R122" s="5"/>
      <c r="S122" s="18"/>
      <c r="T122" s="15">
        <v>9.0794306428228229</v>
      </c>
      <c r="U122" s="15">
        <v>284.579546237302</v>
      </c>
      <c r="V122" s="15">
        <v>0.13024699385942404</v>
      </c>
    </row>
    <row r="123" spans="1:68" x14ac:dyDescent="0.35">
      <c r="A123" t="s">
        <v>50</v>
      </c>
      <c r="B123" s="14">
        <v>43910</v>
      </c>
      <c r="C123">
        <v>5</v>
      </c>
      <c r="D123" s="23">
        <v>0.55902777777777779</v>
      </c>
      <c r="E123" s="6">
        <v>7.21</v>
      </c>
      <c r="F123" s="5">
        <v>18.600000000000001</v>
      </c>
      <c r="G123" s="5">
        <v>756.1</v>
      </c>
      <c r="H123" s="11">
        <v>6</v>
      </c>
      <c r="I123" s="6">
        <v>68.2</v>
      </c>
      <c r="J123" s="6">
        <v>111.66</v>
      </c>
      <c r="M123" s="11">
        <v>42</v>
      </c>
      <c r="N123" s="6">
        <f t="shared" si="4"/>
        <v>85.46</v>
      </c>
      <c r="O123" s="5">
        <v>21.8</v>
      </c>
      <c r="P123" s="5">
        <v>753</v>
      </c>
      <c r="Q123" s="5">
        <v>1</v>
      </c>
      <c r="T123">
        <v>7.1269176548137931</v>
      </c>
      <c r="U123">
        <v>243.4323194050132</v>
      </c>
      <c r="V123">
        <v>0.10085658749881371</v>
      </c>
    </row>
    <row r="124" spans="1:68" x14ac:dyDescent="0.35">
      <c r="A124" t="s">
        <v>50</v>
      </c>
      <c r="B124" s="14">
        <v>43910</v>
      </c>
      <c r="C124">
        <v>6</v>
      </c>
      <c r="D124" s="23">
        <v>0.55902777777777779</v>
      </c>
      <c r="E124" s="6">
        <v>7.21</v>
      </c>
      <c r="F124" s="5">
        <v>18.600000000000001</v>
      </c>
      <c r="G124" s="5">
        <v>756.1</v>
      </c>
      <c r="H124" s="11">
        <v>7</v>
      </c>
      <c r="I124" s="6">
        <v>68.209999999999994</v>
      </c>
      <c r="J124" s="6">
        <v>120.43</v>
      </c>
      <c r="M124" s="11">
        <v>33</v>
      </c>
      <c r="N124" s="6">
        <f t="shared" si="4"/>
        <v>85.220000000000013</v>
      </c>
      <c r="O124" s="5">
        <v>21.8</v>
      </c>
      <c r="P124" s="5">
        <v>753</v>
      </c>
      <c r="Q124" s="5">
        <v>1</v>
      </c>
      <c r="T124">
        <v>11.09173722959806</v>
      </c>
      <c r="U124">
        <v>245.03396307200413</v>
      </c>
      <c r="V124">
        <v>0.12629059300318804</v>
      </c>
    </row>
    <row r="125" spans="1:68" x14ac:dyDescent="0.35">
      <c r="A125" t="s">
        <v>51</v>
      </c>
      <c r="B125" s="14">
        <v>43910</v>
      </c>
      <c r="C125">
        <v>13</v>
      </c>
      <c r="D125" s="23">
        <v>0.61458333333333337</v>
      </c>
      <c r="E125" s="6">
        <v>7.05</v>
      </c>
      <c r="F125" s="5">
        <v>18.8</v>
      </c>
      <c r="G125" s="5">
        <v>754.5</v>
      </c>
      <c r="H125" s="11">
        <v>16</v>
      </c>
      <c r="I125" s="6">
        <v>68.23</v>
      </c>
      <c r="J125" s="6">
        <v>106.59</v>
      </c>
      <c r="M125" s="11">
        <v>45</v>
      </c>
      <c r="N125" s="6">
        <f t="shared" si="4"/>
        <v>83.36</v>
      </c>
      <c r="O125" s="5">
        <v>21.8</v>
      </c>
      <c r="P125" s="5">
        <v>753</v>
      </c>
      <c r="Q125" s="5">
        <v>1</v>
      </c>
      <c r="T125">
        <v>80.689165709264984</v>
      </c>
      <c r="U125">
        <v>1442.8031588853316</v>
      </c>
      <c r="V125">
        <v>0.11159538982288286</v>
      </c>
    </row>
    <row r="126" spans="1:68" x14ac:dyDescent="0.35">
      <c r="A126" t="s">
        <v>51</v>
      </c>
      <c r="B126" s="14">
        <v>43910</v>
      </c>
      <c r="C126">
        <v>14</v>
      </c>
      <c r="D126" s="23">
        <v>0.61458333333333337</v>
      </c>
      <c r="E126" s="6">
        <v>7.05</v>
      </c>
      <c r="F126" s="5">
        <v>18.8</v>
      </c>
      <c r="G126" s="5">
        <v>754.5</v>
      </c>
      <c r="H126" s="11">
        <v>17</v>
      </c>
      <c r="I126" s="6">
        <v>68.27</v>
      </c>
      <c r="J126" s="6">
        <v>109.12</v>
      </c>
      <c r="M126" s="11">
        <v>42</v>
      </c>
      <c r="N126" s="6">
        <f t="shared" si="4"/>
        <v>82.850000000000009</v>
      </c>
      <c r="O126" s="5">
        <v>21.8</v>
      </c>
      <c r="P126" s="5">
        <v>753</v>
      </c>
      <c r="Q126" s="5">
        <v>1</v>
      </c>
      <c r="T126">
        <v>94.381434640614273</v>
      </c>
      <c r="U126">
        <v>1536.5894058605691</v>
      </c>
      <c r="V126">
        <v>0.11654089089317787</v>
      </c>
    </row>
    <row r="127" spans="1:68" x14ac:dyDescent="0.35">
      <c r="A127" t="s">
        <v>48</v>
      </c>
      <c r="B127" s="14">
        <v>43910</v>
      </c>
      <c r="C127">
        <v>1</v>
      </c>
      <c r="D127" s="23">
        <v>0.50694444444444442</v>
      </c>
      <c r="E127" s="6">
        <v>6.8</v>
      </c>
      <c r="F127" s="5">
        <v>17.5</v>
      </c>
      <c r="G127" s="5">
        <v>759.1</v>
      </c>
      <c r="H127" s="11">
        <v>1</v>
      </c>
      <c r="I127" s="6">
        <v>68.73</v>
      </c>
      <c r="J127" s="6">
        <v>110.66</v>
      </c>
      <c r="M127" s="11">
        <v>43</v>
      </c>
      <c r="N127" s="6">
        <f t="shared" si="4"/>
        <v>84.929999999999993</v>
      </c>
      <c r="O127" s="5">
        <v>21.8</v>
      </c>
      <c r="P127" s="5">
        <v>753</v>
      </c>
      <c r="Q127" s="5">
        <v>1</v>
      </c>
      <c r="T127">
        <v>11.068566206109061</v>
      </c>
      <c r="U127">
        <v>410.11837891063459</v>
      </c>
      <c r="V127">
        <v>0.13589899508261835</v>
      </c>
    </row>
    <row r="128" spans="1:68" x14ac:dyDescent="0.35">
      <c r="A128" t="s">
        <v>48</v>
      </c>
      <c r="B128" s="14">
        <v>43910</v>
      </c>
      <c r="C128">
        <v>2</v>
      </c>
      <c r="D128" s="23">
        <v>0.50694444444444442</v>
      </c>
      <c r="E128" s="6">
        <v>6.8</v>
      </c>
      <c r="F128" s="5">
        <v>17.5</v>
      </c>
      <c r="G128" s="5">
        <v>759.1</v>
      </c>
      <c r="H128" s="11">
        <v>2</v>
      </c>
      <c r="I128" s="6">
        <v>68.08</v>
      </c>
      <c r="J128" s="6">
        <v>111.81</v>
      </c>
      <c r="M128" s="11">
        <v>42</v>
      </c>
      <c r="N128" s="6">
        <f t="shared" si="4"/>
        <v>85.73</v>
      </c>
      <c r="O128" s="5">
        <v>21.8</v>
      </c>
      <c r="P128" s="5">
        <v>753</v>
      </c>
      <c r="Q128" s="5">
        <v>1</v>
      </c>
      <c r="T128">
        <v>11.779144259771696</v>
      </c>
      <c r="U128">
        <v>348.62026723464231</v>
      </c>
      <c r="V128">
        <v>0.13321429450160105</v>
      </c>
    </row>
    <row r="129" spans="1:22" x14ac:dyDescent="0.35">
      <c r="A129" t="s">
        <v>49</v>
      </c>
      <c r="B129" s="14">
        <v>43910</v>
      </c>
      <c r="C129">
        <v>3</v>
      </c>
      <c r="D129" s="23">
        <v>0.54166666666666663</v>
      </c>
      <c r="E129" s="6">
        <v>7.41</v>
      </c>
      <c r="F129" s="5">
        <v>18.7</v>
      </c>
      <c r="G129" s="5">
        <v>754.8</v>
      </c>
      <c r="H129" s="11">
        <v>3</v>
      </c>
      <c r="I129" s="6">
        <v>68.900000000000006</v>
      </c>
      <c r="J129" s="6">
        <v>102.92</v>
      </c>
      <c r="M129" s="11">
        <v>51</v>
      </c>
      <c r="N129" s="6">
        <f t="shared" si="4"/>
        <v>85.02</v>
      </c>
      <c r="O129" s="5">
        <v>21.8</v>
      </c>
      <c r="P129" s="5">
        <v>753</v>
      </c>
      <c r="Q129" s="5">
        <v>1</v>
      </c>
      <c r="T129">
        <v>8.5442119248908952</v>
      </c>
      <c r="U129">
        <v>152.82183151323119</v>
      </c>
      <c r="V129">
        <v>9.1672085511122978E-2</v>
      </c>
    </row>
    <row r="130" spans="1:22" x14ac:dyDescent="0.35">
      <c r="A130" t="s">
        <v>49</v>
      </c>
      <c r="B130" s="14">
        <v>43910</v>
      </c>
      <c r="C130">
        <v>4</v>
      </c>
      <c r="D130" s="23">
        <v>0.54166666666666663</v>
      </c>
      <c r="E130" s="6">
        <v>7.41</v>
      </c>
      <c r="F130" s="5">
        <v>18.7</v>
      </c>
      <c r="G130" s="5">
        <v>754.8</v>
      </c>
      <c r="H130" s="11">
        <v>5</v>
      </c>
      <c r="I130" s="6">
        <v>68.97</v>
      </c>
      <c r="J130" s="6">
        <v>102.86</v>
      </c>
      <c r="M130" s="11">
        <v>52</v>
      </c>
      <c r="N130" s="6">
        <f t="shared" ref="N130:N134" si="5">(J130-I130)+M130</f>
        <v>85.89</v>
      </c>
      <c r="O130" s="5">
        <v>21.8</v>
      </c>
      <c r="P130" s="5">
        <v>753</v>
      </c>
      <c r="Q130" s="5">
        <v>1</v>
      </c>
      <c r="T130">
        <v>8.8196896485934388</v>
      </c>
      <c r="U130">
        <v>157.67431131056776</v>
      </c>
      <c r="V130">
        <v>9.8313186948376277E-2</v>
      </c>
    </row>
    <row r="131" spans="1:22" x14ac:dyDescent="0.35">
      <c r="A131" t="s">
        <v>52</v>
      </c>
      <c r="B131" s="14">
        <v>43910</v>
      </c>
      <c r="C131">
        <v>7</v>
      </c>
      <c r="D131" s="23">
        <v>0.58333333333333337</v>
      </c>
      <c r="E131" s="6">
        <v>7.22</v>
      </c>
      <c r="F131" s="5">
        <v>18.8</v>
      </c>
      <c r="G131" s="5">
        <v>754.8</v>
      </c>
      <c r="H131" s="11">
        <v>10</v>
      </c>
      <c r="I131" s="6">
        <v>68.61</v>
      </c>
      <c r="J131" s="6">
        <v>114.42</v>
      </c>
      <c r="M131" s="11">
        <v>39</v>
      </c>
      <c r="N131" s="6">
        <f t="shared" si="5"/>
        <v>84.81</v>
      </c>
      <c r="O131" s="5">
        <v>21.8</v>
      </c>
      <c r="P131" s="5">
        <v>753</v>
      </c>
      <c r="Q131" s="5">
        <v>1</v>
      </c>
      <c r="T131">
        <v>9.6834539131000117</v>
      </c>
      <c r="U131">
        <v>334.89618306311382</v>
      </c>
      <c r="V131">
        <v>0.12685579312550746</v>
      </c>
    </row>
    <row r="132" spans="1:22" x14ac:dyDescent="0.35">
      <c r="A132" t="s">
        <v>52</v>
      </c>
      <c r="B132" s="14">
        <v>43910</v>
      </c>
      <c r="C132">
        <v>10</v>
      </c>
      <c r="D132" s="23">
        <v>0.58333333333333337</v>
      </c>
      <c r="E132" s="6">
        <v>7.22</v>
      </c>
      <c r="F132" s="5">
        <v>18.8</v>
      </c>
      <c r="G132" s="5">
        <v>754.8</v>
      </c>
      <c r="H132" s="11">
        <v>11</v>
      </c>
      <c r="I132" s="6">
        <v>68.400000000000006</v>
      </c>
      <c r="J132" s="6">
        <v>113.51</v>
      </c>
      <c r="M132" s="11">
        <v>40</v>
      </c>
      <c r="N132" s="6">
        <f t="shared" si="5"/>
        <v>85.11</v>
      </c>
      <c r="O132" s="5">
        <v>21.8</v>
      </c>
      <c r="P132" s="5">
        <v>753</v>
      </c>
      <c r="Q132" s="5">
        <v>0.8</v>
      </c>
      <c r="T132">
        <v>8.0395985244638073</v>
      </c>
      <c r="U132">
        <v>295.17792268996851</v>
      </c>
      <c r="V132">
        <v>0.10862808918070586</v>
      </c>
    </row>
    <row r="133" spans="1:22" x14ac:dyDescent="0.35">
      <c r="A133" t="s">
        <v>53</v>
      </c>
      <c r="B133" s="14">
        <v>43910</v>
      </c>
      <c r="C133">
        <v>11</v>
      </c>
      <c r="D133" s="23">
        <v>0.59375</v>
      </c>
      <c r="E133" s="6">
        <v>7</v>
      </c>
      <c r="F133" s="5">
        <v>17.899999999999999</v>
      </c>
      <c r="G133" s="5">
        <v>754.2</v>
      </c>
      <c r="H133" s="11">
        <v>12</v>
      </c>
      <c r="I133" s="6">
        <v>68.97</v>
      </c>
      <c r="J133" s="6">
        <v>112.19</v>
      </c>
      <c r="M133" s="11">
        <v>41</v>
      </c>
      <c r="N133" s="6">
        <f t="shared" si="5"/>
        <v>84.22</v>
      </c>
      <c r="O133" s="5">
        <v>21.8</v>
      </c>
      <c r="P133" s="5">
        <v>753</v>
      </c>
      <c r="Q133" s="5">
        <v>1</v>
      </c>
      <c r="T133">
        <v>15.803178672361181</v>
      </c>
      <c r="U133">
        <v>561.32605391572656</v>
      </c>
      <c r="V133">
        <v>0.12558409285028874</v>
      </c>
    </row>
    <row r="134" spans="1:22" x14ac:dyDescent="0.35">
      <c r="A134" t="s">
        <v>53</v>
      </c>
      <c r="B134" s="14">
        <v>43910</v>
      </c>
      <c r="C134">
        <v>12</v>
      </c>
      <c r="D134" s="23">
        <v>0.59375</v>
      </c>
      <c r="E134" s="6">
        <v>7</v>
      </c>
      <c r="F134" s="5">
        <v>17.899999999999999</v>
      </c>
      <c r="G134" s="5">
        <v>754.2</v>
      </c>
      <c r="H134" s="11">
        <v>14</v>
      </c>
      <c r="I134" s="6">
        <v>68.53</v>
      </c>
      <c r="J134" s="6">
        <v>112.21</v>
      </c>
      <c r="M134" s="11">
        <v>41</v>
      </c>
      <c r="N134" s="6">
        <f t="shared" si="5"/>
        <v>84.679999999999993</v>
      </c>
      <c r="O134" s="5">
        <v>21.8</v>
      </c>
      <c r="P134" s="5">
        <v>753</v>
      </c>
      <c r="Q134" s="5">
        <v>1</v>
      </c>
      <c r="T134">
        <v>13.993264282053818</v>
      </c>
      <c r="U134">
        <v>547.65202110879147</v>
      </c>
      <c r="V134">
        <v>0.11823649126013616</v>
      </c>
    </row>
    <row r="136" spans="1:22" x14ac:dyDescent="0.35">
      <c r="N136" s="6">
        <f>AVERAGE(N2:N134)</f>
        <v>85.059488721804541</v>
      </c>
    </row>
    <row r="137" spans="1:22" x14ac:dyDescent="0.35">
      <c r="N137" s="6">
        <f>AVERAGE(N106:N134,N42:N103,N25:N35,N10:N23,N2:N7)</f>
        <v>85.666737704918063</v>
      </c>
    </row>
  </sheetData>
  <sortState xmlns:xlrd2="http://schemas.microsoft.com/office/spreadsheetml/2017/richdata2" ref="A2:BP139">
    <sortCondition ref="B2:B139"/>
    <sortCondition ref="A2:A139"/>
    <sortCondition ref="C2:C139"/>
  </sortState>
  <conditionalFormatting sqref="N1:N29 N31:N50 N61:N96 N143:N1048576 N110:N140">
    <cfRule type="cellIs" dxfId="8" priority="5" operator="lessThan">
      <formula>80</formula>
    </cfRule>
  </conditionalFormatting>
  <conditionalFormatting sqref="N30">
    <cfRule type="cellIs" dxfId="7" priority="4" operator="lessThan">
      <formula>80</formula>
    </cfRule>
  </conditionalFormatting>
  <conditionalFormatting sqref="N51:N60">
    <cfRule type="cellIs" dxfId="6" priority="3" operator="lessThan">
      <formula>80</formula>
    </cfRule>
  </conditionalFormatting>
  <conditionalFormatting sqref="N97:N107 N109">
    <cfRule type="cellIs" dxfId="5" priority="2" operator="lessThan">
      <formula>80</formula>
    </cfRule>
  </conditionalFormatting>
  <conditionalFormatting sqref="N108">
    <cfRule type="cellIs" dxfId="4" priority="1" operator="lessThan">
      <formula>80</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A95B-7862-4420-A367-AAD92C6EF676}">
  <dimension ref="A1:BO158"/>
  <sheetViews>
    <sheetView zoomScaleNormal="100" workbookViewId="0">
      <selection activeCell="C2" sqref="C2"/>
    </sheetView>
  </sheetViews>
  <sheetFormatPr defaultColWidth="8.81640625" defaultRowHeight="14.5" x14ac:dyDescent="0.35"/>
  <cols>
    <col min="1" max="1" width="6.6328125" bestFit="1" customWidth="1"/>
    <col min="2" max="2" width="10.453125" bestFit="1" customWidth="1"/>
    <col min="3" max="3" width="12.453125" style="52" customWidth="1"/>
    <col min="4" max="4" width="14.1796875" style="52" bestFit="1" customWidth="1"/>
    <col min="5" max="6" width="14.1796875" style="52" customWidth="1"/>
    <col min="7" max="7" width="14.6328125" bestFit="1" customWidth="1"/>
    <col min="8" max="8" width="14.6328125" customWidth="1"/>
    <col min="9" max="9" width="8" style="52" customWidth="1"/>
    <col min="10" max="10" width="12.36328125" style="52" customWidth="1"/>
    <col min="11" max="11" width="13.1796875" bestFit="1" customWidth="1"/>
    <col min="12" max="12" width="9.81640625" style="52" bestFit="1" customWidth="1"/>
    <col min="13" max="13" width="12.36328125" bestFit="1" customWidth="1"/>
    <col min="14" max="14" width="17.453125" style="52" bestFit="1" customWidth="1"/>
    <col min="15" max="15" width="12.36328125" customWidth="1"/>
    <col min="16" max="16" width="13.453125" style="60" customWidth="1"/>
    <col min="17" max="17" width="16.36328125" customWidth="1"/>
    <col min="18" max="18" width="17.6328125" customWidth="1"/>
    <col min="19" max="20" width="14.1796875" customWidth="1"/>
    <col min="21" max="21" width="17.36328125" customWidth="1"/>
    <col min="22" max="24" width="12.1796875" customWidth="1"/>
    <col min="25" max="25" width="17.36328125" customWidth="1"/>
    <col min="26" max="26" width="17" customWidth="1"/>
    <col min="27" max="27" width="24.453125" customWidth="1"/>
    <col min="28" max="28" width="24.453125" bestFit="1" customWidth="1"/>
    <col min="29" max="29" width="19.81640625" style="13" bestFit="1" customWidth="1"/>
    <col min="30" max="30" width="20.1796875" style="13" bestFit="1" customWidth="1"/>
    <col min="31" max="31" width="11.90625" style="13" customWidth="1"/>
    <col min="32" max="32" width="15.81640625" style="52" customWidth="1"/>
    <col min="33" max="33" width="12.36328125" customWidth="1"/>
    <col min="34" max="34" width="12.08984375" style="60" customWidth="1"/>
    <col min="35" max="35" width="15.453125" bestFit="1" customWidth="1"/>
    <col min="36" max="38" width="15.6328125" bestFit="1" customWidth="1"/>
    <col min="39" max="39" width="13.81640625" bestFit="1" customWidth="1"/>
    <col min="40" max="40" width="15.6328125" bestFit="1" customWidth="1"/>
    <col min="41" max="42" width="15.6328125" customWidth="1"/>
    <col min="43" max="43" width="25.1796875" bestFit="1" customWidth="1"/>
    <col min="44" max="44" width="22.36328125" bestFit="1" customWidth="1"/>
    <col min="45" max="45" width="21.1796875" customWidth="1"/>
    <col min="46" max="46" width="24.453125" bestFit="1" customWidth="1"/>
    <col min="47" max="47" width="19.81640625" style="13" bestFit="1" customWidth="1"/>
    <col min="48" max="48" width="20.1796875" style="13" bestFit="1" customWidth="1"/>
    <col min="49" max="49" width="11.26953125" style="13" customWidth="1"/>
    <col min="50" max="50" width="20.36328125" style="52" customWidth="1"/>
    <col min="51" max="51" width="12.36328125" style="6" customWidth="1"/>
    <col min="52" max="52" width="10.6328125" style="60" customWidth="1"/>
    <col min="53" max="53" width="15.453125" bestFit="1" customWidth="1"/>
    <col min="54" max="54" width="16" bestFit="1" customWidth="1"/>
    <col min="55" max="56" width="15.453125" style="6" bestFit="1" customWidth="1"/>
    <col min="57" max="57" width="13.81640625" bestFit="1" customWidth="1"/>
    <col min="58" max="58" width="15.6328125" bestFit="1" customWidth="1"/>
    <col min="59" max="60" width="15.6328125" customWidth="1"/>
    <col min="61" max="61" width="12.6328125" customWidth="1"/>
    <col min="62" max="62" width="13.6328125" customWidth="1"/>
    <col min="63" max="63" width="14.54296875" customWidth="1"/>
    <col min="64" max="64" width="24.81640625" bestFit="1" customWidth="1"/>
    <col min="65" max="65" width="19.81640625" style="13" bestFit="1" customWidth="1"/>
    <col min="66" max="67" width="20.1796875" style="13" bestFit="1" customWidth="1"/>
  </cols>
  <sheetData>
    <row r="1" spans="1:67" s="2" customFormat="1" ht="61.5" customHeight="1" x14ac:dyDescent="0.35">
      <c r="A1" s="1" t="s">
        <v>55</v>
      </c>
      <c r="B1" s="1" t="s">
        <v>46</v>
      </c>
      <c r="C1" s="49" t="s">
        <v>0</v>
      </c>
      <c r="D1" s="49" t="s">
        <v>65</v>
      </c>
      <c r="E1" s="49" t="s">
        <v>103</v>
      </c>
      <c r="F1" s="49" t="s">
        <v>104</v>
      </c>
      <c r="G1" s="1" t="s">
        <v>1</v>
      </c>
      <c r="H1" s="1" t="s">
        <v>105</v>
      </c>
      <c r="I1" s="49" t="s">
        <v>2</v>
      </c>
      <c r="J1" s="49" t="s">
        <v>3</v>
      </c>
      <c r="K1" s="1" t="s">
        <v>4</v>
      </c>
      <c r="L1" s="49" t="s">
        <v>5</v>
      </c>
      <c r="M1" s="1" t="s">
        <v>6</v>
      </c>
      <c r="N1" s="49" t="s">
        <v>7</v>
      </c>
      <c r="O1" s="1" t="s">
        <v>86</v>
      </c>
      <c r="P1" s="58" t="s">
        <v>87</v>
      </c>
      <c r="Q1" s="1" t="s">
        <v>8</v>
      </c>
      <c r="R1" s="1" t="s">
        <v>9</v>
      </c>
      <c r="S1" s="1" t="s">
        <v>10</v>
      </c>
      <c r="T1" s="1" t="s">
        <v>106</v>
      </c>
      <c r="U1" s="1" t="s">
        <v>11</v>
      </c>
      <c r="V1" s="1" t="s">
        <v>12</v>
      </c>
      <c r="W1" s="1" t="s">
        <v>108</v>
      </c>
      <c r="X1" s="1" t="s">
        <v>109</v>
      </c>
      <c r="Y1" s="2" t="s">
        <v>13</v>
      </c>
      <c r="Z1" s="2" t="s">
        <v>14</v>
      </c>
      <c r="AA1" s="2" t="s">
        <v>15</v>
      </c>
      <c r="AB1" s="2" t="s">
        <v>16</v>
      </c>
      <c r="AC1" s="3" t="s">
        <v>17</v>
      </c>
      <c r="AD1" s="3" t="s">
        <v>18</v>
      </c>
      <c r="AE1" s="3" t="s">
        <v>85</v>
      </c>
      <c r="AF1" s="49" t="s">
        <v>19</v>
      </c>
      <c r="AG1" s="1" t="s">
        <v>89</v>
      </c>
      <c r="AH1" s="58" t="s">
        <v>90</v>
      </c>
      <c r="AI1" s="1" t="s">
        <v>20</v>
      </c>
      <c r="AJ1" s="1" t="s">
        <v>21</v>
      </c>
      <c r="AK1" s="1" t="s">
        <v>10</v>
      </c>
      <c r="AL1" s="1" t="s">
        <v>10</v>
      </c>
      <c r="AM1" s="1" t="s">
        <v>11</v>
      </c>
      <c r="AN1" s="1" t="s">
        <v>12</v>
      </c>
      <c r="AO1" s="1" t="s">
        <v>108</v>
      </c>
      <c r="AP1" s="1" t="s">
        <v>110</v>
      </c>
      <c r="AQ1" s="2" t="s">
        <v>22</v>
      </c>
      <c r="AR1" s="2" t="s">
        <v>23</v>
      </c>
      <c r="AS1" s="2" t="s">
        <v>24</v>
      </c>
      <c r="AT1" s="2" t="s">
        <v>25</v>
      </c>
      <c r="AU1" s="3" t="s">
        <v>26</v>
      </c>
      <c r="AV1" s="3" t="s">
        <v>27</v>
      </c>
      <c r="AW1" s="3" t="s">
        <v>88</v>
      </c>
      <c r="AX1" s="49" t="s">
        <v>28</v>
      </c>
      <c r="AY1" s="20" t="s">
        <v>91</v>
      </c>
      <c r="AZ1" s="58" t="s">
        <v>92</v>
      </c>
      <c r="BA1" s="1" t="s">
        <v>29</v>
      </c>
      <c r="BB1" s="1" t="s">
        <v>30</v>
      </c>
      <c r="BC1" s="1" t="s">
        <v>10</v>
      </c>
      <c r="BD1" s="1" t="s">
        <v>107</v>
      </c>
      <c r="BE1" s="1" t="s">
        <v>11</v>
      </c>
      <c r="BF1" s="1" t="s">
        <v>12</v>
      </c>
      <c r="BG1" s="1" t="s">
        <v>111</v>
      </c>
      <c r="BH1" s="1" t="s">
        <v>112</v>
      </c>
      <c r="BI1" s="2" t="s">
        <v>31</v>
      </c>
      <c r="BJ1" s="2" t="s">
        <v>32</v>
      </c>
      <c r="BK1" s="2" t="s">
        <v>33</v>
      </c>
      <c r="BL1" s="2" t="s">
        <v>34</v>
      </c>
      <c r="BM1" s="3" t="s">
        <v>35</v>
      </c>
      <c r="BN1" s="3" t="s">
        <v>36</v>
      </c>
      <c r="BO1" s="3" t="s">
        <v>113</v>
      </c>
    </row>
    <row r="2" spans="1:67" x14ac:dyDescent="0.35">
      <c r="A2" t="str">
        <f>'RawData + GCconc'!A2</f>
        <v>CBP</v>
      </c>
      <c r="B2" s="14">
        <f>'RawData + GCconc'!B2</f>
        <v>43780</v>
      </c>
      <c r="C2" s="50">
        <f>'RawData + GCconc'!O2</f>
        <v>16.600000000000001</v>
      </c>
      <c r="D2" s="51">
        <f>'RawData + GCconc'!P2</f>
        <v>752</v>
      </c>
      <c r="E2" s="51">
        <f>'RawData + GCconc'!F2</f>
        <v>7.8</v>
      </c>
      <c r="F2" s="51">
        <f>'RawData + GCconc'!G2</f>
        <v>753.9</v>
      </c>
      <c r="G2" s="4">
        <f>D2/760</f>
        <v>0.98947368421052628</v>
      </c>
      <c r="H2" s="4">
        <f>F2/760</f>
        <v>0.99197368421052634</v>
      </c>
      <c r="I2" s="53">
        <f>'RawData + GCconc'!J2-'RawData + GCconc'!I2</f>
        <v>45.239999999999995</v>
      </c>
      <c r="J2" s="52">
        <v>71.599999999999994</v>
      </c>
      <c r="K2" s="5">
        <f t="shared" ref="K2" si="0">J2-I2</f>
        <v>26.36</v>
      </c>
      <c r="L2" s="51">
        <f>'RawData + GCconc'!M2</f>
        <v>40</v>
      </c>
      <c r="M2" s="6">
        <f>G2*L2/K2</f>
        <v>1.5014775177701463</v>
      </c>
      <c r="N2" s="53">
        <f>'RawData + GCconc'!T2/'RawData + GCconc'!Q2</f>
        <v>10.086122295999999</v>
      </c>
      <c r="O2" s="8">
        <v>2</v>
      </c>
      <c r="P2" s="59">
        <f>O2*H2 * 10^-6</f>
        <v>1.9839473684210525E-6</v>
      </c>
      <c r="Q2" s="7">
        <f>N2*10^-6*G2</f>
        <v>9.9799525876210516E-6</v>
      </c>
      <c r="R2" s="7">
        <f>N2*10^-6*M2</f>
        <v>1.5144085868924206E-5</v>
      </c>
      <c r="S2" s="8">
        <f>1/EXP((-365.183+18106.7/($C2+273)+49.7554*LN($C2+273)+-0.00028503*($C2+273))/1.98719)</f>
        <v>33479.125736429756</v>
      </c>
      <c r="T2" s="8">
        <f>1/EXP((-365.183+18106.7/($E2+273)+49.7554*LN($E2+273)+-0.00028503*($E2+273))/1.98719)</f>
        <v>27011.470997562723</v>
      </c>
      <c r="U2" s="8">
        <f>1/(EXP(-83.522+101.4956*(100/($C2+273))+28.7314*LN(($C2+273)/100)))</f>
        <v>60867114.793030612</v>
      </c>
      <c r="V2" s="8">
        <f>U2/101325*1000/18</f>
        <v>33372.873203953517</v>
      </c>
      <c r="W2" s="8">
        <f>1/(EXP(-83.522+101.4956*(100/($E2+273))+28.7314*LN(($E2+273)/100)))</f>
        <v>49252137.018691428</v>
      </c>
      <c r="X2" s="8">
        <f>W2/101325*1000/18</f>
        <v>27004.488866239783</v>
      </c>
      <c r="Y2" s="9">
        <f>55.5*(Q2/V2)*16*10^3*10^3</f>
        <v>0.26555094143819874</v>
      </c>
      <c r="Z2" s="9">
        <f>55.5*(R2/V2)*16*10^3*10^3</f>
        <v>0.40296045741760061</v>
      </c>
      <c r="AA2" s="6">
        <f>$L2/$I2*Q2*16/22.4*(273/($C2+273))*10^3*10^3</f>
        <v>5.9415796982883959</v>
      </c>
      <c r="AB2" s="6">
        <f>$K2/$I2*R2*16/22.4*(273/($C2+273))*10^3*10^3</f>
        <v>5.9415796982883959</v>
      </c>
      <c r="AC2" s="10">
        <f t="shared" ref="AC2" si="1">SUM(AA2,Y2)</f>
        <v>6.2071306397265946</v>
      </c>
      <c r="AD2" s="10">
        <f t="shared" ref="AD2" si="2">Z2+AB2</f>
        <v>6.3445401557059968</v>
      </c>
      <c r="AE2" s="10">
        <f>55.5*(P2/X2)*16*10^3*10^3</f>
        <v>6.5238978300395711E-2</v>
      </c>
      <c r="AF2" s="51">
        <f>'RawData + GCconc'!U2/'RawData + GCconc'!Q2</f>
        <v>876.68192720000002</v>
      </c>
      <c r="AG2" s="8">
        <v>401</v>
      </c>
      <c r="AH2" s="59">
        <f>AG2*H2 * 10^-6</f>
        <v>3.9778144736842105E-4</v>
      </c>
      <c r="AI2" s="7">
        <f>AF2*10^-6*G2</f>
        <v>8.6745369638736836E-4</v>
      </c>
      <c r="AJ2" s="12">
        <f>AF2*10^-6*M2</f>
        <v>1.316318203926204E-3</v>
      </c>
      <c r="AK2" s="8">
        <f t="shared" ref="AK2:AK65" si="3">1/EXP((-317.658+17371.2/($C2+273)+43.0607*LN($C2+273)+-0.000219107*($C2+273))/1.98719)</f>
        <v>961.21837629886988</v>
      </c>
      <c r="AL2" s="8">
        <f>1/EXP((-317.658+17371.2/($E2+273)+43.0607*LN($E2+273)+-0.000219107*($E2+273))/1.98719)</f>
        <v>727.72793957392878</v>
      </c>
      <c r="AM2" s="8">
        <f>1/(EXP(-69.6192+90.5069*(100/($C2+273))+22.294*LN(($C2+273)/100)))</f>
        <v>2328949.3574289256</v>
      </c>
      <c r="AN2" s="8">
        <f t="shared" ref="AN2" si="4">AM2/101325*1000/18</f>
        <v>1276.9412821388412</v>
      </c>
      <c r="AO2" s="8">
        <f>1/(EXP(-69.6192+90.5069*(100/($E2+273))+22.294*LN(($E2+273)/100)))</f>
        <v>1740105.669888133</v>
      </c>
      <c r="AP2" s="8">
        <f t="shared" ref="AP2" si="5">AO2/101325*1000/18</f>
        <v>954.0837623094734</v>
      </c>
      <c r="AQ2" s="11">
        <f>55.5*(AI2/$AN2)*44*10^3*10^3</f>
        <v>1658.9031588279636</v>
      </c>
      <c r="AR2" s="11">
        <f>55.5*(AJ2/$AN2)*44*10^3*10^3</f>
        <v>2517.3037311501726</v>
      </c>
      <c r="AS2" s="5">
        <f>$L2/$I2*AI2*44/22.4*(273/(C2+273))*10^3*10^3</f>
        <v>1420.209602463126</v>
      </c>
      <c r="AT2" s="5">
        <f t="shared" ref="AT2" si="6">$K2/$I2*AJ2*44/22.4*(273/($C2+273))*10^3*10^3</f>
        <v>1420.209602463126</v>
      </c>
      <c r="AU2" s="10">
        <f t="shared" ref="AU2" si="7">SUM(AQ2,AS2)</f>
        <v>3079.1127612910896</v>
      </c>
      <c r="AV2" s="10">
        <f t="shared" ref="AV2" si="8">AR2+AT2</f>
        <v>3937.5133336132985</v>
      </c>
      <c r="AW2" s="10">
        <f>55.5*(AH2/$AP2)*44*10^3*10^3</f>
        <v>1018.1310413693003</v>
      </c>
      <c r="AX2" s="52">
        <f>'RawData + GCconc'!V2/'RawData + GCconc'!Q2</f>
        <v>0.14448623799999999</v>
      </c>
      <c r="AY2" s="57">
        <v>0.31</v>
      </c>
      <c r="AZ2" s="59">
        <f>AY2*H2 *10^-6</f>
        <v>3.0751184210526316E-7</v>
      </c>
      <c r="BA2" s="7">
        <f>$AX2*10^-6*G2</f>
        <v>1.4296533023157893E-7</v>
      </c>
      <c r="BB2" s="7">
        <f>$AX2*10^-6*M2</f>
        <v>2.1694283798418654E-7</v>
      </c>
      <c r="BC2" s="8">
        <f t="shared" ref="BC2:BC65" si="9">1/EXP((-180.95+13205.8/($C2+273)+20.0399*LN($C2+273)+0.0238544*($C2+273))/1.98719)</f>
        <v>1755.6064370311249</v>
      </c>
      <c r="BD2" s="8">
        <f>1/EXP((-180.95+13205.8/($E2+273)+20.0399*LN($E2+273)+0.0238544*($E2+273))/1.98719)</f>
        <v>1297.5797633775487</v>
      </c>
      <c r="BE2" s="8">
        <f t="shared" ref="BE2:BG65" si="10">1/(EXP(-74.2323+97.3006*(100/($C2+273))+24.1406*LN(($C2+273)/100)))</f>
        <v>3155289.6804679637</v>
      </c>
      <c r="BF2" s="8">
        <f t="shared" ref="BF2" si="11">BE2/101325*1000/18</f>
        <v>1730.015999379315</v>
      </c>
      <c r="BG2" s="8">
        <f>1/(EXP(-74.2323+97.3006*(100/($E2+273))+24.1406*LN(($E2+273)/100)))</f>
        <v>2318854.5060317833</v>
      </c>
      <c r="BH2" s="8">
        <f t="shared" ref="BH2" si="12">BG2/101325*1000/18</f>
        <v>1271.406368962241</v>
      </c>
      <c r="BI2" s="9">
        <f>55.5*(BA2/BF2)*44*10^3*10^3</f>
        <v>0.20180237440045148</v>
      </c>
      <c r="BJ2" s="9">
        <f t="shared" ref="BJ2" si="13">55.5*(BB2/$BF2)*44*10^3*10^3</f>
        <v>0.30622515083528296</v>
      </c>
      <c r="BK2" s="9">
        <f>$L2/$I2*BA2*44/22.4*(273/(C2+273))*10^3*10^3</f>
        <v>0.23406521369358574</v>
      </c>
      <c r="BL2" s="9">
        <f t="shared" ref="BL2" si="14">$K2/$I2*BB2*44/22.4*(273/($C2+273))*10^3*10^3</f>
        <v>0.23406521369358574</v>
      </c>
      <c r="BM2" s="10">
        <f t="shared" ref="BM2" si="15">BI2+BK2</f>
        <v>0.43586758809403725</v>
      </c>
      <c r="BN2" s="10">
        <f t="shared" ref="BN2" si="16">BL2+BJ2</f>
        <v>0.54029036452886869</v>
      </c>
      <c r="BO2" s="10">
        <f>55.5*(AZ2/$BH2)*44*10^3*10^3</f>
        <v>0.59064036232097461</v>
      </c>
    </row>
    <row r="3" spans="1:67" x14ac:dyDescent="0.35">
      <c r="A3" t="str">
        <f>'RawData + GCconc'!A3</f>
        <v>CBP</v>
      </c>
      <c r="B3" s="14">
        <f>'RawData + GCconc'!B3</f>
        <v>43780</v>
      </c>
      <c r="C3" s="50">
        <f>'RawData + GCconc'!O3</f>
        <v>16.600000000000001</v>
      </c>
      <c r="D3" s="51">
        <f>'RawData + GCconc'!P3</f>
        <v>752</v>
      </c>
      <c r="E3" s="51">
        <f>'RawData + GCconc'!F3</f>
        <v>7.8</v>
      </c>
      <c r="F3" s="51">
        <f>'RawData + GCconc'!G3</f>
        <v>753.9</v>
      </c>
      <c r="G3" s="4">
        <f t="shared" ref="G3:G66" si="17">D3/760</f>
        <v>0.98947368421052628</v>
      </c>
      <c r="H3" s="4">
        <f t="shared" ref="H3:H66" si="18">F3/760</f>
        <v>0.99197368421052634</v>
      </c>
      <c r="I3" s="53">
        <f>'RawData + GCconc'!J3-'RawData + GCconc'!I3</f>
        <v>44.849999999999994</v>
      </c>
      <c r="J3" s="52">
        <v>71.599999999999994</v>
      </c>
      <c r="K3" s="5">
        <f t="shared" ref="K3:K66" si="19">J3-I3</f>
        <v>26.75</v>
      </c>
      <c r="L3" s="51">
        <f>'RawData + GCconc'!M3</f>
        <v>40</v>
      </c>
      <c r="M3" s="6">
        <f>G3*L3/K3</f>
        <v>1.4795868175110676</v>
      </c>
      <c r="N3" s="53">
        <f>'RawData + GCconc'!T3/'RawData + GCconc'!Q3</f>
        <v>14.132313796</v>
      </c>
      <c r="O3" s="8">
        <v>2</v>
      </c>
      <c r="P3" s="59">
        <f t="shared" ref="P3:P66" si="20">O3*H3 * 10^-6</f>
        <v>1.9839473684210525E-6</v>
      </c>
      <c r="Q3" s="7">
        <f t="shared" ref="Q3:Q34" si="21">N3*10^-6*G3</f>
        <v>1.3983552598147367E-5</v>
      </c>
      <c r="R3" s="7">
        <f t="shared" ref="R3:R66" si="22">N3*10^-6*M3</f>
        <v>2.0909985193491392E-5</v>
      </c>
      <c r="S3" s="8">
        <f t="shared" ref="S3:S66" si="23">1/EXP((-365.183+18106.7/($C3+273)+49.7554*LN($C3+273)+-0.00028503*($C3+273))/1.98719)</f>
        <v>33479.125736429756</v>
      </c>
      <c r="T3" s="8">
        <f t="shared" ref="T3:T66" si="24">1/EXP((-365.183+18106.7/($E3+273)+49.7554*LN($E3+273)+-0.00028503*($E3+273))/1.98719)</f>
        <v>27011.470997562723</v>
      </c>
      <c r="U3" s="8">
        <f t="shared" ref="U3:U66" si="25">1/(EXP(-83.522+101.4956*(100/($C3+273))+28.7314*LN(($C3+273)/100)))</f>
        <v>60867114.793030612</v>
      </c>
      <c r="V3" s="8">
        <f t="shared" ref="V3:V66" si="26">U3/101325*1000/18</f>
        <v>33372.873203953517</v>
      </c>
      <c r="W3" s="8">
        <f t="shared" ref="W3:W66" si="27">1/(EXP(-83.522+101.4956*(100/($E3+273))+28.7314*LN(($E3+273)/100)))</f>
        <v>49252137.018691428</v>
      </c>
      <c r="X3" s="8">
        <f t="shared" ref="X3:X66" si="28">W3/101325*1000/18</f>
        <v>27004.488866239783</v>
      </c>
      <c r="Y3" s="9">
        <f>55.5*(Q3/V3)*16*10^3*10^3</f>
        <v>0.37208048079252093</v>
      </c>
      <c r="Z3" s="9">
        <f>55.5*(R3/V3)*16*10^3*10^3</f>
        <v>0.55638202735330233</v>
      </c>
      <c r="AA3" s="6">
        <f>$L3/$I3*Q3*16/22.4*(273/($C3+273))*10^3*10^3</f>
        <v>8.397521377700798</v>
      </c>
      <c r="AB3" s="6">
        <f>$K3/$I3*R3*16/22.4*(273/($C3+273))*10^3*10^3</f>
        <v>8.3975213777007998</v>
      </c>
      <c r="AC3" s="10">
        <f t="shared" ref="AC3:AC66" si="29">SUM(AA3,Y3)</f>
        <v>8.7696018584933189</v>
      </c>
      <c r="AD3" s="10">
        <f t="shared" ref="AD3:AD66" si="30">Z3+AB3</f>
        <v>8.9539034050541026</v>
      </c>
      <c r="AE3" s="10">
        <f t="shared" ref="AE3:AE66" si="31">55.5*(P3/X3)*16*10^3*10^3</f>
        <v>6.5238978300395711E-2</v>
      </c>
      <c r="AF3" s="51">
        <f>'RawData + GCconc'!U3/'RawData + GCconc'!Q3</f>
        <v>1044.939337</v>
      </c>
      <c r="AG3" s="8">
        <v>401</v>
      </c>
      <c r="AH3" s="59">
        <f t="shared" ref="AH3:AH66" si="32">AG3*H3 * 10^-6</f>
        <v>3.9778144736842105E-4</v>
      </c>
      <c r="AI3" s="7">
        <f>AF3*10^-6*G3</f>
        <v>1.0339399755578947E-3</v>
      </c>
      <c r="AJ3" s="12">
        <f>AF3*10^-6*M3</f>
        <v>1.5460784681239547E-3</v>
      </c>
      <c r="AK3" s="8">
        <f t="shared" si="3"/>
        <v>961.21837629886988</v>
      </c>
      <c r="AL3" s="8">
        <f t="shared" ref="AL3:AL66" si="33">1/EXP((-317.658+17371.2/($E3+273)+43.0607*LN($E3+273)+-0.000219107*($E3+273))/1.98719)</f>
        <v>727.72793957392878</v>
      </c>
      <c r="AM3" s="8">
        <f t="shared" ref="AM3:AM66" si="34">1/(EXP(-69.6192+90.5069*(100/($C3+273))+22.294*LN(($C3+273)/100)))</f>
        <v>2328949.3574289256</v>
      </c>
      <c r="AN3" s="8">
        <f t="shared" ref="AN3:AN66" si="35">AM3/101325*1000/18</f>
        <v>1276.9412821388412</v>
      </c>
      <c r="AO3" s="8">
        <f t="shared" ref="AO3:AO66" si="36">1/(EXP(-69.6192+90.5069*(100/($E3+273))+22.294*LN(($E3+273)/100)))</f>
        <v>1740105.669888133</v>
      </c>
      <c r="AP3" s="8">
        <f t="shared" ref="AP3:AP66" si="37">AO3/101325*1000/18</f>
        <v>954.0837623094734</v>
      </c>
      <c r="AQ3" s="11">
        <f t="shared" ref="AQ3:AQ66" si="38">55.5*(AI3/$AN3)*44*10^3*10^3</f>
        <v>1977.2885845489091</v>
      </c>
      <c r="AR3" s="11">
        <f t="shared" ref="AR3:AR66" si="39">55.5*(AJ3/$AN3)*44*10^3*10^3</f>
        <v>2956.6932105404253</v>
      </c>
      <c r="AS3" s="5">
        <f>$L3/$I3*AI3*44/22.4*(273/(C3+273))*10^3*10^3</f>
        <v>1707.5035628057956</v>
      </c>
      <c r="AT3" s="5">
        <f t="shared" ref="AT3:AT66" si="40">$K3/$I3*AJ3*44/22.4*(273/($C3+273))*10^3*10^3</f>
        <v>1707.503562805796</v>
      </c>
      <c r="AU3" s="10">
        <f t="shared" ref="AU3:AU66" si="41">SUM(AQ3,AS3)</f>
        <v>3684.7921473547049</v>
      </c>
      <c r="AV3" s="10">
        <f t="shared" ref="AV3:AV66" si="42">AR3+AT3</f>
        <v>4664.1967733462216</v>
      </c>
      <c r="AW3" s="10">
        <f t="shared" ref="AW3:AW66" si="43">55.5*(AH3/$AP3)*44*10^3*10^3</f>
        <v>1018.1310413693003</v>
      </c>
      <c r="AX3" s="52">
        <f>'RawData + GCconc'!V3/'RawData + GCconc'!Q3</f>
        <v>0.18104793599999999</v>
      </c>
      <c r="AY3" s="57">
        <v>0.31</v>
      </c>
      <c r="AZ3" s="59">
        <f t="shared" ref="AZ3:AZ66" si="44">AY3*H3 *10^-6</f>
        <v>3.0751184210526316E-7</v>
      </c>
      <c r="BA3" s="7">
        <f>$AX3*10^-6*G3</f>
        <v>1.7914216825263155E-7</v>
      </c>
      <c r="BB3" s="7">
        <f>$AX3*10^-6*M3</f>
        <v>2.678761394431874E-7</v>
      </c>
      <c r="BC3" s="8">
        <f t="shared" si="9"/>
        <v>1755.6064370311249</v>
      </c>
      <c r="BD3" s="8">
        <f t="shared" ref="BD3:BD66" si="45">1/EXP((-180.95+13205.8/($E3+273)+20.0399*LN($E3+273)+0.0238544*($E3+273))/1.98719)</f>
        <v>1297.5797633775487</v>
      </c>
      <c r="BE3" s="8">
        <f t="shared" si="10"/>
        <v>3155289.6804679637</v>
      </c>
      <c r="BF3" s="8">
        <f t="shared" ref="BF3:BF66" si="46">BE3/101325*1000/18</f>
        <v>1730.015999379315</v>
      </c>
      <c r="BG3" s="8">
        <f t="shared" ref="BG3:BG66" si="47">1/(EXP(-74.2323+97.3006*(100/($E3+273))+24.1406*LN(($E3+273)/100)))</f>
        <v>2318854.5060317833</v>
      </c>
      <c r="BH3" s="8">
        <f t="shared" ref="BH3:BH66" si="48">BG3/101325*1000/18</f>
        <v>1271.406368962241</v>
      </c>
      <c r="BI3" s="9">
        <f t="shared" ref="BI3:BI66" si="49">55.5*(BA3/BF3)*44*10^3*10^3</f>
        <v>0.25286770470901854</v>
      </c>
      <c r="BJ3" s="9">
        <f t="shared" ref="BJ3:BJ66" si="50">55.5*(BB3/$BF3)*44*10^3*10^3</f>
        <v>0.37811993227516794</v>
      </c>
      <c r="BK3" s="9">
        <f>$L3/$I3*BA3*44/22.4*(273/(C3+273))*10^3*10^3</f>
        <v>0.29584492114745187</v>
      </c>
      <c r="BL3" s="9">
        <f t="shared" ref="BL3:BL66" si="51">$K3/$I3*BB3*44/22.4*(273/($C3+273))*10^3*10^3</f>
        <v>0.29584492114745192</v>
      </c>
      <c r="BM3" s="10">
        <f t="shared" ref="BM3:BM66" si="52">BI3+BK3</f>
        <v>0.5487126258564704</v>
      </c>
      <c r="BN3" s="10">
        <f t="shared" ref="BN3:BN66" si="53">BL3+BJ3</f>
        <v>0.67396485342261991</v>
      </c>
      <c r="BO3" s="10">
        <f t="shared" ref="BO3:BO66" si="54">55.5*(AZ3/$BH3)*44*10^3*10^3</f>
        <v>0.59064036232097461</v>
      </c>
    </row>
    <row r="4" spans="1:67" x14ac:dyDescent="0.35">
      <c r="A4" t="str">
        <f>'RawData + GCconc'!A4</f>
        <v>MC751</v>
      </c>
      <c r="B4" s="14">
        <f>'RawData + GCconc'!B4</f>
        <v>43780</v>
      </c>
      <c r="C4" s="50">
        <f>'RawData + GCconc'!O4</f>
        <v>16.600000000000001</v>
      </c>
      <c r="D4" s="51">
        <f>'RawData + GCconc'!P4</f>
        <v>752</v>
      </c>
      <c r="E4" s="51">
        <f>'RawData + GCconc'!F4</f>
        <v>9</v>
      </c>
      <c r="F4" s="51">
        <f>'RawData + GCconc'!G4</f>
        <v>753</v>
      </c>
      <c r="G4" s="4">
        <f t="shared" si="17"/>
        <v>0.98947368421052628</v>
      </c>
      <c r="H4" s="4">
        <f t="shared" si="18"/>
        <v>0.99078947368421055</v>
      </c>
      <c r="I4" s="53">
        <f>'RawData + GCconc'!J4-'RawData + GCconc'!I4</f>
        <v>41.289999999999992</v>
      </c>
      <c r="J4" s="52">
        <v>71.599999999999994</v>
      </c>
      <c r="K4" s="5">
        <f t="shared" si="19"/>
        <v>30.310000000000002</v>
      </c>
      <c r="L4" s="51">
        <f>'RawData + GCconc'!M4</f>
        <v>44</v>
      </c>
      <c r="M4" s="6">
        <f>G4*L4/K4</f>
        <v>1.4363854208268938</v>
      </c>
      <c r="N4" s="53">
        <f>'RawData + GCconc'!T4/'RawData + GCconc'!Q4</f>
        <v>128.229436996</v>
      </c>
      <c r="O4" s="8">
        <v>2</v>
      </c>
      <c r="P4" s="59">
        <f t="shared" si="20"/>
        <v>1.981578947368421E-6</v>
      </c>
      <c r="Q4" s="7">
        <f t="shared" si="21"/>
        <v>1.2687965344867369E-4</v>
      </c>
      <c r="R4" s="7">
        <f t="shared" si="22"/>
        <v>1.8418689382189513E-4</v>
      </c>
      <c r="S4" s="8">
        <f t="shared" si="23"/>
        <v>33479.125736429756</v>
      </c>
      <c r="T4" s="8">
        <f t="shared" si="24"/>
        <v>27875.349368922271</v>
      </c>
      <c r="U4" s="8">
        <f t="shared" si="25"/>
        <v>60867114.793030612</v>
      </c>
      <c r="V4" s="8">
        <f t="shared" si="26"/>
        <v>33372.873203953517</v>
      </c>
      <c r="W4" s="8">
        <f t="shared" si="27"/>
        <v>50817449.416345976</v>
      </c>
      <c r="X4" s="8">
        <f t="shared" si="28"/>
        <v>27862.735102308841</v>
      </c>
      <c r="Y4" s="9">
        <f>55.5*(Q4/V4)*16*10^3*10^3</f>
        <v>3.3760692875875877</v>
      </c>
      <c r="Z4" s="9">
        <f>55.5*(R4/V4)*16*10^3*10^3</f>
        <v>4.9009253927368457</v>
      </c>
      <c r="AA4" s="6">
        <f>$L4/$I4*Q4*16/22.4*(273/($C4+273))*10^3*10^3</f>
        <v>91.040750923398932</v>
      </c>
      <c r="AB4" s="6">
        <f>$K4/$I4*R4*16/22.4*(273/($C4+273))*10^3*10^3</f>
        <v>91.040750923398932</v>
      </c>
      <c r="AC4" s="10">
        <f t="shared" si="29"/>
        <v>94.416820210986515</v>
      </c>
      <c r="AD4" s="10">
        <f t="shared" si="30"/>
        <v>95.941676316135784</v>
      </c>
      <c r="AE4" s="10">
        <f t="shared" si="31"/>
        <v>6.3153961691196109E-2</v>
      </c>
      <c r="AF4" s="51">
        <f>'RawData + GCconc'!U4/'RawData + GCconc'!Q4</f>
        <v>2659.0297089999999</v>
      </c>
      <c r="AG4" s="8">
        <v>401</v>
      </c>
      <c r="AH4" s="59">
        <f t="shared" si="32"/>
        <v>3.9730657894736845E-4</v>
      </c>
      <c r="AI4" s="7">
        <f>AF4*10^-6*G4</f>
        <v>2.6310399225894731E-3</v>
      </c>
      <c r="AJ4" s="12">
        <f>AF4*10^-6*M4</f>
        <v>3.8193915075531775E-3</v>
      </c>
      <c r="AK4" s="8">
        <f t="shared" si="3"/>
        <v>961.21837629886988</v>
      </c>
      <c r="AL4" s="8">
        <f t="shared" si="33"/>
        <v>757.57772558696854</v>
      </c>
      <c r="AM4" s="8">
        <f t="shared" si="34"/>
        <v>2328949.3574289256</v>
      </c>
      <c r="AN4" s="8">
        <f t="shared" si="35"/>
        <v>1276.9412821388412</v>
      </c>
      <c r="AO4" s="8">
        <f t="shared" si="36"/>
        <v>1814902.8477777853</v>
      </c>
      <c r="AP4" s="8">
        <f t="shared" si="37"/>
        <v>995.09435961169243</v>
      </c>
      <c r="AQ4" s="11">
        <f t="shared" si="38"/>
        <v>5031.554372023902</v>
      </c>
      <c r="AR4" s="11">
        <f t="shared" si="39"/>
        <v>7304.136996669472</v>
      </c>
      <c r="AS4" s="5">
        <f>$L4/$I4*AI4*44/22.4*(273/(C4+273))*10^3*10^3</f>
        <v>5191.6329396890405</v>
      </c>
      <c r="AT4" s="5">
        <f t="shared" si="40"/>
        <v>5191.6329396890405</v>
      </c>
      <c r="AU4" s="10">
        <f t="shared" si="41"/>
        <v>10223.187311712943</v>
      </c>
      <c r="AV4" s="10">
        <f t="shared" si="42"/>
        <v>12495.769936358512</v>
      </c>
      <c r="AW4" s="10">
        <f t="shared" si="43"/>
        <v>975.00569309635694</v>
      </c>
      <c r="AX4" s="52">
        <f>'RawData + GCconc'!V4/'RawData + GCconc'!Q4</f>
        <v>6.6234278999999993E-2</v>
      </c>
      <c r="AY4" s="57">
        <v>0.31</v>
      </c>
      <c r="AZ4" s="59">
        <f t="shared" si="44"/>
        <v>3.0714473684210524E-7</v>
      </c>
      <c r="BA4" s="7">
        <f>$AX4*10^-6*G4</f>
        <v>6.5537076063157884E-8</v>
      </c>
      <c r="BB4" s="7">
        <f>$AX4*10^-6*M4</f>
        <v>9.5137952714580883E-8</v>
      </c>
      <c r="BC4" s="8">
        <f t="shared" si="9"/>
        <v>1755.6064370311249</v>
      </c>
      <c r="BD4" s="8">
        <f t="shared" si="45"/>
        <v>1354.9960793017774</v>
      </c>
      <c r="BE4" s="8">
        <f t="shared" si="10"/>
        <v>3155289.6804679637</v>
      </c>
      <c r="BF4" s="8">
        <f t="shared" si="46"/>
        <v>1730.015999379315</v>
      </c>
      <c r="BG4" s="8">
        <f t="shared" si="47"/>
        <v>2424390.4499871694</v>
      </c>
      <c r="BH4" s="8">
        <f t="shared" si="48"/>
        <v>1329.2707459424676</v>
      </c>
      <c r="BI4" s="9">
        <f t="shared" si="49"/>
        <v>9.2508705008306463E-2</v>
      </c>
      <c r="BJ4" s="9">
        <f t="shared" si="50"/>
        <v>0.13429175256897011</v>
      </c>
      <c r="BK4" s="9">
        <f>$L4/$I4*BA4*44/22.4*(273/(C4+273))*10^3*10^3</f>
        <v>0.12931937669935753</v>
      </c>
      <c r="BL4" s="9">
        <f t="shared" si="51"/>
        <v>0.12931937669935753</v>
      </c>
      <c r="BM4" s="10">
        <f t="shared" si="52"/>
        <v>0.22182808170766399</v>
      </c>
      <c r="BN4" s="10">
        <f t="shared" si="53"/>
        <v>0.26361112926832764</v>
      </c>
      <c r="BO4" s="10">
        <f t="shared" si="54"/>
        <v>0.5642548364642066</v>
      </c>
    </row>
    <row r="5" spans="1:67" x14ac:dyDescent="0.35">
      <c r="A5" t="str">
        <f>'RawData + GCconc'!A5</f>
        <v>MC751</v>
      </c>
      <c r="B5" s="14">
        <f>'RawData + GCconc'!B5</f>
        <v>43780</v>
      </c>
      <c r="C5" s="50">
        <f>'RawData + GCconc'!O5</f>
        <v>16.600000000000001</v>
      </c>
      <c r="D5" s="51">
        <f>'RawData + GCconc'!P5</f>
        <v>752</v>
      </c>
      <c r="E5" s="51">
        <f>'RawData + GCconc'!F5</f>
        <v>9</v>
      </c>
      <c r="F5" s="51">
        <f>'RawData + GCconc'!G5</f>
        <v>753</v>
      </c>
      <c r="G5" s="4">
        <f t="shared" si="17"/>
        <v>0.98947368421052628</v>
      </c>
      <c r="H5" s="4">
        <f t="shared" si="18"/>
        <v>0.99078947368421055</v>
      </c>
      <c r="I5" s="53">
        <f>'RawData + GCconc'!J5-'RawData + GCconc'!I5</f>
        <v>49.709999999999994</v>
      </c>
      <c r="J5" s="52">
        <v>71.599999999999994</v>
      </c>
      <c r="K5" s="5">
        <f t="shared" si="19"/>
        <v>21.89</v>
      </c>
      <c r="L5" s="51">
        <f>'RawData + GCconc'!M5</f>
        <v>36</v>
      </c>
      <c r="M5" s="6">
        <f>G5*L5/K5</f>
        <v>1.6272751316390566</v>
      </c>
      <c r="N5" s="53">
        <f>'RawData + GCconc'!T5/'RawData + GCconc'!Q5</f>
        <v>166.40858489600001</v>
      </c>
      <c r="O5" s="8">
        <v>2</v>
      </c>
      <c r="P5" s="59">
        <f t="shared" si="20"/>
        <v>1.981578947368421E-6</v>
      </c>
      <c r="Q5" s="7">
        <f t="shared" si="21"/>
        <v>1.6465691558130527E-4</v>
      </c>
      <c r="R5" s="7">
        <f t="shared" si="22"/>
        <v>2.7079255189250756E-4</v>
      </c>
      <c r="S5" s="8">
        <f t="shared" si="23"/>
        <v>33479.125736429756</v>
      </c>
      <c r="T5" s="8">
        <f t="shared" si="24"/>
        <v>27875.349368922271</v>
      </c>
      <c r="U5" s="8">
        <f t="shared" si="25"/>
        <v>60867114.793030612</v>
      </c>
      <c r="V5" s="8">
        <f t="shared" si="26"/>
        <v>33372.873203953517</v>
      </c>
      <c r="W5" s="8">
        <f t="shared" si="27"/>
        <v>50817449.416345976</v>
      </c>
      <c r="X5" s="8">
        <f t="shared" si="28"/>
        <v>27862.735102308841</v>
      </c>
      <c r="Y5" s="9">
        <f>55.5*(Q5/V5)*16*10^3*10^3</f>
        <v>4.3812631936910265</v>
      </c>
      <c r="Z5" s="9">
        <f>55.5*(R5/V5)*16*10^3*10^3</f>
        <v>7.2053666045169935</v>
      </c>
      <c r="AA5" s="6">
        <f>$L5/$I5*Q5*16/22.4*(273/($C5+273))*10^3*10^3</f>
        <v>80.292460593317145</v>
      </c>
      <c r="AB5" s="6">
        <f>$K5/$I5*R5*16/22.4*(273/($C5+273))*10^3*10^3</f>
        <v>80.292460593317159</v>
      </c>
      <c r="AC5" s="10">
        <f t="shared" si="29"/>
        <v>84.673723787008171</v>
      </c>
      <c r="AD5" s="10">
        <f t="shared" si="30"/>
        <v>87.497827197834155</v>
      </c>
      <c r="AE5" s="10">
        <f t="shared" si="31"/>
        <v>6.3153961691196109E-2</v>
      </c>
      <c r="AF5" s="51">
        <f>'RawData + GCconc'!U5/'RawData + GCconc'!Q5</f>
        <v>2671.2974079999999</v>
      </c>
      <c r="AG5" s="8">
        <v>401</v>
      </c>
      <c r="AH5" s="59">
        <f t="shared" si="32"/>
        <v>3.9730657894736845E-4</v>
      </c>
      <c r="AI5" s="7">
        <f>AF5*10^-6*G5</f>
        <v>2.6431784879157889E-3</v>
      </c>
      <c r="AJ5" s="12">
        <f>AF5*10^-6*M5</f>
        <v>4.3469358412502697E-3</v>
      </c>
      <c r="AK5" s="8">
        <f t="shared" si="3"/>
        <v>961.21837629886988</v>
      </c>
      <c r="AL5" s="8">
        <f t="shared" si="33"/>
        <v>757.57772558696854</v>
      </c>
      <c r="AM5" s="8">
        <f t="shared" si="34"/>
        <v>2328949.3574289256</v>
      </c>
      <c r="AN5" s="8">
        <f t="shared" si="35"/>
        <v>1276.9412821388412</v>
      </c>
      <c r="AO5" s="8">
        <f t="shared" si="36"/>
        <v>1814902.8477777853</v>
      </c>
      <c r="AP5" s="8">
        <f t="shared" si="37"/>
        <v>995.09435961169243</v>
      </c>
      <c r="AQ5" s="11">
        <f t="shared" si="38"/>
        <v>5054.7679503939371</v>
      </c>
      <c r="AR5" s="11">
        <f t="shared" si="39"/>
        <v>8313.0034816894349</v>
      </c>
      <c r="AS5" s="5">
        <f>$L5/$I5*AI5*44/22.4*(273/(C5+273))*10^3*10^3</f>
        <v>3544.491803094294</v>
      </c>
      <c r="AT5" s="5">
        <f t="shared" si="40"/>
        <v>3544.491803094294</v>
      </c>
      <c r="AU5" s="10">
        <f t="shared" si="41"/>
        <v>8599.2597534882316</v>
      </c>
      <c r="AV5" s="10">
        <f t="shared" si="42"/>
        <v>11857.495284783728</v>
      </c>
      <c r="AW5" s="10">
        <f t="shared" si="43"/>
        <v>975.00569309635694</v>
      </c>
      <c r="AX5" s="52">
        <f>'RawData + GCconc'!V5/'RawData + GCconc'!Q5</f>
        <v>7.6822282000000006E-2</v>
      </c>
      <c r="AY5" s="57">
        <v>0.31</v>
      </c>
      <c r="AZ5" s="59">
        <f t="shared" si="44"/>
        <v>3.0714473684210524E-7</v>
      </c>
      <c r="BA5" s="7">
        <f>$AX5*10^-6*G5</f>
        <v>7.6013626399999995E-8</v>
      </c>
      <c r="BB5" s="7">
        <f>$AX5*10^-6*M5</f>
        <v>1.2501098905436273E-7</v>
      </c>
      <c r="BC5" s="8">
        <f t="shared" si="9"/>
        <v>1755.6064370311249</v>
      </c>
      <c r="BD5" s="8">
        <f t="shared" si="45"/>
        <v>1354.9960793017774</v>
      </c>
      <c r="BE5" s="8">
        <f t="shared" si="10"/>
        <v>3155289.6804679637</v>
      </c>
      <c r="BF5" s="8">
        <f t="shared" si="46"/>
        <v>1730.015999379315</v>
      </c>
      <c r="BG5" s="8">
        <f t="shared" si="47"/>
        <v>2424390.4499871694</v>
      </c>
      <c r="BH5" s="8">
        <f t="shared" si="48"/>
        <v>1329.2707459424676</v>
      </c>
      <c r="BI5" s="9">
        <f t="shared" si="49"/>
        <v>0.10729685490503992</v>
      </c>
      <c r="BJ5" s="9">
        <f t="shared" si="50"/>
        <v>0.17645896649526896</v>
      </c>
      <c r="BK5" s="9">
        <f>$L5/$I5*BA5*44/22.4*(273/(C5+273))*10^3*10^3</f>
        <v>0.10193396962409601</v>
      </c>
      <c r="BL5" s="9">
        <f t="shared" si="51"/>
        <v>0.10193396962409604</v>
      </c>
      <c r="BM5" s="10">
        <f t="shared" si="52"/>
        <v>0.20923082452913594</v>
      </c>
      <c r="BN5" s="10">
        <f t="shared" si="53"/>
        <v>0.278392936119365</v>
      </c>
      <c r="BO5" s="10">
        <f t="shared" si="54"/>
        <v>0.5642548364642066</v>
      </c>
    </row>
    <row r="6" spans="1:67" x14ac:dyDescent="0.35">
      <c r="A6" t="str">
        <f>'RawData + GCconc'!A6</f>
        <v>NHC</v>
      </c>
      <c r="B6" s="14">
        <f>'RawData + GCconc'!B6</f>
        <v>43780</v>
      </c>
      <c r="C6" s="50">
        <f>'RawData + GCconc'!O6</f>
        <v>16.600000000000001</v>
      </c>
      <c r="D6" s="51">
        <f>'RawData + GCconc'!P6</f>
        <v>752</v>
      </c>
      <c r="E6" s="51">
        <f>'RawData + GCconc'!F6</f>
        <v>8.9</v>
      </c>
      <c r="F6" s="51">
        <f>'RawData + GCconc'!G6</f>
        <v>755</v>
      </c>
      <c r="G6" s="4">
        <f t="shared" si="17"/>
        <v>0.98947368421052628</v>
      </c>
      <c r="H6" s="4">
        <f t="shared" si="18"/>
        <v>0.99342105263157898</v>
      </c>
      <c r="I6" s="53">
        <f>'RawData + GCconc'!J6-'RawData + GCconc'!I6</f>
        <v>27.830000000000013</v>
      </c>
      <c r="J6" s="52">
        <v>71.599999999999994</v>
      </c>
      <c r="K6" s="5">
        <f t="shared" si="19"/>
        <v>43.769999999999982</v>
      </c>
      <c r="L6" s="51">
        <f>'RawData + GCconc'!M6</f>
        <v>58</v>
      </c>
      <c r="M6" s="6">
        <f>G6*L6/K6</f>
        <v>1.3111600110626125</v>
      </c>
      <c r="N6" s="53">
        <f>'RawData + GCconc'!T6/'RawData + GCconc'!Q6</f>
        <v>5.5277546659999999</v>
      </c>
      <c r="O6" s="8">
        <v>2</v>
      </c>
      <c r="P6" s="59">
        <f t="shared" si="20"/>
        <v>1.9868421052631578E-6</v>
      </c>
      <c r="Q6" s="7">
        <f t="shared" si="21"/>
        <v>5.4695677747789471E-6</v>
      </c>
      <c r="R6" s="7">
        <f t="shared" si="22"/>
        <v>7.2477708690239672E-6</v>
      </c>
      <c r="S6" s="8">
        <f t="shared" si="23"/>
        <v>33479.125736429756</v>
      </c>
      <c r="T6" s="8">
        <f t="shared" si="24"/>
        <v>27803.081658209907</v>
      </c>
      <c r="U6" s="8">
        <f t="shared" si="25"/>
        <v>60867114.793030612</v>
      </c>
      <c r="V6" s="8">
        <f t="shared" si="26"/>
        <v>33372.873203953517</v>
      </c>
      <c r="W6" s="8">
        <f t="shared" si="27"/>
        <v>50686652.823177911</v>
      </c>
      <c r="X6" s="8">
        <f t="shared" si="28"/>
        <v>27791.020546195086</v>
      </c>
      <c r="Y6" s="9">
        <f>55.5*(Q6/V6)*16*10^3*10^3</f>
        <v>0.14553665051016115</v>
      </c>
      <c r="Z6" s="9">
        <f>55.5*(R6/V6)*16*10^3*10^3</f>
        <v>0.19285185582794948</v>
      </c>
      <c r="AA6" s="6">
        <f>$L6/$I6*Q6*16/22.4*(273/($C6+273))*10^3*10^3</f>
        <v>7.6754500405914889</v>
      </c>
      <c r="AB6" s="6">
        <f>$K6/$I6*R6*16/22.4*(273/($C6+273))*10^3*10^3</f>
        <v>7.6754500405914889</v>
      </c>
      <c r="AC6" s="10">
        <f t="shared" si="29"/>
        <v>7.8209866911016501</v>
      </c>
      <c r="AD6" s="10">
        <f t="shared" si="30"/>
        <v>7.868301896419438</v>
      </c>
      <c r="AE6" s="10">
        <f t="shared" si="31"/>
        <v>6.3485102554653727E-2</v>
      </c>
      <c r="AF6" s="51">
        <f>'RawData + GCconc'!U6/'RawData + GCconc'!Q6</f>
        <v>621.83353390000002</v>
      </c>
      <c r="AG6" s="8">
        <v>401</v>
      </c>
      <c r="AH6" s="59">
        <f t="shared" si="32"/>
        <v>3.9836184210526314E-4</v>
      </c>
      <c r="AI6" s="7">
        <f>AF6*10^-6*G6</f>
        <v>6.152879177536842E-4</v>
      </c>
      <c r="AJ6" s="12">
        <f>AF6*10^-6*M6</f>
        <v>8.1532326318742732E-4</v>
      </c>
      <c r="AK6" s="8">
        <f t="shared" si="3"/>
        <v>961.21837629886988</v>
      </c>
      <c r="AL6" s="8">
        <f t="shared" si="33"/>
        <v>755.06533199709179</v>
      </c>
      <c r="AM6" s="8">
        <f t="shared" si="34"/>
        <v>2328949.3574289256</v>
      </c>
      <c r="AN6" s="8">
        <f t="shared" si="35"/>
        <v>1276.9412821388412</v>
      </c>
      <c r="AO6" s="8">
        <f t="shared" si="36"/>
        <v>1808601.5050617491</v>
      </c>
      <c r="AP6" s="8">
        <f t="shared" si="37"/>
        <v>991.63939197946593</v>
      </c>
      <c r="AQ6" s="11">
        <f t="shared" si="38"/>
        <v>1176.6657685604739</v>
      </c>
      <c r="AR6" s="11">
        <f t="shared" si="39"/>
        <v>1559.2098372517141</v>
      </c>
      <c r="AS6" s="5">
        <f>$L6/$I6*AI6*44/22.4*(273/(C6+273))*10^3*10^3</f>
        <v>2374.4439481041609</v>
      </c>
      <c r="AT6" s="5">
        <f t="shared" si="40"/>
        <v>2374.4439481041609</v>
      </c>
      <c r="AU6" s="10">
        <f t="shared" si="41"/>
        <v>3551.109716664635</v>
      </c>
      <c r="AV6" s="10">
        <f t="shared" si="42"/>
        <v>3933.6537853558748</v>
      </c>
      <c r="AW6" s="10">
        <f t="shared" si="43"/>
        <v>981.00138648102075</v>
      </c>
      <c r="AX6" s="52">
        <f>'RawData + GCconc'!V6/'RawData + GCconc'!Q6</f>
        <v>6.2925527999999994E-2</v>
      </c>
      <c r="AY6" s="57">
        <v>0.31</v>
      </c>
      <c r="AZ6" s="59">
        <f t="shared" si="44"/>
        <v>3.0796052631578946E-7</v>
      </c>
      <c r="BA6" s="7">
        <f>$AX6*10^-6*G6</f>
        <v>6.2263154021052616E-8</v>
      </c>
      <c r="BB6" s="7">
        <f>$AX6*10^-6*M6</f>
        <v>8.2505435988600713E-8</v>
      </c>
      <c r="BC6" s="8">
        <f t="shared" si="9"/>
        <v>1755.6064370311249</v>
      </c>
      <c r="BD6" s="8">
        <f t="shared" si="45"/>
        <v>1350.1506328178573</v>
      </c>
      <c r="BE6" s="8">
        <f t="shared" si="10"/>
        <v>3155289.6804679637</v>
      </c>
      <c r="BF6" s="8">
        <f t="shared" si="46"/>
        <v>1730.015999379315</v>
      </c>
      <c r="BG6" s="8">
        <f t="shared" si="47"/>
        <v>2415490.6418230995</v>
      </c>
      <c r="BH6" s="8">
        <f t="shared" si="48"/>
        <v>1324.3910638611176</v>
      </c>
      <c r="BI6" s="9">
        <f t="shared" si="49"/>
        <v>8.7887408078284199E-2</v>
      </c>
      <c r="BJ6" s="9">
        <f t="shared" si="50"/>
        <v>0.11646035340508304</v>
      </c>
      <c r="BK6" s="9">
        <f>$L6/$I6*BA6*44/22.4*(273/(C6+273))*10^3*10^3</f>
        <v>0.2402783558547788</v>
      </c>
      <c r="BL6" s="9">
        <f t="shared" si="51"/>
        <v>0.2402783558547788</v>
      </c>
      <c r="BM6" s="10">
        <f t="shared" si="52"/>
        <v>0.32816576393306301</v>
      </c>
      <c r="BN6" s="10">
        <f t="shared" si="53"/>
        <v>0.35673870925986184</v>
      </c>
      <c r="BO6" s="10">
        <f t="shared" si="54"/>
        <v>0.56783802442057296</v>
      </c>
    </row>
    <row r="7" spans="1:67" x14ac:dyDescent="0.35">
      <c r="A7" t="str">
        <f>'RawData + GCconc'!A7</f>
        <v>NHC</v>
      </c>
      <c r="B7" s="14">
        <f>'RawData + GCconc'!B7</f>
        <v>43780</v>
      </c>
      <c r="C7" s="50">
        <f>'RawData + GCconc'!O7</f>
        <v>16.600000000000001</v>
      </c>
      <c r="D7" s="51">
        <f>'RawData + GCconc'!P7</f>
        <v>752</v>
      </c>
      <c r="E7" s="51">
        <f>'RawData + GCconc'!F7</f>
        <v>8.9</v>
      </c>
      <c r="F7" s="51">
        <f>'RawData + GCconc'!G7</f>
        <v>755</v>
      </c>
      <c r="G7" s="4">
        <f t="shared" si="17"/>
        <v>0.98947368421052628</v>
      </c>
      <c r="H7" s="4">
        <f t="shared" si="18"/>
        <v>0.99342105263157898</v>
      </c>
      <c r="I7" s="53">
        <f>'RawData + GCconc'!J7-'RawData + GCconc'!I7</f>
        <v>44.28</v>
      </c>
      <c r="J7" s="52">
        <v>71.599999999999994</v>
      </c>
      <c r="K7" s="5">
        <f t="shared" si="19"/>
        <v>27.319999999999993</v>
      </c>
      <c r="L7" s="51">
        <f>'RawData + GCconc'!M7</f>
        <v>41</v>
      </c>
      <c r="M7" s="6">
        <f>G7*L7/K7</f>
        <v>1.4849348847961783</v>
      </c>
      <c r="N7" s="53">
        <f>'RawData + GCconc'!T7/'RawData + GCconc'!Q7</f>
        <v>17.259086656000001</v>
      </c>
      <c r="O7" s="8">
        <v>2</v>
      </c>
      <c r="P7" s="59">
        <f t="shared" si="20"/>
        <v>1.9868421052631578E-6</v>
      </c>
      <c r="Q7" s="7">
        <f t="shared" si="21"/>
        <v>1.7077412059621053E-5</v>
      </c>
      <c r="R7" s="7">
        <f t="shared" si="22"/>
        <v>2.5628619855214621E-5</v>
      </c>
      <c r="S7" s="8">
        <f t="shared" si="23"/>
        <v>33479.125736429756</v>
      </c>
      <c r="T7" s="8">
        <f t="shared" si="24"/>
        <v>27803.081658209907</v>
      </c>
      <c r="U7" s="8">
        <f t="shared" si="25"/>
        <v>60867114.793030612</v>
      </c>
      <c r="V7" s="8">
        <f t="shared" si="26"/>
        <v>33372.873203953517</v>
      </c>
      <c r="W7" s="8">
        <f t="shared" si="27"/>
        <v>50686652.823177911</v>
      </c>
      <c r="X7" s="8">
        <f t="shared" si="28"/>
        <v>27791.020546195086</v>
      </c>
      <c r="Y7" s="9">
        <f>55.5*(Q7/V7)*16*10^3*10^3</f>
        <v>0.45440324590173448</v>
      </c>
      <c r="Z7" s="9">
        <f>55.5*(R7/V7)*16*10^3*10^3</f>
        <v>0.68193752130201757</v>
      </c>
      <c r="AA7" s="6">
        <f>$L7/$I7*Q7*16/22.4*(273/($C7+273))*10^3*10^3</f>
        <v>10.647174108687926</v>
      </c>
      <c r="AB7" s="6">
        <f>$K7/$I7*R7*16/22.4*(273/($C7+273))*10^3*10^3</f>
        <v>10.647174108687926</v>
      </c>
      <c r="AC7" s="10">
        <f t="shared" si="29"/>
        <v>11.10157735458966</v>
      </c>
      <c r="AD7" s="10">
        <f t="shared" si="30"/>
        <v>11.329111629989944</v>
      </c>
      <c r="AE7" s="10">
        <f t="shared" si="31"/>
        <v>6.3485102554653727E-2</v>
      </c>
      <c r="AF7" s="51">
        <f>'RawData + GCconc'!U7/'RawData + GCconc'!Q7</f>
        <v>999.81898339999998</v>
      </c>
      <c r="AG7" s="8">
        <v>401</v>
      </c>
      <c r="AH7" s="59">
        <f t="shared" si="32"/>
        <v>3.9836184210526314E-4</v>
      </c>
      <c r="AI7" s="7">
        <f>AF7*10^-6*G7</f>
        <v>9.8929457304842094E-4</v>
      </c>
      <c r="AJ7" s="12">
        <f>AF7*10^-6*M7</f>
        <v>1.484666086932111E-3</v>
      </c>
      <c r="AK7" s="8">
        <f t="shared" si="3"/>
        <v>961.21837629886988</v>
      </c>
      <c r="AL7" s="8">
        <f t="shared" si="33"/>
        <v>755.06533199709179</v>
      </c>
      <c r="AM7" s="8">
        <f t="shared" si="34"/>
        <v>2328949.3574289256</v>
      </c>
      <c r="AN7" s="8">
        <f t="shared" si="35"/>
        <v>1276.9412821388412</v>
      </c>
      <c r="AO7" s="8">
        <f t="shared" si="36"/>
        <v>1808601.5050617491</v>
      </c>
      <c r="AP7" s="8">
        <f t="shared" si="37"/>
        <v>991.63939197946593</v>
      </c>
      <c r="AQ7" s="11">
        <f t="shared" si="38"/>
        <v>1891.9095037304689</v>
      </c>
      <c r="AR7" s="11">
        <f t="shared" si="39"/>
        <v>2839.2492552324034</v>
      </c>
      <c r="AS7" s="5">
        <f>$L7/$I7*AI7*44/22.4*(273/(C7+273))*10^3*10^3</f>
        <v>1696.1748478016154</v>
      </c>
      <c r="AT7" s="5">
        <f t="shared" si="40"/>
        <v>1696.1748478016157</v>
      </c>
      <c r="AU7" s="10">
        <f t="shared" si="41"/>
        <v>3588.0843515320844</v>
      </c>
      <c r="AV7" s="10">
        <f t="shared" si="42"/>
        <v>4535.424103034019</v>
      </c>
      <c r="AW7" s="10">
        <f t="shared" si="43"/>
        <v>981.00138648102075</v>
      </c>
      <c r="AX7" s="52">
        <f>'RawData + GCconc'!V7/'RawData + GCconc'!Q7</f>
        <v>0.14878761400000001</v>
      </c>
      <c r="AY7" s="57">
        <v>0.31</v>
      </c>
      <c r="AZ7" s="59">
        <f t="shared" si="44"/>
        <v>3.0796052631578946E-7</v>
      </c>
      <c r="BA7" s="7">
        <f>$AX7*10^-6*G7</f>
        <v>1.4722142858947369E-7</v>
      </c>
      <c r="BB7" s="7">
        <f>$AX7*10^-6*M7</f>
        <v>2.2093991845418824E-7</v>
      </c>
      <c r="BC7" s="8">
        <f t="shared" si="9"/>
        <v>1755.6064370311249</v>
      </c>
      <c r="BD7" s="8">
        <f t="shared" si="45"/>
        <v>1350.1506328178573</v>
      </c>
      <c r="BE7" s="8">
        <f t="shared" si="10"/>
        <v>3155289.6804679637</v>
      </c>
      <c r="BF7" s="8">
        <f t="shared" si="46"/>
        <v>1730.015999379315</v>
      </c>
      <c r="BG7" s="8">
        <f t="shared" si="47"/>
        <v>2415490.6418230995</v>
      </c>
      <c r="BH7" s="8">
        <f t="shared" si="48"/>
        <v>1324.3910638611176</v>
      </c>
      <c r="BI7" s="9">
        <f t="shared" si="49"/>
        <v>0.20781005999047367</v>
      </c>
      <c r="BJ7" s="9">
        <f t="shared" si="50"/>
        <v>0.31186722033709458</v>
      </c>
      <c r="BK7" s="9">
        <f>$L7/$I7*BA7*44/22.4*(273/(C7+273))*10^3*10^3</f>
        <v>0.25241549992679957</v>
      </c>
      <c r="BL7" s="9">
        <f t="shared" si="51"/>
        <v>0.25241549992679957</v>
      </c>
      <c r="BM7" s="10">
        <f t="shared" si="52"/>
        <v>0.46022555991727321</v>
      </c>
      <c r="BN7" s="10">
        <f t="shared" si="53"/>
        <v>0.56428272026389414</v>
      </c>
      <c r="BO7" s="10">
        <f t="shared" si="54"/>
        <v>0.56783802442057296</v>
      </c>
    </row>
    <row r="8" spans="1:67" x14ac:dyDescent="0.35">
      <c r="A8" t="str">
        <f>'RawData + GCconc'!A8</f>
        <v>UNHC</v>
      </c>
      <c r="B8" s="14">
        <f>'RawData + GCconc'!B8</f>
        <v>43780</v>
      </c>
      <c r="C8" s="50">
        <f>'RawData + GCconc'!O8</f>
        <v>16.600000000000001</v>
      </c>
      <c r="D8" s="51">
        <f>'RawData + GCconc'!P8</f>
        <v>752</v>
      </c>
      <c r="E8" s="51">
        <f>'RawData + GCconc'!F8</f>
        <v>8.1</v>
      </c>
      <c r="F8" s="51">
        <f>'RawData + GCconc'!G8</f>
        <v>751.6</v>
      </c>
      <c r="G8" s="4">
        <f t="shared" si="17"/>
        <v>0.98947368421052628</v>
      </c>
      <c r="H8" s="4">
        <f t="shared" si="18"/>
        <v>0.98894736842105269</v>
      </c>
      <c r="I8" s="53">
        <f>'RawData + GCconc'!J8-'RawData + GCconc'!I8</f>
        <v>42.56</v>
      </c>
      <c r="J8" s="52">
        <v>71.599999999999994</v>
      </c>
      <c r="K8" s="5">
        <f t="shared" si="19"/>
        <v>29.039999999999992</v>
      </c>
      <c r="L8" s="51">
        <f>'RawData + GCconc'!M8</f>
        <v>29</v>
      </c>
      <c r="M8" s="6">
        <f>G8*L8/K8</f>
        <v>0.98811077279976822</v>
      </c>
      <c r="N8" s="53">
        <f>'RawData + GCconc'!T8/'RawData + GCconc'!Q8</f>
        <v>29.306468806000002</v>
      </c>
      <c r="O8" s="8">
        <v>2</v>
      </c>
      <c r="P8" s="59">
        <f t="shared" si="20"/>
        <v>1.9778947368421055E-6</v>
      </c>
      <c r="Q8" s="7">
        <f t="shared" si="21"/>
        <v>2.8997979660673686E-5</v>
      </c>
      <c r="R8" s="7">
        <f t="shared" si="22"/>
        <v>2.8958037539928963E-5</v>
      </c>
      <c r="S8" s="8">
        <f t="shared" si="23"/>
        <v>33479.125736429756</v>
      </c>
      <c r="T8" s="8">
        <f t="shared" si="24"/>
        <v>27226.743818992869</v>
      </c>
      <c r="U8" s="8">
        <f t="shared" si="25"/>
        <v>60867114.793030612</v>
      </c>
      <c r="V8" s="8">
        <f t="shared" si="26"/>
        <v>33372.873203953517</v>
      </c>
      <c r="W8" s="8">
        <f t="shared" si="27"/>
        <v>49642563.997275136</v>
      </c>
      <c r="X8" s="8">
        <f t="shared" si="28"/>
        <v>27218.556349083061</v>
      </c>
      <c r="Y8" s="9">
        <f>55.5*(Q8/V8)*16*10^3*10^3</f>
        <v>0.77159092000588481</v>
      </c>
      <c r="Z8" s="9">
        <f>55.5*(R8/V8)*16*10^3*10^3</f>
        <v>0.77052812259540848</v>
      </c>
      <c r="AA8" s="6">
        <f>$L8/$I8*Q8*16/22.4*(273/($C8+273))*10^3*10^3</f>
        <v>13.304549490507201</v>
      </c>
      <c r="AB8" s="6">
        <f>$K8/$I8*R8*16/22.4*(273/($C8+273))*10^3*10^3</f>
        <v>13.304549490507199</v>
      </c>
      <c r="AC8" s="10">
        <f t="shared" si="29"/>
        <v>14.076140410513085</v>
      </c>
      <c r="AD8" s="10">
        <f t="shared" si="30"/>
        <v>14.075077613102607</v>
      </c>
      <c r="AE8" s="10">
        <f t="shared" si="31"/>
        <v>6.4528423322310346E-2</v>
      </c>
      <c r="AF8" s="51">
        <f>'RawData + GCconc'!U8/'RawData + GCconc'!Q8</f>
        <v>1720.8964659999999</v>
      </c>
      <c r="AG8" s="8">
        <v>401</v>
      </c>
      <c r="AH8" s="59">
        <f t="shared" si="32"/>
        <v>3.9656789473684208E-4</v>
      </c>
      <c r="AI8" s="7">
        <f>AF8*10^-6*G8</f>
        <v>1.7027817663578945E-3</v>
      </c>
      <c r="AJ8" s="12">
        <f>AF8*10^-6*M8</f>
        <v>1.7004363369276499E-3</v>
      </c>
      <c r="AK8" s="8">
        <f t="shared" si="3"/>
        <v>961.21837629886988</v>
      </c>
      <c r="AL8" s="8">
        <f t="shared" si="33"/>
        <v>735.12904285215131</v>
      </c>
      <c r="AM8" s="8">
        <f t="shared" si="34"/>
        <v>2328949.3574289256</v>
      </c>
      <c r="AN8" s="8">
        <f t="shared" si="35"/>
        <v>1276.9412821388412</v>
      </c>
      <c r="AO8" s="8">
        <f t="shared" si="36"/>
        <v>1758637.0655253399</v>
      </c>
      <c r="AP8" s="8">
        <f t="shared" si="37"/>
        <v>964.24435426451737</v>
      </c>
      <c r="AQ8" s="11">
        <f t="shared" si="38"/>
        <v>3256.3698359576256</v>
      </c>
      <c r="AR8" s="11">
        <f t="shared" si="39"/>
        <v>3251.8844780568584</v>
      </c>
      <c r="AS8" s="5">
        <f>$L8/$I8*AI8*44/22.4*(273/(C8+273))*10^3*10^3</f>
        <v>2148.4443918038041</v>
      </c>
      <c r="AT8" s="5">
        <f t="shared" si="40"/>
        <v>2148.4443918038041</v>
      </c>
      <c r="AU8" s="10">
        <f t="shared" si="41"/>
        <v>5404.8142277614297</v>
      </c>
      <c r="AV8" s="10">
        <f t="shared" si="42"/>
        <v>5400.328869860663</v>
      </c>
      <c r="AW8" s="10">
        <f t="shared" si="43"/>
        <v>1004.3292394343704</v>
      </c>
      <c r="AX8" s="52">
        <f>'RawData + GCconc'!V8/'RawData + GCconc'!Q8</f>
        <v>0.25880358199999998</v>
      </c>
      <c r="AY8" s="57">
        <v>0.31</v>
      </c>
      <c r="AZ8" s="59">
        <f t="shared" si="44"/>
        <v>3.0657368421052633E-7</v>
      </c>
      <c r="BA8" s="7">
        <f>$AX8*10^-6*G8</f>
        <v>2.5607933376842105E-7</v>
      </c>
      <c r="BB8" s="7">
        <f>$AX8*10^-6*M8</f>
        <v>2.5572660741336817E-7</v>
      </c>
      <c r="BC8" s="8">
        <f t="shared" si="9"/>
        <v>1755.6064370311249</v>
      </c>
      <c r="BD8" s="8">
        <f t="shared" si="45"/>
        <v>1311.7847973738001</v>
      </c>
      <c r="BE8" s="8">
        <f t="shared" si="10"/>
        <v>3155289.6804679637</v>
      </c>
      <c r="BF8" s="8">
        <f t="shared" si="46"/>
        <v>1730.015999379315</v>
      </c>
      <c r="BG8" s="8">
        <f t="shared" si="47"/>
        <v>2344979.9678115132</v>
      </c>
      <c r="BH8" s="8">
        <f t="shared" si="48"/>
        <v>1285.7307167867496</v>
      </c>
      <c r="BI8" s="9">
        <f t="shared" si="49"/>
        <v>0.36146817907281903</v>
      </c>
      <c r="BJ8" s="9">
        <f t="shared" si="50"/>
        <v>0.3609702890189998</v>
      </c>
      <c r="BK8" s="9">
        <f>$L8/$I8*BA8*44/22.4*(273/(C8+273))*10^3*10^3</f>
        <v>0.32310200834977842</v>
      </c>
      <c r="BL8" s="9">
        <f t="shared" si="51"/>
        <v>0.32310200834977831</v>
      </c>
      <c r="BM8" s="10">
        <f t="shared" si="52"/>
        <v>0.68457018742259745</v>
      </c>
      <c r="BN8" s="10">
        <f t="shared" si="53"/>
        <v>0.68407229736877806</v>
      </c>
      <c r="BO8" s="10">
        <f t="shared" si="54"/>
        <v>0.58227817619004296</v>
      </c>
    </row>
    <row r="9" spans="1:67" x14ac:dyDescent="0.35">
      <c r="A9" t="str">
        <f>'RawData + GCconc'!A9</f>
        <v>UNHC</v>
      </c>
      <c r="B9" s="14">
        <f>'RawData + GCconc'!B9</f>
        <v>43780</v>
      </c>
      <c r="C9" s="50">
        <f>'RawData + GCconc'!O9</f>
        <v>16.600000000000001</v>
      </c>
      <c r="D9" s="51">
        <f>'RawData + GCconc'!P9</f>
        <v>752</v>
      </c>
      <c r="E9" s="51">
        <f>'RawData + GCconc'!F9</f>
        <v>8.1</v>
      </c>
      <c r="F9" s="51">
        <f>'RawData + GCconc'!G9</f>
        <v>751.6</v>
      </c>
      <c r="G9" s="4">
        <f t="shared" si="17"/>
        <v>0.98947368421052628</v>
      </c>
      <c r="H9" s="4">
        <f t="shared" si="18"/>
        <v>0.98894736842105269</v>
      </c>
      <c r="I9" s="53">
        <f>'RawData + GCconc'!J9-'RawData + GCconc'!I9</f>
        <v>39.900000000000006</v>
      </c>
      <c r="J9" s="52">
        <v>71.599999999999994</v>
      </c>
      <c r="K9" s="5">
        <f t="shared" si="19"/>
        <v>31.699999999999989</v>
      </c>
      <c r="L9" s="51">
        <f>'RawData + GCconc'!M9</f>
        <v>30</v>
      </c>
      <c r="M9" s="6">
        <f>G9*L9/K9</f>
        <v>0.93641042669765928</v>
      </c>
      <c r="N9" s="53">
        <f>'RawData + GCconc'!T9/'RawData + GCconc'!Q9</f>
        <v>26.975442766</v>
      </c>
      <c r="O9" s="8">
        <v>2</v>
      </c>
      <c r="P9" s="59">
        <f t="shared" si="20"/>
        <v>1.9778947368421055E-6</v>
      </c>
      <c r="Q9" s="7">
        <f t="shared" si="21"/>
        <v>2.669149073688421E-5</v>
      </c>
      <c r="R9" s="7">
        <f t="shared" si="22"/>
        <v>2.5260085870868347E-5</v>
      </c>
      <c r="S9" s="8">
        <f t="shared" si="23"/>
        <v>33479.125736429756</v>
      </c>
      <c r="T9" s="8">
        <f t="shared" si="24"/>
        <v>27226.743818992869</v>
      </c>
      <c r="U9" s="8">
        <f t="shared" si="25"/>
        <v>60867114.793030612</v>
      </c>
      <c r="V9" s="8">
        <f t="shared" si="26"/>
        <v>33372.873203953517</v>
      </c>
      <c r="W9" s="8">
        <f t="shared" si="27"/>
        <v>49642563.997275136</v>
      </c>
      <c r="X9" s="8">
        <f t="shared" si="28"/>
        <v>27218.556349083061</v>
      </c>
      <c r="Y9" s="9">
        <f>55.5*(Q9/V9)*16*10^3*10^3</f>
        <v>0.71021885438216681</v>
      </c>
      <c r="Z9" s="9">
        <f>55.5*(R9/V9)*16*10^3*10^3</f>
        <v>0.67213140793265014</v>
      </c>
      <c r="AA9" s="6">
        <f>$L9/$I9*Q9*16/22.4*(273/($C9+273))*10^3*10^3</f>
        <v>13.513170080828157</v>
      </c>
      <c r="AB9" s="6">
        <f>$K9/$I9*R9*16/22.4*(273/($C9+273))*10^3*10^3</f>
        <v>13.513170080828157</v>
      </c>
      <c r="AC9" s="10">
        <f t="shared" si="29"/>
        <v>14.223388935210323</v>
      </c>
      <c r="AD9" s="10">
        <f t="shared" si="30"/>
        <v>14.185301488760807</v>
      </c>
      <c r="AE9" s="10">
        <f t="shared" si="31"/>
        <v>6.4528423322310346E-2</v>
      </c>
      <c r="AF9" s="51">
        <f>'RawData + GCconc'!U9/'RawData + GCconc'!Q9</f>
        <v>1642.686997</v>
      </c>
      <c r="AG9" s="8">
        <v>401</v>
      </c>
      <c r="AH9" s="59">
        <f t="shared" si="32"/>
        <v>3.9656789473684208E-4</v>
      </c>
      <c r="AI9" s="7">
        <f>AF9*10^-6*G9</f>
        <v>1.6253955549263156E-3</v>
      </c>
      <c r="AJ9" s="12">
        <f>AF9*10^-6*M9</f>
        <v>1.5382292317914663E-3</v>
      </c>
      <c r="AK9" s="8">
        <f t="shared" si="3"/>
        <v>961.21837629886988</v>
      </c>
      <c r="AL9" s="8">
        <f t="shared" si="33"/>
        <v>735.12904285215131</v>
      </c>
      <c r="AM9" s="8">
        <f t="shared" si="34"/>
        <v>2328949.3574289256</v>
      </c>
      <c r="AN9" s="8">
        <f t="shared" si="35"/>
        <v>1276.9412821388412</v>
      </c>
      <c r="AO9" s="8">
        <f t="shared" si="36"/>
        <v>1758637.0655253399</v>
      </c>
      <c r="AP9" s="8">
        <f t="shared" si="37"/>
        <v>964.24435426451737</v>
      </c>
      <c r="AQ9" s="11">
        <f t="shared" si="38"/>
        <v>3108.377809261312</v>
      </c>
      <c r="AR9" s="11">
        <f t="shared" si="39"/>
        <v>2941.6824693324729</v>
      </c>
      <c r="AS9" s="5">
        <f>$L9/$I9*AI9*44/22.4*(273/(C9+273))*10^3*10^3</f>
        <v>2262.9563367913129</v>
      </c>
      <c r="AT9" s="5">
        <f t="shared" si="40"/>
        <v>2262.9563367913129</v>
      </c>
      <c r="AU9" s="10">
        <f t="shared" si="41"/>
        <v>5371.3341460526244</v>
      </c>
      <c r="AV9" s="10">
        <f t="shared" si="42"/>
        <v>5204.6388061237858</v>
      </c>
      <c r="AW9" s="10">
        <f t="shared" si="43"/>
        <v>1004.3292394343704</v>
      </c>
      <c r="AX9" s="52">
        <f>'RawData + GCconc'!V9/'RawData + GCconc'!Q9</f>
        <v>0.23795845099999999</v>
      </c>
      <c r="AY9" s="57">
        <v>0.31</v>
      </c>
      <c r="AZ9" s="59">
        <f t="shared" si="44"/>
        <v>3.0657368421052633E-7</v>
      </c>
      <c r="BA9" s="7">
        <f>$AX9*10^-6*G9</f>
        <v>2.3545362519999999E-7</v>
      </c>
      <c r="BB9" s="7">
        <f>$AX9*10^-6*M9</f>
        <v>2.2282677463722404E-7</v>
      </c>
      <c r="BC9" s="8">
        <f t="shared" si="9"/>
        <v>1755.6064370311249</v>
      </c>
      <c r="BD9" s="8">
        <f t="shared" si="45"/>
        <v>1311.7847973738001</v>
      </c>
      <c r="BE9" s="8">
        <f t="shared" si="10"/>
        <v>3155289.6804679637</v>
      </c>
      <c r="BF9" s="8">
        <f t="shared" si="46"/>
        <v>1730.015999379315</v>
      </c>
      <c r="BG9" s="8">
        <f t="shared" si="47"/>
        <v>2344979.9678115132</v>
      </c>
      <c r="BH9" s="8">
        <f t="shared" si="48"/>
        <v>1285.7307167867496</v>
      </c>
      <c r="BI9" s="9">
        <f t="shared" si="49"/>
        <v>0.3323540088326854</v>
      </c>
      <c r="BJ9" s="9">
        <f t="shared" si="50"/>
        <v>0.3145306077280936</v>
      </c>
      <c r="BK9" s="9">
        <f>$L9/$I9*BA9*44/22.4*(273/(C9+273))*10^3*10^3</f>
        <v>0.32781021921213588</v>
      </c>
      <c r="BL9" s="9">
        <f t="shared" si="51"/>
        <v>0.32781021921213588</v>
      </c>
      <c r="BM9" s="10">
        <f t="shared" si="52"/>
        <v>0.66016422804482122</v>
      </c>
      <c r="BN9" s="10">
        <f t="shared" si="53"/>
        <v>0.64234082694022954</v>
      </c>
      <c r="BO9" s="10">
        <f t="shared" si="54"/>
        <v>0.58227817619004296</v>
      </c>
    </row>
    <row r="10" spans="1:67" x14ac:dyDescent="0.35">
      <c r="A10" t="str">
        <f>'RawData + GCconc'!A10</f>
        <v>WB</v>
      </c>
      <c r="B10" s="14">
        <f>'RawData + GCconc'!B10</f>
        <v>43780</v>
      </c>
      <c r="C10" s="50">
        <f>'RawData + GCconc'!O10</f>
        <v>16.600000000000001</v>
      </c>
      <c r="D10" s="51">
        <f>'RawData + GCconc'!P10</f>
        <v>752</v>
      </c>
      <c r="E10" s="51">
        <f>'RawData + GCconc'!F10</f>
        <v>9.6</v>
      </c>
      <c r="F10" s="51">
        <f>'RawData + GCconc'!G10</f>
        <v>753.4</v>
      </c>
      <c r="G10" s="4">
        <f t="shared" si="17"/>
        <v>0.98947368421052628</v>
      </c>
      <c r="H10" s="4">
        <f t="shared" si="18"/>
        <v>0.99131578947368415</v>
      </c>
      <c r="I10" s="53">
        <f>'RawData + GCconc'!J10-'RawData + GCconc'!I10</f>
        <v>48.010000000000005</v>
      </c>
      <c r="J10" s="52">
        <v>71.599999999999994</v>
      </c>
      <c r="K10" s="5">
        <f t="shared" si="19"/>
        <v>23.589999999999989</v>
      </c>
      <c r="L10" s="51">
        <f>'RawData + GCconc'!M10</f>
        <v>38</v>
      </c>
      <c r="M10" s="6">
        <f>G10*L10/K10</f>
        <v>1.5938957185247995</v>
      </c>
      <c r="N10" s="53">
        <f>'RawData + GCconc'!T10/'RawData + GCconc'!Q10</f>
        <v>6.8456713149999997</v>
      </c>
      <c r="O10" s="8">
        <v>2</v>
      </c>
      <c r="P10" s="59">
        <f t="shared" si="20"/>
        <v>1.9826315789473681E-6</v>
      </c>
      <c r="Q10" s="7">
        <f t="shared" si="21"/>
        <v>6.7736116169473678E-6</v>
      </c>
      <c r="R10" s="7">
        <f t="shared" si="22"/>
        <v>1.0911286199406533E-5</v>
      </c>
      <c r="S10" s="8">
        <f t="shared" si="23"/>
        <v>33479.125736429756</v>
      </c>
      <c r="T10" s="8">
        <f t="shared" si="24"/>
        <v>28309.964420834793</v>
      </c>
      <c r="U10" s="8">
        <f t="shared" si="25"/>
        <v>60867114.793030612</v>
      </c>
      <c r="V10" s="8">
        <f t="shared" si="26"/>
        <v>33372.873203953517</v>
      </c>
      <c r="W10" s="8">
        <f t="shared" si="27"/>
        <v>51603466.002295554</v>
      </c>
      <c r="X10" s="8">
        <f t="shared" si="28"/>
        <v>28293.700689363464</v>
      </c>
      <c r="Y10" s="9">
        <f>55.5*(Q10/V10)*16*10^3*10^3</f>
        <v>0.18023521915807653</v>
      </c>
      <c r="Z10" s="9">
        <f>55.5*(R10/V10)*16*10^3*10^3</f>
        <v>0.2903322733364524</v>
      </c>
      <c r="AA10" s="6">
        <f>$L10/$I10*Q10*16/22.4*(273/($C10+273))*10^3*10^3</f>
        <v>3.6100085963890454</v>
      </c>
      <c r="AB10" s="6">
        <f>$K10/$I10*R10*16/22.4*(273/($C10+273))*10^3*10^3</f>
        <v>3.6100085963890458</v>
      </c>
      <c r="AC10" s="10">
        <f t="shared" si="29"/>
        <v>3.7902438155471221</v>
      </c>
      <c r="AD10" s="10">
        <f t="shared" si="30"/>
        <v>3.9003408697254982</v>
      </c>
      <c r="AE10" s="10">
        <f t="shared" si="31"/>
        <v>6.2225046537200464E-2</v>
      </c>
      <c r="AF10" s="51">
        <f>'RawData + GCconc'!U10/'RawData + GCconc'!Q10</f>
        <v>1178.884202</v>
      </c>
      <c r="AG10" s="8">
        <v>401</v>
      </c>
      <c r="AH10" s="59">
        <f t="shared" si="32"/>
        <v>3.975176315789473E-4</v>
      </c>
      <c r="AI10" s="7">
        <f>AF10*10^-6*G10</f>
        <v>1.1664748946105261E-3</v>
      </c>
      <c r="AJ10" s="12">
        <f>AF10*10^-6*M10</f>
        <v>1.8790184822043247E-3</v>
      </c>
      <c r="AK10" s="8">
        <f t="shared" si="3"/>
        <v>961.21837629886988</v>
      </c>
      <c r="AL10" s="8">
        <f t="shared" si="33"/>
        <v>772.7464916961552</v>
      </c>
      <c r="AM10" s="8">
        <f t="shared" si="34"/>
        <v>2328949.3574289256</v>
      </c>
      <c r="AN10" s="8">
        <f t="shared" si="35"/>
        <v>1276.9412821388412</v>
      </c>
      <c r="AO10" s="8">
        <f t="shared" si="36"/>
        <v>1852970.0501299265</v>
      </c>
      <c r="AP10" s="8">
        <f t="shared" si="37"/>
        <v>1015.9662527784227</v>
      </c>
      <c r="AQ10" s="11">
        <f t="shared" si="38"/>
        <v>2230.7460276228935</v>
      </c>
      <c r="AR10" s="11">
        <f t="shared" si="39"/>
        <v>3593.4018249118276</v>
      </c>
      <c r="AS10" s="5">
        <f>$L10/$I10*AI10*44/22.4*(273/(C10+273))*10^3*10^3</f>
        <v>1709.6060043981106</v>
      </c>
      <c r="AT10" s="5">
        <f t="shared" si="40"/>
        <v>1709.6060043981108</v>
      </c>
      <c r="AU10" s="10">
        <f t="shared" si="41"/>
        <v>3940.3520320210041</v>
      </c>
      <c r="AV10" s="10">
        <f t="shared" si="42"/>
        <v>5303.0078293099386</v>
      </c>
      <c r="AW10" s="10">
        <f t="shared" si="43"/>
        <v>955.48257991941648</v>
      </c>
      <c r="AX10" s="52">
        <f>'RawData + GCconc'!V10/'RawData + GCconc'!Q10</f>
        <v>0.17691199699999999</v>
      </c>
      <c r="AY10" s="57">
        <v>0.31</v>
      </c>
      <c r="AZ10" s="59">
        <f t="shared" si="44"/>
        <v>3.0730789473684206E-7</v>
      </c>
      <c r="BA10" s="7">
        <f>$AX10*10^-6*G10</f>
        <v>1.7504976545263155E-7</v>
      </c>
      <c r="BB10" s="7">
        <f>$AX10*10^-6*M10</f>
        <v>2.8197927457397213E-7</v>
      </c>
      <c r="BC10" s="8">
        <f t="shared" si="9"/>
        <v>1755.6064370311249</v>
      </c>
      <c r="BD10" s="8">
        <f t="shared" si="45"/>
        <v>1384.3009584334313</v>
      </c>
      <c r="BE10" s="8">
        <f t="shared" si="10"/>
        <v>3155289.6804679637</v>
      </c>
      <c r="BF10" s="8">
        <f t="shared" si="46"/>
        <v>1730.015999379315</v>
      </c>
      <c r="BG10" s="8">
        <f t="shared" si="47"/>
        <v>2478189.1340407943</v>
      </c>
      <c r="BH10" s="8">
        <f t="shared" si="48"/>
        <v>1358.7680642820376</v>
      </c>
      <c r="BI10" s="9">
        <f t="shared" si="49"/>
        <v>0.2470910831973184</v>
      </c>
      <c r="BJ10" s="9">
        <f t="shared" si="50"/>
        <v>0.39802717937677423</v>
      </c>
      <c r="BK10" s="9">
        <f>$L10/$I10*BA10*44/22.4*(273/(C10+273))*10^3*10^3</f>
        <v>0.25655599744923929</v>
      </c>
      <c r="BL10" s="9">
        <f t="shared" si="51"/>
        <v>0.25655599744923935</v>
      </c>
      <c r="BM10" s="10">
        <f t="shared" si="52"/>
        <v>0.50364708064655772</v>
      </c>
      <c r="BN10" s="10">
        <f t="shared" si="53"/>
        <v>0.65458317682601352</v>
      </c>
      <c r="BO10" s="10">
        <f t="shared" si="54"/>
        <v>0.55229873197225754</v>
      </c>
    </row>
    <row r="11" spans="1:67" x14ac:dyDescent="0.35">
      <c r="A11" t="str">
        <f>'RawData + GCconc'!A11</f>
        <v>WB</v>
      </c>
      <c r="B11" s="14">
        <f>'RawData + GCconc'!B11</f>
        <v>43780</v>
      </c>
      <c r="C11" s="50">
        <f>'RawData + GCconc'!O11</f>
        <v>16.600000000000001</v>
      </c>
      <c r="D11" s="51">
        <f>'RawData + GCconc'!P11</f>
        <v>752</v>
      </c>
      <c r="E11" s="51">
        <f>'RawData + GCconc'!F11</f>
        <v>9.6</v>
      </c>
      <c r="F11" s="51">
        <f>'RawData + GCconc'!G11</f>
        <v>753.4</v>
      </c>
      <c r="G11" s="4">
        <f t="shared" si="17"/>
        <v>0.98947368421052628</v>
      </c>
      <c r="H11" s="4">
        <f t="shared" si="18"/>
        <v>0.99131578947368415</v>
      </c>
      <c r="I11" s="53">
        <f>'RawData + GCconc'!J11-'RawData + GCconc'!I11</f>
        <v>43.91</v>
      </c>
      <c r="J11" s="52">
        <v>71.599999999999994</v>
      </c>
      <c r="K11" s="5">
        <f t="shared" si="19"/>
        <v>27.689999999999998</v>
      </c>
      <c r="L11" s="51">
        <f>'RawData + GCconc'!M11</f>
        <v>41</v>
      </c>
      <c r="M11" s="6">
        <f>G11*L11/K11</f>
        <v>1.4650928513048602</v>
      </c>
      <c r="N11" s="53">
        <f>'RawData + GCconc'!T11/'RawData + GCconc'!Q11</f>
        <v>5.761356954</v>
      </c>
      <c r="O11" s="8">
        <v>2</v>
      </c>
      <c r="P11" s="59">
        <f t="shared" si="20"/>
        <v>1.9826315789473681E-6</v>
      </c>
      <c r="Q11" s="7">
        <f t="shared" si="21"/>
        <v>5.7007110913263152E-6</v>
      </c>
      <c r="R11" s="7">
        <f t="shared" si="22"/>
        <v>8.4409228871209441E-6</v>
      </c>
      <c r="S11" s="8">
        <f t="shared" si="23"/>
        <v>33479.125736429756</v>
      </c>
      <c r="T11" s="8">
        <f t="shared" si="24"/>
        <v>28309.964420834793</v>
      </c>
      <c r="U11" s="8">
        <f t="shared" si="25"/>
        <v>60867114.793030612</v>
      </c>
      <c r="V11" s="8">
        <f t="shared" si="26"/>
        <v>33372.873203953517</v>
      </c>
      <c r="W11" s="8">
        <f t="shared" si="27"/>
        <v>51603466.002295554</v>
      </c>
      <c r="X11" s="8">
        <f t="shared" si="28"/>
        <v>28293.700689363464</v>
      </c>
      <c r="Y11" s="9">
        <f>55.5*(Q11/V11)*16*10^3*10^3</f>
        <v>0.15168701292695624</v>
      </c>
      <c r="Z11" s="9">
        <f>55.5*(R11/V11)*16*10^3*10^3</f>
        <v>0.22459976634182754</v>
      </c>
      <c r="AA11" s="6">
        <f>$L11/$I11*Q11*16/22.4*(273/($C11+273))*10^3*10^3</f>
        <v>3.5841444560094899</v>
      </c>
      <c r="AB11" s="6">
        <f>$K11/$I11*R11*16/22.4*(273/($C11+273))*10^3*10^3</f>
        <v>3.5841444560094904</v>
      </c>
      <c r="AC11" s="10">
        <f t="shared" si="29"/>
        <v>3.7358314689364462</v>
      </c>
      <c r="AD11" s="10">
        <f t="shared" si="30"/>
        <v>3.8087442223513177</v>
      </c>
      <c r="AE11" s="10">
        <f t="shared" si="31"/>
        <v>6.2225046537200464E-2</v>
      </c>
      <c r="AF11" s="51">
        <f>'RawData + GCconc'!U11/'RawData + GCconc'!Q11</f>
        <v>1074.3992909999999</v>
      </c>
      <c r="AG11" s="8">
        <v>401</v>
      </c>
      <c r="AH11" s="59">
        <f t="shared" si="32"/>
        <v>3.975176315789473E-4</v>
      </c>
      <c r="AI11" s="7">
        <f>AF11*10^-6*G11</f>
        <v>1.0630898247789473E-3</v>
      </c>
      <c r="AJ11" s="12">
        <f>AF11*10^-6*M11</f>
        <v>1.5740947206911101E-3</v>
      </c>
      <c r="AK11" s="8">
        <f t="shared" si="3"/>
        <v>961.21837629886988</v>
      </c>
      <c r="AL11" s="8">
        <f t="shared" si="33"/>
        <v>772.7464916961552</v>
      </c>
      <c r="AM11" s="8">
        <f t="shared" si="34"/>
        <v>2328949.3574289256</v>
      </c>
      <c r="AN11" s="8">
        <f t="shared" si="35"/>
        <v>1276.9412821388412</v>
      </c>
      <c r="AO11" s="8">
        <f t="shared" si="36"/>
        <v>1852970.0501299265</v>
      </c>
      <c r="AP11" s="8">
        <f t="shared" si="37"/>
        <v>1015.9662527784227</v>
      </c>
      <c r="AQ11" s="11">
        <f t="shared" si="38"/>
        <v>2033.034242390419</v>
      </c>
      <c r="AR11" s="11">
        <f t="shared" si="39"/>
        <v>3010.2709981223256</v>
      </c>
      <c r="AS11" s="5">
        <f>$L11/$I11*AI11*44/22.4*(273/(C11+273))*10^3*10^3</f>
        <v>1838.0576496284884</v>
      </c>
      <c r="AT11" s="5">
        <f t="shared" si="40"/>
        <v>1838.0576496284884</v>
      </c>
      <c r="AU11" s="10">
        <f t="shared" si="41"/>
        <v>3871.0918920189074</v>
      </c>
      <c r="AV11" s="10">
        <f t="shared" si="42"/>
        <v>4848.3286477508136</v>
      </c>
      <c r="AW11" s="10">
        <f t="shared" si="43"/>
        <v>955.48257991941648</v>
      </c>
      <c r="AX11" s="52">
        <f>'RawData + GCconc'!V11/'RawData + GCconc'!Q11</f>
        <v>0.13786873599999999</v>
      </c>
      <c r="AY11" s="57">
        <v>0.31</v>
      </c>
      <c r="AZ11" s="59">
        <f t="shared" si="44"/>
        <v>3.0730789473684206E-7</v>
      </c>
      <c r="BA11" s="7">
        <f>$AX11*10^-6*G11</f>
        <v>1.3641748614736842E-7</v>
      </c>
      <c r="BB11" s="7">
        <f>$AX11*10^-6*M11</f>
        <v>2.0199049953203702E-7</v>
      </c>
      <c r="BC11" s="8">
        <f t="shared" si="9"/>
        <v>1755.6064370311249</v>
      </c>
      <c r="BD11" s="8">
        <f t="shared" si="45"/>
        <v>1384.3009584334313</v>
      </c>
      <c r="BE11" s="8">
        <f t="shared" si="10"/>
        <v>3155289.6804679637</v>
      </c>
      <c r="BF11" s="8">
        <f t="shared" si="46"/>
        <v>1730.015999379315</v>
      </c>
      <c r="BG11" s="8">
        <f t="shared" si="47"/>
        <v>2478189.1340407943</v>
      </c>
      <c r="BH11" s="8">
        <f t="shared" si="48"/>
        <v>1358.7680642820376</v>
      </c>
      <c r="BI11" s="9">
        <f t="shared" si="49"/>
        <v>0.1925597805404069</v>
      </c>
      <c r="BJ11" s="9">
        <f t="shared" si="50"/>
        <v>0.28511921279005725</v>
      </c>
      <c r="BK11" s="9">
        <f>$L11/$I11*BA11*44/22.4*(273/(C11+273))*10^3*10^3</f>
        <v>0.23586266946765</v>
      </c>
      <c r="BL11" s="9">
        <f t="shared" si="51"/>
        <v>0.23586266946765</v>
      </c>
      <c r="BM11" s="10">
        <f t="shared" si="52"/>
        <v>0.4284224500080569</v>
      </c>
      <c r="BN11" s="10">
        <f t="shared" si="53"/>
        <v>0.52098188225770725</v>
      </c>
      <c r="BO11" s="10">
        <f t="shared" si="54"/>
        <v>0.55229873197225754</v>
      </c>
    </row>
    <row r="12" spans="1:67" x14ac:dyDescent="0.35">
      <c r="A12" t="str">
        <f>'RawData + GCconc'!A12</f>
        <v>WBP</v>
      </c>
      <c r="B12" s="14">
        <f>'RawData + GCconc'!B12</f>
        <v>43780</v>
      </c>
      <c r="C12" s="50">
        <f>'RawData + GCconc'!O12</f>
        <v>16.600000000000001</v>
      </c>
      <c r="D12" s="51">
        <f>'RawData + GCconc'!P12</f>
        <v>752</v>
      </c>
      <c r="E12" s="51">
        <f>'RawData + GCconc'!F12</f>
        <v>9.1</v>
      </c>
      <c r="F12" s="51">
        <f>'RawData + GCconc'!G12</f>
        <v>752.9</v>
      </c>
      <c r="G12" s="4">
        <f t="shared" si="17"/>
        <v>0.98947368421052628</v>
      </c>
      <c r="H12" s="4">
        <f t="shared" si="18"/>
        <v>0.99065789473684207</v>
      </c>
      <c r="I12" s="53">
        <f>'RawData + GCconc'!J12-'RawData + GCconc'!I12</f>
        <v>41.53</v>
      </c>
      <c r="J12" s="52">
        <v>71.599999999999994</v>
      </c>
      <c r="K12" s="5">
        <f t="shared" si="19"/>
        <v>30.069999999999993</v>
      </c>
      <c r="L12" s="51">
        <f>'RawData + GCconc'!M12</f>
        <v>43</v>
      </c>
      <c r="M12" s="6">
        <f>G12*L12/K12</f>
        <v>1.4149440778534301</v>
      </c>
      <c r="N12" s="53">
        <f>'RawData + GCconc'!T12/'RawData + GCconc'!Q12</f>
        <v>28.997913916000002</v>
      </c>
      <c r="O12" s="8">
        <v>2</v>
      </c>
      <c r="P12" s="59">
        <f t="shared" si="20"/>
        <v>1.9813157894736841E-6</v>
      </c>
      <c r="Q12" s="7">
        <f t="shared" si="21"/>
        <v>2.8692672716884211E-5</v>
      </c>
      <c r="R12" s="7">
        <f t="shared" si="22"/>
        <v>4.1030426565547768E-5</v>
      </c>
      <c r="S12" s="8">
        <f t="shared" si="23"/>
        <v>33479.125736429756</v>
      </c>
      <c r="T12" s="8">
        <f t="shared" si="24"/>
        <v>27947.665809801918</v>
      </c>
      <c r="U12" s="8">
        <f t="shared" si="25"/>
        <v>60867114.793030612</v>
      </c>
      <c r="V12" s="8">
        <f>U12/101325*1000/18</f>
        <v>33372.873203953517</v>
      </c>
      <c r="W12" s="8">
        <f t="shared" si="27"/>
        <v>50948306.432259828</v>
      </c>
      <c r="X12" s="8">
        <f t="shared" si="28"/>
        <v>27934.4827876524</v>
      </c>
      <c r="Y12" s="9">
        <f>55.5*(Q12/V12)*16*10^3*10^3</f>
        <v>0.76346717937294062</v>
      </c>
      <c r="Z12" s="9">
        <f>55.5*(R12/V12)*16*10^3*10^3</f>
        <v>1.0917555275369619</v>
      </c>
      <c r="AA12" s="6">
        <f>$L12/$I12*Q12*16/22.4*(273/($C12+273))*10^3*10^3</f>
        <v>20.003849704190582</v>
      </c>
      <c r="AB12" s="6">
        <f>$K12/$I12*R12*16/22.4*(273/($C12+273))*10^3*10^3</f>
        <v>20.003849704190582</v>
      </c>
      <c r="AC12" s="10">
        <f t="shared" si="29"/>
        <v>20.767316883563524</v>
      </c>
      <c r="AD12" s="10">
        <f t="shared" si="30"/>
        <v>21.095605231727543</v>
      </c>
      <c r="AE12" s="10">
        <f t="shared" si="31"/>
        <v>6.2983389899394351E-2</v>
      </c>
      <c r="AF12" s="51">
        <f>'RawData + GCconc'!U12/'RawData + GCconc'!Q12</f>
        <v>1584.3145469999999</v>
      </c>
      <c r="AG12" s="8">
        <v>401</v>
      </c>
      <c r="AH12" s="59">
        <f t="shared" si="32"/>
        <v>3.9725381578947365E-4</v>
      </c>
      <c r="AI12" s="7">
        <f>AF12*10^-6*G12</f>
        <v>1.5676375517684209E-3</v>
      </c>
      <c r="AJ12" s="12">
        <f>AF12*10^-6*M12</f>
        <v>2.2417164857346898E-3</v>
      </c>
      <c r="AK12" s="8">
        <f t="shared" si="3"/>
        <v>961.21837629886988</v>
      </c>
      <c r="AL12" s="8">
        <f t="shared" si="33"/>
        <v>760.09462430199426</v>
      </c>
      <c r="AM12" s="8">
        <f t="shared" si="34"/>
        <v>2328949.3574289256</v>
      </c>
      <c r="AN12" s="8">
        <f t="shared" si="35"/>
        <v>1276.9412821388412</v>
      </c>
      <c r="AO12" s="8">
        <f t="shared" si="36"/>
        <v>1821216.5503173277</v>
      </c>
      <c r="AP12" s="8">
        <f t="shared" si="37"/>
        <v>998.55610402024706</v>
      </c>
      <c r="AQ12" s="11">
        <f t="shared" si="38"/>
        <v>2997.922422091644</v>
      </c>
      <c r="AR12" s="11">
        <f t="shared" si="39"/>
        <v>4287.0190937792067</v>
      </c>
      <c r="AS12" s="5">
        <f>$L12/$I12*AI12*44/22.4*(273/(C12+273))*10^3*10^3</f>
        <v>3005.529052156272</v>
      </c>
      <c r="AT12" s="5">
        <f t="shared" si="40"/>
        <v>3005.529052156272</v>
      </c>
      <c r="AU12" s="10">
        <f t="shared" si="41"/>
        <v>6003.4514742479159</v>
      </c>
      <c r="AV12" s="10">
        <f t="shared" si="42"/>
        <v>7292.5481459354787</v>
      </c>
      <c r="AW12" s="10">
        <f t="shared" si="43"/>
        <v>971.49655813252605</v>
      </c>
      <c r="AX12" s="52">
        <f>'RawData + GCconc'!V12/'RawData + GCconc'!Q12</f>
        <v>0.124633733</v>
      </c>
      <c r="AY12" s="57">
        <v>0.31</v>
      </c>
      <c r="AZ12" s="59">
        <f t="shared" si="44"/>
        <v>3.0710394736842107E-7</v>
      </c>
      <c r="BA12" s="7">
        <f>$AX12*10^-6*G12</f>
        <v>1.2332179896842103E-7</v>
      </c>
      <c r="BB12" s="7">
        <f>$AX12*10^-6*M12</f>
        <v>1.7634976240911561E-7</v>
      </c>
      <c r="BC12" s="8">
        <f t="shared" si="9"/>
        <v>1755.6064370311249</v>
      </c>
      <c r="BD12" s="8">
        <f t="shared" si="45"/>
        <v>1359.8525803015946</v>
      </c>
      <c r="BE12" s="8">
        <f t="shared" si="10"/>
        <v>3155289.6804679637</v>
      </c>
      <c r="BF12" s="8">
        <f t="shared" si="46"/>
        <v>1730.015999379315</v>
      </c>
      <c r="BG12" s="8">
        <f t="shared" si="47"/>
        <v>2433309.3206351507</v>
      </c>
      <c r="BH12" s="8">
        <f t="shared" si="48"/>
        <v>1334.1608798065361</v>
      </c>
      <c r="BI12" s="9">
        <f t="shared" si="49"/>
        <v>0.17407459421700702</v>
      </c>
      <c r="BJ12" s="9">
        <f t="shared" si="50"/>
        <v>0.24892609083243447</v>
      </c>
      <c r="BK12" s="9">
        <f>$L12/$I12*BA12*44/22.4*(273/(C12+273))*10^3*10^3</f>
        <v>0.2364368275980917</v>
      </c>
      <c r="BL12" s="9">
        <f t="shared" si="51"/>
        <v>0.23643682759809181</v>
      </c>
      <c r="BM12" s="10">
        <f t="shared" si="52"/>
        <v>0.4105114218150987</v>
      </c>
      <c r="BN12" s="10">
        <f t="shared" si="53"/>
        <v>0.48536291843052626</v>
      </c>
      <c r="BO12" s="10">
        <f t="shared" si="54"/>
        <v>0.56211199925336786</v>
      </c>
    </row>
    <row r="13" spans="1:67" x14ac:dyDescent="0.35">
      <c r="A13" t="str">
        <f>'RawData + GCconc'!A13</f>
        <v>WBP</v>
      </c>
      <c r="B13" s="14">
        <f>'RawData + GCconc'!B13</f>
        <v>43780</v>
      </c>
      <c r="C13" s="50">
        <f>'RawData + GCconc'!O13</f>
        <v>16.600000000000001</v>
      </c>
      <c r="D13" s="51">
        <f>'RawData + GCconc'!P13</f>
        <v>752</v>
      </c>
      <c r="E13" s="51">
        <f>'RawData + GCconc'!F13</f>
        <v>9.1</v>
      </c>
      <c r="F13" s="51">
        <f>'RawData + GCconc'!G13</f>
        <v>752.9</v>
      </c>
      <c r="G13" s="4">
        <f t="shared" si="17"/>
        <v>0.98947368421052628</v>
      </c>
      <c r="H13" s="4">
        <f t="shared" si="18"/>
        <v>0.99065789473684207</v>
      </c>
      <c r="I13" s="53">
        <f>'RawData + GCconc'!J13-'RawData + GCconc'!I13</f>
        <v>40.760000000000005</v>
      </c>
      <c r="J13" s="52">
        <v>71.599999999999994</v>
      </c>
      <c r="K13" s="5">
        <f t="shared" si="19"/>
        <v>30.839999999999989</v>
      </c>
      <c r="L13" s="51">
        <f>'RawData + GCconc'!M13</f>
        <v>45</v>
      </c>
      <c r="M13" s="6">
        <f>G13*L13/K13</f>
        <v>1.4437845586729474</v>
      </c>
      <c r="N13" s="53">
        <f>'RawData + GCconc'!T13/'RawData + GCconc'!Q13</f>
        <v>25.673765856000003</v>
      </c>
      <c r="O13" s="8">
        <v>2</v>
      </c>
      <c r="P13" s="59">
        <f t="shared" si="20"/>
        <v>1.9813157894736841E-6</v>
      </c>
      <c r="Q13" s="7">
        <f t="shared" si="21"/>
        <v>2.5403515689094739E-5</v>
      </c>
      <c r="R13" s="7">
        <f t="shared" si="22"/>
        <v>3.7067386705877548E-5</v>
      </c>
      <c r="S13" s="8">
        <f t="shared" si="23"/>
        <v>33479.125736429756</v>
      </c>
      <c r="T13" s="8">
        <f t="shared" si="24"/>
        <v>27947.665809801918</v>
      </c>
      <c r="U13" s="8">
        <f t="shared" si="25"/>
        <v>60867114.793030612</v>
      </c>
      <c r="V13" s="8">
        <f t="shared" si="26"/>
        <v>33372.873203953517</v>
      </c>
      <c r="W13" s="8">
        <f t="shared" si="27"/>
        <v>50948306.432259828</v>
      </c>
      <c r="X13" s="8">
        <f t="shared" si="28"/>
        <v>27934.4827876524</v>
      </c>
      <c r="Y13" s="9">
        <f>55.5*(Q13/V13)*16*10^3*10^3</f>
        <v>0.67594785123996326</v>
      </c>
      <c r="Z13" s="9">
        <f>55.5*(R13/V13)*16*10^3*10^3</f>
        <v>0.98630523040850693</v>
      </c>
      <c r="AA13" s="6">
        <f>$L13/$I13*Q13*16/22.4*(273/($C13+273))*10^3*10^3</f>
        <v>18.884618540192012</v>
      </c>
      <c r="AB13" s="6">
        <f>$K13/$I13*R13*16/22.4*(273/($C13+273))*10^3*10^3</f>
        <v>18.884618540192005</v>
      </c>
      <c r="AC13" s="10">
        <f t="shared" si="29"/>
        <v>19.560566391431976</v>
      </c>
      <c r="AD13" s="10">
        <f t="shared" si="30"/>
        <v>19.870923770600513</v>
      </c>
      <c r="AE13" s="10">
        <f t="shared" si="31"/>
        <v>6.2983389899394351E-2</v>
      </c>
      <c r="AF13" s="51">
        <f>'RawData + GCconc'!U13/'RawData + GCconc'!Q13</f>
        <v>1451.184444</v>
      </c>
      <c r="AG13" s="8">
        <v>401</v>
      </c>
      <c r="AH13" s="59">
        <f t="shared" si="32"/>
        <v>3.9725381578947365E-4</v>
      </c>
      <c r="AI13" s="7">
        <f>AF13*10^-6*G13</f>
        <v>1.4359088182736841E-3</v>
      </c>
      <c r="AJ13" s="12">
        <f>AF13*10^-6*M13</f>
        <v>2.0951976920335863E-3</v>
      </c>
      <c r="AK13" s="8">
        <f t="shared" si="3"/>
        <v>961.21837629886988</v>
      </c>
      <c r="AL13" s="8">
        <f t="shared" si="33"/>
        <v>760.09462430199426</v>
      </c>
      <c r="AM13" s="8">
        <f t="shared" si="34"/>
        <v>2328949.3574289256</v>
      </c>
      <c r="AN13" s="8">
        <f>AM13/101325*1000/18</f>
        <v>1276.9412821388412</v>
      </c>
      <c r="AO13" s="8">
        <f t="shared" si="36"/>
        <v>1821216.5503173277</v>
      </c>
      <c r="AP13" s="8">
        <f t="shared" si="37"/>
        <v>998.55610402024706</v>
      </c>
      <c r="AQ13" s="11">
        <f t="shared" si="38"/>
        <v>2746.0067140683741</v>
      </c>
      <c r="AR13" s="11">
        <f t="shared" si="39"/>
        <v>4006.8191353137763</v>
      </c>
      <c r="AS13" s="5">
        <f>$L13/$I13*AI13*44/22.4*(273/(C13+273))*10^3*10^3</f>
        <v>2935.4450074759502</v>
      </c>
      <c r="AT13" s="5">
        <f t="shared" si="40"/>
        <v>2935.4450074759498</v>
      </c>
      <c r="AU13" s="10">
        <f t="shared" si="41"/>
        <v>5681.4517215443248</v>
      </c>
      <c r="AV13" s="10">
        <f t="shared" si="42"/>
        <v>6942.2641427897261</v>
      </c>
      <c r="AW13" s="10">
        <f t="shared" si="43"/>
        <v>971.49655813252605</v>
      </c>
      <c r="AX13" s="52">
        <f>'RawData + GCconc'!V13/'RawData + GCconc'!Q13</f>
        <v>9.5516724999999997E-2</v>
      </c>
      <c r="AY13" s="57">
        <v>0.31</v>
      </c>
      <c r="AZ13" s="59">
        <f t="shared" si="44"/>
        <v>3.0710394736842107E-7</v>
      </c>
      <c r="BA13" s="7">
        <f>$AX13*10^-6*G13</f>
        <v>9.4511285789473677E-8</v>
      </c>
      <c r="BB13" s="7">
        <f>$AX13*10^-6*M13</f>
        <v>1.3790557265001028E-7</v>
      </c>
      <c r="BC13" s="8">
        <f t="shared" si="9"/>
        <v>1755.6064370311249</v>
      </c>
      <c r="BD13" s="8">
        <f t="shared" si="45"/>
        <v>1359.8525803015946</v>
      </c>
      <c r="BE13" s="8">
        <f t="shared" si="10"/>
        <v>3155289.6804679637</v>
      </c>
      <c r="BF13" s="8">
        <f t="shared" si="46"/>
        <v>1730.015999379315</v>
      </c>
      <c r="BG13" s="8">
        <f t="shared" si="47"/>
        <v>2433309.3206351507</v>
      </c>
      <c r="BH13" s="8">
        <f t="shared" si="48"/>
        <v>1334.1608798065361</v>
      </c>
      <c r="BI13" s="9">
        <f t="shared" si="49"/>
        <v>0.13340718235016241</v>
      </c>
      <c r="BJ13" s="9">
        <f t="shared" si="50"/>
        <v>0.19466028553039269</v>
      </c>
      <c r="BK13" s="9">
        <f>$L13/$I13*BA13*44/22.4*(273/(C13+273))*10^3*10^3</f>
        <v>0.19321051482529761</v>
      </c>
      <c r="BL13" s="9">
        <f t="shared" si="51"/>
        <v>0.19321051482529758</v>
      </c>
      <c r="BM13" s="10">
        <f t="shared" si="52"/>
        <v>0.32661769717546002</v>
      </c>
      <c r="BN13" s="10">
        <f t="shared" si="53"/>
        <v>0.38787080035569027</v>
      </c>
      <c r="BO13" s="10">
        <f t="shared" si="54"/>
        <v>0.56211199925336786</v>
      </c>
    </row>
    <row r="14" spans="1:67" x14ac:dyDescent="0.35">
      <c r="A14" t="str">
        <f>'RawData + GCconc'!A14</f>
        <v>CBP</v>
      </c>
      <c r="B14" s="14">
        <f>'RawData + GCconc'!B14</f>
        <v>43789</v>
      </c>
      <c r="C14" s="50">
        <f>'RawData + GCconc'!O14</f>
        <v>18</v>
      </c>
      <c r="D14" s="51">
        <f>'RawData + GCconc'!P14</f>
        <v>755.43846153846141</v>
      </c>
      <c r="E14" s="51">
        <f>'RawData + GCconc'!F14</f>
        <v>9.3000000000000007</v>
      </c>
      <c r="F14" s="51">
        <f>'RawData + GCconc'!G14</f>
        <v>755.2</v>
      </c>
      <c r="G14" s="4">
        <f t="shared" si="17"/>
        <v>0.9939979757085019</v>
      </c>
      <c r="H14" s="4">
        <f t="shared" si="18"/>
        <v>0.99368421052631584</v>
      </c>
      <c r="I14" s="53">
        <f>'RawData + GCconc'!J14-'RawData + GCconc'!I14</f>
        <v>41.16</v>
      </c>
      <c r="J14" s="52">
        <v>71.599999999999994</v>
      </c>
      <c r="K14" s="5">
        <f t="shared" si="19"/>
        <v>30.439999999999998</v>
      </c>
      <c r="L14" s="51">
        <f>'RawData + GCconc'!M14</f>
        <v>45</v>
      </c>
      <c r="M14" s="6">
        <f>G14*L14/K14</f>
        <v>1.4694451020657882</v>
      </c>
      <c r="N14" s="53">
        <f>'RawData + GCconc'!T14/'RawData + GCconc'!Q14</f>
        <v>3.368817875</v>
      </c>
      <c r="O14" s="8">
        <v>2</v>
      </c>
      <c r="P14" s="59">
        <f t="shared" si="20"/>
        <v>1.9873684210526316E-6</v>
      </c>
      <c r="Q14" s="7">
        <f t="shared" si="21"/>
        <v>3.348598148280617E-6</v>
      </c>
      <c r="R14" s="7">
        <f t="shared" si="22"/>
        <v>4.9502929261704262E-6</v>
      </c>
      <c r="S14" s="8">
        <f t="shared" si="23"/>
        <v>34527.047205656978</v>
      </c>
      <c r="T14" s="8">
        <f t="shared" si="24"/>
        <v>28092.443221709702</v>
      </c>
      <c r="U14" s="8">
        <f t="shared" si="25"/>
        <v>62723924.567217685</v>
      </c>
      <c r="V14" s="8">
        <f>U14/101325*1000/18</f>
        <v>34390.944741737359</v>
      </c>
      <c r="W14" s="8">
        <f t="shared" si="27"/>
        <v>51210198.095480934</v>
      </c>
      <c r="X14" s="8">
        <f t="shared" si="28"/>
        <v>28078.075551981208</v>
      </c>
      <c r="Y14" s="9">
        <f>55.5*(Q14/V14)*16*10^3*10^3</f>
        <v>8.6463316957514025E-2</v>
      </c>
      <c r="Z14" s="9">
        <f>55.5*(R14/V14)*16*10^3*10^3</f>
        <v>0.1278202780252343</v>
      </c>
      <c r="AA14" s="6">
        <f>$L14/$I14*Q14*16/22.4*(273/($C14+273))*10^3*10^3</f>
        <v>2.4532499733804229</v>
      </c>
      <c r="AB14" s="6">
        <f>$K14/$I14*R14*16/22.4*(273/($C14+273))*10^3*10^3</f>
        <v>2.4532499733804229</v>
      </c>
      <c r="AC14" s="10">
        <f t="shared" si="29"/>
        <v>2.5397132903379371</v>
      </c>
      <c r="AD14" s="10">
        <f t="shared" si="30"/>
        <v>2.5810702514056572</v>
      </c>
      <c r="AE14" s="10">
        <f t="shared" si="31"/>
        <v>6.2852710636367409E-2</v>
      </c>
      <c r="AF14" s="51">
        <f>'RawData + GCconc'!U14/'RawData + GCconc'!Q14</f>
        <v>556.75144963000002</v>
      </c>
      <c r="AG14" s="8">
        <v>401</v>
      </c>
      <c r="AH14" s="59">
        <f t="shared" si="32"/>
        <v>3.9846736842105262E-4</v>
      </c>
      <c r="AI14" s="7">
        <f>AF14*10^-6*G14</f>
        <v>5.534098139049939E-4</v>
      </c>
      <c r="AJ14" s="12">
        <f>AF14*10^-6*M14</f>
        <v>8.1811569072683078E-4</v>
      </c>
      <c r="AK14" s="8">
        <f t="shared" si="3"/>
        <v>1001.3199957478074</v>
      </c>
      <c r="AL14" s="8">
        <f t="shared" si="33"/>
        <v>765.14191404138558</v>
      </c>
      <c r="AM14" s="8">
        <f t="shared" si="34"/>
        <v>2430889.3030216503</v>
      </c>
      <c r="AN14" s="8">
        <f t="shared" si="35"/>
        <v>1332.8340066461883</v>
      </c>
      <c r="AO14" s="8">
        <f t="shared" si="36"/>
        <v>1833880.9883686283</v>
      </c>
      <c r="AP14" s="8">
        <f t="shared" si="37"/>
        <v>1005.4998976717537</v>
      </c>
      <c r="AQ14" s="11">
        <f t="shared" si="38"/>
        <v>1013.9497933104151</v>
      </c>
      <c r="AR14" s="11">
        <f t="shared" si="39"/>
        <v>1498.9402332118491</v>
      </c>
      <c r="AS14" s="5">
        <f>$L14/$I14*AI14*44/22.4*(273/(C14+273))*10^3*10^3</f>
        <v>1114.9575182086237</v>
      </c>
      <c r="AT14" s="5">
        <f t="shared" si="40"/>
        <v>1114.9575182086239</v>
      </c>
      <c r="AU14" s="10">
        <f t="shared" si="41"/>
        <v>2128.9073115190386</v>
      </c>
      <c r="AV14" s="10">
        <f t="shared" si="42"/>
        <v>2613.897751420473</v>
      </c>
      <c r="AW14" s="10">
        <f t="shared" si="43"/>
        <v>967.73487092075845</v>
      </c>
      <c r="AX14" s="52">
        <f>'RawData + GCconc'!V14/'RawData + GCconc'!Q14</f>
        <v>2.0342063000000001E-2</v>
      </c>
      <c r="AY14" s="57">
        <v>0.31</v>
      </c>
      <c r="AZ14" s="59">
        <f t="shared" si="44"/>
        <v>3.080421052631579E-7</v>
      </c>
      <c r="BA14" s="7">
        <f>$AX14*10^-6*G14</f>
        <v>2.0219969443734814E-8</v>
      </c>
      <c r="BB14" s="7">
        <f>$AX14*10^-6*M14</f>
        <v>2.9891544841263688E-8</v>
      </c>
      <c r="BC14" s="8">
        <f t="shared" si="9"/>
        <v>1836.3373219758214</v>
      </c>
      <c r="BD14" s="8">
        <f t="shared" si="45"/>
        <v>1369.5987524218101</v>
      </c>
      <c r="BE14" s="8">
        <f t="shared" si="10"/>
        <v>3301248.9547749003</v>
      </c>
      <c r="BF14" s="8">
        <f t="shared" si="46"/>
        <v>1810.0441126051487</v>
      </c>
      <c r="BG14" s="8">
        <f t="shared" si="47"/>
        <v>2451204.1954835565</v>
      </c>
      <c r="BH14" s="8">
        <f t="shared" si="48"/>
        <v>1343.9724733303487</v>
      </c>
      <c r="BI14" s="9">
        <f t="shared" si="49"/>
        <v>2.7279537022185149E-2</v>
      </c>
      <c r="BJ14" s="9">
        <f t="shared" si="50"/>
        <v>4.0327830683256627E-2</v>
      </c>
      <c r="BK14" s="9">
        <f>$L14/$I14*BA14*44/22.4*(273/(C14+273))*10^3*10^3</f>
        <v>4.0737273504714303E-2</v>
      </c>
      <c r="BL14" s="9">
        <f t="shared" si="51"/>
        <v>4.0737273504714296E-2</v>
      </c>
      <c r="BM14" s="10">
        <f t="shared" si="52"/>
        <v>6.8016810526899452E-2</v>
      </c>
      <c r="BN14" s="10">
        <f t="shared" si="53"/>
        <v>8.1065104187970916E-2</v>
      </c>
      <c r="BO14" s="10">
        <f t="shared" si="54"/>
        <v>0.55971296732632647</v>
      </c>
    </row>
    <row r="15" spans="1:67" x14ac:dyDescent="0.35">
      <c r="A15" t="str">
        <f>'RawData + GCconc'!A15</f>
        <v>CBP</v>
      </c>
      <c r="B15" s="14">
        <f>'RawData + GCconc'!B15</f>
        <v>43789</v>
      </c>
      <c r="C15" s="50">
        <f>'RawData + GCconc'!O15</f>
        <v>18</v>
      </c>
      <c r="D15" s="51">
        <f>'RawData + GCconc'!P15</f>
        <v>755.43846153846141</v>
      </c>
      <c r="E15" s="51">
        <f>'RawData + GCconc'!F15</f>
        <v>9.3000000000000007</v>
      </c>
      <c r="F15" s="51">
        <f>'RawData + GCconc'!G15</f>
        <v>755.2</v>
      </c>
      <c r="G15" s="4">
        <f t="shared" si="17"/>
        <v>0.9939979757085019</v>
      </c>
      <c r="H15" s="4">
        <f t="shared" si="18"/>
        <v>0.99368421052631584</v>
      </c>
      <c r="I15" s="53">
        <f>'RawData + GCconc'!J15-'RawData + GCconc'!I15</f>
        <v>36.86999999999999</v>
      </c>
      <c r="J15" s="52">
        <v>71.599999999999994</v>
      </c>
      <c r="K15" s="5">
        <f t="shared" si="19"/>
        <v>34.730000000000004</v>
      </c>
      <c r="L15" s="51">
        <f>'RawData + GCconc'!M15</f>
        <v>49</v>
      </c>
      <c r="M15" s="6">
        <f>G15*L15/K15</f>
        <v>1.4024158021801494</v>
      </c>
      <c r="N15" s="53">
        <f>'RawData + GCconc'!T15/'RawData + GCconc'!Q15</f>
        <v>4.9229445170000004</v>
      </c>
      <c r="O15" s="8">
        <v>2</v>
      </c>
      <c r="P15" s="59">
        <f t="shared" si="20"/>
        <v>1.9873684210526316E-6</v>
      </c>
      <c r="Q15" s="7">
        <f t="shared" si="21"/>
        <v>4.8933968844232689E-6</v>
      </c>
      <c r="R15" s="7">
        <f t="shared" si="22"/>
        <v>6.9040151838969232E-6</v>
      </c>
      <c r="S15" s="8">
        <f t="shared" si="23"/>
        <v>34527.047205656978</v>
      </c>
      <c r="T15" s="8">
        <f t="shared" si="24"/>
        <v>28092.443221709702</v>
      </c>
      <c r="U15" s="8">
        <f t="shared" si="25"/>
        <v>62723924.567217685</v>
      </c>
      <c r="V15" s="8">
        <f t="shared" si="26"/>
        <v>34390.944741737359</v>
      </c>
      <c r="W15" s="8">
        <f t="shared" si="27"/>
        <v>51210198.095480934</v>
      </c>
      <c r="X15" s="8">
        <f t="shared" si="28"/>
        <v>28078.075551981208</v>
      </c>
      <c r="Y15" s="9">
        <f>55.5*(Q15/V15)*16*10^3*10^3</f>
        <v>0.12635117953285818</v>
      </c>
      <c r="Z15" s="9">
        <f>55.5*(R15/V15)*16*10^3*10^3</f>
        <v>0.17826685278174631</v>
      </c>
      <c r="AA15" s="6">
        <f>$L15/$I15*Q15*16/22.4*(273/($C15+273))*10^3*10^3</f>
        <v>4.3578773782747735</v>
      </c>
      <c r="AB15" s="6">
        <f>$K15/$I15*R15*16/22.4*(273/($C15+273))*10^3*10^3</f>
        <v>4.3578773782747735</v>
      </c>
      <c r="AC15" s="10">
        <f t="shared" si="29"/>
        <v>4.484228557807632</v>
      </c>
      <c r="AD15" s="10">
        <f t="shared" si="30"/>
        <v>4.5361442310565199</v>
      </c>
      <c r="AE15" s="10">
        <f t="shared" si="31"/>
        <v>6.2852710636367409E-2</v>
      </c>
      <c r="AF15" s="51">
        <f>'RawData + GCconc'!U15/'RawData + GCconc'!Q15</f>
        <v>561.22808112999996</v>
      </c>
      <c r="AG15" s="8">
        <v>401</v>
      </c>
      <c r="AH15" s="59">
        <f t="shared" si="32"/>
        <v>3.9846736842105262E-4</v>
      </c>
      <c r="AI15" s="7">
        <f>AF15*10^-6*G15</f>
        <v>5.578595765539868E-4</v>
      </c>
      <c r="AJ15" s="12">
        <f>AF15*10^-6*M15</f>
        <v>7.8707512960395488E-4</v>
      </c>
      <c r="AK15" s="8">
        <f t="shared" si="3"/>
        <v>1001.3199957478074</v>
      </c>
      <c r="AL15" s="8">
        <f t="shared" si="33"/>
        <v>765.14191404138558</v>
      </c>
      <c r="AM15" s="8">
        <f t="shared" si="34"/>
        <v>2430889.3030216503</v>
      </c>
      <c r="AN15" s="8">
        <f t="shared" si="35"/>
        <v>1332.8340066461883</v>
      </c>
      <c r="AO15" s="8">
        <f t="shared" si="36"/>
        <v>1833880.9883686283</v>
      </c>
      <c r="AP15" s="8">
        <f t="shared" si="37"/>
        <v>1005.4998976717537</v>
      </c>
      <c r="AQ15" s="11">
        <f t="shared" si="38"/>
        <v>1022.1025867825622</v>
      </c>
      <c r="AR15" s="11">
        <f t="shared" si="39"/>
        <v>1442.0681472025783</v>
      </c>
      <c r="AS15" s="5">
        <f>$L15/$I15*AI15*44/22.4*(273/(C15+273))*10^3*10^3</f>
        <v>1366.2247590845052</v>
      </c>
      <c r="AT15" s="5">
        <f t="shared" si="40"/>
        <v>1366.2247590845054</v>
      </c>
      <c r="AU15" s="10">
        <f t="shared" si="41"/>
        <v>2388.3273458670674</v>
      </c>
      <c r="AV15" s="10">
        <f t="shared" si="42"/>
        <v>2808.2929062870835</v>
      </c>
      <c r="AW15" s="10">
        <f t="shared" si="43"/>
        <v>967.73487092075845</v>
      </c>
      <c r="AX15" s="52">
        <f>'RawData + GCconc'!V15/'RawData + GCconc'!Q15</f>
        <v>7.0643449999999997E-3</v>
      </c>
      <c r="AY15" s="57">
        <v>0.31</v>
      </c>
      <c r="AZ15" s="59">
        <f t="shared" si="44"/>
        <v>3.080421052631579E-7</v>
      </c>
      <c r="BA15" s="7">
        <f>$AX15*10^-6*G15</f>
        <v>7.0219446297064766E-9</v>
      </c>
      <c r="BB15" s="7">
        <f>$AX15*10^-6*M15</f>
        <v>9.9071490600523266E-9</v>
      </c>
      <c r="BC15" s="8">
        <f t="shared" si="9"/>
        <v>1836.3373219758214</v>
      </c>
      <c r="BD15" s="8">
        <f t="shared" si="45"/>
        <v>1369.5987524218101</v>
      </c>
      <c r="BE15" s="8">
        <f t="shared" si="10"/>
        <v>3301248.9547749003</v>
      </c>
      <c r="BF15" s="8">
        <f t="shared" si="46"/>
        <v>1810.0441126051487</v>
      </c>
      <c r="BG15" s="8">
        <f t="shared" si="47"/>
        <v>2451204.1954835565</v>
      </c>
      <c r="BH15" s="8">
        <f t="shared" si="48"/>
        <v>1343.9724733303487</v>
      </c>
      <c r="BI15" s="9">
        <f t="shared" si="49"/>
        <v>9.4735750727440241E-3</v>
      </c>
      <c r="BJ15" s="9">
        <f t="shared" si="50"/>
        <v>1.3366115132866603E-2</v>
      </c>
      <c r="BK15" s="9">
        <f>$L15/$I15*BA15*44/22.4*(273/(C15+273))*10^3*10^3</f>
        <v>1.7197077926468206E-2</v>
      </c>
      <c r="BL15" s="9">
        <f t="shared" si="51"/>
        <v>1.7197077926468206E-2</v>
      </c>
      <c r="BM15" s="10">
        <f t="shared" si="52"/>
        <v>2.667065299921223E-2</v>
      </c>
      <c r="BN15" s="10">
        <f t="shared" si="53"/>
        <v>3.056319305933481E-2</v>
      </c>
      <c r="BO15" s="10">
        <f t="shared" si="54"/>
        <v>0.55971296732632647</v>
      </c>
    </row>
    <row r="16" spans="1:67" x14ac:dyDescent="0.35">
      <c r="A16" t="str">
        <f>'RawData + GCconc'!A16</f>
        <v>MC751</v>
      </c>
      <c r="B16" s="14">
        <f>'RawData + GCconc'!B16</f>
        <v>43789</v>
      </c>
      <c r="C16" s="50">
        <f>'RawData + GCconc'!O16</f>
        <v>18</v>
      </c>
      <c r="D16" s="51">
        <f>'RawData + GCconc'!P16</f>
        <v>755.43846153846141</v>
      </c>
      <c r="E16" s="51">
        <f>'RawData + GCconc'!F16</f>
        <v>9.9</v>
      </c>
      <c r="F16" s="51">
        <f>'RawData + GCconc'!G16</f>
        <v>754.8</v>
      </c>
      <c r="G16" s="4">
        <f t="shared" si="17"/>
        <v>0.9939979757085019</v>
      </c>
      <c r="H16" s="4">
        <f t="shared" si="18"/>
        <v>0.99315789473684202</v>
      </c>
      <c r="I16" s="53">
        <f>'RawData + GCconc'!J16-'RawData + GCconc'!I16</f>
        <v>32.370000000000005</v>
      </c>
      <c r="J16" s="52">
        <v>71.599999999999994</v>
      </c>
      <c r="K16" s="5">
        <f t="shared" si="19"/>
        <v>39.22999999999999</v>
      </c>
      <c r="L16" s="51">
        <f>'RawData + GCconc'!M16</f>
        <v>54</v>
      </c>
      <c r="M16" s="6">
        <f>G16*L16/K16</f>
        <v>1.3682358064812419</v>
      </c>
      <c r="N16" s="53">
        <f>'RawData + GCconc'!T16/'RawData + GCconc'!Q16</f>
        <v>35.099643540000002</v>
      </c>
      <c r="O16" s="8">
        <v>2</v>
      </c>
      <c r="P16" s="59">
        <f t="shared" si="20"/>
        <v>1.9863157894736841E-6</v>
      </c>
      <c r="Q16" s="7">
        <f t="shared" si="21"/>
        <v>3.4888974626849999E-5</v>
      </c>
      <c r="R16" s="7">
        <f t="shared" si="22"/>
        <v>4.8024589086156015E-5</v>
      </c>
      <c r="S16" s="8">
        <f t="shared" si="23"/>
        <v>34527.047205656978</v>
      </c>
      <c r="T16" s="8">
        <f t="shared" si="24"/>
        <v>28527.901691000676</v>
      </c>
      <c r="U16" s="8">
        <f t="shared" si="25"/>
        <v>62723924.567217685</v>
      </c>
      <c r="V16" s="8">
        <f t="shared" si="26"/>
        <v>34390.944741737359</v>
      </c>
      <c r="W16" s="8">
        <f t="shared" si="27"/>
        <v>51997228.480379976</v>
      </c>
      <c r="X16" s="8">
        <f t="shared" si="28"/>
        <v>28509.596995575281</v>
      </c>
      <c r="Y16" s="9">
        <f>55.5*(Q16/V16)*16*10^3*10^3</f>
        <v>0.90085950535238712</v>
      </c>
      <c r="Z16" s="9">
        <f>55.5*(R16/V16)*16*10^3*10^3</f>
        <v>1.2400309275816701</v>
      </c>
      <c r="AA16" s="6">
        <f>$L16/$I16*Q16*16/22.4*(273/($C16+273))*10^3*10^3</f>
        <v>39.001462134101345</v>
      </c>
      <c r="AB16" s="6">
        <f>$K16/$I16*R16*16/22.4*(273/($C16+273))*10^3*10^3</f>
        <v>39.001462134101352</v>
      </c>
      <c r="AC16" s="10">
        <f t="shared" si="29"/>
        <v>39.902321639453731</v>
      </c>
      <c r="AD16" s="10">
        <f t="shared" si="30"/>
        <v>40.241493061683023</v>
      </c>
      <c r="AE16" s="10">
        <f t="shared" si="31"/>
        <v>6.1868584860262407E-2</v>
      </c>
      <c r="AF16" s="51">
        <f>'RawData + GCconc'!U16/'RawData + GCconc'!Q16</f>
        <v>1036.5770392300001</v>
      </c>
      <c r="AG16" s="8">
        <v>401</v>
      </c>
      <c r="AH16" s="59">
        <f t="shared" si="32"/>
        <v>3.9825631578947366E-4</v>
      </c>
      <c r="AI16" s="7">
        <f>AF16*10^-6*G16</f>
        <v>1.0303554786605324E-3</v>
      </c>
      <c r="AJ16" s="12">
        <f>AF16*10^-6*M16</f>
        <v>1.4182818212507969E-3</v>
      </c>
      <c r="AK16" s="8">
        <f t="shared" si="3"/>
        <v>1001.3199957478074</v>
      </c>
      <c r="AL16" s="8">
        <f t="shared" si="33"/>
        <v>780.39129811771306</v>
      </c>
      <c r="AM16" s="8">
        <f t="shared" si="34"/>
        <v>2430889.3030216503</v>
      </c>
      <c r="AN16" s="8">
        <f t="shared" si="35"/>
        <v>1332.8340066461883</v>
      </c>
      <c r="AO16" s="8">
        <f t="shared" si="36"/>
        <v>1872169.7061766149</v>
      </c>
      <c r="AP16" s="8">
        <f t="shared" si="37"/>
        <v>1026.4932457036571</v>
      </c>
      <c r="AQ16" s="11">
        <f t="shared" si="38"/>
        <v>1887.8030319922252</v>
      </c>
      <c r="AR16" s="11">
        <f t="shared" si="39"/>
        <v>2598.5563020030636</v>
      </c>
      <c r="AS16" s="5">
        <f>$L16/$I16*AI16*44/22.4*(273/(C16+273))*10^3*10^3</f>
        <v>3167.4696431310613</v>
      </c>
      <c r="AT16" s="5">
        <f t="shared" si="40"/>
        <v>3167.4696431310617</v>
      </c>
      <c r="AU16" s="10">
        <f t="shared" si="41"/>
        <v>5055.2726751232867</v>
      </c>
      <c r="AV16" s="10">
        <f t="shared" si="42"/>
        <v>5766.0259451341253</v>
      </c>
      <c r="AW16" s="10">
        <f t="shared" si="43"/>
        <v>947.44113244624521</v>
      </c>
      <c r="AX16" s="52">
        <f>'RawData + GCconc'!V16/'RawData + GCconc'!Q16</f>
        <v>-4.5070224999999998E-2</v>
      </c>
      <c r="AY16" s="57">
        <v>0.31</v>
      </c>
      <c r="AZ16" s="59">
        <f t="shared" si="44"/>
        <v>3.0787894736842102E-7</v>
      </c>
      <c r="BA16" s="7">
        <f>$AX16*10^-6*G16</f>
        <v>-4.4799712414726712E-8</v>
      </c>
      <c r="BB16" s="7">
        <f>$AX16*10^-6*M16</f>
        <v>-6.1666695651166026E-8</v>
      </c>
      <c r="BC16" s="8">
        <f t="shared" si="9"/>
        <v>1836.3373219758214</v>
      </c>
      <c r="BD16" s="8">
        <f t="shared" si="45"/>
        <v>1399.1027335211438</v>
      </c>
      <c r="BE16" s="8">
        <f t="shared" si="10"/>
        <v>3301248.9547749003</v>
      </c>
      <c r="BF16" s="8">
        <f t="shared" si="46"/>
        <v>1810.0441126051487</v>
      </c>
      <c r="BG16" s="8">
        <f t="shared" si="47"/>
        <v>2505344.880724038</v>
      </c>
      <c r="BH16" s="8">
        <f t="shared" si="48"/>
        <v>1373.6573077413373</v>
      </c>
      <c r="BI16" s="9">
        <f t="shared" si="49"/>
        <v>-6.04410118819175E-2</v>
      </c>
      <c r="BJ16" s="9">
        <f t="shared" si="50"/>
        <v>-8.3196906490531394E-2</v>
      </c>
      <c r="BK16" s="9">
        <f>$L16/$I16*BA16*44/22.4*(273/(C16+273))*10^3*10^3</f>
        <v>-0.13772113802813143</v>
      </c>
      <c r="BL16" s="9">
        <f t="shared" si="51"/>
        <v>-0.13772113802813146</v>
      </c>
      <c r="BM16" s="10">
        <f t="shared" si="52"/>
        <v>-0.19816214991004893</v>
      </c>
      <c r="BN16" s="10">
        <f t="shared" si="53"/>
        <v>-0.22091804451866287</v>
      </c>
      <c r="BO16" s="10">
        <f t="shared" si="54"/>
        <v>0.54732747770250811</v>
      </c>
    </row>
    <row r="17" spans="1:67" x14ac:dyDescent="0.35">
      <c r="A17" t="str">
        <f>'RawData + GCconc'!A17</f>
        <v>MC751</v>
      </c>
      <c r="B17" s="14">
        <f>'RawData + GCconc'!B17</f>
        <v>43789</v>
      </c>
      <c r="C17" s="50">
        <f>'RawData + GCconc'!O17</f>
        <v>18</v>
      </c>
      <c r="D17" s="51">
        <f>'RawData + GCconc'!P17</f>
        <v>755.43846153846141</v>
      </c>
      <c r="E17" s="51">
        <f>'RawData + GCconc'!F17</f>
        <v>9.9</v>
      </c>
      <c r="F17" s="51">
        <f>'RawData + GCconc'!G17</f>
        <v>754.8</v>
      </c>
      <c r="G17" s="4">
        <f t="shared" si="17"/>
        <v>0.9939979757085019</v>
      </c>
      <c r="H17" s="4">
        <f t="shared" si="18"/>
        <v>0.99315789473684202</v>
      </c>
      <c r="I17" s="53">
        <f>'RawData + GCconc'!J17-'RawData + GCconc'!I17</f>
        <v>48.220000000000013</v>
      </c>
      <c r="J17" s="52">
        <v>71.599999999999994</v>
      </c>
      <c r="K17" s="5">
        <f t="shared" si="19"/>
        <v>23.379999999999981</v>
      </c>
      <c r="L17" s="51">
        <f>'RawData + GCconc'!M17</f>
        <v>38</v>
      </c>
      <c r="M17" s="6">
        <f>G17*L17/K17</f>
        <v>1.6155655721523996</v>
      </c>
      <c r="N17" s="53">
        <f>'RawData + GCconc'!T17/'RawData + GCconc'!Q17</f>
        <v>71.78368107</v>
      </c>
      <c r="O17" s="8">
        <v>2</v>
      </c>
      <c r="P17" s="59">
        <f t="shared" si="20"/>
        <v>1.9863157894736841E-6</v>
      </c>
      <c r="Q17" s="7">
        <f t="shared" si="21"/>
        <v>7.1352833672484701E-5</v>
      </c>
      <c r="R17" s="7">
        <f t="shared" si="22"/>
        <v>1.1597124377905992E-4</v>
      </c>
      <c r="S17" s="8">
        <f t="shared" si="23"/>
        <v>34527.047205656978</v>
      </c>
      <c r="T17" s="8">
        <f t="shared" si="24"/>
        <v>28527.901691000676</v>
      </c>
      <c r="U17" s="8">
        <f t="shared" si="25"/>
        <v>62723924.567217685</v>
      </c>
      <c r="V17" s="8">
        <f t="shared" si="26"/>
        <v>34390.944741737359</v>
      </c>
      <c r="W17" s="8">
        <f t="shared" si="27"/>
        <v>51997228.480379976</v>
      </c>
      <c r="X17" s="8">
        <f t="shared" si="28"/>
        <v>28509.596995575281</v>
      </c>
      <c r="Y17" s="9">
        <f>55.5*(Q17/V17)*16*10^3*10^3</f>
        <v>1.8423837081820607</v>
      </c>
      <c r="Z17" s="9">
        <f>55.5*(R17/V17)*16*10^3*10^3</f>
        <v>2.9944645385337196</v>
      </c>
      <c r="AA17" s="6">
        <f>$L17/$I17*Q17*16/22.4*(273/($C17+273))*10^3*10^3</f>
        <v>37.679856322404866</v>
      </c>
      <c r="AB17" s="6">
        <f>$K17/$I17*R17*16/22.4*(273/($C17+273))*10^3*10^3</f>
        <v>37.679856322404866</v>
      </c>
      <c r="AC17" s="10">
        <f t="shared" si="29"/>
        <v>39.522240030586929</v>
      </c>
      <c r="AD17" s="10">
        <f t="shared" si="30"/>
        <v>40.674320860938586</v>
      </c>
      <c r="AE17" s="10">
        <f t="shared" si="31"/>
        <v>6.1868584860262407E-2</v>
      </c>
      <c r="AF17" s="51">
        <f>'RawData + GCconc'!U17/'RawData + GCconc'!Q17</f>
        <v>1305.04785623</v>
      </c>
      <c r="AG17" s="8">
        <v>401</v>
      </c>
      <c r="AH17" s="59">
        <f t="shared" si="32"/>
        <v>3.9825631578947366E-4</v>
      </c>
      <c r="AI17" s="7">
        <f>AF17*10^-6*G17</f>
        <v>1.2972149272953398E-3</v>
      </c>
      <c r="AJ17" s="12">
        <f>AF17*10^-6*M17</f>
        <v>2.108390386536482E-3</v>
      </c>
      <c r="AK17" s="8">
        <f t="shared" si="3"/>
        <v>1001.3199957478074</v>
      </c>
      <c r="AL17" s="8">
        <f t="shared" si="33"/>
        <v>780.39129811771306</v>
      </c>
      <c r="AM17" s="8">
        <f t="shared" si="34"/>
        <v>2430889.3030216503</v>
      </c>
      <c r="AN17" s="8">
        <f t="shared" si="35"/>
        <v>1332.8340066461883</v>
      </c>
      <c r="AO17" s="8">
        <f t="shared" si="36"/>
        <v>1872169.7061766149</v>
      </c>
      <c r="AP17" s="8">
        <f t="shared" si="37"/>
        <v>1026.4932457036571</v>
      </c>
      <c r="AQ17" s="11">
        <f t="shared" si="38"/>
        <v>2376.7392163307381</v>
      </c>
      <c r="AR17" s="11">
        <f t="shared" si="39"/>
        <v>3862.9636535743425</v>
      </c>
      <c r="AS17" s="5">
        <f>$L17/$I17*AI17*44/22.4*(273/(C17+273))*10^3*10^3</f>
        <v>1883.8340581727209</v>
      </c>
      <c r="AT17" s="5">
        <f t="shared" si="40"/>
        <v>1883.8340581727209</v>
      </c>
      <c r="AU17" s="10">
        <f t="shared" si="41"/>
        <v>4260.5732745034593</v>
      </c>
      <c r="AV17" s="10">
        <f t="shared" si="42"/>
        <v>5746.7977117470637</v>
      </c>
      <c r="AW17" s="10">
        <f t="shared" si="43"/>
        <v>947.44113244624521</v>
      </c>
      <c r="AX17" s="52">
        <f>'RawData + GCconc'!V17/'RawData + GCconc'!Q17</f>
        <v>-3.4797249999999999E-3</v>
      </c>
      <c r="AY17" s="57">
        <v>0.31</v>
      </c>
      <c r="AZ17" s="59">
        <f t="shared" si="44"/>
        <v>3.0787894736842102E-7</v>
      </c>
      <c r="BA17" s="7">
        <f>$AX17*10^-6*G17</f>
        <v>-3.4588396060222664E-9</v>
      </c>
      <c r="BB17" s="7">
        <f>$AX17*10^-6*M17</f>
        <v>-5.6217239105580079E-9</v>
      </c>
      <c r="BC17" s="8">
        <f t="shared" si="9"/>
        <v>1836.3373219758214</v>
      </c>
      <c r="BD17" s="8">
        <f t="shared" si="45"/>
        <v>1399.1027335211438</v>
      </c>
      <c r="BE17" s="8">
        <f t="shared" si="10"/>
        <v>3301248.9547749003</v>
      </c>
      <c r="BF17" s="8">
        <f t="shared" si="46"/>
        <v>1810.0441126051487</v>
      </c>
      <c r="BG17" s="8">
        <f t="shared" si="47"/>
        <v>2505344.880724038</v>
      </c>
      <c r="BH17" s="8">
        <f t="shared" si="48"/>
        <v>1373.6573077413373</v>
      </c>
      <c r="BI17" s="9">
        <f t="shared" si="49"/>
        <v>-4.6664532975108381E-3</v>
      </c>
      <c r="BJ17" s="9">
        <f t="shared" si="50"/>
        <v>-7.5844835459970908E-3</v>
      </c>
      <c r="BK17" s="9">
        <f>$L17/$I17*BA17*44/22.4*(273/(C17+273))*10^3*10^3</f>
        <v>-5.0229763121573895E-3</v>
      </c>
      <c r="BL17" s="9">
        <f t="shared" si="51"/>
        <v>-5.0229763121573878E-3</v>
      </c>
      <c r="BM17" s="10">
        <f t="shared" si="52"/>
        <v>-9.6894296096682285E-3</v>
      </c>
      <c r="BN17" s="10">
        <f t="shared" si="53"/>
        <v>-1.2607459858154479E-2</v>
      </c>
      <c r="BO17" s="10">
        <f t="shared" si="54"/>
        <v>0.54732747770250811</v>
      </c>
    </row>
    <row r="18" spans="1:67" x14ac:dyDescent="0.35">
      <c r="A18" t="str">
        <f>'RawData + GCconc'!A18</f>
        <v>NHC</v>
      </c>
      <c r="B18" s="14">
        <f>'RawData + GCconc'!B18</f>
        <v>43789</v>
      </c>
      <c r="C18" s="50">
        <f>'RawData + GCconc'!O18</f>
        <v>18</v>
      </c>
      <c r="D18" s="51">
        <f>'RawData + GCconc'!P18</f>
        <v>755.43846153846141</v>
      </c>
      <c r="E18" s="51">
        <f>'RawData + GCconc'!F18</f>
        <v>9.5</v>
      </c>
      <c r="F18" s="51">
        <f>'RawData + GCconc'!G18</f>
        <v>757.2</v>
      </c>
      <c r="G18" s="4">
        <f t="shared" si="17"/>
        <v>0.9939979757085019</v>
      </c>
      <c r="H18" s="4">
        <f t="shared" si="18"/>
        <v>0.99631578947368427</v>
      </c>
      <c r="I18" s="53">
        <f>'RawData + GCconc'!J18-'RawData + GCconc'!I18</f>
        <v>38.64</v>
      </c>
      <c r="J18" s="52">
        <v>71.599999999999994</v>
      </c>
      <c r="K18" s="5">
        <f t="shared" si="19"/>
        <v>32.959999999999994</v>
      </c>
      <c r="L18" s="51">
        <f>'RawData + GCconc'!M18</f>
        <v>48</v>
      </c>
      <c r="M18" s="6">
        <f>G18*L18/K18</f>
        <v>1.4475698675366535</v>
      </c>
      <c r="N18" s="53">
        <f>'RawData + GCconc'!T18/'RawData + GCconc'!Q18</f>
        <v>4.8113011339999998</v>
      </c>
      <c r="O18" s="8">
        <v>2</v>
      </c>
      <c r="P18" s="59">
        <f t="shared" si="20"/>
        <v>1.9926315789473684E-6</v>
      </c>
      <c r="Q18" s="7">
        <f t="shared" si="21"/>
        <v>4.7824235877200189E-6</v>
      </c>
      <c r="R18" s="7">
        <f t="shared" si="22"/>
        <v>6.96469454522333E-6</v>
      </c>
      <c r="S18" s="8">
        <f t="shared" si="23"/>
        <v>34527.047205656978</v>
      </c>
      <c r="T18" s="8">
        <f t="shared" si="24"/>
        <v>28237.410566438855</v>
      </c>
      <c r="U18" s="8">
        <f t="shared" si="25"/>
        <v>62723924.567217685</v>
      </c>
      <c r="V18" s="8">
        <f t="shared" si="26"/>
        <v>34390.944741737359</v>
      </c>
      <c r="W18" s="8">
        <f t="shared" si="27"/>
        <v>51472320.528329618</v>
      </c>
      <c r="X18" s="8">
        <f t="shared" si="28"/>
        <v>28221.794845151529</v>
      </c>
      <c r="Y18" s="9">
        <f>55.5*(Q18/V18)*16*10^3*10^3</f>
        <v>0.1234857657382528</v>
      </c>
      <c r="Z18" s="9">
        <f>55.5*(R18/V18)*16*10^3*10^3</f>
        <v>0.17983363942464003</v>
      </c>
      <c r="AA18" s="6">
        <f>$L18/$I18*Q18*16/22.4*(273/($C18+273))*10^3*10^3</f>
        <v>3.9810147045117654</v>
      </c>
      <c r="AB18" s="6">
        <f>$K18/$I18*R18*16/22.4*(273/($C18+273))*10^3*10^3</f>
        <v>3.9810147045117663</v>
      </c>
      <c r="AC18" s="10">
        <f t="shared" si="29"/>
        <v>4.1045004702500183</v>
      </c>
      <c r="AD18" s="10">
        <f t="shared" si="30"/>
        <v>4.1608483439364061</v>
      </c>
      <c r="AE18" s="10">
        <f t="shared" si="31"/>
        <v>6.2698239138013354E-2</v>
      </c>
      <c r="AF18" s="51">
        <f>'RawData + GCconc'!U18/'RawData + GCconc'!Q18</f>
        <v>487.61492903000004</v>
      </c>
      <c r="AG18" s="8">
        <v>401</v>
      </c>
      <c r="AH18" s="59">
        <f t="shared" si="32"/>
        <v>3.9952263157894737E-4</v>
      </c>
      <c r="AI18" s="7">
        <f>AF18*10^-6*G18</f>
        <v>4.8468825238106482E-4</v>
      </c>
      <c r="AJ18" s="12">
        <f>AF18*10^-6*M18</f>
        <v>7.0585667822485175E-4</v>
      </c>
      <c r="AK18" s="8">
        <f t="shared" si="3"/>
        <v>1001.3199957478074</v>
      </c>
      <c r="AL18" s="8">
        <f t="shared" si="33"/>
        <v>770.20715461445741</v>
      </c>
      <c r="AM18" s="8">
        <f t="shared" si="34"/>
        <v>2430889.3030216503</v>
      </c>
      <c r="AN18" s="8">
        <f t="shared" si="35"/>
        <v>1332.8340066461883</v>
      </c>
      <c r="AO18" s="8">
        <f t="shared" si="36"/>
        <v>1846594.7249322522</v>
      </c>
      <c r="AP18" s="8">
        <f t="shared" si="37"/>
        <v>1012.4707212392755</v>
      </c>
      <c r="AQ18" s="11">
        <f t="shared" si="38"/>
        <v>888.03910045248335</v>
      </c>
      <c r="AR18" s="11">
        <f t="shared" si="39"/>
        <v>1293.2608259016752</v>
      </c>
      <c r="AS18" s="5">
        <f>$L18/$I18*AI18*44/22.4*(273/(C18+273))*10^3*10^3</f>
        <v>1109.5348032671488</v>
      </c>
      <c r="AT18" s="5">
        <f t="shared" si="40"/>
        <v>1109.5348032671488</v>
      </c>
      <c r="AU18" s="10">
        <f t="shared" si="41"/>
        <v>1997.5739037196322</v>
      </c>
      <c r="AV18" s="10">
        <f t="shared" si="42"/>
        <v>2402.7956291688242</v>
      </c>
      <c r="AW18" s="10">
        <f t="shared" si="43"/>
        <v>963.61726403466002</v>
      </c>
      <c r="AX18" s="52">
        <f>'RawData + GCconc'!V18/'RawData + GCconc'!Q18</f>
        <v>2.3270971000000001E-2</v>
      </c>
      <c r="AY18" s="57">
        <v>0.31</v>
      </c>
      <c r="AZ18" s="59">
        <f t="shared" si="44"/>
        <v>3.0885789473684207E-7</v>
      </c>
      <c r="BA18" s="7">
        <f>$AX18*10^-6*G18</f>
        <v>2.3131298066771253E-8</v>
      </c>
      <c r="BB18" s="7">
        <f>$AX18*10^-6*M18</f>
        <v>3.3686356407919304E-8</v>
      </c>
      <c r="BC18" s="8">
        <f t="shared" si="9"/>
        <v>1836.3373219758214</v>
      </c>
      <c r="BD18" s="8">
        <f t="shared" si="45"/>
        <v>1379.3891615174496</v>
      </c>
      <c r="BE18" s="8">
        <f t="shared" si="10"/>
        <v>3301248.9547749003</v>
      </c>
      <c r="BF18" s="8">
        <f t="shared" si="46"/>
        <v>1810.0441126051487</v>
      </c>
      <c r="BG18" s="8">
        <f t="shared" si="47"/>
        <v>2469175.1564843776</v>
      </c>
      <c r="BH18" s="8">
        <f t="shared" si="48"/>
        <v>1353.8257841842135</v>
      </c>
      <c r="BI18" s="9">
        <f t="shared" si="49"/>
        <v>3.1207322233575665E-2</v>
      </c>
      <c r="BJ18" s="9">
        <f t="shared" si="50"/>
        <v>4.5447556650838362E-2</v>
      </c>
      <c r="BK18" s="9">
        <f>$L18/$I18*BA18*44/22.4*(273/(C18+273))*10^3*10^3</f>
        <v>5.2951521155604295E-2</v>
      </c>
      <c r="BL18" s="9">
        <f t="shared" si="51"/>
        <v>5.2951521155604295E-2</v>
      </c>
      <c r="BM18" s="10">
        <f t="shared" si="52"/>
        <v>8.4158843389179963E-2</v>
      </c>
      <c r="BN18" s="10">
        <f t="shared" si="53"/>
        <v>9.8399077806442664E-2</v>
      </c>
      <c r="BO18" s="10">
        <f t="shared" si="54"/>
        <v>0.55711080979437233</v>
      </c>
    </row>
    <row r="19" spans="1:67" x14ac:dyDescent="0.35">
      <c r="A19" t="str">
        <f>'RawData + GCconc'!A19</f>
        <v>NHC</v>
      </c>
      <c r="B19" s="14">
        <f>'RawData + GCconc'!B19</f>
        <v>43789</v>
      </c>
      <c r="C19" s="50">
        <f>'RawData + GCconc'!O19</f>
        <v>18</v>
      </c>
      <c r="D19" s="51">
        <f>'RawData + GCconc'!P19</f>
        <v>755.43846153846141</v>
      </c>
      <c r="E19" s="51">
        <f>'RawData + GCconc'!F19</f>
        <v>9.5</v>
      </c>
      <c r="F19" s="51">
        <f>'RawData + GCconc'!G19</f>
        <v>757.2</v>
      </c>
      <c r="G19" s="4">
        <f t="shared" si="17"/>
        <v>0.9939979757085019</v>
      </c>
      <c r="H19" s="4">
        <f t="shared" si="18"/>
        <v>0.99631578947368427</v>
      </c>
      <c r="I19" s="53">
        <f>'RawData + GCconc'!J19-'RawData + GCconc'!I19</f>
        <v>41.86999999999999</v>
      </c>
      <c r="J19" s="52">
        <v>71.599999999999994</v>
      </c>
      <c r="K19" s="5">
        <f t="shared" si="19"/>
        <v>29.730000000000004</v>
      </c>
      <c r="L19" s="51">
        <f>'RawData + GCconc'!M19</f>
        <v>44</v>
      </c>
      <c r="M19" s="6">
        <f>G19*L19/K19</f>
        <v>1.4711036303792155</v>
      </c>
      <c r="N19" s="53">
        <f>'RawData + GCconc'!T19/'RawData + GCconc'!Q19</f>
        <v>5.5750433690000003</v>
      </c>
      <c r="O19" s="8">
        <v>2</v>
      </c>
      <c r="P19" s="59">
        <f t="shared" si="20"/>
        <v>1.9926315789473684E-6</v>
      </c>
      <c r="Q19" s="7">
        <f t="shared" si="21"/>
        <v>5.5415818232731065E-6</v>
      </c>
      <c r="R19" s="7">
        <f t="shared" si="22"/>
        <v>8.2014665396574721E-6</v>
      </c>
      <c r="S19" s="8">
        <f t="shared" si="23"/>
        <v>34527.047205656978</v>
      </c>
      <c r="T19" s="8">
        <f t="shared" si="24"/>
        <v>28237.410566438855</v>
      </c>
      <c r="U19" s="8">
        <f t="shared" si="25"/>
        <v>62723924.567217685</v>
      </c>
      <c r="V19" s="8">
        <f t="shared" si="26"/>
        <v>34390.944741737359</v>
      </c>
      <c r="W19" s="8">
        <f t="shared" si="27"/>
        <v>51472320.528329618</v>
      </c>
      <c r="X19" s="8">
        <f t="shared" si="28"/>
        <v>28221.794845151529</v>
      </c>
      <c r="Y19" s="9">
        <f>55.5*(Q19/V19)*16*10^3*10^3</f>
        <v>0.14308780104823382</v>
      </c>
      <c r="Z19" s="9">
        <f>55.5*(R19/V19)*16*10^3*10^3</f>
        <v>0.21176802038756434</v>
      </c>
      <c r="AA19" s="6">
        <f>$L19/$I19*Q19*16/22.4*(273/($C19+273))*10^3*10^3</f>
        <v>3.9023398429013443</v>
      </c>
      <c r="AB19" s="6">
        <f>$K19/$I19*R19*16/22.4*(273/($C19+273))*10^3*10^3</f>
        <v>3.9023398429013434</v>
      </c>
      <c r="AC19" s="10">
        <f t="shared" si="29"/>
        <v>4.0454276439495782</v>
      </c>
      <c r="AD19" s="10">
        <f t="shared" si="30"/>
        <v>4.1141078632889077</v>
      </c>
      <c r="AE19" s="10">
        <f t="shared" si="31"/>
        <v>6.2698239138013354E-2</v>
      </c>
      <c r="AF19" s="51">
        <f>'RawData + GCconc'!U19/'RawData + GCconc'!Q19</f>
        <v>528.28296083000009</v>
      </c>
      <c r="AG19" s="8">
        <v>401</v>
      </c>
      <c r="AH19" s="59">
        <f t="shared" si="32"/>
        <v>3.9952263157894737E-4</v>
      </c>
      <c r="AI19" s="7">
        <f>AF19*10^-6*G19</f>
        <v>5.2511219366631378E-4</v>
      </c>
      <c r="AJ19" s="12">
        <f>AF19*10^-6*M19</f>
        <v>7.7715898154449392E-4</v>
      </c>
      <c r="AK19" s="8">
        <f t="shared" si="3"/>
        <v>1001.3199957478074</v>
      </c>
      <c r="AL19" s="8">
        <f t="shared" si="33"/>
        <v>770.20715461445741</v>
      </c>
      <c r="AM19" s="8">
        <f t="shared" si="34"/>
        <v>2430889.3030216503</v>
      </c>
      <c r="AN19" s="8">
        <f t="shared" si="35"/>
        <v>1332.8340066461883</v>
      </c>
      <c r="AO19" s="8">
        <f t="shared" si="36"/>
        <v>1846594.7249322522</v>
      </c>
      <c r="AP19" s="8">
        <f t="shared" si="37"/>
        <v>1012.4707212392755</v>
      </c>
      <c r="AQ19" s="11">
        <f t="shared" si="38"/>
        <v>962.10328558456536</v>
      </c>
      <c r="AR19" s="11">
        <f t="shared" si="39"/>
        <v>1423.8999181204463</v>
      </c>
      <c r="AS19" s="5">
        <f>$L19/$I19*AI19*44/22.4*(273/(C19+273))*10^3*10^3</f>
        <v>1016.8950539558031</v>
      </c>
      <c r="AT19" s="5">
        <f t="shared" si="40"/>
        <v>1016.8950539558031</v>
      </c>
      <c r="AU19" s="10">
        <f t="shared" si="41"/>
        <v>1978.9983395403683</v>
      </c>
      <c r="AV19" s="10">
        <f t="shared" si="42"/>
        <v>2440.7949720762495</v>
      </c>
      <c r="AW19" s="10">
        <f t="shared" si="43"/>
        <v>963.61726403466002</v>
      </c>
      <c r="AX19" s="52">
        <f>'RawData + GCconc'!V19/'RawData + GCconc'!Q19</f>
        <v>2.5028315999999998E-2</v>
      </c>
      <c r="AY19" s="57">
        <v>0.31</v>
      </c>
      <c r="AZ19" s="59">
        <f t="shared" si="44"/>
        <v>3.0885789473684207E-7</v>
      </c>
      <c r="BA19" s="7">
        <f>$AX19*10^-6*G19</f>
        <v>2.4878095439392707E-8</v>
      </c>
      <c r="BB19" s="7">
        <f>$AX19*10^-6*M19</f>
        <v>3.6819246529878202E-8</v>
      </c>
      <c r="BC19" s="8">
        <f t="shared" si="9"/>
        <v>1836.3373219758214</v>
      </c>
      <c r="BD19" s="8">
        <f t="shared" si="45"/>
        <v>1379.3891615174496</v>
      </c>
      <c r="BE19" s="8">
        <f t="shared" si="10"/>
        <v>3301248.9547749003</v>
      </c>
      <c r="BF19" s="8">
        <f t="shared" si="46"/>
        <v>1810.0441126051487</v>
      </c>
      <c r="BG19" s="8">
        <f t="shared" si="47"/>
        <v>2469175.1564843776</v>
      </c>
      <c r="BH19" s="8">
        <f t="shared" si="48"/>
        <v>1353.8257841842135</v>
      </c>
      <c r="BI19" s="9">
        <f t="shared" si="49"/>
        <v>3.3563993628618144E-2</v>
      </c>
      <c r="BJ19" s="9">
        <f t="shared" si="50"/>
        <v>4.9674258986182239E-2</v>
      </c>
      <c r="BK19" s="9">
        <f>$L19/$I19*BA19*44/22.4*(273/(C19+273))*10^3*10^3</f>
        <v>4.8177156252126409E-2</v>
      </c>
      <c r="BL19" s="9">
        <f t="shared" si="51"/>
        <v>4.8177156252126409E-2</v>
      </c>
      <c r="BM19" s="10">
        <f t="shared" si="52"/>
        <v>8.1741149880744546E-2</v>
      </c>
      <c r="BN19" s="10">
        <f t="shared" si="53"/>
        <v>9.7851415238308648E-2</v>
      </c>
      <c r="BO19" s="10">
        <f t="shared" si="54"/>
        <v>0.55711080979437233</v>
      </c>
    </row>
    <row r="20" spans="1:67" x14ac:dyDescent="0.35">
      <c r="A20" t="str">
        <f>'RawData + GCconc'!A20</f>
        <v>PM</v>
      </c>
      <c r="B20" s="14">
        <f>'RawData + GCconc'!B20</f>
        <v>43789</v>
      </c>
      <c r="C20" s="50">
        <f>'RawData + GCconc'!O20</f>
        <v>18</v>
      </c>
      <c r="D20" s="51">
        <f>'RawData + GCconc'!P20</f>
        <v>755.43846153846141</v>
      </c>
      <c r="E20" s="51">
        <f>'RawData + GCconc'!F20</f>
        <v>9.5</v>
      </c>
      <c r="F20" s="51">
        <f>'RawData + GCconc'!G20</f>
        <v>756.9</v>
      </c>
      <c r="G20" s="4">
        <f t="shared" si="17"/>
        <v>0.9939979757085019</v>
      </c>
      <c r="H20" s="4">
        <f t="shared" si="18"/>
        <v>0.99592105263157893</v>
      </c>
      <c r="I20" s="53">
        <f>'RawData + GCconc'!J20-'RawData + GCconc'!I20</f>
        <v>43.149999999999991</v>
      </c>
      <c r="J20" s="52">
        <v>71.599999999999994</v>
      </c>
      <c r="K20" s="5">
        <f t="shared" si="19"/>
        <v>28.450000000000003</v>
      </c>
      <c r="L20" s="51">
        <f>'RawData + GCconc'!M20</f>
        <v>43</v>
      </c>
      <c r="M20" s="6">
        <f>G20*L20/K20</f>
        <v>1.5023519492255035</v>
      </c>
      <c r="N20" s="53">
        <f>'RawData + GCconc'!T20/'RawData + GCconc'!Q20</f>
        <v>7.9525399620000004</v>
      </c>
      <c r="O20" s="8">
        <v>2</v>
      </c>
      <c r="P20" s="59">
        <f t="shared" si="20"/>
        <v>1.9918421052631578E-6</v>
      </c>
      <c r="Q20" s="7">
        <f t="shared" si="21"/>
        <v>7.9048086239689665E-6</v>
      </c>
      <c r="R20" s="7">
        <f t="shared" si="22"/>
        <v>1.1947513913204411E-5</v>
      </c>
      <c r="S20" s="8">
        <f t="shared" si="23"/>
        <v>34527.047205656978</v>
      </c>
      <c r="T20" s="8">
        <f t="shared" si="24"/>
        <v>28237.410566438855</v>
      </c>
      <c r="U20" s="8">
        <f t="shared" si="25"/>
        <v>62723924.567217685</v>
      </c>
      <c r="V20" s="8">
        <f t="shared" si="26"/>
        <v>34390.944741737359</v>
      </c>
      <c r="W20" s="8">
        <f t="shared" si="27"/>
        <v>51472320.528329618</v>
      </c>
      <c r="X20" s="8">
        <f t="shared" si="28"/>
        <v>28221.794845151529</v>
      </c>
      <c r="Y20" s="9">
        <f>55.5*(Q20/V20)*16*10^3*10^3</f>
        <v>0.20410809039408298</v>
      </c>
      <c r="Z20" s="9">
        <f>55.5*(R20/V20)*16*10^3*10^3</f>
        <v>0.30849377458508148</v>
      </c>
      <c r="AA20" s="6">
        <f>$L20/$I20*Q20*16/22.4*(273/($C20+273))*10^3*10^3</f>
        <v>5.2786229059486249</v>
      </c>
      <c r="AB20" s="6">
        <f>$K20/$I20*R20*16/22.4*(273/($C20+273))*10^3*10^3</f>
        <v>5.2786229059486249</v>
      </c>
      <c r="AC20" s="10">
        <f t="shared" si="29"/>
        <v>5.482730996342708</v>
      </c>
      <c r="AD20" s="10">
        <f t="shared" si="30"/>
        <v>5.5871166805337067</v>
      </c>
      <c r="AE20" s="10">
        <f t="shared" si="31"/>
        <v>6.2673398314266118E-2</v>
      </c>
      <c r="AF20" s="51">
        <f>'RawData + GCconc'!U20/'RawData + GCconc'!Q20</f>
        <v>537.46727602999999</v>
      </c>
      <c r="AG20" s="8">
        <v>401</v>
      </c>
      <c r="AH20" s="59">
        <f t="shared" si="32"/>
        <v>3.9936434210526315E-4</v>
      </c>
      <c r="AI20" s="7">
        <f>AF20*10^-6*G20</f>
        <v>5.3424138438338262E-4</v>
      </c>
      <c r="AJ20" s="12">
        <f>AF20*10^-6*M20</f>
        <v>8.0746500978859219E-4</v>
      </c>
      <c r="AK20" s="8">
        <f t="shared" si="3"/>
        <v>1001.3199957478074</v>
      </c>
      <c r="AL20" s="8">
        <f t="shared" si="33"/>
        <v>770.20715461445741</v>
      </c>
      <c r="AM20" s="8">
        <f t="shared" si="34"/>
        <v>2430889.3030216503</v>
      </c>
      <c r="AN20" s="8">
        <f t="shared" si="35"/>
        <v>1332.8340066461883</v>
      </c>
      <c r="AO20" s="8">
        <f t="shared" si="36"/>
        <v>1846594.7249322522</v>
      </c>
      <c r="AP20" s="8">
        <f t="shared" si="37"/>
        <v>1012.4707212392755</v>
      </c>
      <c r="AQ20" s="11">
        <f t="shared" si="38"/>
        <v>978.82966232759236</v>
      </c>
      <c r="AR20" s="11">
        <f t="shared" si="39"/>
        <v>1479.4262031664837</v>
      </c>
      <c r="AS20" s="5">
        <f>$L20/$I20*AI20*44/22.4*(273/(C20+273))*10^3*10^3</f>
        <v>981.06887761865812</v>
      </c>
      <c r="AT20" s="5">
        <f t="shared" si="40"/>
        <v>981.06887761865812</v>
      </c>
      <c r="AU20" s="10">
        <f t="shared" si="41"/>
        <v>1959.8985399462504</v>
      </c>
      <c r="AV20" s="10">
        <f t="shared" si="42"/>
        <v>2460.4950807851419</v>
      </c>
      <c r="AW20" s="10">
        <f t="shared" si="43"/>
        <v>963.2354822343292</v>
      </c>
      <c r="AX20" s="52">
        <f>'RawData + GCconc'!V20/'RawData + GCconc'!Q20</f>
        <v>2.9519309000000001E-2</v>
      </c>
      <c r="AY20" s="57">
        <v>0.31</v>
      </c>
      <c r="AZ20" s="59">
        <f t="shared" si="44"/>
        <v>3.0873552631578947E-7</v>
      </c>
      <c r="BA20" s="7">
        <f>$AX20*10^-6*G20</f>
        <v>2.9342133390313763E-8</v>
      </c>
      <c r="BB20" s="7">
        <f>$AX20*10^-6*M20</f>
        <v>4.4348391415939953E-8</v>
      </c>
      <c r="BC20" s="8">
        <f t="shared" si="9"/>
        <v>1836.3373219758214</v>
      </c>
      <c r="BD20" s="8">
        <f t="shared" si="45"/>
        <v>1379.3891615174496</v>
      </c>
      <c r="BE20" s="8">
        <f t="shared" si="10"/>
        <v>3301248.9547749003</v>
      </c>
      <c r="BF20" s="8">
        <f t="shared" si="46"/>
        <v>1810.0441126051487</v>
      </c>
      <c r="BG20" s="8">
        <f t="shared" si="47"/>
        <v>2469175.1564843776</v>
      </c>
      <c r="BH20" s="8">
        <f t="shared" si="48"/>
        <v>1353.8257841842135</v>
      </c>
      <c r="BI20" s="9">
        <f t="shared" si="49"/>
        <v>3.9586598602846884E-2</v>
      </c>
      <c r="BJ20" s="9">
        <f t="shared" si="50"/>
        <v>5.9832117396218486E-2</v>
      </c>
      <c r="BK20" s="9">
        <f>$L20/$I20*BA20*44/22.4*(273/(C20+273))*10^3*10^3</f>
        <v>5.3883234645697511E-2</v>
      </c>
      <c r="BL20" s="9">
        <f t="shared" si="51"/>
        <v>5.3883234645697511E-2</v>
      </c>
      <c r="BM20" s="10">
        <f t="shared" si="52"/>
        <v>9.3469833248544396E-2</v>
      </c>
      <c r="BN20" s="10">
        <f t="shared" si="53"/>
        <v>0.11371535204191599</v>
      </c>
      <c r="BO20" s="10">
        <f t="shared" si="54"/>
        <v>0.55689008443391508</v>
      </c>
    </row>
    <row r="21" spans="1:67" x14ac:dyDescent="0.35">
      <c r="A21" t="str">
        <f>'RawData + GCconc'!A21</f>
        <v>UNHC</v>
      </c>
      <c r="B21" s="14">
        <f>'RawData + GCconc'!B21</f>
        <v>43789</v>
      </c>
      <c r="C21" s="50">
        <f>'RawData + GCconc'!O21</f>
        <v>18</v>
      </c>
      <c r="D21" s="51">
        <f>'RawData + GCconc'!P21</f>
        <v>755.43846153846141</v>
      </c>
      <c r="E21" s="51">
        <f>'RawData + GCconc'!F21</f>
        <v>9.1999999999999993</v>
      </c>
      <c r="F21" s="51">
        <f>'RawData + GCconc'!G21</f>
        <v>753.8</v>
      </c>
      <c r="G21" s="4">
        <f t="shared" si="17"/>
        <v>0.9939979757085019</v>
      </c>
      <c r="H21" s="4">
        <f t="shared" si="18"/>
        <v>0.99184210526315786</v>
      </c>
      <c r="I21" s="53">
        <f>'RawData + GCconc'!J21-'RawData + GCconc'!I21</f>
        <v>33.06</v>
      </c>
      <c r="J21" s="52">
        <v>71.599999999999994</v>
      </c>
      <c r="K21" s="5">
        <f t="shared" si="19"/>
        <v>38.539999999999992</v>
      </c>
      <c r="L21" s="51">
        <f>'RawData + GCconc'!M21</f>
        <v>53</v>
      </c>
      <c r="M21" s="6">
        <f>G21*L21/K21</f>
        <v>1.3669406515970579</v>
      </c>
      <c r="N21" s="53">
        <f>'RawData + GCconc'!T21/'RawData + GCconc'!Q21</f>
        <v>14.68793453</v>
      </c>
      <c r="O21" s="8">
        <v>2</v>
      </c>
      <c r="P21" s="59">
        <f t="shared" si="20"/>
        <v>1.9836842105263156E-6</v>
      </c>
      <c r="Q21" s="7">
        <f t="shared" si="21"/>
        <v>1.4599777190159006E-5</v>
      </c>
      <c r="R21" s="7">
        <f t="shared" si="22"/>
        <v>2.0077534797053126E-5</v>
      </c>
      <c r="S21" s="8">
        <f t="shared" si="23"/>
        <v>34527.047205656978</v>
      </c>
      <c r="T21" s="8">
        <f t="shared" si="24"/>
        <v>28020.030565930163</v>
      </c>
      <c r="U21" s="8">
        <f t="shared" si="25"/>
        <v>62723924.567217685</v>
      </c>
      <c r="V21" s="8">
        <f t="shared" si="26"/>
        <v>34390.944741737359</v>
      </c>
      <c r="W21" s="8">
        <f t="shared" si="27"/>
        <v>51079222.961980745</v>
      </c>
      <c r="X21" s="8">
        <f t="shared" si="28"/>
        <v>28006.263103863119</v>
      </c>
      <c r="Y21" s="9">
        <f>55.5*(Q21/V21)*16*10^3*10^3</f>
        <v>0.37697720263925066</v>
      </c>
      <c r="Z21" s="9">
        <f>55.5*(R21/V21)*16*10^3*10^3</f>
        <v>0.51841701452725197</v>
      </c>
      <c r="AA21" s="6">
        <f>$L21/$I21*Q21*16/22.4*(273/($C21+273))*10^3*10^3</f>
        <v>15.684145795553778</v>
      </c>
      <c r="AB21" s="6">
        <f>$K21/$I21*R21*16/22.4*(273/($C21+273))*10^3*10^3</f>
        <v>15.684145795553778</v>
      </c>
      <c r="AC21" s="10">
        <f t="shared" si="29"/>
        <v>16.061122998193028</v>
      </c>
      <c r="AD21" s="10">
        <f t="shared" si="30"/>
        <v>16.20256281008103</v>
      </c>
      <c r="AE21" s="10">
        <f t="shared" si="31"/>
        <v>6.2897058861965394E-2</v>
      </c>
      <c r="AF21" s="51">
        <f>'RawData + GCconc'!U21/'RawData + GCconc'!Q21</f>
        <v>1048.8199052300001</v>
      </c>
      <c r="AG21" s="8">
        <v>401</v>
      </c>
      <c r="AH21" s="59">
        <f t="shared" si="32"/>
        <v>3.9772868421052626E-4</v>
      </c>
      <c r="AI21" s="7">
        <f>AF21*10^-6*G21</f>
        <v>1.0425248626814028E-3</v>
      </c>
      <c r="AJ21" s="12">
        <f>AF21*10^-6*M21</f>
        <v>1.4336745646630607E-3</v>
      </c>
      <c r="AK21" s="8">
        <f t="shared" si="3"/>
        <v>1001.3199957478074</v>
      </c>
      <c r="AL21" s="8">
        <f t="shared" si="33"/>
        <v>762.61602238735873</v>
      </c>
      <c r="AM21" s="8">
        <f t="shared" si="34"/>
        <v>2430889.3030216503</v>
      </c>
      <c r="AN21" s="8">
        <f t="shared" si="35"/>
        <v>1332.8340066461883</v>
      </c>
      <c r="AO21" s="8">
        <f t="shared" si="36"/>
        <v>1827542.6010879506</v>
      </c>
      <c r="AP21" s="8">
        <f t="shared" si="37"/>
        <v>1002.0246188491108</v>
      </c>
      <c r="AQ21" s="11">
        <f t="shared" si="38"/>
        <v>1910.0996087833173</v>
      </c>
      <c r="AR21" s="11">
        <f t="shared" si="39"/>
        <v>2626.7586732100631</v>
      </c>
      <c r="AS21" s="5">
        <f>$L21/$I21*AI21*44/22.4*(273/(C21+273))*10^3*10^3</f>
        <v>3079.8797306452934</v>
      </c>
      <c r="AT21" s="5">
        <f t="shared" si="40"/>
        <v>3079.8797306452934</v>
      </c>
      <c r="AU21" s="10">
        <f t="shared" si="41"/>
        <v>4989.9793394286107</v>
      </c>
      <c r="AV21" s="10">
        <f t="shared" si="42"/>
        <v>5706.638403855357</v>
      </c>
      <c r="AW21" s="10">
        <f t="shared" si="43"/>
        <v>969.29100200916389</v>
      </c>
      <c r="AX21" s="52">
        <f>'RawData + GCconc'!V21/'RawData + GCconc'!Q21</f>
        <v>-1.0313845E-2</v>
      </c>
      <c r="AY21" s="57">
        <v>0.31</v>
      </c>
      <c r="AZ21" s="59">
        <f t="shared" si="44"/>
        <v>3.0747105263157888E-7</v>
      </c>
      <c r="BA21" s="7">
        <f>$AX21*10^-6*G21</f>
        <v>-1.0251941051771253E-8</v>
      </c>
      <c r="BB21" s="7">
        <f>$AX21*10^-6*M21</f>
        <v>-1.4098414004771057E-8</v>
      </c>
      <c r="BC21" s="8">
        <f t="shared" si="9"/>
        <v>1836.3373219758214</v>
      </c>
      <c r="BD21" s="8">
        <f t="shared" si="45"/>
        <v>1364.7201374806671</v>
      </c>
      <c r="BE21" s="8">
        <f t="shared" si="10"/>
        <v>3301248.9547749003</v>
      </c>
      <c r="BF21" s="8">
        <f t="shared" si="46"/>
        <v>1810.0441126051487</v>
      </c>
      <c r="BG21" s="8">
        <f t="shared" si="47"/>
        <v>2442247.2403443232</v>
      </c>
      <c r="BH21" s="8">
        <f t="shared" si="48"/>
        <v>1339.0614580937704</v>
      </c>
      <c r="BI21" s="9">
        <f t="shared" si="49"/>
        <v>-1.3831287245476486E-2</v>
      </c>
      <c r="BJ21" s="9">
        <f t="shared" si="50"/>
        <v>-1.9020711572658382E-2</v>
      </c>
      <c r="BK21" s="9">
        <f>$L21/$I21*BA21*44/22.4*(273/(C21+273))*10^3*10^3</f>
        <v>-3.0286803293985289E-2</v>
      </c>
      <c r="BL21" s="9">
        <f t="shared" si="51"/>
        <v>-3.0286803293985289E-2</v>
      </c>
      <c r="BM21" s="10">
        <f t="shared" si="52"/>
        <v>-4.4118090539461773E-2</v>
      </c>
      <c r="BN21" s="10">
        <f t="shared" si="53"/>
        <v>-4.930751486664367E-2</v>
      </c>
      <c r="BO21" s="10">
        <f t="shared" si="54"/>
        <v>0.56072430879698754</v>
      </c>
    </row>
    <row r="22" spans="1:67" x14ac:dyDescent="0.35">
      <c r="A22" t="str">
        <f>'RawData + GCconc'!A22</f>
        <v>UNHC</v>
      </c>
      <c r="B22" s="14">
        <f>'RawData + GCconc'!B22</f>
        <v>43789</v>
      </c>
      <c r="C22" s="50">
        <f>'RawData + GCconc'!O22</f>
        <v>18</v>
      </c>
      <c r="D22" s="51">
        <f>'RawData + GCconc'!P22</f>
        <v>755.43846153846141</v>
      </c>
      <c r="E22" s="51">
        <f>'RawData + GCconc'!F22</f>
        <v>9.1999999999999993</v>
      </c>
      <c r="F22" s="51">
        <f>'RawData + GCconc'!G22</f>
        <v>753.8</v>
      </c>
      <c r="G22" s="4">
        <f t="shared" si="17"/>
        <v>0.9939979757085019</v>
      </c>
      <c r="H22" s="4">
        <f t="shared" si="18"/>
        <v>0.99184210526315786</v>
      </c>
      <c r="I22" s="53">
        <f>'RawData + GCconc'!J22-'RawData + GCconc'!I22</f>
        <v>31.189999999999998</v>
      </c>
      <c r="J22" s="52">
        <v>71.599999999999994</v>
      </c>
      <c r="K22" s="5">
        <f t="shared" si="19"/>
        <v>40.409999999999997</v>
      </c>
      <c r="L22" s="51">
        <f>'RawData + GCconc'!M22</f>
        <v>58</v>
      </c>
      <c r="M22" s="6">
        <f>G22*L22/K22</f>
        <v>1.4266736597647394</v>
      </c>
      <c r="N22" s="53">
        <f>'RawData + GCconc'!T22/'RawData + GCconc'!Q22</f>
        <v>7.5973110159999999</v>
      </c>
      <c r="O22" s="8">
        <v>2</v>
      </c>
      <c r="P22" s="59">
        <f t="shared" si="20"/>
        <v>1.9836842105263156E-6</v>
      </c>
      <c r="Q22" s="7">
        <f t="shared" si="21"/>
        <v>7.551711770731901E-6</v>
      </c>
      <c r="R22" s="7">
        <f t="shared" si="22"/>
        <v>1.0838883511567689E-5</v>
      </c>
      <c r="S22" s="8">
        <f t="shared" si="23"/>
        <v>34527.047205656978</v>
      </c>
      <c r="T22" s="8">
        <f t="shared" si="24"/>
        <v>28020.030565930163</v>
      </c>
      <c r="U22" s="8">
        <f t="shared" si="25"/>
        <v>62723924.567217685</v>
      </c>
      <c r="V22" s="8">
        <f t="shared" si="26"/>
        <v>34390.944741737359</v>
      </c>
      <c r="W22" s="8">
        <f t="shared" si="27"/>
        <v>51079222.961980745</v>
      </c>
      <c r="X22" s="8">
        <f t="shared" si="28"/>
        <v>28006.263103863119</v>
      </c>
      <c r="Y22" s="9">
        <f>55.5*(Q22/V22)*16*10^3*10^3</f>
        <v>0.19499086468164176</v>
      </c>
      <c r="Z22" s="9">
        <f>55.5*(R22/V22)*16*10^3*10^3</f>
        <v>0.27986810570490522</v>
      </c>
      <c r="AA22" s="6">
        <f>$L22/$I22*Q22*16/22.4*(273/($C22+273))*10^3*10^3</f>
        <v>9.4102171842215068</v>
      </c>
      <c r="AB22" s="6">
        <f>$K22/$I22*R22*16/22.4*(273/($C22+273))*10^3*10^3</f>
        <v>9.4102171842215068</v>
      </c>
      <c r="AC22" s="10">
        <f t="shared" si="29"/>
        <v>9.6052080489031493</v>
      </c>
      <c r="AD22" s="10">
        <f t="shared" si="30"/>
        <v>9.6900852899264116</v>
      </c>
      <c r="AE22" s="10">
        <f t="shared" si="31"/>
        <v>6.2897058861965394E-2</v>
      </c>
      <c r="AF22" s="51">
        <f>'RawData + GCconc'!U22/'RawData + GCconc'!Q22</f>
        <v>909.87103703000002</v>
      </c>
      <c r="AG22" s="8">
        <v>401</v>
      </c>
      <c r="AH22" s="59">
        <f t="shared" si="32"/>
        <v>3.9772868421052626E-4</v>
      </c>
      <c r="AI22" s="7">
        <f>AF22*10^-6*G22</f>
        <v>9.044099689636153E-4</v>
      </c>
      <c r="AJ22" s="12">
        <f>AF22*10^-6*M22</f>
        <v>1.2980890423135286E-3</v>
      </c>
      <c r="AK22" s="8">
        <f t="shared" si="3"/>
        <v>1001.3199957478074</v>
      </c>
      <c r="AL22" s="8">
        <f t="shared" si="33"/>
        <v>762.61602238735873</v>
      </c>
      <c r="AM22" s="8">
        <f t="shared" si="34"/>
        <v>2430889.3030216503</v>
      </c>
      <c r="AN22" s="8">
        <f t="shared" si="35"/>
        <v>1332.8340066461883</v>
      </c>
      <c r="AO22" s="8">
        <f t="shared" si="36"/>
        <v>1827542.6010879506</v>
      </c>
      <c r="AP22" s="8">
        <f t="shared" si="37"/>
        <v>1002.0246188491108</v>
      </c>
      <c r="AQ22" s="11">
        <f t="shared" si="38"/>
        <v>1657.0474141536749</v>
      </c>
      <c r="AR22" s="11">
        <f t="shared" si="39"/>
        <v>2378.3407577558319</v>
      </c>
      <c r="AS22" s="5">
        <f>$L22/$I22*AI22*44/22.4*(273/(C22+273))*10^3*10^3</f>
        <v>3099.2190707536729</v>
      </c>
      <c r="AT22" s="5">
        <f t="shared" si="40"/>
        <v>3099.219070753672</v>
      </c>
      <c r="AU22" s="10">
        <f t="shared" si="41"/>
        <v>4756.2664849073481</v>
      </c>
      <c r="AV22" s="10">
        <f t="shared" si="42"/>
        <v>5477.5598285095039</v>
      </c>
      <c r="AW22" s="10">
        <f t="shared" si="43"/>
        <v>969.29100200916389</v>
      </c>
      <c r="AX22" s="52">
        <f>'RawData + GCconc'!V22/'RawData + GCconc'!Q22</f>
        <v>-9.9233240000000007E-3</v>
      </c>
      <c r="AY22" s="57">
        <v>0.31</v>
      </c>
      <c r="AZ22" s="59">
        <f t="shared" si="44"/>
        <v>3.0747105263157888E-7</v>
      </c>
      <c r="BA22" s="7">
        <f>$AX22*10^-6*G22</f>
        <v>-9.8637639682995941E-9</v>
      </c>
      <c r="BB22" s="7">
        <f>$AX22*10^-6*M22</f>
        <v>-1.4157344968111272E-8</v>
      </c>
      <c r="BC22" s="8">
        <f t="shared" si="9"/>
        <v>1836.3373219758214</v>
      </c>
      <c r="BD22" s="8">
        <f t="shared" si="45"/>
        <v>1364.7201374806671</v>
      </c>
      <c r="BE22" s="8">
        <f t="shared" si="10"/>
        <v>3301248.9547749003</v>
      </c>
      <c r="BF22" s="8">
        <f t="shared" si="46"/>
        <v>1810.0441126051487</v>
      </c>
      <c r="BG22" s="8">
        <f t="shared" si="47"/>
        <v>2442247.2403443232</v>
      </c>
      <c r="BH22" s="8">
        <f t="shared" si="48"/>
        <v>1339.0614580937704</v>
      </c>
      <c r="BI22" s="9">
        <f t="shared" si="49"/>
        <v>-1.3307582640027139E-2</v>
      </c>
      <c r="BJ22" s="9">
        <f t="shared" si="50"/>
        <v>-1.9100217597663307E-2</v>
      </c>
      <c r="BK22" s="9">
        <f>$L22/$I22*BA22*44/22.4*(273/(C22+273))*10^3*10^3</f>
        <v>-3.3801004465925849E-2</v>
      </c>
      <c r="BL22" s="9">
        <f t="shared" si="51"/>
        <v>-3.3801004465925849E-2</v>
      </c>
      <c r="BM22" s="10">
        <f t="shared" si="52"/>
        <v>-4.710858710595299E-2</v>
      </c>
      <c r="BN22" s="10">
        <f t="shared" si="53"/>
        <v>-5.2901222063589159E-2</v>
      </c>
      <c r="BO22" s="10">
        <f t="shared" si="54"/>
        <v>0.56072430879698754</v>
      </c>
    </row>
    <row r="23" spans="1:67" x14ac:dyDescent="0.35">
      <c r="A23" t="str">
        <f>'RawData + GCconc'!A23</f>
        <v>WB</v>
      </c>
      <c r="B23" s="14">
        <f>'RawData + GCconc'!B23</f>
        <v>43789</v>
      </c>
      <c r="C23" s="50">
        <f>'RawData + GCconc'!O23</f>
        <v>18</v>
      </c>
      <c r="D23" s="51">
        <f>'RawData + GCconc'!P23</f>
        <v>755.43846153846141</v>
      </c>
      <c r="E23" s="51">
        <f>'RawData + GCconc'!F23</f>
        <v>9.5</v>
      </c>
      <c r="F23" s="51">
        <f>'RawData + GCconc'!G23</f>
        <v>756.9</v>
      </c>
      <c r="G23" s="4">
        <f t="shared" si="17"/>
        <v>0.9939979757085019</v>
      </c>
      <c r="H23" s="4">
        <f t="shared" si="18"/>
        <v>0.99592105263157893</v>
      </c>
      <c r="I23" s="53">
        <f>'RawData + GCconc'!J23-'RawData + GCconc'!I23</f>
        <v>40.789999999999992</v>
      </c>
      <c r="J23" s="52">
        <v>71.599999999999994</v>
      </c>
      <c r="K23" s="5">
        <f t="shared" si="19"/>
        <v>30.810000000000002</v>
      </c>
      <c r="L23" s="51">
        <f>'RawData + GCconc'!M23</f>
        <v>46</v>
      </c>
      <c r="M23" s="6">
        <f>G23*L23/K23</f>
        <v>1.484060593397958</v>
      </c>
      <c r="N23" s="53">
        <f>'RawData + GCconc'!T23/'RawData + GCconc'!Q23</f>
        <v>3.3206082330000002</v>
      </c>
      <c r="O23" s="8">
        <v>2</v>
      </c>
      <c r="P23" s="59">
        <f t="shared" si="20"/>
        <v>1.9918421052631578E-6</v>
      </c>
      <c r="Q23" s="7">
        <f t="shared" si="21"/>
        <v>3.3006778617229855E-6</v>
      </c>
      <c r="R23" s="7">
        <f t="shared" si="22"/>
        <v>4.9279838247081253E-6</v>
      </c>
      <c r="S23" s="8">
        <f t="shared" si="23"/>
        <v>34527.047205656978</v>
      </c>
      <c r="T23" s="8">
        <f t="shared" si="24"/>
        <v>28237.410566438855</v>
      </c>
      <c r="U23" s="8">
        <f t="shared" si="25"/>
        <v>62723924.567217685</v>
      </c>
      <c r="V23" s="8">
        <f t="shared" si="26"/>
        <v>34390.944741737359</v>
      </c>
      <c r="W23" s="8">
        <f t="shared" si="27"/>
        <v>51472320.528329618</v>
      </c>
      <c r="X23" s="8">
        <f t="shared" si="28"/>
        <v>28221.794845151529</v>
      </c>
      <c r="Y23" s="9">
        <f>55.5*(Q23/V23)*16*10^3*10^3</f>
        <v>8.5225979199486893E-2</v>
      </c>
      <c r="Z23" s="9">
        <f>55.5*(R23/V23)*16*10^3*10^3</f>
        <v>0.12724424028485548</v>
      </c>
      <c r="AA23" s="6">
        <f>$L23/$I23*Q23*16/22.4*(273/($C23+273))*10^3*10^3</f>
        <v>2.4943011619867743</v>
      </c>
      <c r="AB23" s="6">
        <f>$K23/$I23*R23*16/22.4*(273/($C23+273))*10^3*10^3</f>
        <v>2.4943011619867743</v>
      </c>
      <c r="AC23" s="10">
        <f t="shared" si="29"/>
        <v>2.579527141186261</v>
      </c>
      <c r="AD23" s="10">
        <f t="shared" si="30"/>
        <v>2.6215454022716296</v>
      </c>
      <c r="AE23" s="10">
        <f t="shared" si="31"/>
        <v>6.2673398314266118E-2</v>
      </c>
      <c r="AF23" s="51">
        <f>'RawData + GCconc'!U23/'RawData + GCconc'!Q23</f>
        <v>608.89121083000009</v>
      </c>
      <c r="AG23" s="8">
        <v>401</v>
      </c>
      <c r="AH23" s="59">
        <f t="shared" si="32"/>
        <v>3.9936434210526315E-4</v>
      </c>
      <c r="AI23" s="7">
        <f>AF23*10^-6*G23</f>
        <v>6.0523663099171872E-4</v>
      </c>
      <c r="AJ23" s="12">
        <f>AF23*10^-6*M23</f>
        <v>9.0363145165917101E-4</v>
      </c>
      <c r="AK23" s="8">
        <f t="shared" si="3"/>
        <v>1001.3199957478074</v>
      </c>
      <c r="AL23" s="8">
        <f t="shared" si="33"/>
        <v>770.20715461445741</v>
      </c>
      <c r="AM23" s="8">
        <f t="shared" si="34"/>
        <v>2430889.3030216503</v>
      </c>
      <c r="AN23" s="8">
        <f t="shared" si="35"/>
        <v>1332.8340066461883</v>
      </c>
      <c r="AO23" s="8">
        <f t="shared" si="36"/>
        <v>1846594.7249322522</v>
      </c>
      <c r="AP23" s="8">
        <f t="shared" si="37"/>
        <v>1012.4707212392755</v>
      </c>
      <c r="AQ23" s="11">
        <f t="shared" si="38"/>
        <v>1108.9061694943089</v>
      </c>
      <c r="AR23" s="11">
        <f t="shared" si="39"/>
        <v>1655.6210255351577</v>
      </c>
      <c r="AS23" s="5">
        <f>$L23/$I23*AI23*44/22.4*(273/(C23+273))*10^3*10^3</f>
        <v>1257.7769966687329</v>
      </c>
      <c r="AT23" s="5">
        <f t="shared" si="40"/>
        <v>1257.7769966687326</v>
      </c>
      <c r="AU23" s="10">
        <f t="shared" si="41"/>
        <v>2366.6831661630417</v>
      </c>
      <c r="AV23" s="10">
        <f t="shared" si="42"/>
        <v>2913.3980222038904</v>
      </c>
      <c r="AW23" s="10">
        <f t="shared" si="43"/>
        <v>963.2354822343292</v>
      </c>
      <c r="AX23" s="52">
        <f>'RawData + GCconc'!V23/'RawData + GCconc'!Q23</f>
        <v>-2.5034229999999998E-3</v>
      </c>
      <c r="AY23" s="57">
        <v>0.31</v>
      </c>
      <c r="AZ23" s="59">
        <f t="shared" si="44"/>
        <v>3.0873552631578947E-7</v>
      </c>
      <c r="BA23" s="7">
        <f>$AX23*10^-6*G23</f>
        <v>-2.4883973943421047E-9</v>
      </c>
      <c r="BB23" s="7">
        <f>$AX23*10^-6*M23</f>
        <v>-3.7152314229060959E-9</v>
      </c>
      <c r="BC23" s="8">
        <f t="shared" si="9"/>
        <v>1836.3373219758214</v>
      </c>
      <c r="BD23" s="8">
        <f t="shared" si="45"/>
        <v>1379.3891615174496</v>
      </c>
      <c r="BE23" s="8">
        <f t="shared" si="10"/>
        <v>3301248.9547749003</v>
      </c>
      <c r="BF23" s="8">
        <f t="shared" si="46"/>
        <v>1810.0441126051487</v>
      </c>
      <c r="BG23" s="8">
        <f t="shared" si="47"/>
        <v>2469175.1564843776</v>
      </c>
      <c r="BH23" s="8">
        <f t="shared" si="48"/>
        <v>1353.8257841842135</v>
      </c>
      <c r="BI23" s="9">
        <f t="shared" si="49"/>
        <v>-3.3571924544078843E-3</v>
      </c>
      <c r="BJ23" s="9">
        <f t="shared" si="50"/>
        <v>-5.0123613405635399E-3</v>
      </c>
      <c r="BK23" s="9">
        <f>$L23/$I23*BA23*44/22.4*(273/(C23+273))*10^3*10^3</f>
        <v>-5.1712815135552138E-3</v>
      </c>
      <c r="BL23" s="9">
        <f t="shared" si="51"/>
        <v>-5.1712815135552138E-3</v>
      </c>
      <c r="BM23" s="10">
        <f t="shared" si="52"/>
        <v>-8.5284739679630985E-3</v>
      </c>
      <c r="BN23" s="10">
        <f t="shared" si="53"/>
        <v>-1.0183642854118755E-2</v>
      </c>
      <c r="BO23" s="10">
        <f t="shared" si="54"/>
        <v>0.55689008443391508</v>
      </c>
    </row>
    <row r="24" spans="1:67" x14ac:dyDescent="0.35">
      <c r="A24" t="str">
        <f>'RawData + GCconc'!A24</f>
        <v>WB</v>
      </c>
      <c r="B24" s="14">
        <f>'RawData + GCconc'!B24</f>
        <v>43789</v>
      </c>
      <c r="C24" s="50">
        <f>'RawData + GCconc'!O24</f>
        <v>18</v>
      </c>
      <c r="D24" s="51">
        <f>'RawData + GCconc'!P24</f>
        <v>755.43846153846141</v>
      </c>
      <c r="E24" s="51">
        <f>'RawData + GCconc'!F24</f>
        <v>9.5</v>
      </c>
      <c r="F24" s="51">
        <f>'RawData + GCconc'!G24</f>
        <v>756.9</v>
      </c>
      <c r="G24" s="4">
        <f t="shared" si="17"/>
        <v>0.9939979757085019</v>
      </c>
      <c r="H24" s="4">
        <f t="shared" si="18"/>
        <v>0.99592105263157893</v>
      </c>
      <c r="I24" s="53">
        <f>'RawData + GCconc'!J24-'RawData + GCconc'!I24</f>
        <v>37.450000000000003</v>
      </c>
      <c r="J24" s="52">
        <v>71.599999999999994</v>
      </c>
      <c r="K24" s="5">
        <f t="shared" si="19"/>
        <v>34.149999999999991</v>
      </c>
      <c r="L24" s="51">
        <f>'RawData + GCconc'!M24</f>
        <v>37</v>
      </c>
      <c r="M24" s="6">
        <f>G24*L24/K24</f>
        <v>1.0769524187764152</v>
      </c>
      <c r="N24" s="53">
        <f>'RawData + GCconc'!T24/'RawData + GCconc'!Q24</f>
        <v>3.6897926019999998</v>
      </c>
      <c r="O24" s="8">
        <v>2</v>
      </c>
      <c r="P24" s="59">
        <f t="shared" si="20"/>
        <v>1.9918421052631578E-6</v>
      </c>
      <c r="Q24" s="7">
        <f t="shared" si="21"/>
        <v>3.6676463771722054E-6</v>
      </c>
      <c r="R24" s="7">
        <f t="shared" si="22"/>
        <v>3.9737310675072219E-6</v>
      </c>
      <c r="S24" s="8">
        <f t="shared" si="23"/>
        <v>34527.047205656978</v>
      </c>
      <c r="T24" s="8">
        <f t="shared" si="24"/>
        <v>28237.410566438855</v>
      </c>
      <c r="U24" s="8">
        <f t="shared" si="25"/>
        <v>62723924.567217685</v>
      </c>
      <c r="V24" s="8">
        <f t="shared" si="26"/>
        <v>34390.944741737359</v>
      </c>
      <c r="W24" s="8">
        <f t="shared" si="27"/>
        <v>51472320.528329618</v>
      </c>
      <c r="X24" s="8">
        <f t="shared" si="28"/>
        <v>28221.794845151529</v>
      </c>
      <c r="Y24" s="9">
        <f>55.5*(Q24/V24)*16*10^3*10^3</f>
        <v>9.4701381639461985E-2</v>
      </c>
      <c r="Z24" s="9">
        <f>55.5*(R24/V24)*16*10^3*10^3</f>
        <v>0.10260471802811405</v>
      </c>
      <c r="AA24" s="6">
        <f>$L24/$I24*Q24*16/22.4*(273/($C24+273))*10^3*10^3</f>
        <v>2.4281693906925121</v>
      </c>
      <c r="AB24" s="6">
        <f>$K24/$I24*R24*16/22.4*(273/($C24+273))*10^3*10^3</f>
        <v>2.4281693906925121</v>
      </c>
      <c r="AC24" s="10">
        <f t="shared" si="29"/>
        <v>2.5228707723319741</v>
      </c>
      <c r="AD24" s="10">
        <f t="shared" si="30"/>
        <v>2.5307741087206264</v>
      </c>
      <c r="AE24" s="10">
        <f t="shared" si="31"/>
        <v>6.2673398314266118E-2</v>
      </c>
      <c r="AF24" s="51">
        <f>'RawData + GCconc'!U24/'RawData + GCconc'!Q24</f>
        <v>662.95159143000001</v>
      </c>
      <c r="AG24" s="8">
        <v>401</v>
      </c>
      <c r="AH24" s="59">
        <f t="shared" si="32"/>
        <v>3.9936434210526315E-4</v>
      </c>
      <c r="AI24" s="7">
        <f>AF24*10^-6*G24</f>
        <v>6.589725398741498E-4</v>
      </c>
      <c r="AJ24" s="12">
        <f>AF24*10^-6*M24</f>
        <v>7.1396731992221223E-4</v>
      </c>
      <c r="AK24" s="8">
        <f t="shared" si="3"/>
        <v>1001.3199957478074</v>
      </c>
      <c r="AL24" s="8">
        <f t="shared" si="33"/>
        <v>770.20715461445741</v>
      </c>
      <c r="AM24" s="8">
        <f t="shared" si="34"/>
        <v>2430889.3030216503</v>
      </c>
      <c r="AN24" s="8">
        <f t="shared" si="35"/>
        <v>1332.8340066461883</v>
      </c>
      <c r="AO24" s="8">
        <f t="shared" si="36"/>
        <v>1846594.7249322522</v>
      </c>
      <c r="AP24" s="8">
        <f t="shared" si="37"/>
        <v>1012.4707212392755</v>
      </c>
      <c r="AQ24" s="11">
        <f t="shared" si="38"/>
        <v>1207.3603572150241</v>
      </c>
      <c r="AR24" s="11">
        <f t="shared" si="39"/>
        <v>1308.1210312432186</v>
      </c>
      <c r="AS24" s="5">
        <f>$L24/$I24*AI24*44/22.4*(273/(C24+273))*10^3*10^3</f>
        <v>1199.7521466677656</v>
      </c>
      <c r="AT24" s="5">
        <f t="shared" si="40"/>
        <v>1199.7521466677656</v>
      </c>
      <c r="AU24" s="10">
        <f t="shared" si="41"/>
        <v>2407.1125038827895</v>
      </c>
      <c r="AV24" s="10">
        <f t="shared" si="42"/>
        <v>2507.8731779109839</v>
      </c>
      <c r="AW24" s="10">
        <f t="shared" si="43"/>
        <v>963.2354822343292</v>
      </c>
      <c r="AX24" s="52">
        <f>'RawData + GCconc'!V24/'RawData + GCconc'!Q24</f>
        <v>9.2002688999999999E-2</v>
      </c>
      <c r="AY24" s="57">
        <v>0.31</v>
      </c>
      <c r="AZ24" s="59">
        <f t="shared" si="44"/>
        <v>3.0873552631578947E-7</v>
      </c>
      <c r="BA24" s="7">
        <f>$AX24*10^-6*G24</f>
        <v>9.1450486625738844E-8</v>
      </c>
      <c r="BB24" s="7">
        <f>$AX24*10^-6*M24</f>
        <v>9.9082518452484286E-8</v>
      </c>
      <c r="BC24" s="8">
        <f t="shared" si="9"/>
        <v>1836.3373219758214</v>
      </c>
      <c r="BD24" s="8">
        <f t="shared" si="45"/>
        <v>1379.3891615174496</v>
      </c>
      <c r="BE24" s="8">
        <f t="shared" si="10"/>
        <v>3301248.9547749003</v>
      </c>
      <c r="BF24" s="8">
        <f t="shared" si="46"/>
        <v>1810.0441126051487</v>
      </c>
      <c r="BG24" s="8">
        <f t="shared" si="47"/>
        <v>2469175.1564843776</v>
      </c>
      <c r="BH24" s="8">
        <f t="shared" si="48"/>
        <v>1353.8257841842135</v>
      </c>
      <c r="BI24" s="9">
        <f t="shared" si="49"/>
        <v>0.12337936229555901</v>
      </c>
      <c r="BJ24" s="9">
        <f t="shared" si="50"/>
        <v>0.13367602942710644</v>
      </c>
      <c r="BK24" s="9">
        <f>$L24/$I24*BA24*44/22.4*(273/(C24+273))*10^3*10^3</f>
        <v>0.16649846693762965</v>
      </c>
      <c r="BL24" s="9">
        <f t="shared" si="51"/>
        <v>0.16649846693762965</v>
      </c>
      <c r="BM24" s="10">
        <f t="shared" si="52"/>
        <v>0.28987782923318867</v>
      </c>
      <c r="BN24" s="10">
        <f t="shared" si="53"/>
        <v>0.30017449636473609</v>
      </c>
      <c r="BO24" s="10">
        <f t="shared" si="54"/>
        <v>0.55689008443391508</v>
      </c>
    </row>
    <row r="25" spans="1:67" x14ac:dyDescent="0.35">
      <c r="A25" t="str">
        <f>'RawData + GCconc'!A25</f>
        <v>WBP</v>
      </c>
      <c r="B25" s="14">
        <f>'RawData + GCconc'!B25</f>
        <v>43789</v>
      </c>
      <c r="C25" s="50">
        <f>'RawData + GCconc'!O25</f>
        <v>18</v>
      </c>
      <c r="D25" s="51">
        <f>'RawData + GCconc'!P25</f>
        <v>755.43846153846141</v>
      </c>
      <c r="E25" s="51">
        <f>'RawData + GCconc'!F25</f>
        <v>9.3000000000000007</v>
      </c>
      <c r="F25" s="51">
        <f>'RawData + GCconc'!G25</f>
        <v>754</v>
      </c>
      <c r="G25" s="4">
        <f t="shared" si="17"/>
        <v>0.9939979757085019</v>
      </c>
      <c r="H25" s="4">
        <f t="shared" si="18"/>
        <v>0.99210526315789471</v>
      </c>
      <c r="I25" s="53">
        <f>'RawData + GCconc'!J25-'RawData + GCconc'!I25</f>
        <v>39.08</v>
      </c>
      <c r="J25" s="52">
        <v>71.599999999999994</v>
      </c>
      <c r="K25" s="5">
        <f t="shared" si="19"/>
        <v>32.519999999999996</v>
      </c>
      <c r="L25" s="51">
        <f>'RawData + GCconc'!M25</f>
        <v>47</v>
      </c>
      <c r="M25" s="6">
        <f>G25*L25/K25</f>
        <v>1.4365899402921154</v>
      </c>
      <c r="N25" s="53">
        <f>'RawData + GCconc'!T25/'RawData + GCconc'!Q25</f>
        <v>7.9956749059999996</v>
      </c>
      <c r="O25" s="8">
        <v>2</v>
      </c>
      <c r="P25" s="59">
        <f t="shared" si="20"/>
        <v>1.9842105263157894E-6</v>
      </c>
      <c r="Q25" s="7">
        <f t="shared" si="21"/>
        <v>7.9476846709872658E-6</v>
      </c>
      <c r="R25" s="7">
        <f t="shared" si="22"/>
        <v>1.1486506135805704E-5</v>
      </c>
      <c r="S25" s="8">
        <f t="shared" si="23"/>
        <v>34527.047205656978</v>
      </c>
      <c r="T25" s="8">
        <f t="shared" si="24"/>
        <v>28092.443221709702</v>
      </c>
      <c r="U25" s="8">
        <f t="shared" si="25"/>
        <v>62723924.567217685</v>
      </c>
      <c r="V25" s="8">
        <f t="shared" si="26"/>
        <v>34390.944741737359</v>
      </c>
      <c r="W25" s="8">
        <f t="shared" si="27"/>
        <v>51210198.095480934</v>
      </c>
      <c r="X25" s="8">
        <f t="shared" si="28"/>
        <v>28078.075551981208</v>
      </c>
      <c r="Y25" s="9">
        <f>55.5*(Q25/V25)*16*10^3*10^3</f>
        <v>0.20521518210203607</v>
      </c>
      <c r="Z25" s="9">
        <f>55.5*(R25/V25)*16*10^3*10^3</f>
        <v>0.29659020783504597</v>
      </c>
      <c r="AA25" s="6">
        <f>$L25/$I25*Q25*16/22.4*(273/($C25+273))*10^3*10^3</f>
        <v>6.4050946696351394</v>
      </c>
      <c r="AB25" s="6">
        <f>$K25/$I25*R25*16/22.4*(273/($C25+273))*10^3*10^3</f>
        <v>6.4050946696351394</v>
      </c>
      <c r="AC25" s="10">
        <f t="shared" si="29"/>
        <v>6.6103098517371759</v>
      </c>
      <c r="AD25" s="10">
        <f t="shared" si="30"/>
        <v>6.7016848774701856</v>
      </c>
      <c r="AE25" s="10">
        <f t="shared" si="31"/>
        <v>6.2752838744466383E-2</v>
      </c>
      <c r="AF25" s="51">
        <f>'RawData + GCconc'!U25/'RawData + GCconc'!Q25</f>
        <v>823.5846852300001</v>
      </c>
      <c r="AG25" s="8">
        <v>401</v>
      </c>
      <c r="AH25" s="59">
        <f t="shared" si="32"/>
        <v>3.9783421052631574E-4</v>
      </c>
      <c r="AI25" s="7">
        <f>AF25*10^-6*G25</f>
        <v>8.1864150994314375E-4</v>
      </c>
      <c r="AJ25" s="12">
        <f>AF25*10^-6*M25</f>
        <v>1.1831534737800663E-3</v>
      </c>
      <c r="AK25" s="8">
        <f t="shared" si="3"/>
        <v>1001.3199957478074</v>
      </c>
      <c r="AL25" s="8">
        <f t="shared" si="33"/>
        <v>765.14191404138558</v>
      </c>
      <c r="AM25" s="8">
        <f t="shared" si="34"/>
        <v>2430889.3030216503</v>
      </c>
      <c r="AN25" s="8">
        <f t="shared" si="35"/>
        <v>1332.8340066461883</v>
      </c>
      <c r="AO25" s="8">
        <f t="shared" si="36"/>
        <v>1833880.9883686283</v>
      </c>
      <c r="AP25" s="8">
        <f t="shared" si="37"/>
        <v>1005.4998976717537</v>
      </c>
      <c r="AQ25" s="11">
        <f t="shared" si="38"/>
        <v>1499.9036318945307</v>
      </c>
      <c r="AR25" s="11">
        <f t="shared" si="39"/>
        <v>2167.7574015695864</v>
      </c>
      <c r="AS25" s="5">
        <f>$L25/$I25*AI25*44/22.4*(273/(C25+273))*10^3*10^3</f>
        <v>1814.3095277490104</v>
      </c>
      <c r="AT25" s="5">
        <f t="shared" si="40"/>
        <v>1814.3095277490097</v>
      </c>
      <c r="AU25" s="10">
        <f t="shared" si="41"/>
        <v>3314.2131596435411</v>
      </c>
      <c r="AV25" s="10">
        <f t="shared" si="42"/>
        <v>3982.0669293185961</v>
      </c>
      <c r="AW25" s="10">
        <f t="shared" si="43"/>
        <v>966.19715661315126</v>
      </c>
      <c r="AX25" s="52">
        <f>'RawData + GCconc'!V25/'RawData + GCconc'!Q25</f>
        <v>-4.8465490000000003E-3</v>
      </c>
      <c r="AY25" s="57">
        <v>0.31</v>
      </c>
      <c r="AZ25" s="59">
        <f t="shared" si="44"/>
        <v>3.0755263157894732E-7</v>
      </c>
      <c r="BA25" s="7">
        <f>$AX25*10^-6*G25</f>
        <v>-4.8174598951720648E-9</v>
      </c>
      <c r="BB25" s="7">
        <f>$AX25*10^-6*M25</f>
        <v>-6.9625035385328123E-9</v>
      </c>
      <c r="BC25" s="8">
        <f t="shared" si="9"/>
        <v>1836.3373219758214</v>
      </c>
      <c r="BD25" s="8">
        <f t="shared" si="45"/>
        <v>1369.5987524218101</v>
      </c>
      <c r="BE25" s="8">
        <f t="shared" si="10"/>
        <v>3301248.9547749003</v>
      </c>
      <c r="BF25" s="8">
        <f t="shared" si="46"/>
        <v>1810.0441126051487</v>
      </c>
      <c r="BG25" s="8">
        <f t="shared" si="47"/>
        <v>2451204.1954835565</v>
      </c>
      <c r="BH25" s="8">
        <f t="shared" si="48"/>
        <v>1343.9724733303487</v>
      </c>
      <c r="BI25" s="9">
        <f t="shared" si="49"/>
        <v>-6.4994200871039687E-3</v>
      </c>
      <c r="BJ25" s="9">
        <f t="shared" si="50"/>
        <v>-9.3933808146951583E-3</v>
      </c>
      <c r="BK25" s="9">
        <f>$L25/$I25*BA25*44/22.4*(273/(C25+273))*10^3*10^3</f>
        <v>-1.0676667724760818E-2</v>
      </c>
      <c r="BL25" s="9">
        <f t="shared" si="51"/>
        <v>-1.0676667724760818E-2</v>
      </c>
      <c r="BM25" s="10">
        <f t="shared" si="52"/>
        <v>-1.7176087811864787E-2</v>
      </c>
      <c r="BN25" s="10">
        <f t="shared" si="53"/>
        <v>-2.0070048539455976E-2</v>
      </c>
      <c r="BO25" s="10">
        <f t="shared" si="54"/>
        <v>0.55882359290790529</v>
      </c>
    </row>
    <row r="26" spans="1:67" x14ac:dyDescent="0.35">
      <c r="A26" t="str">
        <f>'RawData + GCconc'!A26</f>
        <v>WBP</v>
      </c>
      <c r="B26" s="14">
        <f>'RawData + GCconc'!B26</f>
        <v>43789</v>
      </c>
      <c r="C26" s="50">
        <f>'RawData + GCconc'!O26</f>
        <v>18</v>
      </c>
      <c r="D26" s="51">
        <f>'RawData + GCconc'!P26</f>
        <v>755.43846153846141</v>
      </c>
      <c r="E26" s="51">
        <f>'RawData + GCconc'!F26</f>
        <v>9.3000000000000007</v>
      </c>
      <c r="F26" s="51">
        <f>'RawData + GCconc'!G26</f>
        <v>754</v>
      </c>
      <c r="G26" s="4">
        <f t="shared" si="17"/>
        <v>0.9939979757085019</v>
      </c>
      <c r="H26" s="4">
        <f t="shared" si="18"/>
        <v>0.99210526315789471</v>
      </c>
      <c r="I26" s="53">
        <f>'RawData + GCconc'!J26-'RawData + GCconc'!I26</f>
        <v>38.769999999999996</v>
      </c>
      <c r="J26" s="52">
        <v>71.599999999999994</v>
      </c>
      <c r="K26" s="5">
        <f t="shared" si="19"/>
        <v>32.83</v>
      </c>
      <c r="L26" s="51">
        <f>'RawData + GCconc'!M26</f>
        <v>47</v>
      </c>
      <c r="M26" s="6">
        <f>G26*L26/K26</f>
        <v>1.4230248205391287</v>
      </c>
      <c r="N26" s="53">
        <f>'RawData + GCconc'!T26/'RawData + GCconc'!Q26</f>
        <v>9.6741316790000003</v>
      </c>
      <c r="O26" s="8">
        <v>2</v>
      </c>
      <c r="P26" s="59">
        <f t="shared" si="20"/>
        <v>1.9842105263157894E-6</v>
      </c>
      <c r="Q26" s="7">
        <f t="shared" si="21"/>
        <v>9.6160673056634915E-6</v>
      </c>
      <c r="R26" s="7">
        <f t="shared" si="22"/>
        <v>1.3766529496380876E-5</v>
      </c>
      <c r="S26" s="8">
        <f t="shared" si="23"/>
        <v>34527.047205656978</v>
      </c>
      <c r="T26" s="8">
        <f t="shared" si="24"/>
        <v>28092.443221709702</v>
      </c>
      <c r="U26" s="8">
        <f t="shared" si="25"/>
        <v>62723924.567217685</v>
      </c>
      <c r="V26" s="8">
        <f t="shared" si="26"/>
        <v>34390.944741737359</v>
      </c>
      <c r="W26" s="8">
        <f t="shared" si="27"/>
        <v>51210198.095480934</v>
      </c>
      <c r="X26" s="8">
        <f t="shared" si="28"/>
        <v>28078.075551981208</v>
      </c>
      <c r="Y26" s="9">
        <f>55.5*(Q26/V26)*16*10^3*10^3</f>
        <v>0.24829407367416809</v>
      </c>
      <c r="Z26" s="9">
        <f>55.5*(R26/V26)*16*10^3*10^3</f>
        <v>0.3554621219215931</v>
      </c>
      <c r="AA26" s="6">
        <f>$L26/$I26*Q26*16/22.4*(273/($C26+273))*10^3*10^3</f>
        <v>7.811621170264492</v>
      </c>
      <c r="AB26" s="6">
        <f>$K26/$I26*R26*16/22.4*(273/($C26+273))*10^3*10^3</f>
        <v>7.811621170264492</v>
      </c>
      <c r="AC26" s="10">
        <f t="shared" si="29"/>
        <v>8.0599152439386597</v>
      </c>
      <c r="AD26" s="10">
        <f t="shared" si="30"/>
        <v>8.167083292186085</v>
      </c>
      <c r="AE26" s="10">
        <f t="shared" si="31"/>
        <v>6.2752838744466383E-2</v>
      </c>
      <c r="AF26" s="51">
        <f>'RawData + GCconc'!U26/'RawData + GCconc'!Q26</f>
        <v>906.70851343000004</v>
      </c>
      <c r="AG26" s="8">
        <v>401</v>
      </c>
      <c r="AH26" s="59">
        <f t="shared" si="32"/>
        <v>3.9783421052631574E-4</v>
      </c>
      <c r="AI26" s="7">
        <f>AF26*10^-6*G26</f>
        <v>9.0126642690708505E-4</v>
      </c>
      <c r="AJ26" s="12">
        <f>AF26*10^-6*M26</f>
        <v>1.290268719605026E-3</v>
      </c>
      <c r="AK26" s="8">
        <f t="shared" si="3"/>
        <v>1001.3199957478074</v>
      </c>
      <c r="AL26" s="8">
        <f t="shared" si="33"/>
        <v>765.14191404138558</v>
      </c>
      <c r="AM26" s="8">
        <f t="shared" si="34"/>
        <v>2430889.3030216503</v>
      </c>
      <c r="AN26" s="8">
        <f t="shared" si="35"/>
        <v>1332.8340066461883</v>
      </c>
      <c r="AO26" s="8">
        <f t="shared" si="36"/>
        <v>1833880.9883686283</v>
      </c>
      <c r="AP26" s="8">
        <f t="shared" si="37"/>
        <v>1005.4998976717537</v>
      </c>
      <c r="AQ26" s="11">
        <f t="shared" si="38"/>
        <v>1651.287859952801</v>
      </c>
      <c r="AR26" s="11">
        <f t="shared" si="39"/>
        <v>2364.0124708431817</v>
      </c>
      <c r="AS26" s="5">
        <f>$L26/$I26*AI26*44/22.4*(273/(C26+273))*10^3*10^3</f>
        <v>2013.3976927247797</v>
      </c>
      <c r="AT26" s="5">
        <f t="shared" si="40"/>
        <v>2013.3976927247797</v>
      </c>
      <c r="AU26" s="10">
        <f t="shared" si="41"/>
        <v>3664.6855526775807</v>
      </c>
      <c r="AV26" s="10">
        <f t="shared" si="42"/>
        <v>4377.4101635679617</v>
      </c>
      <c r="AW26" s="10">
        <f t="shared" si="43"/>
        <v>966.19715661315126</v>
      </c>
      <c r="AX26" s="52">
        <f>'RawData + GCconc'!V26/'RawData + GCconc'!Q26</f>
        <v>1.3507943E-2</v>
      </c>
      <c r="AY26" s="57">
        <v>0.31</v>
      </c>
      <c r="AZ26" s="59">
        <f t="shared" si="44"/>
        <v>3.0755263157894732E-7</v>
      </c>
      <c r="BA26" s="7">
        <f>$AX26*10^-6*G26</f>
        <v>1.3426867997985828E-8</v>
      </c>
      <c r="BB26" s="7">
        <f>$AX26*10^-6*M26</f>
        <v>1.922213816342778E-8</v>
      </c>
      <c r="BC26" s="8">
        <f t="shared" si="9"/>
        <v>1836.3373219758214</v>
      </c>
      <c r="BD26" s="8">
        <f t="shared" si="45"/>
        <v>1369.5987524218101</v>
      </c>
      <c r="BE26" s="8">
        <f t="shared" si="10"/>
        <v>3301248.9547749003</v>
      </c>
      <c r="BF26" s="8">
        <f t="shared" si="46"/>
        <v>1810.0441126051487</v>
      </c>
      <c r="BG26" s="8">
        <f t="shared" si="47"/>
        <v>2451204.1954835565</v>
      </c>
      <c r="BH26" s="8">
        <f t="shared" si="48"/>
        <v>1343.9724733303487</v>
      </c>
      <c r="BI26" s="9">
        <f t="shared" si="49"/>
        <v>1.8114703074219498E-2</v>
      </c>
      <c r="BJ26" s="9">
        <f t="shared" si="50"/>
        <v>2.5933324535129958E-2</v>
      </c>
      <c r="BK26" s="9">
        <f>$L26/$I26*BA26*44/22.4*(273/(C26+273))*10^3*10^3</f>
        <v>2.9995153753188501E-2</v>
      </c>
      <c r="BL26" s="9">
        <f t="shared" si="51"/>
        <v>2.9995153753188501E-2</v>
      </c>
      <c r="BM26" s="10">
        <f t="shared" si="52"/>
        <v>4.8109856827407996E-2</v>
      </c>
      <c r="BN26" s="10">
        <f t="shared" si="53"/>
        <v>5.5928478288318456E-2</v>
      </c>
      <c r="BO26" s="10">
        <f t="shared" si="54"/>
        <v>0.55882359290790529</v>
      </c>
    </row>
    <row r="27" spans="1:67" x14ac:dyDescent="0.35">
      <c r="A27" t="str">
        <f>'RawData + GCconc'!A27</f>
        <v>CBP</v>
      </c>
      <c r="B27" s="14">
        <f>'RawData + GCconc'!B27</f>
        <v>43795</v>
      </c>
      <c r="C27" s="50">
        <f>'RawData + GCconc'!O27</f>
        <v>13</v>
      </c>
      <c r="D27" s="51">
        <f>'RawData + GCconc'!P27</f>
        <v>752.5</v>
      </c>
      <c r="E27" s="51">
        <f>'RawData + GCconc'!F27</f>
        <v>7.9</v>
      </c>
      <c r="F27" s="51">
        <f>'RawData + GCconc'!G27</f>
        <v>760</v>
      </c>
      <c r="G27" s="4">
        <f t="shared" si="17"/>
        <v>0.99013157894736847</v>
      </c>
      <c r="H27" s="4">
        <f t="shared" si="18"/>
        <v>1</v>
      </c>
      <c r="I27" s="53">
        <f>'RawData + GCconc'!J27-'RawData + GCconc'!I27</f>
        <v>47.870000000000005</v>
      </c>
      <c r="J27" s="52">
        <v>71.599999999999994</v>
      </c>
      <c r="K27" s="5">
        <f t="shared" si="19"/>
        <v>23.72999999999999</v>
      </c>
      <c r="L27" s="51">
        <f>'RawData + GCconc'!M27</f>
        <v>38</v>
      </c>
      <c r="M27" s="6">
        <f>G27*L27/K27</f>
        <v>1.585545722713865</v>
      </c>
      <c r="N27" s="53">
        <f>'RawData + GCconc'!T27/'RawData + GCconc'!Q27</f>
        <v>3.6879345219999999</v>
      </c>
      <c r="O27" s="8">
        <v>2</v>
      </c>
      <c r="P27" s="59">
        <f t="shared" si="20"/>
        <v>1.9999999999999999E-6</v>
      </c>
      <c r="Q27" s="7">
        <f t="shared" si="21"/>
        <v>3.6515404313223684E-6</v>
      </c>
      <c r="R27" s="7">
        <f t="shared" si="22"/>
        <v>5.847388807005902E-6</v>
      </c>
      <c r="S27" s="8">
        <f t="shared" si="23"/>
        <v>30801.52898190164</v>
      </c>
      <c r="T27" s="8">
        <f t="shared" si="24"/>
        <v>27083.175492824757</v>
      </c>
      <c r="U27" s="8">
        <f t="shared" si="25"/>
        <v>56089071.092911512</v>
      </c>
      <c r="V27" s="8">
        <f t="shared" si="26"/>
        <v>30753.116261157174</v>
      </c>
      <c r="W27" s="8">
        <f t="shared" si="27"/>
        <v>49382209.298744924</v>
      </c>
      <c r="X27" s="8">
        <f t="shared" si="28"/>
        <v>27075.806288206226</v>
      </c>
      <c r="Y27" s="9">
        <f>55.5*(Q27/V27)*16*10^3*10^3</f>
        <v>0.10543867735153069</v>
      </c>
      <c r="Z27" s="9">
        <f>55.5*(R27/V27)*16*10^3*10^3</f>
        <v>0.1688440682409679</v>
      </c>
      <c r="AA27" s="6">
        <f>$L27/$I27*Q27*16/22.4*(273/($C27+273))*10^3*10^3</f>
        <v>1.9763545643065026</v>
      </c>
      <c r="AB27" s="6">
        <f>$K27/$I27*R27*16/22.4*(273/($C27+273))*10^3*10^3</f>
        <v>1.9763545643065026</v>
      </c>
      <c r="AC27" s="10">
        <f t="shared" si="29"/>
        <v>2.0817932416580334</v>
      </c>
      <c r="AD27" s="10">
        <f t="shared" si="30"/>
        <v>2.1451986325474706</v>
      </c>
      <c r="AE27" s="10">
        <f t="shared" si="31"/>
        <v>6.5593614502021169E-2</v>
      </c>
      <c r="AF27" s="51">
        <f>'RawData + GCconc'!U27/'RawData + GCconc'!Q27</f>
        <v>560.67885043000001</v>
      </c>
      <c r="AG27" s="8">
        <v>401</v>
      </c>
      <c r="AH27" s="59">
        <f t="shared" si="32"/>
        <v>4.0099999999999999E-4</v>
      </c>
      <c r="AI27" s="7">
        <f>AF27*10^-6*G27</f>
        <v>5.5514583545865131E-4</v>
      </c>
      <c r="AJ27" s="12">
        <f>AF27*10^-6*M27</f>
        <v>8.8898195311541326E-4</v>
      </c>
      <c r="AK27" s="8">
        <f t="shared" si="3"/>
        <v>861.70161824740376</v>
      </c>
      <c r="AL27" s="8">
        <f t="shared" si="33"/>
        <v>730.1904104248182</v>
      </c>
      <c r="AM27" s="8">
        <f t="shared" si="34"/>
        <v>2076955.0591354256</v>
      </c>
      <c r="AN27" s="8">
        <f t="shared" si="35"/>
        <v>1138.7751509912689</v>
      </c>
      <c r="AO27" s="8">
        <f t="shared" si="36"/>
        <v>1746270.3263330141</v>
      </c>
      <c r="AP27" s="8">
        <f t="shared" si="37"/>
        <v>957.4637861298977</v>
      </c>
      <c r="AQ27" s="11">
        <f t="shared" si="38"/>
        <v>1190.4598805215942</v>
      </c>
      <c r="AR27" s="11">
        <f t="shared" si="39"/>
        <v>1906.3411487492879</v>
      </c>
      <c r="AS27" s="5">
        <f>$L27/$I27*AI27*44/22.4*(273/(C27+273))*10^3*10^3</f>
        <v>826.2824478050743</v>
      </c>
      <c r="AT27" s="5">
        <f t="shared" si="40"/>
        <v>826.2824478050743</v>
      </c>
      <c r="AU27" s="10">
        <f t="shared" si="41"/>
        <v>2016.7423283266685</v>
      </c>
      <c r="AV27" s="10">
        <f t="shared" si="42"/>
        <v>2732.6235965543619</v>
      </c>
      <c r="AW27" s="10">
        <f t="shared" si="43"/>
        <v>1022.7457311551498</v>
      </c>
      <c r="AX27" s="52">
        <f>'RawData + GCconc'!V27/'RawData + GCconc'!Q27</f>
        <v>9.8722456E-2</v>
      </c>
      <c r="AY27" s="57">
        <v>0.31</v>
      </c>
      <c r="AZ27" s="59">
        <f t="shared" si="44"/>
        <v>3.1E-7</v>
      </c>
      <c r="BA27" s="7">
        <f>$AX27*10^-6*G27</f>
        <v>9.7748221236842115E-8</v>
      </c>
      <c r="BB27" s="7">
        <f>$AX27*10^-6*M27</f>
        <v>1.5652896784660773E-7</v>
      </c>
      <c r="BC27" s="8">
        <f t="shared" si="9"/>
        <v>1557.8881399972693</v>
      </c>
      <c r="BD27" s="8">
        <f t="shared" si="45"/>
        <v>1302.3037429374915</v>
      </c>
      <c r="BE27" s="8">
        <f t="shared" si="10"/>
        <v>2795849.8310454269</v>
      </c>
      <c r="BF27" s="8">
        <f t="shared" si="46"/>
        <v>1532.9384713904251</v>
      </c>
      <c r="BG27" s="8">
        <f t="shared" si="47"/>
        <v>2327543.8006344782</v>
      </c>
      <c r="BH27" s="8">
        <f t="shared" si="48"/>
        <v>1276.1706284148797</v>
      </c>
      <c r="BI27" s="9">
        <f t="shared" si="49"/>
        <v>0.15571476658411393</v>
      </c>
      <c r="BJ27" s="9">
        <f t="shared" si="50"/>
        <v>0.24935360852070509</v>
      </c>
      <c r="BK27" s="9">
        <f>$L27/$I27*BA27*44/22.4*(273/(C27+273))*10^3*10^3</f>
        <v>0.14548904873877166</v>
      </c>
      <c r="BL27" s="9">
        <f t="shared" si="51"/>
        <v>0.14548904873877166</v>
      </c>
      <c r="BM27" s="10">
        <f t="shared" si="52"/>
        <v>0.30120381532288559</v>
      </c>
      <c r="BN27" s="10">
        <f t="shared" si="53"/>
        <v>0.39484265725947676</v>
      </c>
      <c r="BO27" s="10">
        <f t="shared" si="54"/>
        <v>0.59319653903983671</v>
      </c>
    </row>
    <row r="28" spans="1:67" x14ac:dyDescent="0.35">
      <c r="A28" t="str">
        <f>'RawData + GCconc'!A28</f>
        <v>CBP</v>
      </c>
      <c r="B28" s="14">
        <f>'RawData + GCconc'!B28</f>
        <v>43795</v>
      </c>
      <c r="C28" s="50">
        <f>'RawData + GCconc'!O28</f>
        <v>13</v>
      </c>
      <c r="D28" s="51">
        <f>'RawData + GCconc'!P28</f>
        <v>752.5</v>
      </c>
      <c r="E28" s="51">
        <f>'RawData + GCconc'!F28</f>
        <v>7.9</v>
      </c>
      <c r="F28" s="51">
        <f>'RawData + GCconc'!G28</f>
        <v>760</v>
      </c>
      <c r="G28" s="4">
        <f t="shared" si="17"/>
        <v>0.99013157894736847</v>
      </c>
      <c r="H28" s="4">
        <f t="shared" si="18"/>
        <v>1</v>
      </c>
      <c r="I28" s="53">
        <f>'RawData + GCconc'!J28-'RawData + GCconc'!I28</f>
        <v>42.129999999999995</v>
      </c>
      <c r="J28" s="52">
        <v>71.599999999999994</v>
      </c>
      <c r="K28" s="5">
        <f t="shared" si="19"/>
        <v>29.47</v>
      </c>
      <c r="L28" s="51">
        <f>'RawData + GCconc'!M28</f>
        <v>43</v>
      </c>
      <c r="M28" s="6">
        <f>G28*L28/K28</f>
        <v>1.4447118389798725</v>
      </c>
      <c r="N28" s="53">
        <f>'RawData + GCconc'!T28/'RawData + GCconc'!Q28</f>
        <v>2.8575031659999999</v>
      </c>
      <c r="O28" s="8">
        <v>2</v>
      </c>
      <c r="P28" s="59">
        <f t="shared" si="20"/>
        <v>1.9999999999999999E-6</v>
      </c>
      <c r="Q28" s="7">
        <f t="shared" si="21"/>
        <v>2.8293041215986839E-6</v>
      </c>
      <c r="R28" s="7">
        <f t="shared" si="22"/>
        <v>4.1282686538426678E-6</v>
      </c>
      <c r="S28" s="8">
        <f t="shared" si="23"/>
        <v>30801.52898190164</v>
      </c>
      <c r="T28" s="8">
        <f t="shared" si="24"/>
        <v>27083.175492824757</v>
      </c>
      <c r="U28" s="8">
        <f t="shared" si="25"/>
        <v>56089071.092911512</v>
      </c>
      <c r="V28" s="8">
        <f t="shared" si="26"/>
        <v>30753.116261157174</v>
      </c>
      <c r="W28" s="8">
        <f t="shared" si="27"/>
        <v>49382209.298744924</v>
      </c>
      <c r="X28" s="8">
        <f t="shared" si="28"/>
        <v>27075.806288206226</v>
      </c>
      <c r="Y28" s="9">
        <f>55.5*(Q28/V28)*16*10^3*10^3</f>
        <v>8.1696503165532994E-2</v>
      </c>
      <c r="Z28" s="9">
        <f>55.5*(R28/V28)*16*10^3*10^3</f>
        <v>0.11920426318689918</v>
      </c>
      <c r="AA28" s="6">
        <f>$L28/$I28*Q28*16/22.4*(273/($C28+273))*10^3*10^3</f>
        <v>1.9689070177061814</v>
      </c>
      <c r="AB28" s="6">
        <f>$K28/$I28*R28*16/22.4*(273/($C28+273))*10^3*10^3</f>
        <v>1.9689070177061818</v>
      </c>
      <c r="AC28" s="10">
        <f t="shared" si="29"/>
        <v>2.0506035208717144</v>
      </c>
      <c r="AD28" s="10">
        <f t="shared" si="30"/>
        <v>2.0881112808930808</v>
      </c>
      <c r="AE28" s="10">
        <f t="shared" si="31"/>
        <v>6.5593614502021169E-2</v>
      </c>
      <c r="AF28" s="51">
        <f>'RawData + GCconc'!U28/'RawData + GCconc'!Q28</f>
        <v>522.52681783000003</v>
      </c>
      <c r="AG28" s="8">
        <v>401</v>
      </c>
      <c r="AH28" s="59">
        <f t="shared" si="32"/>
        <v>4.0099999999999999E-4</v>
      </c>
      <c r="AI28" s="7">
        <f>AF28*10^-6*G28</f>
        <v>5.1737030318036196E-4</v>
      </c>
      <c r="AJ28" s="12">
        <f>AF28*10^-6*M28</f>
        <v>7.5490067990348028E-4</v>
      </c>
      <c r="AK28" s="8">
        <f t="shared" si="3"/>
        <v>861.70161824740376</v>
      </c>
      <c r="AL28" s="8">
        <f t="shared" si="33"/>
        <v>730.1904104248182</v>
      </c>
      <c r="AM28" s="8">
        <f t="shared" si="34"/>
        <v>2076955.0591354256</v>
      </c>
      <c r="AN28" s="8">
        <f t="shared" si="35"/>
        <v>1138.7751509912689</v>
      </c>
      <c r="AO28" s="8">
        <f t="shared" si="36"/>
        <v>1746270.3263330141</v>
      </c>
      <c r="AP28" s="8">
        <f t="shared" si="37"/>
        <v>957.4637861298977</v>
      </c>
      <c r="AQ28" s="11">
        <f t="shared" si="38"/>
        <v>1109.4536786007993</v>
      </c>
      <c r="AR28" s="11">
        <f t="shared" si="39"/>
        <v>1618.8160223900363</v>
      </c>
      <c r="AS28" s="5">
        <f>$L28/$I28*AI28*44/22.4*(273/(C28+273))*10^3*10^3</f>
        <v>990.10160678653415</v>
      </c>
      <c r="AT28" s="5">
        <f t="shared" si="40"/>
        <v>990.10160678653415</v>
      </c>
      <c r="AU28" s="10">
        <f t="shared" si="41"/>
        <v>2099.5552853873332</v>
      </c>
      <c r="AV28" s="10">
        <f t="shared" si="42"/>
        <v>2608.9176291765707</v>
      </c>
      <c r="AW28" s="10">
        <f t="shared" si="43"/>
        <v>1022.7457311551498</v>
      </c>
      <c r="AX28" s="52">
        <f>'RawData + GCconc'!V28/'RawData + GCconc'!Q28</f>
        <v>7.7409354999999999E-2</v>
      </c>
      <c r="AY28" s="57">
        <v>0.31</v>
      </c>
      <c r="AZ28" s="59">
        <f t="shared" si="44"/>
        <v>3.1E-7</v>
      </c>
      <c r="BA28" s="7">
        <f>$AX28*10^-6*G28</f>
        <v>7.664544689144737E-8</v>
      </c>
      <c r="BB28" s="7">
        <f>$AX28*10^-6*M28</f>
        <v>1.1183421161629578E-7</v>
      </c>
      <c r="BC28" s="8">
        <f t="shared" si="9"/>
        <v>1557.8881399972693</v>
      </c>
      <c r="BD28" s="8">
        <f t="shared" si="45"/>
        <v>1302.3037429374915</v>
      </c>
      <c r="BE28" s="8">
        <f t="shared" si="10"/>
        <v>2795849.8310454269</v>
      </c>
      <c r="BF28" s="8">
        <f t="shared" si="46"/>
        <v>1532.9384713904251</v>
      </c>
      <c r="BG28" s="8">
        <f t="shared" si="47"/>
        <v>2327543.8006344782</v>
      </c>
      <c r="BH28" s="8">
        <f t="shared" si="48"/>
        <v>1276.1706284148797</v>
      </c>
      <c r="BI28" s="9">
        <f t="shared" si="49"/>
        <v>0.12209764762387811</v>
      </c>
      <c r="BJ28" s="9">
        <f t="shared" si="50"/>
        <v>0.17815401587467794</v>
      </c>
      <c r="BK28" s="9">
        <f>$L28/$I28*BA28*44/22.4*(273/(C28+273))*10^3*10^3</f>
        <v>0.14667788169055179</v>
      </c>
      <c r="BL28" s="9">
        <f t="shared" si="51"/>
        <v>0.14667788169055174</v>
      </c>
      <c r="BM28" s="10">
        <f t="shared" si="52"/>
        <v>0.26877552931442988</v>
      </c>
      <c r="BN28" s="10">
        <f t="shared" si="53"/>
        <v>0.32483189756522968</v>
      </c>
      <c r="BO28" s="10">
        <f t="shared" si="54"/>
        <v>0.59319653903983671</v>
      </c>
    </row>
    <row r="29" spans="1:67" x14ac:dyDescent="0.35">
      <c r="A29" t="str">
        <f>'RawData + GCconc'!A29</f>
        <v>MC751</v>
      </c>
      <c r="B29" s="14">
        <f>'RawData + GCconc'!B29</f>
        <v>43795</v>
      </c>
      <c r="C29" s="50">
        <f>'RawData + GCconc'!O29</f>
        <v>13</v>
      </c>
      <c r="D29" s="51">
        <f>'RawData + GCconc'!P29</f>
        <v>752.5</v>
      </c>
      <c r="E29" s="51">
        <f>'RawData + GCconc'!F29</f>
        <v>9.1</v>
      </c>
      <c r="F29" s="51">
        <f>'RawData + GCconc'!G29</f>
        <v>760</v>
      </c>
      <c r="G29" s="4">
        <f t="shared" si="17"/>
        <v>0.99013157894736847</v>
      </c>
      <c r="H29" s="4">
        <f t="shared" si="18"/>
        <v>1</v>
      </c>
      <c r="I29" s="53">
        <f>'RawData + GCconc'!J29-'RawData + GCconc'!I29</f>
        <v>50.75</v>
      </c>
      <c r="J29" s="52">
        <v>71.599999999999994</v>
      </c>
      <c r="K29" s="5">
        <f t="shared" si="19"/>
        <v>20.849999999999994</v>
      </c>
      <c r="L29" s="51">
        <f>'RawData + GCconc'!M29</f>
        <v>35</v>
      </c>
      <c r="M29" s="6">
        <f>G29*L29/K29</f>
        <v>1.6620913795279573</v>
      </c>
      <c r="N29" s="53">
        <f>'RawData + GCconc'!T29/'RawData + GCconc'!Q29</f>
        <v>71.547811409999994</v>
      </c>
      <c r="O29" s="8">
        <v>2</v>
      </c>
      <c r="P29" s="59">
        <f t="shared" si="20"/>
        <v>1.9999999999999999E-6</v>
      </c>
      <c r="Q29" s="7">
        <f t="shared" si="21"/>
        <v>7.0841747481611839E-5</v>
      </c>
      <c r="R29" s="7">
        <f t="shared" si="22"/>
        <v>1.1891900056865301E-4</v>
      </c>
      <c r="S29" s="8">
        <f t="shared" si="23"/>
        <v>30801.52898190164</v>
      </c>
      <c r="T29" s="8">
        <f t="shared" si="24"/>
        <v>27947.665809801918</v>
      </c>
      <c r="U29" s="8">
        <f t="shared" si="25"/>
        <v>56089071.092911512</v>
      </c>
      <c r="V29" s="8">
        <f t="shared" si="26"/>
        <v>30753.116261157174</v>
      </c>
      <c r="W29" s="8">
        <f t="shared" si="27"/>
        <v>50948306.432259828</v>
      </c>
      <c r="X29" s="8">
        <f t="shared" si="28"/>
        <v>27934.4827876524</v>
      </c>
      <c r="Y29" s="9">
        <f>55.5*(Q29/V29)*16*10^3*10^3</f>
        <v>2.0455641382635035</v>
      </c>
      <c r="Z29" s="9">
        <f>55.5*(R29/V29)*16*10^3*10^3</f>
        <v>3.433800711713316</v>
      </c>
      <c r="AA29" s="6">
        <f>$L29/$I29*Q29*16/22.4*(273/($C29+273))*10^3*10^3</f>
        <v>33.311166527403692</v>
      </c>
      <c r="AB29" s="6">
        <f>$K29/$I29*R29*16/22.4*(273/($C29+273))*10^3*10^3</f>
        <v>33.311166527403692</v>
      </c>
      <c r="AC29" s="10">
        <f t="shared" si="29"/>
        <v>35.356730665667193</v>
      </c>
      <c r="AD29" s="10">
        <f t="shared" si="30"/>
        <v>36.74496723911701</v>
      </c>
      <c r="AE29" s="10">
        <f t="shared" si="31"/>
        <v>6.3577336065267234E-2</v>
      </c>
      <c r="AF29" s="51">
        <f>'RawData + GCconc'!U29/'RawData + GCconc'!Q29</f>
        <v>1227.56246863</v>
      </c>
      <c r="AG29" s="8">
        <v>401</v>
      </c>
      <c r="AH29" s="59">
        <f t="shared" si="32"/>
        <v>4.0099999999999999E-4</v>
      </c>
      <c r="AI29" s="7">
        <f>AF29*10^-6*G29</f>
        <v>1.2154483653211514E-3</v>
      </c>
      <c r="AJ29" s="12">
        <f>AF29*10^-6*M29</f>
        <v>2.0403209969419816E-3</v>
      </c>
      <c r="AK29" s="8">
        <f t="shared" si="3"/>
        <v>861.70161824740376</v>
      </c>
      <c r="AL29" s="8">
        <f t="shared" si="33"/>
        <v>760.09462430199426</v>
      </c>
      <c r="AM29" s="8">
        <f t="shared" si="34"/>
        <v>2076955.0591354256</v>
      </c>
      <c r="AN29" s="8">
        <f t="shared" si="35"/>
        <v>1138.7751509912689</v>
      </c>
      <c r="AO29" s="8">
        <f t="shared" si="36"/>
        <v>1821216.5503173277</v>
      </c>
      <c r="AP29" s="8">
        <f t="shared" si="37"/>
        <v>998.55610402024706</v>
      </c>
      <c r="AQ29" s="11">
        <f t="shared" si="38"/>
        <v>2606.4187522274174</v>
      </c>
      <c r="AR29" s="11">
        <f t="shared" si="39"/>
        <v>4375.2832771203666</v>
      </c>
      <c r="AS29" s="5">
        <f>$L29/$I29*AI29*44/22.4*(273/(C29+273))*10^3*10^3</f>
        <v>1571.7004723980408</v>
      </c>
      <c r="AT29" s="5">
        <f t="shared" si="40"/>
        <v>1571.700472398041</v>
      </c>
      <c r="AU29" s="10">
        <f t="shared" si="41"/>
        <v>4178.1192246254577</v>
      </c>
      <c r="AV29" s="10">
        <f t="shared" si="42"/>
        <v>5946.9837495184074</v>
      </c>
      <c r="AW29" s="10">
        <f t="shared" si="43"/>
        <v>980.6579680976489</v>
      </c>
      <c r="AX29" s="52">
        <f>'RawData + GCconc'!V29/'RawData + GCconc'!Q29</f>
        <v>5.3984144999999997E-2</v>
      </c>
      <c r="AY29" s="57">
        <v>0.31</v>
      </c>
      <c r="AZ29" s="59">
        <f t="shared" si="44"/>
        <v>3.1E-7</v>
      </c>
      <c r="BA29" s="7">
        <f>$AX29*10^-6*G29</f>
        <v>5.345140672697368E-8</v>
      </c>
      <c r="BB29" s="7">
        <f>$AX29*10^-6*M29</f>
        <v>8.9726582035687257E-8</v>
      </c>
      <c r="BC29" s="8">
        <f t="shared" si="9"/>
        <v>1557.8881399972693</v>
      </c>
      <c r="BD29" s="8">
        <f t="shared" si="45"/>
        <v>1359.8525803015946</v>
      </c>
      <c r="BE29" s="8">
        <f t="shared" si="10"/>
        <v>2795849.8310454269</v>
      </c>
      <c r="BF29" s="8">
        <f t="shared" si="46"/>
        <v>1532.9384713904251</v>
      </c>
      <c r="BG29" s="8">
        <f t="shared" si="47"/>
        <v>2433309.3206351507</v>
      </c>
      <c r="BH29" s="8">
        <f t="shared" si="48"/>
        <v>1334.1608798065361</v>
      </c>
      <c r="BI29" s="9">
        <f t="shared" si="49"/>
        <v>8.5149102630894438E-2</v>
      </c>
      <c r="BJ29" s="9">
        <f t="shared" si="50"/>
        <v>0.14293614350509856</v>
      </c>
      <c r="BK29" s="9">
        <f>$L29/$I29*BA29*44/22.4*(273/(C29+273))*10^3*10^3</f>
        <v>6.9118198353845278E-2</v>
      </c>
      <c r="BL29" s="9">
        <f t="shared" si="51"/>
        <v>6.9118198353845278E-2</v>
      </c>
      <c r="BM29" s="10">
        <f t="shared" si="52"/>
        <v>0.15426730098473973</v>
      </c>
      <c r="BN29" s="10">
        <f t="shared" si="53"/>
        <v>0.21205434185894384</v>
      </c>
      <c r="BO29" s="10">
        <f t="shared" si="54"/>
        <v>0.56741282963548889</v>
      </c>
    </row>
    <row r="30" spans="1:67" x14ac:dyDescent="0.35">
      <c r="A30" t="str">
        <f>'RawData + GCconc'!A30</f>
        <v>MC751</v>
      </c>
      <c r="B30" s="14">
        <f>'RawData + GCconc'!B30</f>
        <v>43795</v>
      </c>
      <c r="C30" s="50">
        <f>'RawData + GCconc'!O30</f>
        <v>13</v>
      </c>
      <c r="D30" s="51">
        <f>'RawData + GCconc'!P30</f>
        <v>752.5</v>
      </c>
      <c r="E30" s="51">
        <f>'RawData + GCconc'!F30</f>
        <v>9.1</v>
      </c>
      <c r="F30" s="51">
        <f>'RawData + GCconc'!G30</f>
        <v>760</v>
      </c>
      <c r="G30" s="4">
        <f t="shared" si="17"/>
        <v>0.99013157894736847</v>
      </c>
      <c r="H30" s="4">
        <f t="shared" si="18"/>
        <v>1</v>
      </c>
      <c r="I30" s="53">
        <f>'RawData + GCconc'!J30-'RawData + GCconc'!I30</f>
        <v>51.84</v>
      </c>
      <c r="J30" s="52">
        <v>71.599999999999994</v>
      </c>
      <c r="K30" s="5">
        <f t="shared" si="19"/>
        <v>19.759999999999991</v>
      </c>
      <c r="L30" s="51">
        <f>'RawData + GCconc'!M30</f>
        <v>34</v>
      </c>
      <c r="M30" s="6">
        <f>G30*L30/K30</f>
        <v>1.7036676965693596</v>
      </c>
      <c r="N30" s="53">
        <f>'RawData + GCconc'!T30/'RawData + GCconc'!Q30</f>
        <v>81.573393229999994</v>
      </c>
      <c r="O30" s="8">
        <v>2</v>
      </c>
      <c r="P30" s="59">
        <f t="shared" si="20"/>
        <v>1.9999999999999999E-6</v>
      </c>
      <c r="Q30" s="7">
        <f t="shared" si="21"/>
        <v>8.0768392638914474E-5</v>
      </c>
      <c r="R30" s="7">
        <f t="shared" si="22"/>
        <v>1.3897395494550069E-4</v>
      </c>
      <c r="S30" s="8">
        <f t="shared" si="23"/>
        <v>30801.52898190164</v>
      </c>
      <c r="T30" s="8">
        <f t="shared" si="24"/>
        <v>27947.665809801918</v>
      </c>
      <c r="U30" s="8">
        <f t="shared" si="25"/>
        <v>56089071.092911512</v>
      </c>
      <c r="V30" s="8">
        <f t="shared" si="26"/>
        <v>30753.116261157174</v>
      </c>
      <c r="W30" s="8">
        <f t="shared" si="27"/>
        <v>50948306.432259828</v>
      </c>
      <c r="X30" s="8">
        <f t="shared" si="28"/>
        <v>27934.4827876524</v>
      </c>
      <c r="Y30" s="9">
        <f>55.5*(Q30/V30)*16*10^3*10^3</f>
        <v>2.332197233421355</v>
      </c>
      <c r="Z30" s="9">
        <f>55.5*(R30/V30)*16*10^3*10^3</f>
        <v>4.0128899765347228</v>
      </c>
      <c r="AA30" s="6">
        <f>$L30/$I30*Q30*16/22.4*(273/($C30+273))*10^3*10^3</f>
        <v>36.118020698167776</v>
      </c>
      <c r="AB30" s="6">
        <f>$K30/$I30*R30*16/22.4*(273/($C30+273))*10^3*10^3</f>
        <v>36.118020698167776</v>
      </c>
      <c r="AC30" s="10">
        <f t="shared" si="29"/>
        <v>38.45021793158913</v>
      </c>
      <c r="AD30" s="10">
        <f t="shared" si="30"/>
        <v>40.130910674702498</v>
      </c>
      <c r="AE30" s="10">
        <f t="shared" si="31"/>
        <v>6.3577336065267234E-2</v>
      </c>
      <c r="AF30" s="51">
        <f>'RawData + GCconc'!U30/'RawData + GCconc'!Q30</f>
        <v>1251.5091946299999</v>
      </c>
      <c r="AG30" s="8">
        <v>401</v>
      </c>
      <c r="AH30" s="59">
        <f t="shared" si="32"/>
        <v>4.0099999999999999E-4</v>
      </c>
      <c r="AI30" s="7">
        <f>AF30*10^-6*G30</f>
        <v>1.2391587749461513E-3</v>
      </c>
      <c r="AJ30" s="12">
        <f>AF30*10^-6*M30</f>
        <v>2.1321557868506664E-3</v>
      </c>
      <c r="AK30" s="8">
        <f t="shared" si="3"/>
        <v>861.70161824740376</v>
      </c>
      <c r="AL30" s="8">
        <f t="shared" si="33"/>
        <v>760.09462430199426</v>
      </c>
      <c r="AM30" s="8">
        <f t="shared" si="34"/>
        <v>2076955.0591354256</v>
      </c>
      <c r="AN30" s="8">
        <f t="shared" si="35"/>
        <v>1138.7751509912689</v>
      </c>
      <c r="AO30" s="8">
        <f t="shared" si="36"/>
        <v>1821216.5503173277</v>
      </c>
      <c r="AP30" s="8">
        <f t="shared" si="37"/>
        <v>998.55610402024706</v>
      </c>
      <c r="AQ30" s="11">
        <f t="shared" si="38"/>
        <v>2657.2635746261576</v>
      </c>
      <c r="AR30" s="11">
        <f t="shared" si="39"/>
        <v>4572.2146526968327</v>
      </c>
      <c r="AS30" s="5">
        <f>$L30/$I30*AI30*44/22.4*(273/(C30+273))*10^3*10^3</f>
        <v>1523.8497666438491</v>
      </c>
      <c r="AT30" s="5">
        <f t="shared" si="40"/>
        <v>1523.8497666438493</v>
      </c>
      <c r="AU30" s="10">
        <f t="shared" si="41"/>
        <v>4181.1133412700065</v>
      </c>
      <c r="AV30" s="10">
        <f t="shared" si="42"/>
        <v>6096.0644193406824</v>
      </c>
      <c r="AW30" s="10">
        <f t="shared" si="43"/>
        <v>980.6579680976489</v>
      </c>
      <c r="AX30" s="52">
        <f>'RawData + GCconc'!V30/'RawData + GCconc'!Q30</f>
        <v>6.1664542000000003E-2</v>
      </c>
      <c r="AY30" s="57">
        <v>0.31</v>
      </c>
      <c r="AZ30" s="59">
        <f t="shared" si="44"/>
        <v>3.1E-7</v>
      </c>
      <c r="BA30" s="7">
        <f>$AX30*10^-6*G30</f>
        <v>6.1056010335526318E-8</v>
      </c>
      <c r="BB30" s="7">
        <f>$AX30*10^-6*M30</f>
        <v>1.0505588822914452E-7</v>
      </c>
      <c r="BC30" s="8">
        <f t="shared" si="9"/>
        <v>1557.8881399972693</v>
      </c>
      <c r="BD30" s="8">
        <f t="shared" si="45"/>
        <v>1359.8525803015946</v>
      </c>
      <c r="BE30" s="8">
        <f t="shared" si="10"/>
        <v>2795849.8310454269</v>
      </c>
      <c r="BF30" s="8">
        <f t="shared" si="46"/>
        <v>1532.9384713904251</v>
      </c>
      <c r="BG30" s="8">
        <f t="shared" si="47"/>
        <v>2433309.3206351507</v>
      </c>
      <c r="BH30" s="8">
        <f t="shared" si="48"/>
        <v>1334.1608798065361</v>
      </c>
      <c r="BI30" s="9">
        <f t="shared" si="49"/>
        <v>9.7263380117349266E-2</v>
      </c>
      <c r="BJ30" s="9">
        <f t="shared" si="50"/>
        <v>0.16735601842054032</v>
      </c>
      <c r="BK30" s="9">
        <f>$L30/$I30*BA30*44/22.4*(273/(C30+273))*10^3*10^3</f>
        <v>7.5083346043398974E-2</v>
      </c>
      <c r="BL30" s="9">
        <f t="shared" si="51"/>
        <v>7.5083346043398988E-2</v>
      </c>
      <c r="BM30" s="10">
        <f t="shared" si="52"/>
        <v>0.17234672616074825</v>
      </c>
      <c r="BN30" s="10">
        <f t="shared" si="53"/>
        <v>0.24243936446393932</v>
      </c>
      <c r="BO30" s="10">
        <f t="shared" si="54"/>
        <v>0.56741282963548889</v>
      </c>
    </row>
    <row r="31" spans="1:67" x14ac:dyDescent="0.35">
      <c r="A31" t="str">
        <f>'RawData + GCconc'!A31</f>
        <v>PM</v>
      </c>
      <c r="B31" s="14">
        <f>'RawData + GCconc'!B31</f>
        <v>43795</v>
      </c>
      <c r="C31" s="50">
        <f>'RawData + GCconc'!O31</f>
        <v>13</v>
      </c>
      <c r="D31" s="51">
        <f>'RawData + GCconc'!P31</f>
        <v>752.5</v>
      </c>
      <c r="E31" s="51">
        <f>'RawData + GCconc'!F31</f>
        <v>8.1999999999999993</v>
      </c>
      <c r="F31" s="51">
        <f>'RawData + GCconc'!G31</f>
        <v>760</v>
      </c>
      <c r="G31" s="4">
        <f t="shared" si="17"/>
        <v>0.99013157894736847</v>
      </c>
      <c r="H31" s="4">
        <f t="shared" si="18"/>
        <v>1</v>
      </c>
      <c r="I31" s="53">
        <f>'RawData + GCconc'!J31-'RawData + GCconc'!I31</f>
        <v>35.83</v>
      </c>
      <c r="J31" s="52">
        <v>71.599999999999994</v>
      </c>
      <c r="K31" s="5">
        <f t="shared" si="19"/>
        <v>35.769999999999996</v>
      </c>
      <c r="L31" s="51">
        <f>'RawData + GCconc'!M31</f>
        <v>50</v>
      </c>
      <c r="M31" s="6">
        <f>G31*L31/K31</f>
        <v>1.3840251313214547</v>
      </c>
      <c r="N31" s="53">
        <f>'RawData + GCconc'!T31/'RawData + GCconc'!Q31</f>
        <v>1.645698162</v>
      </c>
      <c r="O31" s="8">
        <v>2</v>
      </c>
      <c r="P31" s="59">
        <f t="shared" si="20"/>
        <v>1.9999999999999999E-6</v>
      </c>
      <c r="Q31" s="7">
        <f t="shared" si="21"/>
        <v>1.629457719611842E-6</v>
      </c>
      <c r="R31" s="7">
        <f t="shared" si="22"/>
        <v>2.2776876147775263E-6</v>
      </c>
      <c r="S31" s="8">
        <f t="shared" si="23"/>
        <v>30801.52898190164</v>
      </c>
      <c r="T31" s="8">
        <f t="shared" si="24"/>
        <v>27298.606835103605</v>
      </c>
      <c r="U31" s="8">
        <f t="shared" si="25"/>
        <v>56089071.092911512</v>
      </c>
      <c r="V31" s="8">
        <f t="shared" si="26"/>
        <v>30753.116261157174</v>
      </c>
      <c r="W31" s="8">
        <f t="shared" si="27"/>
        <v>49772844.622585922</v>
      </c>
      <c r="X31" s="8">
        <f t="shared" si="28"/>
        <v>27289.988004817238</v>
      </c>
      <c r="Y31" s="9">
        <f>55.5*(Q31/V31)*16*10^3*10^3</f>
        <v>4.7050791299576407E-2</v>
      </c>
      <c r="Z31" s="9">
        <f>55.5*(R31/V31)*16*10^3*10^3</f>
        <v>6.5768508945452081E-2</v>
      </c>
      <c r="AA31" s="6">
        <f>$L31/$I31*Q31*16/22.4*(273/($C31+273))*10^3*10^3</f>
        <v>1.5503682664462002</v>
      </c>
      <c r="AB31" s="6">
        <f>$K31/$I31*R31*16/22.4*(273/($C31+273))*10^3*10^3</f>
        <v>1.5503682664461997</v>
      </c>
      <c r="AC31" s="10">
        <f t="shared" si="29"/>
        <v>1.5974190577457765</v>
      </c>
      <c r="AD31" s="10">
        <f t="shared" si="30"/>
        <v>1.6161367753916518</v>
      </c>
      <c r="AE31" s="10">
        <f t="shared" si="31"/>
        <v>6.5078812042222225E-2</v>
      </c>
      <c r="AF31" s="51">
        <f>'RawData + GCconc'!U31/'RawData + GCconc'!Q31</f>
        <v>344.78499503</v>
      </c>
      <c r="AG31" s="8">
        <v>401</v>
      </c>
      <c r="AH31" s="59">
        <f t="shared" si="32"/>
        <v>4.0099999999999999E-4</v>
      </c>
      <c r="AI31" s="7">
        <f>AF31*10^-6*G31</f>
        <v>3.4138251152641453E-4</v>
      </c>
      <c r="AJ31" s="12">
        <f>AF31*10^-6*M31</f>
        <v>4.7719109802406284E-4</v>
      </c>
      <c r="AK31" s="8">
        <f t="shared" si="3"/>
        <v>861.70161824740376</v>
      </c>
      <c r="AL31" s="8">
        <f t="shared" si="33"/>
        <v>737.60519390906359</v>
      </c>
      <c r="AM31" s="8">
        <f t="shared" si="34"/>
        <v>2076955.0591354256</v>
      </c>
      <c r="AN31" s="8">
        <f t="shared" si="35"/>
        <v>1138.7751509912689</v>
      </c>
      <c r="AO31" s="8">
        <f t="shared" si="36"/>
        <v>1764839.1277988616</v>
      </c>
      <c r="AP31" s="8">
        <f t="shared" si="37"/>
        <v>967.64488735305065</v>
      </c>
      <c r="AQ31" s="11">
        <f t="shared" si="38"/>
        <v>732.06382526158234</v>
      </c>
      <c r="AR31" s="11">
        <f t="shared" si="39"/>
        <v>1023.2930182577331</v>
      </c>
      <c r="AS31" s="5">
        <f>$L31/$I31*AI31*44/22.4*(273/(C31+273))*10^3*10^3</f>
        <v>893.23501132016111</v>
      </c>
      <c r="AT31" s="5">
        <f t="shared" si="40"/>
        <v>893.23501132016088</v>
      </c>
      <c r="AU31" s="10">
        <f t="shared" si="41"/>
        <v>1625.2988365817434</v>
      </c>
      <c r="AV31" s="10">
        <f t="shared" si="42"/>
        <v>1916.5280295778939</v>
      </c>
      <c r="AW31" s="10">
        <f t="shared" si="43"/>
        <v>1011.984884949553</v>
      </c>
      <c r="AX31" s="52">
        <f>'RawData + GCconc'!V31/'RawData + GCconc'!Q31</f>
        <v>3.7855312000000002E-2</v>
      </c>
      <c r="AY31" s="57">
        <v>0.31</v>
      </c>
      <c r="AZ31" s="59">
        <f t="shared" si="44"/>
        <v>3.1E-7</v>
      </c>
      <c r="BA31" s="7">
        <f>$AX31*10^-6*G31</f>
        <v>3.7481739842105264E-8</v>
      </c>
      <c r="BB31" s="7">
        <f>$AX31*10^-6*M31</f>
        <v>5.2392703162014632E-8</v>
      </c>
      <c r="BC31" s="8">
        <f t="shared" si="9"/>
        <v>1557.8881399972693</v>
      </c>
      <c r="BD31" s="8">
        <f t="shared" si="45"/>
        <v>1316.5418772584087</v>
      </c>
      <c r="BE31" s="8">
        <f t="shared" si="10"/>
        <v>2795849.8310454269</v>
      </c>
      <c r="BF31" s="8">
        <f t="shared" si="46"/>
        <v>1532.9384713904251</v>
      </c>
      <c r="BG31" s="8">
        <f t="shared" si="47"/>
        <v>2353726.8179204483</v>
      </c>
      <c r="BH31" s="8">
        <f t="shared" si="48"/>
        <v>1290.5265333884081</v>
      </c>
      <c r="BI31" s="9">
        <f t="shared" si="49"/>
        <v>5.9709121013448115E-2</v>
      </c>
      <c r="BJ31" s="9">
        <f t="shared" si="50"/>
        <v>8.3462567813039013E-2</v>
      </c>
      <c r="BK31" s="9">
        <f>$L31/$I31*BA31*44/22.4*(273/(C31+273))*10^3*10^3</f>
        <v>9.8071814406848146E-2</v>
      </c>
      <c r="BL31" s="9">
        <f t="shared" si="51"/>
        <v>9.8071814406848146E-2</v>
      </c>
      <c r="BM31" s="10">
        <f t="shared" si="52"/>
        <v>0.15778093542029625</v>
      </c>
      <c r="BN31" s="10">
        <f t="shared" si="53"/>
        <v>0.18153438221988716</v>
      </c>
      <c r="BO31" s="10">
        <f t="shared" si="54"/>
        <v>0.5865977803744703</v>
      </c>
    </row>
    <row r="32" spans="1:67" x14ac:dyDescent="0.35">
      <c r="A32" t="str">
        <f>'RawData + GCconc'!A32</f>
        <v>PM</v>
      </c>
      <c r="B32" s="14">
        <f>'RawData + GCconc'!B32</f>
        <v>43795</v>
      </c>
      <c r="C32" s="50">
        <f>'RawData + GCconc'!O32</f>
        <v>13</v>
      </c>
      <c r="D32" s="51">
        <f>'RawData + GCconc'!P32</f>
        <v>752.5</v>
      </c>
      <c r="E32" s="51">
        <f>'RawData + GCconc'!F32</f>
        <v>8.1999999999999993</v>
      </c>
      <c r="F32" s="51">
        <f>'RawData + GCconc'!G32</f>
        <v>760</v>
      </c>
      <c r="G32" s="4">
        <f t="shared" si="17"/>
        <v>0.99013157894736847</v>
      </c>
      <c r="H32" s="4">
        <f t="shared" si="18"/>
        <v>1</v>
      </c>
      <c r="I32" s="53">
        <f>'RawData + GCconc'!J32-'RawData + GCconc'!I32</f>
        <v>36.33</v>
      </c>
      <c r="J32" s="52">
        <v>71.599999999999994</v>
      </c>
      <c r="K32" s="5">
        <f t="shared" si="19"/>
        <v>35.269999999999996</v>
      </c>
      <c r="L32" s="51">
        <f>'RawData + GCconc'!M32</f>
        <v>50</v>
      </c>
      <c r="M32" s="6">
        <f>G32*L32/K32</f>
        <v>1.403645561309</v>
      </c>
      <c r="N32" s="53">
        <f>'RawData + GCconc'!T32/'RawData + GCconc'!Q32</f>
        <v>2.306919368</v>
      </c>
      <c r="O32" s="8">
        <v>2</v>
      </c>
      <c r="P32" s="59">
        <f t="shared" si="20"/>
        <v>1.9999999999999999E-6</v>
      </c>
      <c r="Q32" s="7">
        <f t="shared" si="21"/>
        <v>2.2841537163421051E-6</v>
      </c>
      <c r="R32" s="7">
        <f t="shared" si="22"/>
        <v>3.2380971311909634E-6</v>
      </c>
      <c r="S32" s="8">
        <f t="shared" si="23"/>
        <v>30801.52898190164</v>
      </c>
      <c r="T32" s="8">
        <f t="shared" si="24"/>
        <v>27298.606835103605</v>
      </c>
      <c r="U32" s="8">
        <f t="shared" si="25"/>
        <v>56089071.092911512</v>
      </c>
      <c r="V32" s="8">
        <f t="shared" si="26"/>
        <v>30753.116261157174</v>
      </c>
      <c r="W32" s="8">
        <f t="shared" si="27"/>
        <v>49772844.622585922</v>
      </c>
      <c r="X32" s="8">
        <f t="shared" si="28"/>
        <v>27289.988004817238</v>
      </c>
      <c r="Y32" s="9">
        <f>55.5*(Q32/V32)*16*10^3*10^3</f>
        <v>6.5955218420374412E-2</v>
      </c>
      <c r="Z32" s="9">
        <f>55.5*(R32/V32)*16*10^3*10^3</f>
        <v>9.3500451403989812E-2</v>
      </c>
      <c r="AA32" s="6">
        <f>$L32/$I32*Q32*16/22.4*(273/($C32+273))*10^3*10^3</f>
        <v>2.1433767325483308</v>
      </c>
      <c r="AB32" s="6">
        <f>$K32/$I32*R32*16/22.4*(273/($C32+273))*10^3*10^3</f>
        <v>2.1433767325483313</v>
      </c>
      <c r="AC32" s="10">
        <f t="shared" si="29"/>
        <v>2.2093319509687053</v>
      </c>
      <c r="AD32" s="10">
        <f t="shared" si="30"/>
        <v>2.2368771839523212</v>
      </c>
      <c r="AE32" s="10">
        <f t="shared" si="31"/>
        <v>6.5078812042222225E-2</v>
      </c>
      <c r="AF32" s="51">
        <f>'RawData + GCconc'!U32/'RawData + GCconc'!Q32</f>
        <v>405.50215052999999</v>
      </c>
      <c r="AG32" s="8">
        <v>401</v>
      </c>
      <c r="AH32" s="59">
        <f t="shared" si="32"/>
        <v>4.0099999999999999E-4</v>
      </c>
      <c r="AI32" s="7">
        <f>AF32*10^-6*G32</f>
        <v>4.0150048457082238E-4</v>
      </c>
      <c r="AJ32" s="12">
        <f>AF32*10^-6*M32</f>
        <v>5.6918129369268843E-4</v>
      </c>
      <c r="AK32" s="8">
        <f t="shared" si="3"/>
        <v>861.70161824740376</v>
      </c>
      <c r="AL32" s="8">
        <f t="shared" si="33"/>
        <v>737.60519390906359</v>
      </c>
      <c r="AM32" s="8">
        <f t="shared" si="34"/>
        <v>2076955.0591354256</v>
      </c>
      <c r="AN32" s="8">
        <f t="shared" si="35"/>
        <v>1138.7751509912689</v>
      </c>
      <c r="AO32" s="8">
        <f t="shared" si="36"/>
        <v>1764839.1277988616</v>
      </c>
      <c r="AP32" s="8">
        <f t="shared" si="37"/>
        <v>967.64488735305065</v>
      </c>
      <c r="AQ32" s="11">
        <f t="shared" si="38"/>
        <v>860.98136446732633</v>
      </c>
      <c r="AR32" s="11">
        <f t="shared" si="39"/>
        <v>1220.5576473877609</v>
      </c>
      <c r="AS32" s="5">
        <f>$L32/$I32*AI32*44/22.4*(273/(C32+273))*10^3*10^3</f>
        <v>1036.0768078313956</v>
      </c>
      <c r="AT32" s="5">
        <f t="shared" si="40"/>
        <v>1036.0768078313961</v>
      </c>
      <c r="AU32" s="10">
        <f t="shared" si="41"/>
        <v>1897.058172298722</v>
      </c>
      <c r="AV32" s="10">
        <f t="shared" si="42"/>
        <v>2256.6344552191567</v>
      </c>
      <c r="AW32" s="10">
        <f t="shared" si="43"/>
        <v>1011.984884949553</v>
      </c>
      <c r="AX32" s="52">
        <f>'RawData + GCconc'!V32/'RawData + GCconc'!Q32</f>
        <v>7.3377147000000004E-2</v>
      </c>
      <c r="AY32" s="57">
        <v>0.31</v>
      </c>
      <c r="AZ32" s="59">
        <f t="shared" si="44"/>
        <v>3.1E-7</v>
      </c>
      <c r="BA32" s="7">
        <f>$AX32*10^-6*G32</f>
        <v>7.265303041776316E-8</v>
      </c>
      <c r="BB32" s="7">
        <f>$AX32*10^-6*M32</f>
        <v>1.02995506688068E-7</v>
      </c>
      <c r="BC32" s="8">
        <f t="shared" si="9"/>
        <v>1557.8881399972693</v>
      </c>
      <c r="BD32" s="8">
        <f t="shared" si="45"/>
        <v>1316.5418772584087</v>
      </c>
      <c r="BE32" s="8">
        <f t="shared" si="10"/>
        <v>2795849.8310454269</v>
      </c>
      <c r="BF32" s="8">
        <f t="shared" si="46"/>
        <v>1532.9384713904251</v>
      </c>
      <c r="BG32" s="8">
        <f t="shared" si="47"/>
        <v>2353726.8179204483</v>
      </c>
      <c r="BH32" s="8">
        <f t="shared" si="48"/>
        <v>1290.5265333884081</v>
      </c>
      <c r="BI32" s="9">
        <f t="shared" si="49"/>
        <v>0.11573765261384113</v>
      </c>
      <c r="BJ32" s="9">
        <f t="shared" si="50"/>
        <v>0.16407379162722019</v>
      </c>
      <c r="BK32" s="9">
        <f>$L32/$I32*BA32*44/22.4*(273/(C32+273))*10^3*10^3</f>
        <v>0.18748201490958705</v>
      </c>
      <c r="BL32" s="9">
        <f t="shared" si="51"/>
        <v>0.18748201490958705</v>
      </c>
      <c r="BM32" s="10">
        <f t="shared" si="52"/>
        <v>0.30321966752342816</v>
      </c>
      <c r="BN32" s="10">
        <f t="shared" si="53"/>
        <v>0.35155580653680724</v>
      </c>
      <c r="BO32" s="10">
        <f t="shared" si="54"/>
        <v>0.5865977803744703</v>
      </c>
    </row>
    <row r="33" spans="1:67" x14ac:dyDescent="0.35">
      <c r="A33" t="str">
        <f>'RawData + GCconc'!A33</f>
        <v>WB</v>
      </c>
      <c r="B33" s="14">
        <f>'RawData + GCconc'!B33</f>
        <v>43795</v>
      </c>
      <c r="C33" s="50">
        <f>'RawData + GCconc'!O33</f>
        <v>13</v>
      </c>
      <c r="D33" s="51">
        <f>'RawData + GCconc'!P33</f>
        <v>752.5</v>
      </c>
      <c r="E33" s="51">
        <f>'RawData + GCconc'!F33</f>
        <v>9</v>
      </c>
      <c r="F33" s="51">
        <f>'RawData + GCconc'!G33</f>
        <v>760</v>
      </c>
      <c r="G33" s="4">
        <f t="shared" si="17"/>
        <v>0.99013157894736847</v>
      </c>
      <c r="H33" s="4">
        <f t="shared" si="18"/>
        <v>1</v>
      </c>
      <c r="I33" s="53">
        <f>'RawData + GCconc'!J33-'RawData + GCconc'!I33</f>
        <v>39.260000000000005</v>
      </c>
      <c r="J33" s="52">
        <v>71.599999999999994</v>
      </c>
      <c r="K33" s="5">
        <f t="shared" si="19"/>
        <v>32.339999999999989</v>
      </c>
      <c r="L33" s="51">
        <f>'RawData + GCconc'!M33</f>
        <v>45</v>
      </c>
      <c r="M33" s="6">
        <f>G33*L33/K33</f>
        <v>1.3777341079972665</v>
      </c>
      <c r="N33" s="53">
        <f>'RawData + GCconc'!T33/'RawData + GCconc'!Q33</f>
        <v>3.0110939189999999</v>
      </c>
      <c r="O33" s="8">
        <v>2</v>
      </c>
      <c r="P33" s="59">
        <f t="shared" si="20"/>
        <v>1.9999999999999999E-6</v>
      </c>
      <c r="Q33" s="7">
        <f t="shared" si="21"/>
        <v>2.9813791763782894E-6</v>
      </c>
      <c r="R33" s="7">
        <f t="shared" si="22"/>
        <v>4.1484867945894582E-6</v>
      </c>
      <c r="S33" s="8">
        <f t="shared" si="23"/>
        <v>30801.52898190164</v>
      </c>
      <c r="T33" s="8">
        <f t="shared" si="24"/>
        <v>27875.349368922271</v>
      </c>
      <c r="U33" s="8">
        <f t="shared" si="25"/>
        <v>56089071.092911512</v>
      </c>
      <c r="V33" s="8">
        <f t="shared" si="26"/>
        <v>30753.116261157174</v>
      </c>
      <c r="W33" s="8">
        <f t="shared" si="27"/>
        <v>50817449.416345976</v>
      </c>
      <c r="X33" s="8">
        <f t="shared" si="28"/>
        <v>27862.735102308841</v>
      </c>
      <c r="Y33" s="9">
        <f>55.5*(Q33/V33)*16*10^3*10^3</f>
        <v>8.6087689004961415E-2</v>
      </c>
      <c r="Z33" s="9">
        <f>55.5*(R33/V33)*16*10^3*10^3</f>
        <v>0.11978806447814674</v>
      </c>
      <c r="AA33" s="6">
        <f>$L33/$I33*Q33*16/22.4*(273/($C33+273))*10^3*10^3</f>
        <v>2.3299575603845519</v>
      </c>
      <c r="AB33" s="6">
        <f>$K33/$I33*R33*16/22.4*(273/($C33+273))*10^3*10^3</f>
        <v>2.3299575603845524</v>
      </c>
      <c r="AC33" s="10">
        <f t="shared" si="29"/>
        <v>2.4160452493895135</v>
      </c>
      <c r="AD33" s="10">
        <f t="shared" si="30"/>
        <v>2.449745624862699</v>
      </c>
      <c r="AE33" s="10">
        <f t="shared" si="31"/>
        <v>6.3741050312495412E-2</v>
      </c>
      <c r="AF33" s="51">
        <f>'RawData + GCconc'!U33/'RawData + GCconc'!Q33</f>
        <v>529.10299412999996</v>
      </c>
      <c r="AG33" s="8">
        <v>401</v>
      </c>
      <c r="AH33" s="59">
        <f t="shared" si="32"/>
        <v>4.0099999999999999E-4</v>
      </c>
      <c r="AI33" s="7">
        <f>AF33*10^-6*G33</f>
        <v>5.2388158300371705E-4</v>
      </c>
      <c r="AJ33" s="12">
        <f>AF33*10^-6*M33</f>
        <v>7.289632416563784E-4</v>
      </c>
      <c r="AK33" s="8">
        <f t="shared" si="3"/>
        <v>861.70161824740376</v>
      </c>
      <c r="AL33" s="8">
        <f t="shared" si="33"/>
        <v>757.57772558696854</v>
      </c>
      <c r="AM33" s="8">
        <f t="shared" si="34"/>
        <v>2076955.0591354256</v>
      </c>
      <c r="AN33" s="8">
        <f t="shared" si="35"/>
        <v>1138.7751509912689</v>
      </c>
      <c r="AO33" s="8">
        <f t="shared" si="36"/>
        <v>1814902.8477777853</v>
      </c>
      <c r="AP33" s="8">
        <f t="shared" si="37"/>
        <v>995.09435961169243</v>
      </c>
      <c r="AQ33" s="11">
        <f t="shared" si="38"/>
        <v>1123.4165274694212</v>
      </c>
      <c r="AR33" s="11">
        <f t="shared" si="39"/>
        <v>1563.1955391504011</v>
      </c>
      <c r="AS33" s="5">
        <f>$L33/$I33*AI33*44/22.4*(273/(C33+273))*10^3*10^3</f>
        <v>1125.8917107982329</v>
      </c>
      <c r="AT33" s="5">
        <f t="shared" si="40"/>
        <v>1125.8917107982331</v>
      </c>
      <c r="AU33" s="10">
        <f t="shared" si="41"/>
        <v>2249.3082382676539</v>
      </c>
      <c r="AV33" s="10">
        <f t="shared" si="42"/>
        <v>2689.0872499486341</v>
      </c>
      <c r="AW33" s="10">
        <f t="shared" si="43"/>
        <v>984.06949104014768</v>
      </c>
      <c r="AX33" s="52">
        <f>'RawData + GCconc'!V33/'RawData + GCconc'!Q33</f>
        <v>7.0689007999999998E-2</v>
      </c>
      <c r="AY33" s="57">
        <v>0.31</v>
      </c>
      <c r="AZ33" s="59">
        <f t="shared" si="44"/>
        <v>3.1E-7</v>
      </c>
      <c r="BA33" s="7">
        <f>$AX33*10^-6*G33</f>
        <v>6.9991419105263159E-8</v>
      </c>
      <c r="BB33" s="7">
        <f>$AX33*10^-6*M33</f>
        <v>9.7390657382091627E-8</v>
      </c>
      <c r="BC33" s="8">
        <f t="shared" si="9"/>
        <v>1557.8881399972693</v>
      </c>
      <c r="BD33" s="8">
        <f t="shared" si="45"/>
        <v>1354.9960793017774</v>
      </c>
      <c r="BE33" s="8">
        <f t="shared" si="10"/>
        <v>2795849.8310454269</v>
      </c>
      <c r="BF33" s="8">
        <f t="shared" si="46"/>
        <v>1532.9384713904251</v>
      </c>
      <c r="BG33" s="8">
        <f t="shared" si="47"/>
        <v>2424390.4499871694</v>
      </c>
      <c r="BH33" s="8">
        <f t="shared" si="48"/>
        <v>1329.2707459424676</v>
      </c>
      <c r="BI33" s="9">
        <f t="shared" si="49"/>
        <v>0.11149765541471701</v>
      </c>
      <c r="BJ33" s="9">
        <f t="shared" si="50"/>
        <v>0.15514516059561739</v>
      </c>
      <c r="BK33" s="9">
        <f>$L33/$I33*BA33*44/22.4*(273/(C33+273))*10^3*10^3</f>
        <v>0.1504209370098466</v>
      </c>
      <c r="BL33" s="9">
        <f t="shared" si="51"/>
        <v>0.15042093700984666</v>
      </c>
      <c r="BM33" s="10">
        <f t="shared" si="52"/>
        <v>0.26191859242456361</v>
      </c>
      <c r="BN33" s="10">
        <f t="shared" si="53"/>
        <v>0.30556609760546405</v>
      </c>
      <c r="BO33" s="10">
        <f t="shared" si="54"/>
        <v>0.56950023335032807</v>
      </c>
    </row>
    <row r="34" spans="1:67" x14ac:dyDescent="0.35">
      <c r="A34" t="str">
        <f>'RawData + GCconc'!A34</f>
        <v>WB</v>
      </c>
      <c r="B34" s="14">
        <f>'RawData + GCconc'!B34</f>
        <v>43795</v>
      </c>
      <c r="C34" s="50">
        <f>'RawData + GCconc'!O34</f>
        <v>13</v>
      </c>
      <c r="D34" s="51">
        <f>'RawData + GCconc'!P34</f>
        <v>752.5</v>
      </c>
      <c r="E34" s="51">
        <f>'RawData + GCconc'!F34</f>
        <v>9</v>
      </c>
      <c r="F34" s="51">
        <f>'RawData + GCconc'!G34</f>
        <v>760</v>
      </c>
      <c r="G34" s="4">
        <f t="shared" si="17"/>
        <v>0.99013157894736847</v>
      </c>
      <c r="H34" s="4">
        <f t="shared" si="18"/>
        <v>1</v>
      </c>
      <c r="I34" s="53">
        <f>'RawData + GCconc'!J34-'RawData + GCconc'!I34</f>
        <v>43</v>
      </c>
      <c r="J34" s="52">
        <v>71.599999999999994</v>
      </c>
      <c r="K34" s="5">
        <f t="shared" si="19"/>
        <v>28.599999999999994</v>
      </c>
      <c r="L34" s="51">
        <f>'RawData + GCconc'!M34</f>
        <v>43</v>
      </c>
      <c r="M34" s="6">
        <f>G34*L34/K34</f>
        <v>1.488659366948841</v>
      </c>
      <c r="N34" s="53">
        <f>'RawData + GCconc'!T34/'RawData + GCconc'!Q34</f>
        <v>3.8532398240000001</v>
      </c>
      <c r="O34" s="8">
        <v>2</v>
      </c>
      <c r="P34" s="59">
        <f t="shared" si="20"/>
        <v>1.9999999999999999E-6</v>
      </c>
      <c r="Q34" s="7">
        <f t="shared" si="21"/>
        <v>3.8152144310000007E-6</v>
      </c>
      <c r="R34" s="7">
        <f t="shared" si="22"/>
        <v>5.7361615570979039E-6</v>
      </c>
      <c r="S34" s="8">
        <f t="shared" si="23"/>
        <v>30801.52898190164</v>
      </c>
      <c r="T34" s="8">
        <f t="shared" si="24"/>
        <v>27875.349368922271</v>
      </c>
      <c r="U34" s="8">
        <f t="shared" si="25"/>
        <v>56089071.092911512</v>
      </c>
      <c r="V34" s="8">
        <f t="shared" si="26"/>
        <v>30753.116261157174</v>
      </c>
      <c r="W34" s="8">
        <f t="shared" si="27"/>
        <v>50817449.416345976</v>
      </c>
      <c r="X34" s="8">
        <f t="shared" si="28"/>
        <v>27862.735102308841</v>
      </c>
      <c r="Y34" s="9">
        <f>55.5*(Q34/V34)*16*10^3*10^3</f>
        <v>0.1101647841460253</v>
      </c>
      <c r="Z34" s="9">
        <f>55.5*(R34/V34)*16*10^3*10^3</f>
        <v>0.16563236777199611</v>
      </c>
      <c r="AA34" s="6">
        <f>$L34/$I34*Q34*16/22.4*(273/($C34+273))*10^3*10^3</f>
        <v>2.6012825665909101</v>
      </c>
      <c r="AB34" s="6">
        <f>$K34/$I34*R34*16/22.4*(273/($C34+273))*10^3*10^3</f>
        <v>2.6012825665909101</v>
      </c>
      <c r="AC34" s="10">
        <f t="shared" si="29"/>
        <v>2.7114473507369352</v>
      </c>
      <c r="AD34" s="10">
        <f t="shared" si="30"/>
        <v>2.766914934362906</v>
      </c>
      <c r="AE34" s="10">
        <f t="shared" si="31"/>
        <v>6.3741050312495412E-2</v>
      </c>
      <c r="AF34" s="51">
        <f>'RawData + GCconc'!U34/'RawData + GCconc'!Q34</f>
        <v>575.31491083000003</v>
      </c>
      <c r="AG34" s="8">
        <v>401</v>
      </c>
      <c r="AH34" s="59">
        <f t="shared" si="32"/>
        <v>4.0099999999999999E-4</v>
      </c>
      <c r="AI34" s="7">
        <f>AF34*10^-6*G34</f>
        <v>5.696374610520724E-4</v>
      </c>
      <c r="AJ34" s="12">
        <f>AF34*10^-6*M34</f>
        <v>8.5644793095241681E-4</v>
      </c>
      <c r="AK34" s="8">
        <f t="shared" si="3"/>
        <v>861.70161824740376</v>
      </c>
      <c r="AL34" s="8">
        <f t="shared" si="33"/>
        <v>757.57772558696854</v>
      </c>
      <c r="AM34" s="8">
        <f t="shared" si="34"/>
        <v>2076955.0591354256</v>
      </c>
      <c r="AN34" s="8">
        <f t="shared" si="35"/>
        <v>1138.7751509912689</v>
      </c>
      <c r="AO34" s="8">
        <f t="shared" si="36"/>
        <v>1814902.8477777853</v>
      </c>
      <c r="AP34" s="8">
        <f t="shared" si="37"/>
        <v>995.09435961169243</v>
      </c>
      <c r="AQ34" s="11">
        <f t="shared" si="38"/>
        <v>1221.535856905808</v>
      </c>
      <c r="AR34" s="11">
        <f t="shared" si="39"/>
        <v>1836.5748897534884</v>
      </c>
      <c r="AS34" s="5">
        <f>$L34/$I34*AI34*44/22.4*(273/(C34+273))*10^3*10^3</f>
        <v>1068.0702394726359</v>
      </c>
      <c r="AT34" s="5">
        <f t="shared" si="40"/>
        <v>1068.0702394726359</v>
      </c>
      <c r="AU34" s="10">
        <f t="shared" si="41"/>
        <v>2289.6060963784439</v>
      </c>
      <c r="AV34" s="10">
        <f t="shared" si="42"/>
        <v>2904.6451292261245</v>
      </c>
      <c r="AW34" s="10">
        <f t="shared" si="43"/>
        <v>984.06949104014768</v>
      </c>
      <c r="AX34" s="52">
        <f>'RawData + GCconc'!V34/'RawData + GCconc'!Q34</f>
        <v>0.10064255499999999</v>
      </c>
      <c r="AY34" s="57">
        <v>0.31</v>
      </c>
      <c r="AZ34" s="59">
        <f t="shared" si="44"/>
        <v>3.1E-7</v>
      </c>
      <c r="BA34" s="7">
        <f>$AX34*10^-6*G34</f>
        <v>9.9649371891447362E-8</v>
      </c>
      <c r="BB34" s="7">
        <f>$AX34*10^-6*M34</f>
        <v>1.498224822144139E-7</v>
      </c>
      <c r="BC34" s="8">
        <f t="shared" si="9"/>
        <v>1557.8881399972693</v>
      </c>
      <c r="BD34" s="8">
        <f t="shared" si="45"/>
        <v>1354.9960793017774</v>
      </c>
      <c r="BE34" s="8">
        <f t="shared" si="10"/>
        <v>2795849.8310454269</v>
      </c>
      <c r="BF34" s="8">
        <f t="shared" si="46"/>
        <v>1532.9384713904251</v>
      </c>
      <c r="BG34" s="8">
        <f t="shared" si="47"/>
        <v>2424390.4499871694</v>
      </c>
      <c r="BH34" s="8">
        <f t="shared" si="48"/>
        <v>1329.2707459424676</v>
      </c>
      <c r="BI34" s="9">
        <f t="shared" si="49"/>
        <v>0.15874333556140302</v>
      </c>
      <c r="BJ34" s="9">
        <f t="shared" si="50"/>
        <v>0.23867004996994171</v>
      </c>
      <c r="BK34" s="9">
        <f>$L34/$I34*BA34*44/22.4*(273/(C34+273))*10^3*10^3</f>
        <v>0.18684257229646384</v>
      </c>
      <c r="BL34" s="9">
        <f t="shared" si="51"/>
        <v>0.18684257229646384</v>
      </c>
      <c r="BM34" s="10">
        <f t="shared" si="52"/>
        <v>0.34558590785786686</v>
      </c>
      <c r="BN34" s="10">
        <f t="shared" si="53"/>
        <v>0.42551262226640552</v>
      </c>
      <c r="BO34" s="10">
        <f t="shared" si="54"/>
        <v>0.56950023335032807</v>
      </c>
    </row>
    <row r="35" spans="1:67" x14ac:dyDescent="0.35">
      <c r="A35" t="str">
        <f>'RawData + GCconc'!A35</f>
        <v>WBP</v>
      </c>
      <c r="B35" s="14">
        <f>'RawData + GCconc'!B35</f>
        <v>43795</v>
      </c>
      <c r="C35" s="50">
        <f>'RawData + GCconc'!O35</f>
        <v>13</v>
      </c>
      <c r="D35" s="51">
        <f>'RawData + GCconc'!P35</f>
        <v>752.5</v>
      </c>
      <c r="E35" s="51">
        <f>'RawData + GCconc'!F35</f>
        <v>8.1</v>
      </c>
      <c r="F35" s="51">
        <f>'RawData + GCconc'!G35</f>
        <v>760</v>
      </c>
      <c r="G35" s="4">
        <f t="shared" si="17"/>
        <v>0.99013157894736847</v>
      </c>
      <c r="H35" s="4">
        <f t="shared" si="18"/>
        <v>1</v>
      </c>
      <c r="I35" s="53">
        <f>'RawData + GCconc'!J35-'RawData + GCconc'!I35</f>
        <v>40.42</v>
      </c>
      <c r="J35" s="52">
        <v>71.599999999999994</v>
      </c>
      <c r="K35" s="5">
        <f t="shared" si="19"/>
        <v>31.179999999999993</v>
      </c>
      <c r="L35" s="51">
        <f>'RawData + GCconc'!M35</f>
        <v>43</v>
      </c>
      <c r="M35" s="6">
        <f>G35*L35/K35</f>
        <v>1.3654797272205532</v>
      </c>
      <c r="N35" s="53">
        <f>'RawData + GCconc'!T35/'RawData + GCconc'!Q35</f>
        <v>9.7040061959999999</v>
      </c>
      <c r="O35" s="8">
        <v>2</v>
      </c>
      <c r="P35" s="59">
        <f t="shared" si="20"/>
        <v>1.9999999999999999E-6</v>
      </c>
      <c r="Q35" s="7">
        <f t="shared" ref="Q35:Q66" si="55">N35*10^-6*G35</f>
        <v>9.6082429769605258E-6</v>
      </c>
      <c r="R35" s="7">
        <f t="shared" si="22"/>
        <v>1.3250623733460636E-5</v>
      </c>
      <c r="S35" s="8">
        <f t="shared" si="23"/>
        <v>30801.52898190164</v>
      </c>
      <c r="T35" s="8">
        <f t="shared" si="24"/>
        <v>27226.743818992869</v>
      </c>
      <c r="U35" s="8">
        <f t="shared" si="25"/>
        <v>56089071.092911512</v>
      </c>
      <c r="V35" s="8">
        <f t="shared" si="26"/>
        <v>30753.116261157174</v>
      </c>
      <c r="W35" s="8">
        <f t="shared" si="27"/>
        <v>49642563.997275136</v>
      </c>
      <c r="X35" s="8">
        <f t="shared" si="28"/>
        <v>27218.556349083061</v>
      </c>
      <c r="Y35" s="9">
        <f>55.5*(Q35/V35)*16*10^3*10^3</f>
        <v>0.27743919318893445</v>
      </c>
      <c r="Z35" s="9">
        <f>55.5*(R35/V35)*16*10^3*10^3</f>
        <v>0.3826133838077031</v>
      </c>
      <c r="AA35" s="6">
        <f>$L35/$I35*Q35*16/22.4*(273/($C35+273))*10^3*10^3</f>
        <v>6.9692284649133418</v>
      </c>
      <c r="AB35" s="6">
        <f>$K35/$I35*R35*16/22.4*(273/($C35+273))*10^3*10^3</f>
        <v>6.9692284649133409</v>
      </c>
      <c r="AC35" s="10">
        <f t="shared" si="29"/>
        <v>7.2466676581022762</v>
      </c>
      <c r="AD35" s="10">
        <f t="shared" si="30"/>
        <v>7.351841848721044</v>
      </c>
      <c r="AE35" s="10">
        <f t="shared" si="31"/>
        <v>6.5249603146561808E-2</v>
      </c>
      <c r="AF35" s="51">
        <f>'RawData + GCconc'!U35/'RawData + GCconc'!Q35</f>
        <v>776.67800123000006</v>
      </c>
      <c r="AG35" s="8">
        <v>401</v>
      </c>
      <c r="AH35" s="59">
        <f t="shared" si="32"/>
        <v>4.0099999999999999E-4</v>
      </c>
      <c r="AI35" s="7">
        <f>AF35*10^-6*G35</f>
        <v>7.690134156915461E-4</v>
      </c>
      <c r="AJ35" s="12">
        <f>AF35*10^-6*M35</f>
        <v>1.0605380652577449E-3</v>
      </c>
      <c r="AK35" s="8">
        <f t="shared" si="3"/>
        <v>861.70161824740376</v>
      </c>
      <c r="AL35" s="8">
        <f t="shared" si="33"/>
        <v>735.12904285215131</v>
      </c>
      <c r="AM35" s="8">
        <f t="shared" si="34"/>
        <v>2076955.0591354256</v>
      </c>
      <c r="AN35" s="8">
        <f t="shared" si="35"/>
        <v>1138.7751509912689</v>
      </c>
      <c r="AO35" s="8">
        <f t="shared" si="36"/>
        <v>1758637.0655253399</v>
      </c>
      <c r="AP35" s="8">
        <f t="shared" si="37"/>
        <v>964.24435426451737</v>
      </c>
      <c r="AQ35" s="11">
        <f t="shared" si="38"/>
        <v>1649.0795039600878</v>
      </c>
      <c r="AR35" s="11">
        <f t="shared" si="39"/>
        <v>2274.2276674241107</v>
      </c>
      <c r="AS35" s="5">
        <f>$L35/$I35*AI35*44/22.4*(273/(C35+273))*10^3*10^3</f>
        <v>1533.9363344911162</v>
      </c>
      <c r="AT35" s="5">
        <f t="shared" si="40"/>
        <v>1533.9363344911162</v>
      </c>
      <c r="AU35" s="10">
        <f t="shared" si="41"/>
        <v>3183.0158384512042</v>
      </c>
      <c r="AV35" s="10">
        <f t="shared" si="42"/>
        <v>3808.1640019152269</v>
      </c>
      <c r="AW35" s="10">
        <f t="shared" si="43"/>
        <v>1015.553781226878</v>
      </c>
      <c r="AX35" s="52">
        <f>'RawData + GCconc'!V35/'RawData + GCconc'!Q35</f>
        <v>9.1426078999999993E-2</v>
      </c>
      <c r="AY35" s="57">
        <v>0.31</v>
      </c>
      <c r="AZ35" s="59">
        <f t="shared" si="44"/>
        <v>3.1E-7</v>
      </c>
      <c r="BA35" s="7">
        <f>$AX35*10^-6*G35</f>
        <v>9.0523847957236829E-8</v>
      </c>
      <c r="BB35" s="7">
        <f>$AX35*10^-6*M35</f>
        <v>1.2484045741376473E-7</v>
      </c>
      <c r="BC35" s="8">
        <f t="shared" si="9"/>
        <v>1557.8881399972693</v>
      </c>
      <c r="BD35" s="8">
        <f t="shared" si="45"/>
        <v>1311.7847973738001</v>
      </c>
      <c r="BE35" s="8">
        <f t="shared" si="10"/>
        <v>2795849.8310454269</v>
      </c>
      <c r="BF35" s="8">
        <f t="shared" si="46"/>
        <v>1532.9384713904251</v>
      </c>
      <c r="BG35" s="8">
        <f t="shared" si="47"/>
        <v>2344979.9678115132</v>
      </c>
      <c r="BH35" s="8">
        <f t="shared" si="48"/>
        <v>1285.7307167867496</v>
      </c>
      <c r="BI35" s="9">
        <f t="shared" si="49"/>
        <v>0.14420620320857652</v>
      </c>
      <c r="BJ35" s="9">
        <f t="shared" si="50"/>
        <v>0.19887321160900553</v>
      </c>
      <c r="BK35" s="9">
        <f>$L35/$I35*BA35*44/22.4*(273/(C35+273))*10^3*10^3</f>
        <v>0.18056618608491387</v>
      </c>
      <c r="BL35" s="9">
        <f t="shared" si="51"/>
        <v>0.18056618608491387</v>
      </c>
      <c r="BM35" s="10">
        <f t="shared" si="52"/>
        <v>0.32477238929349039</v>
      </c>
      <c r="BN35" s="10">
        <f t="shared" si="53"/>
        <v>0.37943939769391943</v>
      </c>
      <c r="BO35" s="10">
        <f t="shared" si="54"/>
        <v>0.58878580881377418</v>
      </c>
    </row>
    <row r="36" spans="1:67" x14ac:dyDescent="0.35">
      <c r="A36" t="str">
        <f>'RawData + GCconc'!A36</f>
        <v>WBP</v>
      </c>
      <c r="B36" s="14">
        <f>'RawData + GCconc'!B36</f>
        <v>43795</v>
      </c>
      <c r="C36" s="50">
        <f>'RawData + GCconc'!O36</f>
        <v>13</v>
      </c>
      <c r="D36" s="51">
        <f>'RawData + GCconc'!P36</f>
        <v>752.5</v>
      </c>
      <c r="E36" s="51">
        <f>'RawData + GCconc'!F36</f>
        <v>8.1</v>
      </c>
      <c r="F36" s="51">
        <f>'RawData + GCconc'!G36</f>
        <v>760</v>
      </c>
      <c r="G36" s="4">
        <f t="shared" si="17"/>
        <v>0.99013157894736847</v>
      </c>
      <c r="H36" s="4">
        <f t="shared" si="18"/>
        <v>1</v>
      </c>
      <c r="I36" s="53">
        <f>'RawData + GCconc'!J36-'RawData + GCconc'!I36</f>
        <v>43.379999999999995</v>
      </c>
      <c r="J36" s="52">
        <v>71.599999999999994</v>
      </c>
      <c r="K36" s="5">
        <f t="shared" si="19"/>
        <v>28.22</v>
      </c>
      <c r="L36" s="51">
        <f>'RawData + GCconc'!M36</f>
        <v>28</v>
      </c>
      <c r="M36" s="6">
        <f>G36*L36/K36</f>
        <v>0.98241262262673001</v>
      </c>
      <c r="N36" s="53">
        <f>'RawData + GCconc'!T36/'RawData + GCconc'!Q36</f>
        <v>11.117561759999999</v>
      </c>
      <c r="O36" s="8">
        <v>2</v>
      </c>
      <c r="P36" s="59">
        <f t="shared" si="20"/>
        <v>1.9999999999999999E-6</v>
      </c>
      <c r="Q36" s="7">
        <f t="shared" si="55"/>
        <v>1.1007848979473683E-5</v>
      </c>
      <c r="R36" s="7">
        <f t="shared" si="22"/>
        <v>1.0922033005856244E-5</v>
      </c>
      <c r="S36" s="8">
        <f t="shared" si="23"/>
        <v>30801.52898190164</v>
      </c>
      <c r="T36" s="8">
        <f t="shared" si="24"/>
        <v>27226.743818992869</v>
      </c>
      <c r="U36" s="8">
        <f t="shared" si="25"/>
        <v>56089071.092911512</v>
      </c>
      <c r="V36" s="8">
        <f t="shared" si="26"/>
        <v>30753.116261157174</v>
      </c>
      <c r="W36" s="8">
        <f t="shared" si="27"/>
        <v>49642563.997275136</v>
      </c>
      <c r="X36" s="8">
        <f t="shared" si="28"/>
        <v>27218.556349083061</v>
      </c>
      <c r="Y36" s="9">
        <f>55.5*(Q36/V36)*16*10^3*10^3</f>
        <v>0.31785298799520156</v>
      </c>
      <c r="Z36" s="9">
        <f>55.5*(R36/V36)*16*10^3*10^3</f>
        <v>0.31537504124258142</v>
      </c>
      <c r="AA36" s="6">
        <f>$L36/$I36*Q36*16/22.4*(273/($C36+273))*10^3*10^3</f>
        <v>4.8443947476622524</v>
      </c>
      <c r="AB36" s="6">
        <f>$K36/$I36*R36*16/22.4*(273/($C36+273))*10^3*10^3</f>
        <v>4.8443947476622533</v>
      </c>
      <c r="AC36" s="10">
        <f t="shared" si="29"/>
        <v>5.1622477356574539</v>
      </c>
      <c r="AD36" s="10">
        <f t="shared" si="30"/>
        <v>5.1597697889048346</v>
      </c>
      <c r="AE36" s="10">
        <f t="shared" si="31"/>
        <v>6.5249603146561808E-2</v>
      </c>
      <c r="AF36" s="51">
        <f>'RawData + GCconc'!U36/'RawData + GCconc'!Q36</f>
        <v>860.40698742999996</v>
      </c>
      <c r="AG36" s="8">
        <v>401</v>
      </c>
      <c r="AH36" s="59">
        <f t="shared" si="32"/>
        <v>4.0099999999999999E-4</v>
      </c>
      <c r="AI36" s="7">
        <f>AF36*10^-6*G36</f>
        <v>8.5191612900141446E-4</v>
      </c>
      <c r="AJ36" s="12">
        <f>AF36*10^-6*M36</f>
        <v>8.4527468504747016E-4</v>
      </c>
      <c r="AK36" s="8">
        <f t="shared" si="3"/>
        <v>861.70161824740376</v>
      </c>
      <c r="AL36" s="8">
        <f t="shared" si="33"/>
        <v>735.12904285215131</v>
      </c>
      <c r="AM36" s="8">
        <f t="shared" si="34"/>
        <v>2076955.0591354256</v>
      </c>
      <c r="AN36" s="8">
        <f t="shared" si="35"/>
        <v>1138.7751509912689</v>
      </c>
      <c r="AO36" s="8">
        <f t="shared" si="36"/>
        <v>1758637.0655253399</v>
      </c>
      <c r="AP36" s="8">
        <f t="shared" si="37"/>
        <v>964.24435426451737</v>
      </c>
      <c r="AQ36" s="11">
        <f t="shared" si="38"/>
        <v>1826.8568516010801</v>
      </c>
      <c r="AR36" s="11">
        <f t="shared" si="39"/>
        <v>1812.6148775630845</v>
      </c>
      <c r="AS36" s="5">
        <f>$L36/$I36*AI36*44/22.4*(273/(C36+273))*10^3*10^3</f>
        <v>1031.018828321214</v>
      </c>
      <c r="AT36" s="5">
        <f t="shared" si="40"/>
        <v>1031.018828321214</v>
      </c>
      <c r="AU36" s="10">
        <f t="shared" si="41"/>
        <v>2857.8756799222938</v>
      </c>
      <c r="AV36" s="10">
        <f t="shared" si="42"/>
        <v>2843.6337058842983</v>
      </c>
      <c r="AW36" s="10">
        <f t="shared" si="43"/>
        <v>1015.553781226878</v>
      </c>
      <c r="AX36" s="52">
        <f>'RawData + GCconc'!V36/'RawData + GCconc'!Q36</f>
        <v>0.161701709</v>
      </c>
      <c r="AY36" s="57">
        <v>0.31</v>
      </c>
      <c r="AZ36" s="59">
        <f t="shared" si="44"/>
        <v>3.1E-7</v>
      </c>
      <c r="BA36" s="7">
        <f>$AX36*10^-6*G36</f>
        <v>1.601059684506579E-7</v>
      </c>
      <c r="BB36" s="7">
        <f>$AX36*10^-6*M36</f>
        <v>1.5885780002191433E-7</v>
      </c>
      <c r="BC36" s="8">
        <f t="shared" si="9"/>
        <v>1557.8881399972693</v>
      </c>
      <c r="BD36" s="8">
        <f t="shared" si="45"/>
        <v>1311.7847973738001</v>
      </c>
      <c r="BE36" s="8">
        <f t="shared" si="10"/>
        <v>2795849.8310454269</v>
      </c>
      <c r="BF36" s="8">
        <f t="shared" si="46"/>
        <v>1532.9384713904251</v>
      </c>
      <c r="BG36" s="8">
        <f t="shared" si="47"/>
        <v>2344979.9678115132</v>
      </c>
      <c r="BH36" s="8">
        <f t="shared" si="48"/>
        <v>1285.7307167867496</v>
      </c>
      <c r="BI36" s="9">
        <f t="shared" si="49"/>
        <v>0.25505183818752764</v>
      </c>
      <c r="BJ36" s="9">
        <f t="shared" si="50"/>
        <v>0.25306348225552</v>
      </c>
      <c r="BK36" s="9">
        <f>$L36/$I36*BA36*44/22.4*(273/(C36+273))*10^3*10^3</f>
        <v>0.19376586776531909</v>
      </c>
      <c r="BL36" s="9">
        <f t="shared" si="51"/>
        <v>0.19376586776531912</v>
      </c>
      <c r="BM36" s="10">
        <f t="shared" si="52"/>
        <v>0.44881770595284676</v>
      </c>
      <c r="BN36" s="10">
        <f t="shared" si="53"/>
        <v>0.44682935002083912</v>
      </c>
      <c r="BO36" s="10">
        <f t="shared" si="54"/>
        <v>0.58878580881377418</v>
      </c>
    </row>
    <row r="37" spans="1:67" x14ac:dyDescent="0.35">
      <c r="A37" t="str">
        <f>'RawData + GCconc'!A37</f>
        <v>CBP</v>
      </c>
      <c r="B37" s="14">
        <f>'RawData + GCconc'!B37</f>
        <v>43802</v>
      </c>
      <c r="C37" s="50">
        <f>'RawData + GCconc'!O37</f>
        <v>11</v>
      </c>
      <c r="D37" s="51">
        <f>'RawData + GCconc'!P37</f>
        <v>745.5</v>
      </c>
      <c r="E37" s="51">
        <f>'RawData + GCconc'!F37</f>
        <v>7.1</v>
      </c>
      <c r="F37" s="51">
        <f>'RawData + GCconc'!G37</f>
        <v>743.5</v>
      </c>
      <c r="G37" s="4">
        <f t="shared" si="17"/>
        <v>0.98092105263157892</v>
      </c>
      <c r="H37" s="4">
        <f t="shared" si="18"/>
        <v>0.97828947368421049</v>
      </c>
      <c r="I37" s="53">
        <f>'RawData + GCconc'!J37-'RawData + GCconc'!I37</f>
        <v>31.900000000000006</v>
      </c>
      <c r="J37" s="52">
        <v>71.599999999999994</v>
      </c>
      <c r="K37" s="5">
        <f t="shared" si="19"/>
        <v>39.699999999999989</v>
      </c>
      <c r="L37" s="51">
        <f>'RawData + GCconc'!M37</f>
        <v>55</v>
      </c>
      <c r="M37" s="6">
        <f>G37*L37/K37</f>
        <v>1.3589586371470241</v>
      </c>
      <c r="N37" s="53">
        <f>'RawData + GCconc'!T37/'RawData + GCconc'!Q37</f>
        <v>1.9364772554999998</v>
      </c>
      <c r="O37" s="8">
        <v>2</v>
      </c>
      <c r="P37" s="59">
        <f t="shared" si="20"/>
        <v>1.9565789473684208E-6</v>
      </c>
      <c r="Q37" s="7">
        <f t="shared" si="55"/>
        <v>1.8995313078621708E-6</v>
      </c>
      <c r="R37" s="7">
        <f t="shared" si="22"/>
        <v>2.6315924920004894E-6</v>
      </c>
      <c r="S37" s="8">
        <f t="shared" si="23"/>
        <v>29330.381118650559</v>
      </c>
      <c r="T37" s="8">
        <f t="shared" si="24"/>
        <v>26511.064492523088</v>
      </c>
      <c r="U37" s="8">
        <f t="shared" si="25"/>
        <v>53444854.937615156</v>
      </c>
      <c r="V37" s="8">
        <f t="shared" si="26"/>
        <v>29303.317124552545</v>
      </c>
      <c r="W37" s="8">
        <f t="shared" si="27"/>
        <v>48343675.702793904</v>
      </c>
      <c r="X37" s="8">
        <f t="shared" si="28"/>
        <v>26506.38797203383</v>
      </c>
      <c r="Y37" s="9">
        <f>55.5*(Q37/V37)*16*10^3*10^3</f>
        <v>5.756289618038813E-2</v>
      </c>
      <c r="Z37" s="9">
        <f>55.5*(R37/V37)*16*10^3*10^3</f>
        <v>7.9747085388447048E-2</v>
      </c>
      <c r="AA37" s="6">
        <f>$L37/$I37*Q37*16/22.4*(273/($C37+273))*10^3*10^3</f>
        <v>2.2487166405604864</v>
      </c>
      <c r="AB37" s="6">
        <f>$K37/$I37*R37*16/22.4*(273/($C37+273))*10^3*10^3</f>
        <v>2.2487166405604864</v>
      </c>
      <c r="AC37" s="10">
        <f t="shared" si="29"/>
        <v>2.3062795367408744</v>
      </c>
      <c r="AD37" s="10">
        <f t="shared" si="30"/>
        <v>2.3284637259489336</v>
      </c>
      <c r="AE37" s="10">
        <f t="shared" si="31"/>
        <v>6.5548052307099924E-2</v>
      </c>
      <c r="AF37" s="51">
        <f>'RawData + GCconc'!U37/'RawData + GCconc'!Q37</f>
        <v>398.37515503500003</v>
      </c>
      <c r="AG37" s="8">
        <v>401</v>
      </c>
      <c r="AH37" s="59">
        <f t="shared" si="32"/>
        <v>3.922940789473684E-4</v>
      </c>
      <c r="AI37" s="7">
        <f>AF37*10^-6*G37</f>
        <v>3.9077457641920066E-4</v>
      </c>
      <c r="AJ37" s="12">
        <f>AF37*10^-6*M37</f>
        <v>5.4137535775959807E-4</v>
      </c>
      <c r="AK37" s="8">
        <f t="shared" si="3"/>
        <v>808.76374022969503</v>
      </c>
      <c r="AL37" s="8">
        <f t="shared" si="33"/>
        <v>710.61890245516281</v>
      </c>
      <c r="AM37" s="8">
        <f t="shared" si="34"/>
        <v>1943509.0781384527</v>
      </c>
      <c r="AN37" s="8">
        <f t="shared" si="35"/>
        <v>1065.607960160349</v>
      </c>
      <c r="AO37" s="8">
        <f t="shared" si="36"/>
        <v>1697303.3091642691</v>
      </c>
      <c r="AP37" s="8">
        <f t="shared" si="37"/>
        <v>930.61562582683291</v>
      </c>
      <c r="AQ37" s="11">
        <f t="shared" si="38"/>
        <v>895.51838133049671</v>
      </c>
      <c r="AR37" s="11">
        <f t="shared" si="39"/>
        <v>1240.6425937828042</v>
      </c>
      <c r="AS37" s="5">
        <f>$L37/$I37*AI37*44/22.4*(273/(C37+273))*10^3*10^3</f>
        <v>1272.1762178533047</v>
      </c>
      <c r="AT37" s="5">
        <f t="shared" si="40"/>
        <v>1272.1762178533049</v>
      </c>
      <c r="AU37" s="10">
        <f t="shared" si="41"/>
        <v>2167.6945991838015</v>
      </c>
      <c r="AV37" s="10">
        <f t="shared" si="42"/>
        <v>2512.8188116361089</v>
      </c>
      <c r="AW37" s="10">
        <f t="shared" si="43"/>
        <v>1029.4068938916926</v>
      </c>
      <c r="AX37" s="52">
        <f>'RawData + GCconc'!V37/'RawData + GCconc'!Q37</f>
        <v>3.6964438000000002E-2</v>
      </c>
      <c r="AY37" s="57">
        <v>0.31</v>
      </c>
      <c r="AZ37" s="59">
        <f t="shared" si="44"/>
        <v>3.0326973684210521E-7</v>
      </c>
      <c r="BA37" s="7">
        <f>$AX37*10^-6*G37</f>
        <v>3.6259195432894736E-8</v>
      </c>
      <c r="BB37" s="7">
        <f>$AX37*10^-6*M37</f>
        <v>5.0233142287385669E-8</v>
      </c>
      <c r="BC37" s="8">
        <f t="shared" si="9"/>
        <v>1454.2281851030596</v>
      </c>
      <c r="BD37" s="8">
        <f t="shared" si="45"/>
        <v>1264.8205419955768</v>
      </c>
      <c r="BE37" s="8">
        <f t="shared" si="10"/>
        <v>2606370.6348795369</v>
      </c>
      <c r="BF37" s="8">
        <f t="shared" si="46"/>
        <v>1429.0487895822228</v>
      </c>
      <c r="BG37" s="8">
        <f t="shared" si="47"/>
        <v>2258567.8331111674</v>
      </c>
      <c r="BH37" s="8">
        <f t="shared" si="48"/>
        <v>1238.3517466409887</v>
      </c>
      <c r="BI37" s="9">
        <f t="shared" si="49"/>
        <v>6.1960764315831897E-2</v>
      </c>
      <c r="BJ37" s="9">
        <f t="shared" si="50"/>
        <v>8.5839849807827578E-2</v>
      </c>
      <c r="BK37" s="9">
        <f>$L37/$I37*BA37*44/22.4*(273/(C37+273))*10^3*10^3</f>
        <v>0.11804270004182735</v>
      </c>
      <c r="BL37" s="9">
        <f t="shared" si="51"/>
        <v>0.11804270004182738</v>
      </c>
      <c r="BM37" s="10">
        <f t="shared" si="52"/>
        <v>0.18000346435765924</v>
      </c>
      <c r="BN37" s="10">
        <f t="shared" si="53"/>
        <v>0.20388254984965495</v>
      </c>
      <c r="BO37" s="10">
        <f t="shared" si="54"/>
        <v>0.59804066120732358</v>
      </c>
    </row>
    <row r="38" spans="1:67" x14ac:dyDescent="0.35">
      <c r="A38" t="str">
        <f>'RawData + GCconc'!A38</f>
        <v>CBP</v>
      </c>
      <c r="B38" s="14">
        <f>'RawData + GCconc'!B38</f>
        <v>43802</v>
      </c>
      <c r="C38" s="50">
        <f>'RawData + GCconc'!O38</f>
        <v>11</v>
      </c>
      <c r="D38" s="51">
        <f>'RawData + GCconc'!P38</f>
        <v>745.5</v>
      </c>
      <c r="E38" s="51">
        <f>'RawData + GCconc'!F38</f>
        <v>7.1</v>
      </c>
      <c r="F38" s="51">
        <f>'RawData + GCconc'!G38</f>
        <v>743.5</v>
      </c>
      <c r="G38" s="4">
        <f t="shared" si="17"/>
        <v>0.98092105263157892</v>
      </c>
      <c r="H38" s="4">
        <f t="shared" si="18"/>
        <v>0.97828947368421049</v>
      </c>
      <c r="I38" s="53">
        <f>'RawData + GCconc'!J38-'RawData + GCconc'!I38</f>
        <v>33.799999999999997</v>
      </c>
      <c r="J38" s="52">
        <v>71.599999999999994</v>
      </c>
      <c r="K38" s="5">
        <f t="shared" si="19"/>
        <v>37.799999999999997</v>
      </c>
      <c r="L38" s="51">
        <f>'RawData + GCconc'!M38</f>
        <v>53</v>
      </c>
      <c r="M38" s="6">
        <f>G38*L38/K38</f>
        <v>1.3753654970760234</v>
      </c>
      <c r="N38" s="53">
        <f>'RawData + GCconc'!T38/'RawData + GCconc'!Q38</f>
        <v>2.1611058435000001</v>
      </c>
      <c r="O38" s="8">
        <v>2</v>
      </c>
      <c r="P38" s="59">
        <f t="shared" si="20"/>
        <v>1.9565789473684208E-6</v>
      </c>
      <c r="Q38" s="7">
        <f t="shared" si="55"/>
        <v>2.1198742188542764E-6</v>
      </c>
      <c r="R38" s="7">
        <f t="shared" si="22"/>
        <v>2.9723104126792768E-6</v>
      </c>
      <c r="S38" s="8">
        <f t="shared" si="23"/>
        <v>29330.381118650559</v>
      </c>
      <c r="T38" s="8">
        <f t="shared" si="24"/>
        <v>26511.064492523088</v>
      </c>
      <c r="U38" s="8">
        <f t="shared" si="25"/>
        <v>53444854.937615156</v>
      </c>
      <c r="V38" s="8">
        <f t="shared" si="26"/>
        <v>29303.317124552545</v>
      </c>
      <c r="W38" s="8">
        <f t="shared" si="27"/>
        <v>48343675.702793904</v>
      </c>
      <c r="X38" s="8">
        <f t="shared" si="28"/>
        <v>26506.38797203383</v>
      </c>
      <c r="Y38" s="9">
        <f>55.5*(Q38/V38)*16*10^3*10^3</f>
        <v>6.4240109689334093E-2</v>
      </c>
      <c r="Z38" s="9">
        <f>55.5*(R38/V38)*16*10^3*10^3</f>
        <v>9.0072111469172156E-2</v>
      </c>
      <c r="AA38" s="6">
        <f>$L38/$I38*Q38*16/22.4*(273/($C38+273))*10^3*10^3</f>
        <v>2.2823672860091415</v>
      </c>
      <c r="AB38" s="6">
        <f>$K38/$I38*R38*16/22.4*(273/($C38+273))*10^3*10^3</f>
        <v>2.2823672860091415</v>
      </c>
      <c r="AC38" s="10">
        <f t="shared" si="29"/>
        <v>2.3466073956984754</v>
      </c>
      <c r="AD38" s="10">
        <f t="shared" si="30"/>
        <v>2.3724393974783138</v>
      </c>
      <c r="AE38" s="10">
        <f t="shared" si="31"/>
        <v>6.5548052307099924E-2</v>
      </c>
      <c r="AF38" s="51">
        <f>'RawData + GCconc'!U38/'RawData + GCconc'!Q38</f>
        <v>392.43375703500004</v>
      </c>
      <c r="AG38" s="8">
        <v>401</v>
      </c>
      <c r="AH38" s="59">
        <f t="shared" si="32"/>
        <v>3.922940789473684E-4</v>
      </c>
      <c r="AI38" s="7">
        <f>AF38*10^-6*G38</f>
        <v>3.8494653403893753E-4</v>
      </c>
      <c r="AJ38" s="12">
        <f>AF38*10^-6*M38</f>
        <v>5.3973984931385418E-4</v>
      </c>
      <c r="AK38" s="8">
        <f t="shared" si="3"/>
        <v>808.76374022969503</v>
      </c>
      <c r="AL38" s="8">
        <f t="shared" si="33"/>
        <v>710.61890245516281</v>
      </c>
      <c r="AM38" s="8">
        <f t="shared" si="34"/>
        <v>1943509.0781384527</v>
      </c>
      <c r="AN38" s="8">
        <f t="shared" si="35"/>
        <v>1065.607960160349</v>
      </c>
      <c r="AO38" s="8">
        <f t="shared" si="36"/>
        <v>1697303.3091642691</v>
      </c>
      <c r="AP38" s="8">
        <f t="shared" si="37"/>
        <v>930.61562582683291</v>
      </c>
      <c r="AQ38" s="11">
        <f t="shared" si="38"/>
        <v>882.16255064539087</v>
      </c>
      <c r="AR38" s="11">
        <f t="shared" si="39"/>
        <v>1236.8945815927436</v>
      </c>
      <c r="AS38" s="5">
        <f>$L38/$I38*AI38*44/22.4*(273/(C38+273))*10^3*10^3</f>
        <v>1139.747237327502</v>
      </c>
      <c r="AT38" s="5">
        <f t="shared" si="40"/>
        <v>1139.7472373275016</v>
      </c>
      <c r="AU38" s="10">
        <f t="shared" si="41"/>
        <v>2021.9097879728929</v>
      </c>
      <c r="AV38" s="10">
        <f t="shared" si="42"/>
        <v>2376.641818920245</v>
      </c>
      <c r="AW38" s="10">
        <f t="shared" si="43"/>
        <v>1029.4068938916926</v>
      </c>
      <c r="AX38" s="52">
        <f>'RawData + GCconc'!V38/'RawData + GCconc'!Q38</f>
        <v>2.9872808000000001E-2</v>
      </c>
      <c r="AY38" s="57">
        <v>0.31</v>
      </c>
      <c r="AZ38" s="59">
        <f t="shared" si="44"/>
        <v>3.0326973684210521E-7</v>
      </c>
      <c r="BA38" s="7">
        <f>$AX38*10^-6*G38</f>
        <v>2.930286626842105E-8</v>
      </c>
      <c r="BB38" s="7">
        <f>$AX38*10^-6*M38</f>
        <v>4.1086029423976605E-8</v>
      </c>
      <c r="BC38" s="8">
        <f t="shared" si="9"/>
        <v>1454.2281851030596</v>
      </c>
      <c r="BD38" s="8">
        <f t="shared" si="45"/>
        <v>1264.8205419955768</v>
      </c>
      <c r="BE38" s="8">
        <f t="shared" si="10"/>
        <v>2606370.6348795369</v>
      </c>
      <c r="BF38" s="8">
        <f t="shared" si="46"/>
        <v>1429.0487895822228</v>
      </c>
      <c r="BG38" s="8">
        <f t="shared" si="47"/>
        <v>2258567.8331111674</v>
      </c>
      <c r="BH38" s="8">
        <f t="shared" si="48"/>
        <v>1238.3517466409887</v>
      </c>
      <c r="BI38" s="9">
        <f t="shared" si="49"/>
        <v>5.0073587374440724E-2</v>
      </c>
      <c r="BJ38" s="9">
        <f t="shared" si="50"/>
        <v>7.0208998170512155E-2</v>
      </c>
      <c r="BK38" s="9">
        <f>$L38/$I38*BA38*44/22.4*(273/(C38+273))*10^3*10^3</f>
        <v>8.6759739137778361E-2</v>
      </c>
      <c r="BL38" s="9">
        <f t="shared" si="51"/>
        <v>8.6759739137778347E-2</v>
      </c>
      <c r="BM38" s="10">
        <f t="shared" si="52"/>
        <v>0.13683332651221908</v>
      </c>
      <c r="BN38" s="10">
        <f t="shared" si="53"/>
        <v>0.1569687373082905</v>
      </c>
      <c r="BO38" s="10">
        <f t="shared" si="54"/>
        <v>0.59804066120732358</v>
      </c>
    </row>
    <row r="39" spans="1:67" x14ac:dyDescent="0.35">
      <c r="A39" t="str">
        <f>'RawData + GCconc'!A39</f>
        <v>MC751</v>
      </c>
      <c r="B39" s="14">
        <f>'RawData + GCconc'!B39</f>
        <v>43802</v>
      </c>
      <c r="C39" s="50">
        <f>'RawData + GCconc'!O39</f>
        <v>11</v>
      </c>
      <c r="D39" s="51">
        <f>'RawData + GCconc'!P39</f>
        <v>745.5</v>
      </c>
      <c r="E39" s="51">
        <f>'RawData + GCconc'!F39</f>
        <v>7.6</v>
      </c>
      <c r="F39" s="51">
        <f>'RawData + GCconc'!G39</f>
        <v>746.5</v>
      </c>
      <c r="G39" s="4">
        <f t="shared" si="17"/>
        <v>0.98092105263157892</v>
      </c>
      <c r="H39" s="4">
        <f t="shared" si="18"/>
        <v>0.98223684210526319</v>
      </c>
      <c r="I39" s="53">
        <f>'RawData + GCconc'!J39-'RawData + GCconc'!I39</f>
        <v>51.429999999999993</v>
      </c>
      <c r="J39" s="52">
        <v>71.599999999999994</v>
      </c>
      <c r="K39" s="5">
        <f t="shared" si="19"/>
        <v>20.170000000000002</v>
      </c>
      <c r="L39" s="51">
        <f>'RawData + GCconc'!M39</f>
        <v>34</v>
      </c>
      <c r="M39" s="6">
        <f>G39*L39/K39</f>
        <v>1.6535109464290372</v>
      </c>
      <c r="N39" s="53">
        <f>'RawData + GCconc'!T39/'RawData + GCconc'!Q39</f>
        <v>53.7802549695</v>
      </c>
      <c r="O39" s="8">
        <v>2</v>
      </c>
      <c r="P39" s="59">
        <f t="shared" si="20"/>
        <v>1.9644736842105265E-6</v>
      </c>
      <c r="Q39" s="7">
        <f t="shared" si="55"/>
        <v>5.2754184315476642E-5</v>
      </c>
      <c r="R39" s="7">
        <f t="shared" si="22"/>
        <v>8.8926240293812865E-5</v>
      </c>
      <c r="S39" s="8">
        <f t="shared" si="23"/>
        <v>29330.381118650559</v>
      </c>
      <c r="T39" s="8">
        <f t="shared" si="24"/>
        <v>26868.223374023019</v>
      </c>
      <c r="U39" s="8">
        <f t="shared" si="25"/>
        <v>53444854.937615156</v>
      </c>
      <c r="V39" s="8">
        <f t="shared" si="26"/>
        <v>29303.317124552545</v>
      </c>
      <c r="W39" s="8">
        <f t="shared" si="27"/>
        <v>48992207.070433453</v>
      </c>
      <c r="X39" s="8">
        <f t="shared" si="28"/>
        <v>26861.971691988627</v>
      </c>
      <c r="Y39" s="9">
        <f>55.5*(Q39/V39)*16*10^3*10^3</f>
        <v>1.5986488994753554</v>
      </c>
      <c r="Z39" s="9">
        <f>55.5*(R39/V39)*16*10^3*10^3</f>
        <v>2.6947973516193393</v>
      </c>
      <c r="AA39" s="6">
        <f>$L39/$I39*Q39*16/22.4*(273/($C39+273))*10^3*10^3</f>
        <v>23.946143261291173</v>
      </c>
      <c r="AB39" s="6">
        <f>$K39/$I39*R39*16/22.4*(273/($C39+273))*10^3*10^3</f>
        <v>23.946143261291166</v>
      </c>
      <c r="AC39" s="10">
        <f t="shared" si="29"/>
        <v>25.544792160766526</v>
      </c>
      <c r="AD39" s="10">
        <f t="shared" si="30"/>
        <v>26.640940612910505</v>
      </c>
      <c r="AE39" s="10">
        <f t="shared" si="31"/>
        <v>6.4941347254089204E-2</v>
      </c>
      <c r="AF39" s="51">
        <f>'RawData + GCconc'!U39/'RawData + GCconc'!Q39</f>
        <v>1086.384750635</v>
      </c>
      <c r="AG39" s="8">
        <v>401</v>
      </c>
      <c r="AH39" s="59">
        <f t="shared" si="32"/>
        <v>3.9387697368421055E-4</v>
      </c>
      <c r="AI39" s="7">
        <f>AF39*10^-6*G39</f>
        <v>1.0656576731557796E-3</v>
      </c>
      <c r="AJ39" s="12">
        <f>AF39*10^-6*M39</f>
        <v>1.7963490772085525E-3</v>
      </c>
      <c r="AK39" s="8">
        <f t="shared" si="3"/>
        <v>808.76374022969503</v>
      </c>
      <c r="AL39" s="8">
        <f t="shared" si="33"/>
        <v>722.81671454088462</v>
      </c>
      <c r="AM39" s="8">
        <f t="shared" si="34"/>
        <v>1943509.0781384527</v>
      </c>
      <c r="AN39" s="8">
        <f t="shared" si="35"/>
        <v>1065.607960160349</v>
      </c>
      <c r="AO39" s="8">
        <f t="shared" si="36"/>
        <v>1727813.8335154867</v>
      </c>
      <c r="AP39" s="8">
        <f t="shared" si="37"/>
        <v>947.34426269456753</v>
      </c>
      <c r="AQ39" s="11">
        <f t="shared" si="38"/>
        <v>2442.1139247634965</v>
      </c>
      <c r="AR39" s="11">
        <f t="shared" si="39"/>
        <v>4116.6025504193794</v>
      </c>
      <c r="AS39" s="5">
        <f>$L39/$I39*AI39*44/22.4*(273/(C39+273))*10^3*10^3</f>
        <v>1330.2371557821484</v>
      </c>
      <c r="AT39" s="5">
        <f t="shared" si="40"/>
        <v>1330.2371557821484</v>
      </c>
      <c r="AU39" s="10">
        <f t="shared" si="41"/>
        <v>3772.3510805456449</v>
      </c>
      <c r="AV39" s="10">
        <f t="shared" si="42"/>
        <v>5446.8397062015283</v>
      </c>
      <c r="AW39" s="10">
        <f t="shared" si="43"/>
        <v>1015.3094367205247</v>
      </c>
      <c r="AX39" s="52">
        <f>'RawData + GCconc'!V39/'RawData + GCconc'!Q39</f>
        <v>8.0820566999999996E-2</v>
      </c>
      <c r="AY39" s="57">
        <v>0.31</v>
      </c>
      <c r="AZ39" s="59">
        <f t="shared" si="44"/>
        <v>3.0449342105263157E-7</v>
      </c>
      <c r="BA39" s="7">
        <f>$AX39*10^-6*G39</f>
        <v>7.9278595655921051E-8</v>
      </c>
      <c r="BB39" s="7">
        <f>$AX39*10^-6*M39</f>
        <v>1.3363769223110142E-7</v>
      </c>
      <c r="BC39" s="8">
        <f t="shared" si="9"/>
        <v>1454.2281851030596</v>
      </c>
      <c r="BD39" s="8">
        <f t="shared" si="45"/>
        <v>1288.1648864574931</v>
      </c>
      <c r="BE39" s="8">
        <f t="shared" si="10"/>
        <v>2606370.6348795369</v>
      </c>
      <c r="BF39" s="8">
        <f t="shared" si="46"/>
        <v>1429.0487895822228</v>
      </c>
      <c r="BG39" s="8">
        <f t="shared" si="47"/>
        <v>2301533.5493983957</v>
      </c>
      <c r="BH39" s="8">
        <f t="shared" si="48"/>
        <v>1261.9094494604246</v>
      </c>
      <c r="BI39" s="9">
        <f t="shared" si="49"/>
        <v>0.13547356255650095</v>
      </c>
      <c r="BJ39" s="9">
        <f t="shared" si="50"/>
        <v>0.22836396266341258</v>
      </c>
      <c r="BK39" s="9">
        <f>$L39/$I39*BA39*44/22.4*(273/(C39+273))*10^3*10^3</f>
        <v>9.8961736265112218E-2</v>
      </c>
      <c r="BL39" s="9">
        <f t="shared" si="51"/>
        <v>9.8961736265112218E-2</v>
      </c>
      <c r="BM39" s="10">
        <f t="shared" si="52"/>
        <v>0.23443529882161318</v>
      </c>
      <c r="BN39" s="10">
        <f t="shared" si="53"/>
        <v>0.32732569892852481</v>
      </c>
      <c r="BO39" s="10">
        <f t="shared" si="54"/>
        <v>0.58924428732066947</v>
      </c>
    </row>
    <row r="40" spans="1:67" x14ac:dyDescent="0.35">
      <c r="A40" t="str">
        <f>'RawData + GCconc'!A40</f>
        <v>MC751</v>
      </c>
      <c r="B40" s="14">
        <f>'RawData + GCconc'!B40</f>
        <v>43802</v>
      </c>
      <c r="C40" s="50">
        <f>'RawData + GCconc'!O40</f>
        <v>11</v>
      </c>
      <c r="D40" s="51">
        <f>'RawData + GCconc'!P40</f>
        <v>745.5</v>
      </c>
      <c r="E40" s="51">
        <f>'RawData + GCconc'!F40</f>
        <v>7.6</v>
      </c>
      <c r="F40" s="51">
        <f>'RawData + GCconc'!G40</f>
        <v>746.5</v>
      </c>
      <c r="G40" s="4">
        <f t="shared" si="17"/>
        <v>0.98092105263157892</v>
      </c>
      <c r="H40" s="4">
        <f t="shared" si="18"/>
        <v>0.98223684210526319</v>
      </c>
      <c r="I40" s="53">
        <f>'RawData + GCconc'!J40-'RawData + GCconc'!I40</f>
        <v>42.56</v>
      </c>
      <c r="J40" s="52">
        <v>71.599999999999994</v>
      </c>
      <c r="K40" s="5">
        <f t="shared" si="19"/>
        <v>29.039999999999992</v>
      </c>
      <c r="L40" s="51">
        <f>'RawData + GCconc'!M40</f>
        <v>43</v>
      </c>
      <c r="M40" s="6">
        <f>G40*L40/K40</f>
        <v>1.452465745976512</v>
      </c>
      <c r="N40" s="53">
        <f>'RawData + GCconc'!T40/'RawData + GCconc'!Q40</f>
        <v>38.903493549499998</v>
      </c>
      <c r="O40" s="8">
        <v>2</v>
      </c>
      <c r="P40" s="59">
        <f t="shared" si="20"/>
        <v>1.9644736842105265E-6</v>
      </c>
      <c r="Q40" s="7">
        <f t="shared" si="55"/>
        <v>3.8161255843621377E-5</v>
      </c>
      <c r="R40" s="7">
        <f t="shared" si="22"/>
        <v>5.6505991779466938E-5</v>
      </c>
      <c r="S40" s="8">
        <f t="shared" si="23"/>
        <v>29330.381118650559</v>
      </c>
      <c r="T40" s="8">
        <f t="shared" si="24"/>
        <v>26868.223374023019</v>
      </c>
      <c r="U40" s="8">
        <f t="shared" si="25"/>
        <v>53444854.937615156</v>
      </c>
      <c r="V40" s="8">
        <f t="shared" si="26"/>
        <v>29303.317124552545</v>
      </c>
      <c r="W40" s="8">
        <f t="shared" si="27"/>
        <v>48992207.070433453</v>
      </c>
      <c r="X40" s="8">
        <f t="shared" si="28"/>
        <v>26861.971691988627</v>
      </c>
      <c r="Y40" s="9">
        <f>55.5*(Q40/V40)*16*10^3*10^3</f>
        <v>1.156428640658655</v>
      </c>
      <c r="Z40" s="9">
        <f>55.5*(R40/V40)*16*10^3*10^3</f>
        <v>1.7123426841708742</v>
      </c>
      <c r="AA40" s="6">
        <f>$L40/$I40*Q40*16/22.4*(273/($C40+273))*10^3*10^3</f>
        <v>26.473158875023596</v>
      </c>
      <c r="AB40" s="6">
        <f>$K40/$I40*R40*16/22.4*(273/($C40+273))*10^3*10^3</f>
        <v>26.473158875023604</v>
      </c>
      <c r="AC40" s="10">
        <f t="shared" si="29"/>
        <v>27.629587515682253</v>
      </c>
      <c r="AD40" s="10">
        <f t="shared" si="30"/>
        <v>28.185501559194478</v>
      </c>
      <c r="AE40" s="10">
        <f t="shared" si="31"/>
        <v>6.4941347254089204E-2</v>
      </c>
      <c r="AF40" s="51">
        <f>'RawData + GCconc'!U40/'RawData + GCconc'!Q40</f>
        <v>1056.8063976349999</v>
      </c>
      <c r="AG40" s="8">
        <v>401</v>
      </c>
      <c r="AH40" s="59">
        <f t="shared" si="32"/>
        <v>3.9387697368421055E-4</v>
      </c>
      <c r="AI40" s="7">
        <f>AF40*10^-6*G40</f>
        <v>1.0366436439959111E-3</v>
      </c>
      <c r="AJ40" s="12">
        <f>AF40*10^-6*M40</f>
        <v>1.5349750926936707E-3</v>
      </c>
      <c r="AK40" s="8">
        <f t="shared" si="3"/>
        <v>808.76374022969503</v>
      </c>
      <c r="AL40" s="8">
        <f t="shared" si="33"/>
        <v>722.81671454088462</v>
      </c>
      <c r="AM40" s="8">
        <f t="shared" si="34"/>
        <v>1943509.0781384527</v>
      </c>
      <c r="AN40" s="8">
        <f t="shared" si="35"/>
        <v>1065.607960160349</v>
      </c>
      <c r="AO40" s="8">
        <f t="shared" si="36"/>
        <v>1727813.8335154867</v>
      </c>
      <c r="AP40" s="8">
        <f t="shared" si="37"/>
        <v>947.34426269456753</v>
      </c>
      <c r="AQ40" s="11">
        <f t="shared" si="38"/>
        <v>2375.6239379603412</v>
      </c>
      <c r="AR40" s="11">
        <f t="shared" si="39"/>
        <v>3517.6249770073937</v>
      </c>
      <c r="AS40" s="5">
        <f>$L40/$I40*AI40*44/22.4*(273/(C40+273))*10^3*10^3</f>
        <v>1977.6311343381601</v>
      </c>
      <c r="AT40" s="5">
        <f t="shared" si="40"/>
        <v>1977.6311343381606</v>
      </c>
      <c r="AU40" s="10">
        <f t="shared" si="41"/>
        <v>4353.2550722985015</v>
      </c>
      <c r="AV40" s="10">
        <f t="shared" si="42"/>
        <v>5495.256111345554</v>
      </c>
      <c r="AW40" s="10">
        <f t="shared" si="43"/>
        <v>1015.3094367205247</v>
      </c>
      <c r="AX40" s="52">
        <f>'RawData + GCconc'!V40/'RawData + GCconc'!Q40</f>
        <v>6.9809880000000005E-2</v>
      </c>
      <c r="AY40" s="57">
        <v>0.31</v>
      </c>
      <c r="AZ40" s="59">
        <f t="shared" si="44"/>
        <v>3.0449342105263157E-7</v>
      </c>
      <c r="BA40" s="7">
        <f>$AX40*10^-6*G40</f>
        <v>6.8477980973684205E-8</v>
      </c>
      <c r="BB40" s="7">
        <f>$AX40*10^-6*M40</f>
        <v>1.0139645943073079E-7</v>
      </c>
      <c r="BC40" s="8">
        <f t="shared" si="9"/>
        <v>1454.2281851030596</v>
      </c>
      <c r="BD40" s="8">
        <f t="shared" si="45"/>
        <v>1288.1648864574931</v>
      </c>
      <c r="BE40" s="8">
        <f t="shared" si="10"/>
        <v>2606370.6348795369</v>
      </c>
      <c r="BF40" s="8">
        <f t="shared" si="46"/>
        <v>1429.0487895822228</v>
      </c>
      <c r="BG40" s="8">
        <f t="shared" si="47"/>
        <v>2301533.5493983957</v>
      </c>
      <c r="BH40" s="8">
        <f t="shared" si="48"/>
        <v>1261.9094494604246</v>
      </c>
      <c r="BI40" s="9">
        <f t="shared" si="49"/>
        <v>0.11701715907588006</v>
      </c>
      <c r="BJ40" s="9">
        <f t="shared" si="50"/>
        <v>0.17326920937544235</v>
      </c>
      <c r="BK40" s="9">
        <f>$L40/$I40*BA40*44/22.4*(273/(C40+273))*10^3*10^3</f>
        <v>0.13063716540831674</v>
      </c>
      <c r="BL40" s="9">
        <f t="shared" si="51"/>
        <v>0.13063716540831674</v>
      </c>
      <c r="BM40" s="10">
        <f t="shared" si="52"/>
        <v>0.2476543244841968</v>
      </c>
      <c r="BN40" s="10">
        <f t="shared" si="53"/>
        <v>0.30390637478375909</v>
      </c>
      <c r="BO40" s="10">
        <f t="shared" si="54"/>
        <v>0.58924428732066947</v>
      </c>
    </row>
    <row r="41" spans="1:67" x14ac:dyDescent="0.35">
      <c r="A41" t="str">
        <f>'RawData + GCconc'!A41</f>
        <v>PM</v>
      </c>
      <c r="B41" s="14">
        <f>'RawData + GCconc'!B41</f>
        <v>43802</v>
      </c>
      <c r="C41" s="50">
        <f>'RawData + GCconc'!O41</f>
        <v>11</v>
      </c>
      <c r="D41" s="51">
        <f>'RawData + GCconc'!P41</f>
        <v>745.5</v>
      </c>
      <c r="E41" s="51">
        <f>'RawData + GCconc'!F41</f>
        <v>7.7</v>
      </c>
      <c r="F41" s="51">
        <f>'RawData + GCconc'!G41</f>
        <v>748.4</v>
      </c>
      <c r="G41" s="4">
        <f t="shared" si="17"/>
        <v>0.98092105263157892</v>
      </c>
      <c r="H41" s="4">
        <f t="shared" si="18"/>
        <v>0.98473684210526313</v>
      </c>
      <c r="I41" s="53">
        <f>'RawData + GCconc'!J41-'RawData + GCconc'!I41</f>
        <v>50.069999999999993</v>
      </c>
      <c r="J41" s="52">
        <v>71.599999999999994</v>
      </c>
      <c r="K41" s="5">
        <f t="shared" si="19"/>
        <v>21.53</v>
      </c>
      <c r="L41" s="51">
        <f>'RawData + GCconc'!M41</f>
        <v>25</v>
      </c>
      <c r="M41" s="6">
        <f>G41*L41/K41</f>
        <v>1.1390165497347642</v>
      </c>
      <c r="N41" s="53">
        <f>'RawData + GCconc'!T41/'RawData + GCconc'!Q41</f>
        <v>3.3586896545</v>
      </c>
      <c r="O41" s="8">
        <v>2</v>
      </c>
      <c r="P41" s="59">
        <f t="shared" si="20"/>
        <v>1.969473684210526E-6</v>
      </c>
      <c r="Q41" s="7">
        <f t="shared" si="55"/>
        <v>3.294609391354934E-6</v>
      </c>
      <c r="R41" s="7">
        <f t="shared" si="22"/>
        <v>3.8256031018984372E-6</v>
      </c>
      <c r="S41" s="8">
        <f t="shared" si="23"/>
        <v>29330.381118650559</v>
      </c>
      <c r="T41" s="8">
        <f t="shared" si="24"/>
        <v>26939.820156125264</v>
      </c>
      <c r="U41" s="8">
        <f t="shared" si="25"/>
        <v>53444854.937615156</v>
      </c>
      <c r="V41" s="8">
        <f t="shared" si="26"/>
        <v>29303.317124552545</v>
      </c>
      <c r="W41" s="8">
        <f t="shared" si="27"/>
        <v>49122135.978119321</v>
      </c>
      <c r="X41" s="8">
        <f t="shared" si="28"/>
        <v>26933.210504218721</v>
      </c>
      <c r="Y41" s="9">
        <f>55.5*(Q41/V41)*16*10^3*10^3</f>
        <v>9.9838974785277132E-2</v>
      </c>
      <c r="Z41" s="9">
        <f>55.5*(R41/V41)*16*10^3*10^3</f>
        <v>0.11593006825972729</v>
      </c>
      <c r="AA41" s="6">
        <f>$L41/$I41*Q41*16/22.4*(273/($C41+273))*10^3*10^3</f>
        <v>1.1294905992775826</v>
      </c>
      <c r="AB41" s="6">
        <f>$K41/$I41*R41*16/22.4*(273/($C41+273))*10^3*10^3</f>
        <v>1.1294905992775826</v>
      </c>
      <c r="AC41" s="10">
        <f t="shared" si="29"/>
        <v>1.2293295740628596</v>
      </c>
      <c r="AD41" s="10">
        <f t="shared" si="30"/>
        <v>1.2454206675373098</v>
      </c>
      <c r="AE41" s="10">
        <f t="shared" si="31"/>
        <v>6.4934428493216831E-2</v>
      </c>
      <c r="AF41" s="51">
        <f>'RawData + GCconc'!U41/'RawData + GCconc'!Q41</f>
        <v>352.41708843500004</v>
      </c>
      <c r="AG41" s="8">
        <v>401</v>
      </c>
      <c r="AH41" s="59">
        <f t="shared" si="32"/>
        <v>3.9487947368421045E-4</v>
      </c>
      <c r="AI41" s="7">
        <f>AF41*10^-6*G41</f>
        <v>3.4569334135301649E-4</v>
      </c>
      <c r="AJ41" s="12">
        <f>AF41*10^-6*M41</f>
        <v>4.0140889613680502E-4</v>
      </c>
      <c r="AK41" s="8">
        <f t="shared" si="3"/>
        <v>808.76374022969503</v>
      </c>
      <c r="AL41" s="8">
        <f t="shared" si="33"/>
        <v>725.27003923220173</v>
      </c>
      <c r="AM41" s="8">
        <f t="shared" si="34"/>
        <v>1943509.0781384527</v>
      </c>
      <c r="AN41" s="8">
        <f t="shared" si="35"/>
        <v>1065.607960160349</v>
      </c>
      <c r="AO41" s="8">
        <f t="shared" si="36"/>
        <v>1733953.5023111347</v>
      </c>
      <c r="AP41" s="8">
        <f t="shared" si="37"/>
        <v>950.71058601920936</v>
      </c>
      <c r="AQ41" s="11">
        <f t="shared" si="38"/>
        <v>792.20798937822917</v>
      </c>
      <c r="AR41" s="11">
        <f t="shared" si="39"/>
        <v>919.88851530217062</v>
      </c>
      <c r="AS41" s="5">
        <f>$L41/$I41*AI41*44/22.4*(273/(C41+273))*10^3*10^3</f>
        <v>325.91353496048345</v>
      </c>
      <c r="AT41" s="5">
        <f t="shared" si="40"/>
        <v>325.91353496048345</v>
      </c>
      <c r="AU41" s="10">
        <f t="shared" si="41"/>
        <v>1118.1215243387126</v>
      </c>
      <c r="AV41" s="10">
        <f t="shared" si="42"/>
        <v>1245.8020502626541</v>
      </c>
      <c r="AW41" s="10">
        <f t="shared" si="43"/>
        <v>1014.289405122242</v>
      </c>
      <c r="AX41" s="52">
        <f>'RawData + GCconc'!V41/'RawData + GCconc'!Q41</f>
        <v>0.105268027</v>
      </c>
      <c r="AY41" s="57">
        <v>0.31</v>
      </c>
      <c r="AZ41" s="59">
        <f t="shared" si="44"/>
        <v>3.0526842105263158E-7</v>
      </c>
      <c r="BA41" s="7">
        <f>$AX41*10^-6*G41</f>
        <v>1.0325962385328946E-7</v>
      </c>
      <c r="BB41" s="7">
        <f>$AX41*10^-6*M41</f>
        <v>1.1990202491092598E-7</v>
      </c>
      <c r="BC41" s="8">
        <f t="shared" si="9"/>
        <v>1454.2281851030596</v>
      </c>
      <c r="BD41" s="8">
        <f t="shared" si="45"/>
        <v>1292.8668121184153</v>
      </c>
      <c r="BE41" s="8">
        <f t="shared" si="10"/>
        <v>2606370.6348795369</v>
      </c>
      <c r="BF41" s="8">
        <f t="shared" si="46"/>
        <v>1429.0487895822228</v>
      </c>
      <c r="BG41" s="8">
        <f t="shared" si="47"/>
        <v>2310184.4187158868</v>
      </c>
      <c r="BH41" s="8">
        <f t="shared" si="48"/>
        <v>1266.6526406863979</v>
      </c>
      <c r="BI41" s="9">
        <f t="shared" si="49"/>
        <v>0.17645303875415683</v>
      </c>
      <c r="BJ41" s="9">
        <f t="shared" si="50"/>
        <v>0.20489205614741851</v>
      </c>
      <c r="BK41" s="9">
        <f>$L41/$I41*BA41*44/22.4*(273/(C41+273))*10^3*10^3</f>
        <v>9.7351337161998702E-2</v>
      </c>
      <c r="BL41" s="9">
        <f t="shared" si="51"/>
        <v>9.7351337161998702E-2</v>
      </c>
      <c r="BM41" s="10">
        <f t="shared" si="52"/>
        <v>0.27380437591615553</v>
      </c>
      <c r="BN41" s="10">
        <f t="shared" si="53"/>
        <v>0.30224339330941719</v>
      </c>
      <c r="BO41" s="10">
        <f t="shared" si="54"/>
        <v>0.5885318991689461</v>
      </c>
    </row>
    <row r="42" spans="1:67" x14ac:dyDescent="0.35">
      <c r="A42" t="str">
        <f>'RawData + GCconc'!A42</f>
        <v>PM</v>
      </c>
      <c r="B42" s="14">
        <f>'RawData + GCconc'!B42</f>
        <v>43802</v>
      </c>
      <c r="C42" s="50">
        <f>'RawData + GCconc'!O42</f>
        <v>11</v>
      </c>
      <c r="D42" s="51">
        <f>'RawData + GCconc'!P42</f>
        <v>745.5</v>
      </c>
      <c r="E42" s="51">
        <f>'RawData + GCconc'!F42</f>
        <v>7.7</v>
      </c>
      <c r="F42" s="51">
        <f>'RawData + GCconc'!G42</f>
        <v>748.4</v>
      </c>
      <c r="G42" s="4">
        <f t="shared" si="17"/>
        <v>0.98092105263157892</v>
      </c>
      <c r="H42" s="4">
        <f t="shared" si="18"/>
        <v>0.98473684210526313</v>
      </c>
      <c r="I42" s="53">
        <f>'RawData + GCconc'!J42-'RawData + GCconc'!I42</f>
        <v>32.929999999999993</v>
      </c>
      <c r="J42" s="52">
        <v>71.599999999999994</v>
      </c>
      <c r="K42" s="5">
        <f t="shared" si="19"/>
        <v>38.67</v>
      </c>
      <c r="L42" s="51">
        <f>'RawData + GCconc'!M42</f>
        <v>53</v>
      </c>
      <c r="M42" s="6">
        <f>G42*L42/K42</f>
        <v>1.3444224408966559</v>
      </c>
      <c r="N42" s="53">
        <f>'RawData + GCconc'!T42/'RawData + GCconc'!Q42</f>
        <v>0.90214096550000011</v>
      </c>
      <c r="O42" s="8">
        <v>2</v>
      </c>
      <c r="P42" s="59">
        <f t="shared" si="20"/>
        <v>1.969473684210526E-6</v>
      </c>
      <c r="Q42" s="7">
        <f t="shared" si="55"/>
        <v>8.8492906550032899E-7</v>
      </c>
      <c r="R42" s="7">
        <f t="shared" si="22"/>
        <v>1.212858558870376E-6</v>
      </c>
      <c r="S42" s="8">
        <f t="shared" si="23"/>
        <v>29330.381118650559</v>
      </c>
      <c r="T42" s="8">
        <f t="shared" si="24"/>
        <v>26939.820156125264</v>
      </c>
      <c r="U42" s="8">
        <f t="shared" si="25"/>
        <v>53444854.937615156</v>
      </c>
      <c r="V42" s="8">
        <f t="shared" si="26"/>
        <v>29303.317124552545</v>
      </c>
      <c r="W42" s="8">
        <f t="shared" si="27"/>
        <v>49122135.978119321</v>
      </c>
      <c r="X42" s="8">
        <f t="shared" si="28"/>
        <v>26933.210504218721</v>
      </c>
      <c r="Y42" s="9">
        <f>55.5*(Q42/V42)*16*10^3*10^3</f>
        <v>2.681665720041896E-2</v>
      </c>
      <c r="Z42" s="9">
        <f>55.5*(R42/V42)*16*10^3*10^3</f>
        <v>3.6754146150044097E-2</v>
      </c>
      <c r="AA42" s="6">
        <f>$L42/$I42*Q42*16/22.4*(273/($C42+273))*10^3*10^3</f>
        <v>0.97793247861938282</v>
      </c>
      <c r="AB42" s="6">
        <f>$K42/$I42*R42*16/22.4*(273/($C42+273))*10^3*10^3</f>
        <v>0.97793247861938304</v>
      </c>
      <c r="AC42" s="10">
        <f t="shared" si="29"/>
        <v>1.0047491358198017</v>
      </c>
      <c r="AD42" s="10">
        <f t="shared" si="30"/>
        <v>1.0146866247694271</v>
      </c>
      <c r="AE42" s="10">
        <f t="shared" si="31"/>
        <v>6.4934428493216831E-2</v>
      </c>
      <c r="AF42" s="51">
        <f>'RawData + GCconc'!U42/'RawData + GCconc'!Q42</f>
        <v>266.87382143500002</v>
      </c>
      <c r="AG42" s="8">
        <v>401</v>
      </c>
      <c r="AH42" s="59">
        <f t="shared" si="32"/>
        <v>3.9487947368421045E-4</v>
      </c>
      <c r="AI42" s="7">
        <f>AF42*10^-6*G42</f>
        <v>2.6178214984183226E-4</v>
      </c>
      <c r="AJ42" s="12">
        <f>AF42*10^-6*M42</f>
        <v>3.5879115442506102E-4</v>
      </c>
      <c r="AK42" s="8">
        <f t="shared" si="3"/>
        <v>808.76374022969503</v>
      </c>
      <c r="AL42" s="8">
        <f t="shared" si="33"/>
        <v>725.27003923220173</v>
      </c>
      <c r="AM42" s="8">
        <f t="shared" si="34"/>
        <v>1943509.0781384527</v>
      </c>
      <c r="AN42" s="8">
        <f t="shared" si="35"/>
        <v>1065.607960160349</v>
      </c>
      <c r="AO42" s="8">
        <f t="shared" si="36"/>
        <v>1733953.5023111347</v>
      </c>
      <c r="AP42" s="8">
        <f t="shared" si="37"/>
        <v>950.71058601920936</v>
      </c>
      <c r="AQ42" s="11">
        <f t="shared" si="38"/>
        <v>599.91294529890615</v>
      </c>
      <c r="AR42" s="11">
        <f t="shared" si="39"/>
        <v>822.22358678153671</v>
      </c>
      <c r="AS42" s="5">
        <f>$L42/$I42*AI42*44/22.4*(273/(C42+273))*10^3*10^3</f>
        <v>795.56035703051043</v>
      </c>
      <c r="AT42" s="5">
        <f t="shared" si="40"/>
        <v>795.56035703051054</v>
      </c>
      <c r="AU42" s="10">
        <f t="shared" si="41"/>
        <v>1395.4733023294166</v>
      </c>
      <c r="AV42" s="10">
        <f t="shared" si="42"/>
        <v>1617.7839438120473</v>
      </c>
      <c r="AW42" s="10">
        <f t="shared" si="43"/>
        <v>1014.289405122242</v>
      </c>
      <c r="AX42" s="52">
        <f>'RawData + GCconc'!V42/'RawData + GCconc'!Q42</f>
        <v>5.9852150000000003E-3</v>
      </c>
      <c r="AY42" s="57">
        <v>0.31</v>
      </c>
      <c r="AZ42" s="59">
        <f t="shared" si="44"/>
        <v>3.0526842105263158E-7</v>
      </c>
      <c r="BA42" s="7">
        <f>$AX42*10^-6*G42</f>
        <v>5.8710233980263157E-9</v>
      </c>
      <c r="BB42" s="7">
        <f>$AX42*10^-6*M42</f>
        <v>8.0466573595912783E-9</v>
      </c>
      <c r="BC42" s="8">
        <f t="shared" si="9"/>
        <v>1454.2281851030596</v>
      </c>
      <c r="BD42" s="8">
        <f t="shared" si="45"/>
        <v>1292.8668121184153</v>
      </c>
      <c r="BE42" s="8">
        <f t="shared" si="10"/>
        <v>2606370.6348795369</v>
      </c>
      <c r="BF42" s="8">
        <f t="shared" si="46"/>
        <v>1429.0487895822228</v>
      </c>
      <c r="BG42" s="8">
        <f t="shared" si="47"/>
        <v>2310184.4187158868</v>
      </c>
      <c r="BH42" s="8">
        <f t="shared" si="48"/>
        <v>1266.6526406863979</v>
      </c>
      <c r="BI42" s="9">
        <f t="shared" si="49"/>
        <v>1.0032574984491359E-2</v>
      </c>
      <c r="BJ42" s="9">
        <f t="shared" si="50"/>
        <v>1.3750361370003671E-2</v>
      </c>
      <c r="BK42" s="9">
        <f>$L42/$I42*BA42*44/22.4*(273/(C42+273))*10^3*10^3</f>
        <v>1.7842138868102153E-2</v>
      </c>
      <c r="BL42" s="9">
        <f t="shared" si="51"/>
        <v>1.7842138868102153E-2</v>
      </c>
      <c r="BM42" s="10">
        <f t="shared" si="52"/>
        <v>2.7874713852593512E-2</v>
      </c>
      <c r="BN42" s="10">
        <f t="shared" si="53"/>
        <v>3.1592500238105822E-2</v>
      </c>
      <c r="BO42" s="10">
        <f t="shared" si="54"/>
        <v>0.5885318991689461</v>
      </c>
    </row>
    <row r="43" spans="1:67" x14ac:dyDescent="0.35">
      <c r="A43" t="str">
        <f>'RawData + GCconc'!A43</f>
        <v>WB</v>
      </c>
      <c r="B43" s="14">
        <f>'RawData + GCconc'!B43</f>
        <v>43802</v>
      </c>
      <c r="C43" s="50">
        <f>'RawData + GCconc'!O43</f>
        <v>11</v>
      </c>
      <c r="D43" s="51">
        <f>'RawData + GCconc'!P43</f>
        <v>745.5</v>
      </c>
      <c r="E43" s="51">
        <f>'RawData + GCconc'!F43</f>
        <v>8.1</v>
      </c>
      <c r="F43" s="51">
        <f>'RawData + GCconc'!G43</f>
        <v>746.3</v>
      </c>
      <c r="G43" s="4">
        <f t="shared" si="17"/>
        <v>0.98092105263157892</v>
      </c>
      <c r="H43" s="4">
        <f t="shared" si="18"/>
        <v>0.98197368421052622</v>
      </c>
      <c r="I43" s="53">
        <f>'RawData + GCconc'!J43-'RawData + GCconc'!I43</f>
        <v>39.760000000000005</v>
      </c>
      <c r="J43" s="52">
        <v>71.599999999999994</v>
      </c>
      <c r="K43" s="5">
        <f t="shared" si="19"/>
        <v>31.839999999999989</v>
      </c>
      <c r="L43" s="51">
        <f>'RawData + GCconc'!M43</f>
        <v>46</v>
      </c>
      <c r="M43" s="6">
        <f>G43*L43/K43</f>
        <v>1.4171598122189901</v>
      </c>
      <c r="N43" s="53">
        <f>'RawData + GCconc'!T43/'RawData + GCconc'!Q43</f>
        <v>2.6534603655</v>
      </c>
      <c r="O43" s="8">
        <v>2</v>
      </c>
      <c r="P43" s="59">
        <f t="shared" si="20"/>
        <v>1.9639473684210523E-6</v>
      </c>
      <c r="Q43" s="7">
        <f t="shared" si="55"/>
        <v>2.602835134842434E-6</v>
      </c>
      <c r="R43" s="7">
        <f t="shared" si="22"/>
        <v>3.7603773933025128E-6</v>
      </c>
      <c r="S43" s="8">
        <f t="shared" si="23"/>
        <v>29330.381118650559</v>
      </c>
      <c r="T43" s="8">
        <f t="shared" si="24"/>
        <v>27226.743818992869</v>
      </c>
      <c r="U43" s="8">
        <f t="shared" si="25"/>
        <v>53444854.937615156</v>
      </c>
      <c r="V43" s="8">
        <f t="shared" si="26"/>
        <v>29303.317124552545</v>
      </c>
      <c r="W43" s="8">
        <f t="shared" si="27"/>
        <v>49642563.997275136</v>
      </c>
      <c r="X43" s="8">
        <f t="shared" si="28"/>
        <v>27218.556349083061</v>
      </c>
      <c r="Y43" s="9">
        <f>55.5*(Q43/V43)*16*10^3*10^3</f>
        <v>7.8875630015397963E-2</v>
      </c>
      <c r="Z43" s="9">
        <f>55.5*(R43/V43)*16*10^3*10^3</f>
        <v>0.11395348557500964</v>
      </c>
      <c r="AA43" s="6">
        <f>$L43/$I43*Q43*16/22.4*(273/($C43+273))*10^3*10^3</f>
        <v>2.0676374408012008</v>
      </c>
      <c r="AB43" s="6">
        <f>$K43/$I43*R43*16/22.4*(273/($C43+273))*10^3*10^3</f>
        <v>2.0676374408012008</v>
      </c>
      <c r="AC43" s="10">
        <f t="shared" si="29"/>
        <v>2.1465130708165989</v>
      </c>
      <c r="AD43" s="10">
        <f t="shared" si="30"/>
        <v>2.1815909263762103</v>
      </c>
      <c r="AE43" s="10">
        <f t="shared" si="31"/>
        <v>6.4073393195104036E-2</v>
      </c>
      <c r="AF43" s="51">
        <f>'RawData + GCconc'!U43/'RawData + GCconc'!Q43</f>
        <v>440.01853923499999</v>
      </c>
      <c r="AG43" s="8">
        <v>401</v>
      </c>
      <c r="AH43" s="59">
        <f t="shared" si="32"/>
        <v>3.9377144736842102E-4</v>
      </c>
      <c r="AI43" s="7">
        <f>AF43*10^-6*G43</f>
        <v>4.3162344868380589E-4</v>
      </c>
      <c r="AJ43" s="12">
        <f>AF43*10^-6*M43</f>
        <v>6.2357659043514688E-4</v>
      </c>
      <c r="AK43" s="8">
        <f t="shared" si="3"/>
        <v>808.76374022969503</v>
      </c>
      <c r="AL43" s="8">
        <f t="shared" si="33"/>
        <v>735.12904285215131</v>
      </c>
      <c r="AM43" s="8">
        <f t="shared" si="34"/>
        <v>1943509.0781384527</v>
      </c>
      <c r="AN43" s="8">
        <f t="shared" si="35"/>
        <v>1065.607960160349</v>
      </c>
      <c r="AO43" s="8">
        <f t="shared" si="36"/>
        <v>1758637.0655253399</v>
      </c>
      <c r="AP43" s="8">
        <f t="shared" si="37"/>
        <v>964.24435426451737</v>
      </c>
      <c r="AQ43" s="11">
        <f t="shared" si="38"/>
        <v>989.12968098253316</v>
      </c>
      <c r="AR43" s="11">
        <f t="shared" si="39"/>
        <v>1429.0190114697407</v>
      </c>
      <c r="AS43" s="5">
        <f>$L43/$I43*AI43*44/22.4*(273/(C43+273))*10^3*10^3</f>
        <v>942.89960010129278</v>
      </c>
      <c r="AT43" s="5">
        <f t="shared" si="40"/>
        <v>942.89960010129255</v>
      </c>
      <c r="AU43" s="10">
        <f t="shared" si="41"/>
        <v>1932.0292810838259</v>
      </c>
      <c r="AV43" s="10">
        <f t="shared" si="42"/>
        <v>2371.9186115710331</v>
      </c>
      <c r="AW43" s="10">
        <f t="shared" si="43"/>
        <v>997.24708806528804</v>
      </c>
      <c r="AX43" s="52">
        <f>'RawData + GCconc'!V43/'RawData + GCconc'!Q43</f>
        <v>0.11310614300000001</v>
      </c>
      <c r="AY43" s="57">
        <v>0.31</v>
      </c>
      <c r="AZ43" s="59">
        <f t="shared" si="44"/>
        <v>3.0441184210526308E-7</v>
      </c>
      <c r="BA43" s="7">
        <f>$AX43*10^-6*G43</f>
        <v>1.1094819685065788E-7</v>
      </c>
      <c r="BB43" s="7">
        <f>$AX43*10^-6*M43</f>
        <v>1.6028948037469424E-7</v>
      </c>
      <c r="BC43" s="8">
        <f t="shared" si="9"/>
        <v>1454.2281851030596</v>
      </c>
      <c r="BD43" s="8">
        <f t="shared" si="45"/>
        <v>1311.7847973738001</v>
      </c>
      <c r="BE43" s="8">
        <f t="shared" si="10"/>
        <v>2606370.6348795369</v>
      </c>
      <c r="BF43" s="8">
        <f t="shared" si="46"/>
        <v>1429.0487895822228</v>
      </c>
      <c r="BG43" s="8">
        <f t="shared" si="47"/>
        <v>2344979.9678115132</v>
      </c>
      <c r="BH43" s="8">
        <f t="shared" si="48"/>
        <v>1285.7307167867496</v>
      </c>
      <c r="BI43" s="9">
        <f t="shared" si="49"/>
        <v>0.18959149518506893</v>
      </c>
      <c r="BJ43" s="9">
        <f t="shared" si="50"/>
        <v>0.27390731088295145</v>
      </c>
      <c r="BK43" s="9">
        <f>$L43/$I43*BA43*44/22.4*(273/(C43+273))*10^3*10^3</f>
        <v>0.24237100825141014</v>
      </c>
      <c r="BL43" s="9">
        <f t="shared" si="51"/>
        <v>0.24237100825141014</v>
      </c>
      <c r="BM43" s="10">
        <f t="shared" si="52"/>
        <v>0.43196250343647907</v>
      </c>
      <c r="BN43" s="10">
        <f t="shared" si="53"/>
        <v>0.51627831913436162</v>
      </c>
      <c r="BO43" s="10">
        <f t="shared" si="54"/>
        <v>0.57817216989173636</v>
      </c>
    </row>
    <row r="44" spans="1:67" x14ac:dyDescent="0.35">
      <c r="A44" t="str">
        <f>'RawData + GCconc'!A44</f>
        <v>WB</v>
      </c>
      <c r="B44" s="14">
        <f>'RawData + GCconc'!B44</f>
        <v>43802</v>
      </c>
      <c r="C44" s="50">
        <f>'RawData + GCconc'!O44</f>
        <v>11</v>
      </c>
      <c r="D44" s="51">
        <f>'RawData + GCconc'!P44</f>
        <v>745.5</v>
      </c>
      <c r="E44" s="51">
        <f>'RawData + GCconc'!F44</f>
        <v>8.1</v>
      </c>
      <c r="F44" s="51">
        <f>'RawData + GCconc'!G44</f>
        <v>746.3</v>
      </c>
      <c r="G44" s="4">
        <f t="shared" si="17"/>
        <v>0.98092105263157892</v>
      </c>
      <c r="H44" s="4">
        <f t="shared" si="18"/>
        <v>0.98197368421052622</v>
      </c>
      <c r="I44" s="53">
        <f>'RawData + GCconc'!J44-'RawData + GCconc'!I44</f>
        <v>36.86999999999999</v>
      </c>
      <c r="J44" s="52">
        <v>71.599999999999994</v>
      </c>
      <c r="K44" s="5">
        <f t="shared" si="19"/>
        <v>34.730000000000004</v>
      </c>
      <c r="L44" s="51">
        <f>'RawData + GCconc'!M44</f>
        <v>49</v>
      </c>
      <c r="M44" s="6">
        <f>G44*L44/K44</f>
        <v>1.3839657811387089</v>
      </c>
      <c r="N44" s="53">
        <f>'RawData + GCconc'!T44/'RawData + GCconc'!Q44</f>
        <v>2.1036427165</v>
      </c>
      <c r="O44" s="8">
        <v>2</v>
      </c>
      <c r="P44" s="59">
        <f t="shared" si="20"/>
        <v>1.9639473684210523E-6</v>
      </c>
      <c r="Q44" s="7">
        <f t="shared" si="55"/>
        <v>2.0635074278299341E-6</v>
      </c>
      <c r="R44" s="7">
        <f t="shared" si="22"/>
        <v>2.9113695353776779E-6</v>
      </c>
      <c r="S44" s="8">
        <f t="shared" si="23"/>
        <v>29330.381118650559</v>
      </c>
      <c r="T44" s="8">
        <f t="shared" si="24"/>
        <v>27226.743818992869</v>
      </c>
      <c r="U44" s="8">
        <f t="shared" si="25"/>
        <v>53444854.937615156</v>
      </c>
      <c r="V44" s="8">
        <f t="shared" si="26"/>
        <v>29303.317124552545</v>
      </c>
      <c r="W44" s="8">
        <f t="shared" si="27"/>
        <v>49642563.997275136</v>
      </c>
      <c r="X44" s="8">
        <f t="shared" si="28"/>
        <v>27218.556349083061</v>
      </c>
      <c r="Y44" s="9">
        <f>55.5*(Q44/V44)*16*10^3*10^3</f>
        <v>6.2531985308163701E-2</v>
      </c>
      <c r="Z44" s="9">
        <f>55.5*(R44/V44)*16*10^3*10^3</f>
        <v>8.8225375182839641E-2</v>
      </c>
      <c r="AA44" s="6">
        <f>$L44/$I44*Q44*16/22.4*(273/($C44+273))*10^3*10^3</f>
        <v>1.8829780187826881</v>
      </c>
      <c r="AB44" s="6">
        <f>$K44/$I44*R44*16/22.4*(273/($C44+273))*10^3*10^3</f>
        <v>1.8829780187826877</v>
      </c>
      <c r="AC44" s="10">
        <f t="shared" si="29"/>
        <v>1.9455100040908517</v>
      </c>
      <c r="AD44" s="10">
        <f t="shared" si="30"/>
        <v>1.9712033939655274</v>
      </c>
      <c r="AE44" s="10">
        <f t="shared" si="31"/>
        <v>6.4073393195104036E-2</v>
      </c>
      <c r="AF44" s="51">
        <f>'RawData + GCconc'!U44/'RawData + GCconc'!Q44</f>
        <v>405.68867553500002</v>
      </c>
      <c r="AG44" s="8">
        <v>401</v>
      </c>
      <c r="AH44" s="59">
        <f t="shared" si="32"/>
        <v>3.9377144736842102E-4</v>
      </c>
      <c r="AI44" s="7">
        <f>AF44*10^-6*G44</f>
        <v>3.9794856264650325E-4</v>
      </c>
      <c r="AJ44" s="12">
        <f>AF44*10^-6*M44</f>
        <v>5.614592447359245E-4</v>
      </c>
      <c r="AK44" s="8">
        <f t="shared" si="3"/>
        <v>808.76374022969503</v>
      </c>
      <c r="AL44" s="8">
        <f t="shared" si="33"/>
        <v>735.12904285215131</v>
      </c>
      <c r="AM44" s="8">
        <f t="shared" si="34"/>
        <v>1943509.0781384527</v>
      </c>
      <c r="AN44" s="8">
        <f t="shared" si="35"/>
        <v>1065.607960160349</v>
      </c>
      <c r="AO44" s="8">
        <f t="shared" si="36"/>
        <v>1758637.0655253399</v>
      </c>
      <c r="AP44" s="8">
        <f t="shared" si="37"/>
        <v>964.24435426451737</v>
      </c>
      <c r="AQ44" s="11">
        <f t="shared" si="38"/>
        <v>911.95864362399232</v>
      </c>
      <c r="AR44" s="11">
        <f t="shared" si="39"/>
        <v>1286.6678242895368</v>
      </c>
      <c r="AS44" s="5">
        <f>$L44/$I44*AI44*44/22.4*(273/(C44+273))*10^3*10^3</f>
        <v>998.61675388213871</v>
      </c>
      <c r="AT44" s="5">
        <f t="shared" si="40"/>
        <v>998.61675388213871</v>
      </c>
      <c r="AU44" s="10">
        <f t="shared" si="41"/>
        <v>1910.5753975061311</v>
      </c>
      <c r="AV44" s="10">
        <f t="shared" si="42"/>
        <v>2285.2845781716755</v>
      </c>
      <c r="AW44" s="10">
        <f t="shared" si="43"/>
        <v>997.24708806528804</v>
      </c>
      <c r="AX44" s="52">
        <f>'RawData + GCconc'!V44/'RawData + GCconc'!Q44</f>
        <v>8.0820566999999996E-2</v>
      </c>
      <c r="AY44" s="57">
        <v>0.31</v>
      </c>
      <c r="AZ44" s="59">
        <f t="shared" si="44"/>
        <v>3.0441184210526308E-7</v>
      </c>
      <c r="BA44" s="7">
        <f>$AX44*10^-6*G44</f>
        <v>7.9278595655921051E-8</v>
      </c>
      <c r="BB44" s="7">
        <f>$AX44*10^-6*M44</f>
        <v>1.1185289914022836E-7</v>
      </c>
      <c r="BC44" s="8">
        <f t="shared" si="9"/>
        <v>1454.2281851030596</v>
      </c>
      <c r="BD44" s="8">
        <f t="shared" si="45"/>
        <v>1311.7847973738001</v>
      </c>
      <c r="BE44" s="8">
        <f t="shared" si="10"/>
        <v>2606370.6348795369</v>
      </c>
      <c r="BF44" s="8">
        <f t="shared" si="46"/>
        <v>1429.0487895822228</v>
      </c>
      <c r="BG44" s="8">
        <f t="shared" si="47"/>
        <v>2344979.9678115132</v>
      </c>
      <c r="BH44" s="8">
        <f t="shared" si="48"/>
        <v>1285.7307167867496</v>
      </c>
      <c r="BI44" s="9">
        <f t="shared" si="49"/>
        <v>0.13547356255650095</v>
      </c>
      <c r="BJ44" s="9">
        <f t="shared" si="50"/>
        <v>0.19113747668495668</v>
      </c>
      <c r="BK44" s="9">
        <f>$L44/$I44*BA44*44/22.4*(273/(C44+273))*10^3*10^3</f>
        <v>0.19894263047401953</v>
      </c>
      <c r="BL44" s="9">
        <f t="shared" si="51"/>
        <v>0.19894263047401953</v>
      </c>
      <c r="BM44" s="10">
        <f t="shared" si="52"/>
        <v>0.3344161930305205</v>
      </c>
      <c r="BN44" s="10">
        <f t="shared" si="53"/>
        <v>0.39008010715897623</v>
      </c>
      <c r="BO44" s="10">
        <f t="shared" si="54"/>
        <v>0.57817216989173636</v>
      </c>
    </row>
    <row r="45" spans="1:67" x14ac:dyDescent="0.35">
      <c r="A45" t="str">
        <f>'RawData + GCconc'!A45</f>
        <v>WBP</v>
      </c>
      <c r="B45" s="14">
        <f>'RawData + GCconc'!B45</f>
        <v>43802</v>
      </c>
      <c r="C45" s="50">
        <f>'RawData + GCconc'!O45</f>
        <v>11</v>
      </c>
      <c r="D45" s="51">
        <f>'RawData + GCconc'!P45</f>
        <v>745.5</v>
      </c>
      <c r="E45" s="51">
        <f>'RawData + GCconc'!F45</f>
        <v>7.6</v>
      </c>
      <c r="F45" s="51">
        <f>'RawData + GCconc'!G45</f>
        <v>746</v>
      </c>
      <c r="G45" s="4">
        <f t="shared" si="17"/>
        <v>0.98092105263157892</v>
      </c>
      <c r="H45" s="4">
        <f t="shared" si="18"/>
        <v>0.98157894736842111</v>
      </c>
      <c r="I45" s="53">
        <f>'RawData + GCconc'!J45-'RawData + GCconc'!I45</f>
        <v>41</v>
      </c>
      <c r="J45" s="52">
        <v>71.599999999999994</v>
      </c>
      <c r="K45" s="5">
        <f t="shared" si="19"/>
        <v>30.599999999999994</v>
      </c>
      <c r="L45" s="51">
        <f>'RawData + GCconc'!M45</f>
        <v>45</v>
      </c>
      <c r="M45" s="6">
        <f>G45*L45/K45</f>
        <v>1.4425309597523222</v>
      </c>
      <c r="N45" s="53">
        <f>'RawData + GCconc'!T45/'RawData + GCconc'!Q45</f>
        <v>8.5564907075000001</v>
      </c>
      <c r="O45" s="8">
        <v>2</v>
      </c>
      <c r="P45" s="59">
        <f t="shared" si="20"/>
        <v>1.9631578947368421E-6</v>
      </c>
      <c r="Q45" s="7">
        <f t="shared" si="55"/>
        <v>8.3932418716332235E-6</v>
      </c>
      <c r="R45" s="7">
        <f t="shared" si="22"/>
        <v>1.23430027524018E-5</v>
      </c>
      <c r="S45" s="8">
        <f t="shared" si="23"/>
        <v>29330.381118650559</v>
      </c>
      <c r="T45" s="8">
        <f t="shared" si="24"/>
        <v>26868.223374023019</v>
      </c>
      <c r="U45" s="8">
        <f t="shared" si="25"/>
        <v>53444854.937615156</v>
      </c>
      <c r="V45" s="8">
        <f t="shared" si="26"/>
        <v>29303.317124552545</v>
      </c>
      <c r="W45" s="8">
        <f t="shared" si="27"/>
        <v>48992207.070433453</v>
      </c>
      <c r="X45" s="8">
        <f t="shared" si="28"/>
        <v>26861.971691988627</v>
      </c>
      <c r="Y45" s="9">
        <f>55.5*(Q45/V45)*16*10^3*10^3</f>
        <v>0.25434658985297764</v>
      </c>
      <c r="Z45" s="9">
        <f>55.5*(R45/V45)*16*10^3*10^3</f>
        <v>0.37403910272496721</v>
      </c>
      <c r="AA45" s="6">
        <f>$L45/$I45*Q45*16/22.4*(273/($C45+273))*10^3*10^3</f>
        <v>6.3252058934714483</v>
      </c>
      <c r="AB45" s="6">
        <f>$K45/$I45*R45*16/22.4*(273/($C45+273))*10^3*10^3</f>
        <v>6.3252058934714475</v>
      </c>
      <c r="AC45" s="10">
        <f t="shared" si="29"/>
        <v>6.5795524833244263</v>
      </c>
      <c r="AD45" s="10">
        <f t="shared" si="30"/>
        <v>6.6992449961964144</v>
      </c>
      <c r="AE45" s="10">
        <f t="shared" si="31"/>
        <v>6.4897850035566682E-2</v>
      </c>
      <c r="AF45" s="51">
        <f>'RawData + GCconc'!U45/'RawData + GCconc'!Q45</f>
        <v>620.34278123499996</v>
      </c>
      <c r="AG45" s="8">
        <v>401</v>
      </c>
      <c r="AH45" s="59">
        <f t="shared" si="32"/>
        <v>3.9361315789473685E-4</v>
      </c>
      <c r="AI45" s="7">
        <f>AF45*10^-6*G45</f>
        <v>6.0850729396143743E-4</v>
      </c>
      <c r="AJ45" s="12">
        <f>AF45*10^-6*M45</f>
        <v>8.9486366759034929E-4</v>
      </c>
      <c r="AK45" s="8">
        <f t="shared" si="3"/>
        <v>808.76374022969503</v>
      </c>
      <c r="AL45" s="8">
        <f t="shared" si="33"/>
        <v>722.81671454088462</v>
      </c>
      <c r="AM45" s="8">
        <f t="shared" si="34"/>
        <v>1943509.0781384527</v>
      </c>
      <c r="AN45" s="8">
        <f t="shared" si="35"/>
        <v>1065.607960160349</v>
      </c>
      <c r="AO45" s="8">
        <f t="shared" si="36"/>
        <v>1727813.8335154867</v>
      </c>
      <c r="AP45" s="8">
        <f t="shared" si="37"/>
        <v>947.34426269456753</v>
      </c>
      <c r="AQ45" s="11">
        <f t="shared" si="38"/>
        <v>1394.4854650205746</v>
      </c>
      <c r="AR45" s="11">
        <f t="shared" si="39"/>
        <v>2050.7139191479041</v>
      </c>
      <c r="AS45" s="5">
        <f>$L45/$I45*AI45*44/22.4*(273/(C45+273))*10^3*10^3</f>
        <v>1261.082242992695</v>
      </c>
      <c r="AT45" s="5">
        <f t="shared" si="40"/>
        <v>1261.0822429926948</v>
      </c>
      <c r="AU45" s="10">
        <f t="shared" si="41"/>
        <v>2655.5677080132696</v>
      </c>
      <c r="AV45" s="10">
        <f t="shared" si="42"/>
        <v>3311.7961621405989</v>
      </c>
      <c r="AW45" s="10">
        <f t="shared" si="43"/>
        <v>1014.6293902123393</v>
      </c>
      <c r="AX45" s="52">
        <f>'RawData + GCconc'!V45/'RawData + GCconc'!Q45</f>
        <v>0.13643387200000001</v>
      </c>
      <c r="AY45" s="57">
        <v>0.31</v>
      </c>
      <c r="AZ45" s="59">
        <f t="shared" si="44"/>
        <v>3.0428947368421053E-7</v>
      </c>
      <c r="BA45" s="7">
        <f>$AX45*10^-6*G45</f>
        <v>1.3383085733684209E-7</v>
      </c>
      <c r="BB45" s="7">
        <f>$AX45*10^-6*M45</f>
        <v>1.9681008431888547E-7</v>
      </c>
      <c r="BC45" s="8">
        <f t="shared" si="9"/>
        <v>1454.2281851030596</v>
      </c>
      <c r="BD45" s="8">
        <f t="shared" si="45"/>
        <v>1288.1648864574931</v>
      </c>
      <c r="BE45" s="8">
        <f t="shared" si="10"/>
        <v>2606370.6348795369</v>
      </c>
      <c r="BF45" s="8">
        <f t="shared" si="46"/>
        <v>1429.0487895822228</v>
      </c>
      <c r="BG45" s="8">
        <f t="shared" si="47"/>
        <v>2301533.5493983957</v>
      </c>
      <c r="BH45" s="8">
        <f t="shared" si="48"/>
        <v>1261.9094494604246</v>
      </c>
      <c r="BI45" s="9">
        <f t="shared" si="49"/>
        <v>0.22869404879599076</v>
      </c>
      <c r="BJ45" s="9">
        <f t="shared" si="50"/>
        <v>0.33631477764116291</v>
      </c>
      <c r="BK45" s="9">
        <f>$L45/$I45*BA45*44/22.4*(273/(C45+273))*10^3*10^3</f>
        <v>0.27735364789674272</v>
      </c>
      <c r="BL45" s="9">
        <f t="shared" si="51"/>
        <v>0.27735364789674272</v>
      </c>
      <c r="BM45" s="10">
        <f t="shared" si="52"/>
        <v>0.50604769669273342</v>
      </c>
      <c r="BN45" s="10">
        <f t="shared" si="53"/>
        <v>0.61366842553790568</v>
      </c>
      <c r="BO45" s="10">
        <f t="shared" si="54"/>
        <v>0.58884961599627528</v>
      </c>
    </row>
    <row r="46" spans="1:67" x14ac:dyDescent="0.35">
      <c r="A46" t="str">
        <f>'RawData + GCconc'!A46</f>
        <v>WBP</v>
      </c>
      <c r="B46" s="14">
        <f>'RawData + GCconc'!B46</f>
        <v>43802</v>
      </c>
      <c r="C46" s="50">
        <f>'RawData + GCconc'!O46</f>
        <v>11</v>
      </c>
      <c r="D46" s="51">
        <f>'RawData + GCconc'!P46</f>
        <v>745.5</v>
      </c>
      <c r="E46" s="51">
        <f>'RawData + GCconc'!F46</f>
        <v>7.6</v>
      </c>
      <c r="F46" s="51">
        <f>'RawData + GCconc'!G46</f>
        <v>746</v>
      </c>
      <c r="G46" s="4">
        <f t="shared" si="17"/>
        <v>0.98092105263157892</v>
      </c>
      <c r="H46" s="4">
        <f t="shared" si="18"/>
        <v>0.98157894736842111</v>
      </c>
      <c r="I46" s="53">
        <f>'RawData + GCconc'!J46-'RawData + GCconc'!I46</f>
        <v>48.849999999999994</v>
      </c>
      <c r="J46" s="52">
        <v>71.599999999999994</v>
      </c>
      <c r="K46" s="5">
        <f t="shared" si="19"/>
        <v>22.75</v>
      </c>
      <c r="L46" s="51">
        <f>'RawData + GCconc'!M46</f>
        <v>36</v>
      </c>
      <c r="M46" s="6">
        <f>G46*L46/K46</f>
        <v>1.5522267206477731</v>
      </c>
      <c r="N46" s="53">
        <f>'RawData + GCconc'!T46/'RawData + GCconc'!Q46</f>
        <v>12.188421539499998</v>
      </c>
      <c r="O46" s="8">
        <v>2</v>
      </c>
      <c r="P46" s="59">
        <f t="shared" si="20"/>
        <v>1.9631578947368421E-6</v>
      </c>
      <c r="Q46" s="7">
        <f t="shared" si="55"/>
        <v>1.1955879286443748E-5</v>
      </c>
      <c r="R46" s="7">
        <f t="shared" si="22"/>
        <v>1.8919193596130764E-5</v>
      </c>
      <c r="S46" s="8">
        <f t="shared" si="23"/>
        <v>29330.381118650559</v>
      </c>
      <c r="T46" s="8">
        <f t="shared" si="24"/>
        <v>26868.223374023019</v>
      </c>
      <c r="U46" s="8">
        <f t="shared" si="25"/>
        <v>53444854.937615156</v>
      </c>
      <c r="V46" s="8">
        <f t="shared" si="26"/>
        <v>29303.317124552545</v>
      </c>
      <c r="W46" s="8">
        <f t="shared" si="27"/>
        <v>48992207.070433453</v>
      </c>
      <c r="X46" s="8">
        <f t="shared" si="28"/>
        <v>26861.971691988627</v>
      </c>
      <c r="Y46" s="9">
        <f>55.5*(Q46/V46)*16*10^3*10^3</f>
        <v>0.36230781522909811</v>
      </c>
      <c r="Z46" s="9">
        <f>55.5*(R46/V46)*16*10^3*10^3</f>
        <v>0.5733222570658254</v>
      </c>
      <c r="AA46" s="6">
        <f>$L46/$I46*Q46*16/22.4*(273/($C46+273))*10^3*10^3</f>
        <v>6.0497262812890229</v>
      </c>
      <c r="AB46" s="6">
        <f>$K46/$I46*R46*16/22.4*(273/($C46+273))*10^3*10^3</f>
        <v>6.0497262812890229</v>
      </c>
      <c r="AC46" s="10">
        <f t="shared" si="29"/>
        <v>6.4120340965181208</v>
      </c>
      <c r="AD46" s="10">
        <f t="shared" si="30"/>
        <v>6.6230485383548485</v>
      </c>
      <c r="AE46" s="10">
        <f t="shared" si="31"/>
        <v>6.4897850035566682E-2</v>
      </c>
      <c r="AF46" s="51">
        <f>'RawData + GCconc'!U46/'RawData + GCconc'!Q46</f>
        <v>692.51857273500002</v>
      </c>
      <c r="AG46" s="8">
        <v>401</v>
      </c>
      <c r="AH46" s="59">
        <f t="shared" si="32"/>
        <v>3.9361315789473685E-4</v>
      </c>
      <c r="AI46" s="7">
        <f>AF46*10^-6*G46</f>
        <v>6.7930604733413484E-4</v>
      </c>
      <c r="AJ46" s="12">
        <f>AF46*10^-6*M46</f>
        <v>1.0749458331441254E-3</v>
      </c>
      <c r="AK46" s="8">
        <f t="shared" si="3"/>
        <v>808.76374022969503</v>
      </c>
      <c r="AL46" s="8">
        <f t="shared" si="33"/>
        <v>722.81671454088462</v>
      </c>
      <c r="AM46" s="8">
        <f t="shared" si="34"/>
        <v>1943509.0781384527</v>
      </c>
      <c r="AN46" s="8">
        <f t="shared" si="35"/>
        <v>1065.607960160349</v>
      </c>
      <c r="AO46" s="8">
        <f t="shared" si="36"/>
        <v>1727813.8335154867</v>
      </c>
      <c r="AP46" s="8">
        <f t="shared" si="37"/>
        <v>947.34426269456753</v>
      </c>
      <c r="AQ46" s="11">
        <f t="shared" si="38"/>
        <v>1556.7313961696918</v>
      </c>
      <c r="AR46" s="11">
        <f t="shared" si="39"/>
        <v>2463.3991324003914</v>
      </c>
      <c r="AS46" s="5">
        <f>$L46/$I46*AI46*44/22.4*(273/(C46+273))*10^3*10^3</f>
        <v>945.26239017007174</v>
      </c>
      <c r="AT46" s="5">
        <f t="shared" si="40"/>
        <v>945.26239017007197</v>
      </c>
      <c r="AU46" s="10">
        <f t="shared" si="41"/>
        <v>2501.9937863397636</v>
      </c>
      <c r="AV46" s="10">
        <f t="shared" si="42"/>
        <v>3408.6615225704636</v>
      </c>
      <c r="AW46" s="10">
        <f t="shared" si="43"/>
        <v>1014.6293902123393</v>
      </c>
      <c r="AX46" s="52">
        <f>'RawData + GCconc'!V46/'RawData + GCconc'!Q46</f>
        <v>0.16368065900000001</v>
      </c>
      <c r="AY46" s="57">
        <v>0.31</v>
      </c>
      <c r="AZ46" s="59">
        <f t="shared" si="44"/>
        <v>3.0428947368421053E-7</v>
      </c>
      <c r="BA46" s="7">
        <f>$AX46*10^-6*G46</f>
        <v>1.6055780432171053E-7</v>
      </c>
      <c r="BB46" s="7">
        <f>$AX46*10^-6*M46</f>
        <v>2.540694925530364E-7</v>
      </c>
      <c r="BC46" s="8">
        <f t="shared" si="9"/>
        <v>1454.2281851030596</v>
      </c>
      <c r="BD46" s="8">
        <f t="shared" si="45"/>
        <v>1288.1648864574931</v>
      </c>
      <c r="BE46" s="8">
        <f t="shared" si="10"/>
        <v>2606370.6348795369</v>
      </c>
      <c r="BF46" s="8">
        <f t="shared" si="46"/>
        <v>1429.0487895822228</v>
      </c>
      <c r="BG46" s="8">
        <f t="shared" si="47"/>
        <v>2301533.5493983957</v>
      </c>
      <c r="BH46" s="8">
        <f t="shared" si="48"/>
        <v>1261.9094494604246</v>
      </c>
      <c r="BI46" s="9">
        <f t="shared" si="49"/>
        <v>0.27436583062236869</v>
      </c>
      <c r="BJ46" s="9">
        <f t="shared" si="50"/>
        <v>0.43416131439144046</v>
      </c>
      <c r="BK46" s="9">
        <f>$L46/$I46*BA46*44/22.4*(273/(C46+273))*10^3*10^3</f>
        <v>0.22341808153953768</v>
      </c>
      <c r="BL46" s="9">
        <f t="shared" si="51"/>
        <v>0.22341808153953768</v>
      </c>
      <c r="BM46" s="10">
        <f t="shared" si="52"/>
        <v>0.49778391216190637</v>
      </c>
      <c r="BN46" s="10">
        <f t="shared" si="53"/>
        <v>0.65757939593097814</v>
      </c>
      <c r="BO46" s="10">
        <f t="shared" si="54"/>
        <v>0.58884961599627528</v>
      </c>
    </row>
    <row r="47" spans="1:67" x14ac:dyDescent="0.35">
      <c r="A47" t="str">
        <f>'RawData + GCconc'!A47</f>
        <v>NHC</v>
      </c>
      <c r="B47" s="14">
        <f>'RawData + GCconc'!B47</f>
        <v>43803</v>
      </c>
      <c r="C47" s="50">
        <f>'RawData + GCconc'!O47</f>
        <v>18</v>
      </c>
      <c r="D47" s="51">
        <f>'RawData + GCconc'!P47</f>
        <v>743.3</v>
      </c>
      <c r="E47" s="51">
        <f>'RawData + GCconc'!F47</f>
        <v>8</v>
      </c>
      <c r="F47" s="51">
        <f>'RawData + GCconc'!G47</f>
        <v>746</v>
      </c>
      <c r="G47" s="4">
        <f t="shared" si="17"/>
        <v>0.97802631578947363</v>
      </c>
      <c r="H47" s="4">
        <f t="shared" si="18"/>
        <v>0.98157894736842111</v>
      </c>
      <c r="I47" s="53">
        <f>'RawData + GCconc'!J47-'RawData + GCconc'!I47</f>
        <v>33.050000000000011</v>
      </c>
      <c r="J47" s="52">
        <v>71.599999999999994</v>
      </c>
      <c r="K47" s="5">
        <f t="shared" si="19"/>
        <v>38.549999999999983</v>
      </c>
      <c r="L47" s="51">
        <f>'RawData + GCconc'!M47</f>
        <v>53</v>
      </c>
      <c r="M47" s="6">
        <f>G47*L47/K47</f>
        <v>1.34462761963274</v>
      </c>
      <c r="N47" s="53">
        <f>'RawData + GCconc'!T47/'RawData + GCconc'!Q47</f>
        <v>2.8702530725000002</v>
      </c>
      <c r="O47" s="8">
        <v>2</v>
      </c>
      <c r="P47" s="59">
        <f t="shared" si="20"/>
        <v>1.9631578947368421E-6</v>
      </c>
      <c r="Q47" s="7">
        <f t="shared" si="55"/>
        <v>2.8071830378805922E-6</v>
      </c>
      <c r="R47" s="7">
        <f t="shared" si="22"/>
        <v>3.8594215566192333E-6</v>
      </c>
      <c r="S47" s="8">
        <f t="shared" si="23"/>
        <v>34527.047205656978</v>
      </c>
      <c r="T47" s="8">
        <f t="shared" si="24"/>
        <v>27154.93323564337</v>
      </c>
      <c r="U47" s="8">
        <f t="shared" si="25"/>
        <v>62723924.567217685</v>
      </c>
      <c r="V47" s="8">
        <f t="shared" si="26"/>
        <v>34390.944741737359</v>
      </c>
      <c r="W47" s="8">
        <f t="shared" si="27"/>
        <v>49512351.923591323</v>
      </c>
      <c r="X47" s="8">
        <f t="shared" si="28"/>
        <v>27147.162279568671</v>
      </c>
      <c r="Y47" s="9">
        <f>55.5*(Q47/V47)*16*10^3*10^3</f>
        <v>7.2483572532181517E-2</v>
      </c>
      <c r="Z47" s="9">
        <f>55.5*(R47/V47)*16*10^3*10^3</f>
        <v>9.9653160679782651E-2</v>
      </c>
      <c r="AA47" s="6">
        <f>$L47/$I47*Q47*16/22.4*(273/($C47+273))*10^3*10^3</f>
        <v>3.0165932796290029</v>
      </c>
      <c r="AB47" s="6">
        <f>$K47/$I47*R47*16/22.4*(273/($C47+273))*10^3*10^3</f>
        <v>3.0165932796290029</v>
      </c>
      <c r="AC47" s="10">
        <f t="shared" si="29"/>
        <v>3.0890768521611847</v>
      </c>
      <c r="AD47" s="10">
        <f t="shared" si="30"/>
        <v>3.1162464403087857</v>
      </c>
      <c r="AE47" s="10">
        <f t="shared" si="31"/>
        <v>6.4216075056888575E-2</v>
      </c>
      <c r="AF47" s="51">
        <f>'RawData + GCconc'!U47/'RawData + GCconc'!Q47</f>
        <v>344.15755373500002</v>
      </c>
      <c r="AG47" s="8">
        <v>401</v>
      </c>
      <c r="AH47" s="59">
        <f t="shared" si="32"/>
        <v>3.9361315789473685E-4</v>
      </c>
      <c r="AI47" s="7">
        <f>AF47*10^-6*G47</f>
        <v>3.3659514433055984E-4</v>
      </c>
      <c r="AJ47" s="12">
        <f>AF47*10^-6*M47</f>
        <v>4.627637522573199E-4</v>
      </c>
      <c r="AK47" s="8">
        <f t="shared" si="3"/>
        <v>1001.3199957478074</v>
      </c>
      <c r="AL47" s="8">
        <f t="shared" si="33"/>
        <v>732.65744659626364</v>
      </c>
      <c r="AM47" s="8">
        <f t="shared" si="34"/>
        <v>2430889.3030216503</v>
      </c>
      <c r="AN47" s="8">
        <f t="shared" si="35"/>
        <v>1332.8340066461883</v>
      </c>
      <c r="AO47" s="8">
        <f t="shared" si="36"/>
        <v>1752447.4616028341</v>
      </c>
      <c r="AP47" s="8">
        <f t="shared" si="37"/>
        <v>960.85065197402992</v>
      </c>
      <c r="AQ47" s="11">
        <f t="shared" si="38"/>
        <v>616.704959774803</v>
      </c>
      <c r="AR47" s="11">
        <f t="shared" si="39"/>
        <v>847.86933509895152</v>
      </c>
      <c r="AS47" s="5">
        <f>$L47/$I47*AI47*44/22.4*(273/(C47+273))*10^3*10^3</f>
        <v>994.6872899860067</v>
      </c>
      <c r="AT47" s="5">
        <f t="shared" si="40"/>
        <v>994.68728998600693</v>
      </c>
      <c r="AU47" s="10">
        <f t="shared" si="41"/>
        <v>1611.3922497608096</v>
      </c>
      <c r="AV47" s="10">
        <f t="shared" si="42"/>
        <v>1842.5566250849583</v>
      </c>
      <c r="AW47" s="10">
        <f t="shared" si="43"/>
        <v>1000.3670493475682</v>
      </c>
      <c r="AX47" s="52">
        <f>'RawData + GCconc'!V47/'RawData + GCconc'!Q47</f>
        <v>5.5253376999999999E-2</v>
      </c>
      <c r="AY47" s="57">
        <v>0.31</v>
      </c>
      <c r="AZ47" s="59">
        <f t="shared" si="44"/>
        <v>3.0428947368421053E-7</v>
      </c>
      <c r="BA47" s="7">
        <f>$AX47*10^-6*G47</f>
        <v>5.4039256742236834E-8</v>
      </c>
      <c r="BB47" s="7">
        <f>$AX47*10^-6*M47</f>
        <v>7.4295216792180385E-8</v>
      </c>
      <c r="BC47" s="8">
        <f t="shared" si="9"/>
        <v>1836.3373219758214</v>
      </c>
      <c r="BD47" s="8">
        <f t="shared" si="45"/>
        <v>1307.0387534216111</v>
      </c>
      <c r="BE47" s="8">
        <f t="shared" si="10"/>
        <v>3301248.9547749003</v>
      </c>
      <c r="BF47" s="8">
        <f t="shared" si="46"/>
        <v>1810.0441126051487</v>
      </c>
      <c r="BG47" s="8">
        <f t="shared" si="47"/>
        <v>2336252.2916038767</v>
      </c>
      <c r="BH47" s="8">
        <f t="shared" si="48"/>
        <v>1280.9454130569272</v>
      </c>
      <c r="BI47" s="9">
        <f t="shared" si="49"/>
        <v>7.2906435840732225E-2</v>
      </c>
      <c r="BJ47" s="9">
        <f t="shared" si="50"/>
        <v>0.10023452917143474</v>
      </c>
      <c r="BK47" s="9">
        <f>$L47/$I47*BA47*44/22.4*(273/(C47+273))*10^3*10^3</f>
        <v>0.15969381242471298</v>
      </c>
      <c r="BL47" s="9">
        <f t="shared" si="51"/>
        <v>0.15969381242471298</v>
      </c>
      <c r="BM47" s="10">
        <f t="shared" si="52"/>
        <v>0.2326002482654452</v>
      </c>
      <c r="BN47" s="10">
        <f t="shared" si="53"/>
        <v>0.25992834159614775</v>
      </c>
      <c r="BO47" s="10">
        <f t="shared" si="54"/>
        <v>0.58009879824896071</v>
      </c>
    </row>
    <row r="48" spans="1:67" x14ac:dyDescent="0.35">
      <c r="A48" t="str">
        <f>'RawData + GCconc'!A48</f>
        <v>NHC</v>
      </c>
      <c r="B48" s="14">
        <f>'RawData + GCconc'!B48</f>
        <v>43803</v>
      </c>
      <c r="C48" s="50">
        <f>'RawData + GCconc'!O48</f>
        <v>18</v>
      </c>
      <c r="D48" s="51">
        <f>'RawData + GCconc'!P48</f>
        <v>745.5</v>
      </c>
      <c r="E48" s="51">
        <f>'RawData + GCconc'!F48</f>
        <v>8</v>
      </c>
      <c r="F48" s="51">
        <f>'RawData + GCconc'!G48</f>
        <v>746</v>
      </c>
      <c r="G48" s="4">
        <f t="shared" si="17"/>
        <v>0.98092105263157892</v>
      </c>
      <c r="H48" s="4">
        <f t="shared" si="18"/>
        <v>0.98157894736842111</v>
      </c>
      <c r="I48" s="53">
        <f>'RawData + GCconc'!J48-'RawData + GCconc'!I48</f>
        <v>31.259999999999991</v>
      </c>
      <c r="J48" s="52">
        <v>71.599999999999994</v>
      </c>
      <c r="K48" s="5">
        <f t="shared" si="19"/>
        <v>40.340000000000003</v>
      </c>
      <c r="L48" s="51">
        <f>'RawData + GCconc'!M48</f>
        <v>55</v>
      </c>
      <c r="M48" s="6">
        <f>G48*L48/K48</f>
        <v>1.3373985596117213</v>
      </c>
      <c r="N48" s="53">
        <f>'RawData + GCconc'!T48/'RawData + GCconc'!Q48</f>
        <v>2.4014061935000002</v>
      </c>
      <c r="O48" s="8">
        <v>2</v>
      </c>
      <c r="P48" s="59">
        <f t="shared" si="20"/>
        <v>1.9631578947368421E-6</v>
      </c>
      <c r="Q48" s="7">
        <f t="shared" si="55"/>
        <v>2.355589891124013E-6</v>
      </c>
      <c r="R48" s="7">
        <f t="shared" si="22"/>
        <v>3.2116371842295663E-6</v>
      </c>
      <c r="S48" s="8">
        <f t="shared" si="23"/>
        <v>34527.047205656978</v>
      </c>
      <c r="T48" s="8">
        <f t="shared" si="24"/>
        <v>27154.93323564337</v>
      </c>
      <c r="U48" s="8">
        <f t="shared" si="25"/>
        <v>62723924.567217685</v>
      </c>
      <c r="V48" s="8">
        <f t="shared" si="26"/>
        <v>34390.944741737359</v>
      </c>
      <c r="W48" s="8">
        <f t="shared" si="27"/>
        <v>49512351.923591323</v>
      </c>
      <c r="X48" s="8">
        <f t="shared" si="28"/>
        <v>27147.162279568671</v>
      </c>
      <c r="Y48" s="9">
        <f>55.5*(Q48/V48)*16*10^3*10^3</f>
        <v>6.0823098610010784E-2</v>
      </c>
      <c r="Z48" s="9">
        <f>55.5*(R48/V48)*16*10^3*10^3</f>
        <v>8.2926882090991402E-2</v>
      </c>
      <c r="AA48" s="6">
        <f>$L48/$I48*Q48*16/22.4*(273/($C48+273))*10^3*10^3</f>
        <v>2.7772502855229333</v>
      </c>
      <c r="AB48" s="6">
        <f>$K48/$I48*R48*16/22.4*(273/($C48+273))*10^3*10^3</f>
        <v>2.7772502855229333</v>
      </c>
      <c r="AC48" s="10">
        <f t="shared" si="29"/>
        <v>2.8380733841329442</v>
      </c>
      <c r="AD48" s="10">
        <f t="shared" si="30"/>
        <v>2.8601771676139247</v>
      </c>
      <c r="AE48" s="10">
        <f t="shared" si="31"/>
        <v>6.4216075056888575E-2</v>
      </c>
      <c r="AF48" s="51">
        <f>'RawData + GCconc'!U48/'RawData + GCconc'!Q48</f>
        <v>316.45514923500002</v>
      </c>
      <c r="AG48" s="8">
        <v>401</v>
      </c>
      <c r="AH48" s="59">
        <f t="shared" si="32"/>
        <v>3.9361315789473685E-4</v>
      </c>
      <c r="AI48" s="7">
        <f>AF48*10^-6*G48</f>
        <v>3.1041751809827962E-4</v>
      </c>
      <c r="AJ48" s="12">
        <f>AF48*10^-6*M48</f>
        <v>4.2322666076860131E-4</v>
      </c>
      <c r="AK48" s="8">
        <f t="shared" si="3"/>
        <v>1001.3199957478074</v>
      </c>
      <c r="AL48" s="8">
        <f t="shared" si="33"/>
        <v>732.65744659626364</v>
      </c>
      <c r="AM48" s="8">
        <f t="shared" si="34"/>
        <v>2430889.3030216503</v>
      </c>
      <c r="AN48" s="8">
        <f t="shared" si="35"/>
        <v>1332.8340066461883</v>
      </c>
      <c r="AO48" s="8">
        <f t="shared" si="36"/>
        <v>1752447.4616028341</v>
      </c>
      <c r="AP48" s="8">
        <f t="shared" si="37"/>
        <v>960.85065197402992</v>
      </c>
      <c r="AQ48" s="11">
        <f t="shared" si="38"/>
        <v>568.74267569406834</v>
      </c>
      <c r="AR48" s="11">
        <f t="shared" si="39"/>
        <v>775.43002387639444</v>
      </c>
      <c r="AS48" s="5">
        <f>$L48/$I48*AI48*44/22.4*(273/(C48+273))*10^3*10^3</f>
        <v>1006.4547509097996</v>
      </c>
      <c r="AT48" s="5">
        <f t="shared" si="40"/>
        <v>1006.4547509097996</v>
      </c>
      <c r="AU48" s="10">
        <f t="shared" si="41"/>
        <v>1575.1974266038678</v>
      </c>
      <c r="AV48" s="10">
        <f t="shared" si="42"/>
        <v>1781.8847747861942</v>
      </c>
      <c r="AW48" s="10">
        <f t="shared" si="43"/>
        <v>1000.3670493475682</v>
      </c>
      <c r="AX48" s="52">
        <f>'RawData + GCconc'!V48/'RawData + GCconc'!Q48</f>
        <v>3.8084169000000001E-2</v>
      </c>
      <c r="AY48" s="57">
        <v>0.31</v>
      </c>
      <c r="AZ48" s="59">
        <f t="shared" si="44"/>
        <v>3.0428947368421053E-7</v>
      </c>
      <c r="BA48" s="7">
        <f>$AX48*10^-6*G48</f>
        <v>3.735756314407894E-8</v>
      </c>
      <c r="BB48" s="7">
        <f>$AX48*10^-6*M48</f>
        <v>5.0933712764609361E-8</v>
      </c>
      <c r="BC48" s="8">
        <f t="shared" si="9"/>
        <v>1836.3373219758214</v>
      </c>
      <c r="BD48" s="8">
        <f t="shared" si="45"/>
        <v>1307.0387534216111</v>
      </c>
      <c r="BE48" s="8">
        <f t="shared" si="10"/>
        <v>3301248.9547749003</v>
      </c>
      <c r="BF48" s="8">
        <f t="shared" si="46"/>
        <v>1810.0441126051487</v>
      </c>
      <c r="BG48" s="8">
        <f t="shared" si="47"/>
        <v>2336252.2916038767</v>
      </c>
      <c r="BH48" s="8">
        <f t="shared" si="48"/>
        <v>1280.9454130569272</v>
      </c>
      <c r="BI48" s="9">
        <f t="shared" si="49"/>
        <v>5.0400522596402306E-2</v>
      </c>
      <c r="BJ48" s="9">
        <f t="shared" si="50"/>
        <v>6.8716627238525715E-2</v>
      </c>
      <c r="BK48" s="9">
        <f>$L48/$I48*BA48*44/22.4*(273/(C48+273))*10^3*10^3</f>
        <v>0.12112298667650308</v>
      </c>
      <c r="BL48" s="9">
        <f t="shared" si="51"/>
        <v>0.12112298667650308</v>
      </c>
      <c r="BM48" s="10">
        <f t="shared" si="52"/>
        <v>0.17152350927290538</v>
      </c>
      <c r="BN48" s="10">
        <f t="shared" si="53"/>
        <v>0.18983961391502879</v>
      </c>
      <c r="BO48" s="10">
        <f t="shared" si="54"/>
        <v>0.58009879824896071</v>
      </c>
    </row>
    <row r="49" spans="1:67" x14ac:dyDescent="0.35">
      <c r="A49" t="str">
        <f>'RawData + GCconc'!A49</f>
        <v>UNHC</v>
      </c>
      <c r="B49" s="14">
        <f>'RawData + GCconc'!B49</f>
        <v>43803</v>
      </c>
      <c r="C49" s="50">
        <f>'RawData + GCconc'!O49</f>
        <v>18</v>
      </c>
      <c r="D49" s="51">
        <f>'RawData + GCconc'!P49</f>
        <v>745.5</v>
      </c>
      <c r="E49" s="51">
        <f>'RawData + GCconc'!F49</f>
        <v>8</v>
      </c>
      <c r="F49" s="51">
        <f>'RawData + GCconc'!G49</f>
        <v>746</v>
      </c>
      <c r="G49" s="4">
        <f t="shared" si="17"/>
        <v>0.98092105263157892</v>
      </c>
      <c r="H49" s="4">
        <f t="shared" si="18"/>
        <v>0.98157894736842111</v>
      </c>
      <c r="I49" s="53">
        <f>'RawData + GCconc'!J49-'RawData + GCconc'!I49</f>
        <v>42.67</v>
      </c>
      <c r="J49" s="52">
        <v>71.599999999999994</v>
      </c>
      <c r="K49" s="5">
        <f t="shared" si="19"/>
        <v>28.929999999999993</v>
      </c>
      <c r="L49" s="51">
        <f>'RawData + GCconc'!M49</f>
        <v>43</v>
      </c>
      <c r="M49" s="6">
        <f>G49*L49/K49</f>
        <v>1.4579884294212895</v>
      </c>
      <c r="N49" s="53">
        <f>'RawData + GCconc'!T49/'RawData + GCconc'!Q49</f>
        <v>5.5462064294999998</v>
      </c>
      <c r="O49" s="8">
        <v>2</v>
      </c>
      <c r="P49" s="59">
        <f t="shared" si="20"/>
        <v>1.9631578947368421E-6</v>
      </c>
      <c r="Q49" s="7">
        <f t="shared" si="55"/>
        <v>5.4403906489371704E-6</v>
      </c>
      <c r="R49" s="7">
        <f t="shared" si="22"/>
        <v>8.0863048013929622E-6</v>
      </c>
      <c r="S49" s="8">
        <f t="shared" si="23"/>
        <v>34527.047205656978</v>
      </c>
      <c r="T49" s="8">
        <f t="shared" si="24"/>
        <v>27154.93323564337</v>
      </c>
      <c r="U49" s="8">
        <f t="shared" si="25"/>
        <v>62723924.567217685</v>
      </c>
      <c r="V49" s="8">
        <f t="shared" si="26"/>
        <v>34390.944741737359</v>
      </c>
      <c r="W49" s="8">
        <f t="shared" si="27"/>
        <v>49512351.923591323</v>
      </c>
      <c r="X49" s="8">
        <f t="shared" si="28"/>
        <v>27147.162279568671</v>
      </c>
      <c r="Y49" s="9">
        <f>55.5*(Q49/V49)*16*10^3*10^3</f>
        <v>0.14047496899360118</v>
      </c>
      <c r="Z49" s="9">
        <f>55.5*(R49/V49)*16*10^3*10^3</f>
        <v>0.20879445788886455</v>
      </c>
      <c r="AA49" s="6">
        <f>$L49/$I49*Q49*16/22.4*(273/($C49+273))*10^3*10^3</f>
        <v>3.6738170094103615</v>
      </c>
      <c r="AB49" s="6">
        <f>$K49/$I49*R49*16/22.4*(273/($C49+273))*10^3*10^3</f>
        <v>3.6738170094103619</v>
      </c>
      <c r="AC49" s="10">
        <f t="shared" si="29"/>
        <v>3.8142919784039626</v>
      </c>
      <c r="AD49" s="10">
        <f t="shared" si="30"/>
        <v>3.8826114672992267</v>
      </c>
      <c r="AE49" s="10">
        <f t="shared" si="31"/>
        <v>6.4216075056888575E-2</v>
      </c>
      <c r="AF49" s="51">
        <f>'RawData + GCconc'!U49/'RawData + GCconc'!Q49</f>
        <v>610.370773235</v>
      </c>
      <c r="AG49" s="8">
        <v>401</v>
      </c>
      <c r="AH49" s="59">
        <f t="shared" si="32"/>
        <v>3.9361315789473685E-4</v>
      </c>
      <c r="AI49" s="7">
        <f>AF49*10^-6*G49</f>
        <v>5.9872554137722694E-4</v>
      </c>
      <c r="AJ49" s="12">
        <f>AF49*10^-6*M49</f>
        <v>8.8991352503355557E-4</v>
      </c>
      <c r="AK49" s="8">
        <f t="shared" si="3"/>
        <v>1001.3199957478074</v>
      </c>
      <c r="AL49" s="8">
        <f t="shared" si="33"/>
        <v>732.65744659626364</v>
      </c>
      <c r="AM49" s="8">
        <f t="shared" si="34"/>
        <v>2430889.3030216503</v>
      </c>
      <c r="AN49" s="8">
        <f t="shared" si="35"/>
        <v>1332.8340066461883</v>
      </c>
      <c r="AO49" s="8">
        <f t="shared" si="36"/>
        <v>1752447.4616028341</v>
      </c>
      <c r="AP49" s="8">
        <f t="shared" si="37"/>
        <v>960.85065197402992</v>
      </c>
      <c r="AQ49" s="11">
        <f t="shared" si="38"/>
        <v>1096.9766413165291</v>
      </c>
      <c r="AR49" s="11">
        <f t="shared" si="39"/>
        <v>1630.4872304393627</v>
      </c>
      <c r="AS49" s="5">
        <f>$L49/$I49*AI49*44/22.4*(273/(C49+273))*10^3*10^3</f>
        <v>1111.8543877638531</v>
      </c>
      <c r="AT49" s="5">
        <f t="shared" si="40"/>
        <v>1111.8543877638529</v>
      </c>
      <c r="AU49" s="10">
        <f t="shared" si="41"/>
        <v>2208.831029080382</v>
      </c>
      <c r="AV49" s="10">
        <f t="shared" si="42"/>
        <v>2742.3416182032156</v>
      </c>
      <c r="AW49" s="10">
        <f t="shared" si="43"/>
        <v>1000.3670493475682</v>
      </c>
      <c r="AX49" s="52">
        <f>'RawData + GCconc'!V49/'RawData + GCconc'!Q49</f>
        <v>0.17805053900000001</v>
      </c>
      <c r="AY49" s="57">
        <v>0.31</v>
      </c>
      <c r="AZ49" s="59">
        <f t="shared" si="44"/>
        <v>3.0428947368421053E-7</v>
      </c>
      <c r="BA49" s="7">
        <f>$AX49*10^-6*G49</f>
        <v>1.7465352213750001E-7</v>
      </c>
      <c r="BB49" s="7">
        <f>$AX49*10^-6*M49</f>
        <v>2.5959562571422404E-7</v>
      </c>
      <c r="BC49" s="8">
        <f t="shared" si="9"/>
        <v>1836.3373219758214</v>
      </c>
      <c r="BD49" s="8">
        <f t="shared" si="45"/>
        <v>1307.0387534216111</v>
      </c>
      <c r="BE49" s="8">
        <f t="shared" si="10"/>
        <v>3301248.9547749003</v>
      </c>
      <c r="BF49" s="8">
        <f t="shared" si="46"/>
        <v>1810.0441126051487</v>
      </c>
      <c r="BG49" s="8">
        <f t="shared" si="47"/>
        <v>2336252.2916038767</v>
      </c>
      <c r="BH49" s="8">
        <f t="shared" si="48"/>
        <v>1280.9454130569272</v>
      </c>
      <c r="BI49" s="9">
        <f t="shared" si="49"/>
        <v>0.23563177167318825</v>
      </c>
      <c r="BJ49" s="9">
        <f t="shared" si="50"/>
        <v>0.35023042454016923</v>
      </c>
      <c r="BK49" s="9">
        <f>$L49/$I49*BA49*44/22.4*(273/(C49+273))*10^3*10^3</f>
        <v>0.32433773324636189</v>
      </c>
      <c r="BL49" s="9">
        <f t="shared" si="51"/>
        <v>0.32433773324636189</v>
      </c>
      <c r="BM49" s="10">
        <f t="shared" si="52"/>
        <v>0.55996950491955011</v>
      </c>
      <c r="BN49" s="10">
        <f t="shared" si="53"/>
        <v>0.67456815778653112</v>
      </c>
      <c r="BO49" s="10">
        <f t="shared" si="54"/>
        <v>0.58009879824896071</v>
      </c>
    </row>
    <row r="50" spans="1:67" x14ac:dyDescent="0.35">
      <c r="A50" t="str">
        <f>'RawData + GCconc'!A50</f>
        <v>UNHC</v>
      </c>
      <c r="B50" s="14">
        <f>'RawData + GCconc'!B50</f>
        <v>43803</v>
      </c>
      <c r="C50" s="50">
        <f>'RawData + GCconc'!O50</f>
        <v>18</v>
      </c>
      <c r="D50" s="51">
        <f>'RawData + GCconc'!P50</f>
        <v>745.5</v>
      </c>
      <c r="E50" s="51">
        <f>'RawData + GCconc'!F50</f>
        <v>8</v>
      </c>
      <c r="F50" s="51">
        <f>'RawData + GCconc'!G50</f>
        <v>746</v>
      </c>
      <c r="G50" s="4">
        <f t="shared" si="17"/>
        <v>0.98092105263157892</v>
      </c>
      <c r="H50" s="4">
        <f t="shared" si="18"/>
        <v>0.98157894736842111</v>
      </c>
      <c r="I50" s="53">
        <f>'RawData + GCconc'!J50-'RawData + GCconc'!I50</f>
        <v>46.720000000000013</v>
      </c>
      <c r="J50" s="52">
        <v>71.599999999999994</v>
      </c>
      <c r="K50" s="5">
        <f t="shared" si="19"/>
        <v>24.879999999999981</v>
      </c>
      <c r="L50" s="51">
        <f>'RawData + GCconc'!M50</f>
        <v>39</v>
      </c>
      <c r="M50" s="6">
        <f>G50*L50/K50</f>
        <v>1.5376174056523957</v>
      </c>
      <c r="N50" s="53">
        <f>'RawData + GCconc'!T50/'RawData + GCconc'!Q50</f>
        <v>7.2413686825000001</v>
      </c>
      <c r="O50" s="8">
        <v>2</v>
      </c>
      <c r="P50" s="59">
        <f t="shared" si="20"/>
        <v>1.9631578947368421E-6</v>
      </c>
      <c r="Q50" s="7">
        <f t="shared" si="55"/>
        <v>7.1032109905312492E-6</v>
      </c>
      <c r="R50" s="7">
        <f t="shared" si="22"/>
        <v>1.1134454526958155E-5</v>
      </c>
      <c r="S50" s="8">
        <f t="shared" si="23"/>
        <v>34527.047205656978</v>
      </c>
      <c r="T50" s="8">
        <f t="shared" si="24"/>
        <v>27154.93323564337</v>
      </c>
      <c r="U50" s="8">
        <f t="shared" si="25"/>
        <v>62723924.567217685</v>
      </c>
      <c r="V50" s="8">
        <f t="shared" si="26"/>
        <v>34390.944741737359</v>
      </c>
      <c r="W50" s="8">
        <f t="shared" si="27"/>
        <v>49512351.923591323</v>
      </c>
      <c r="X50" s="8">
        <f t="shared" si="28"/>
        <v>27147.162279568671</v>
      </c>
      <c r="Y50" s="9">
        <f>55.5*(Q50/V50)*16*10^3*10^3</f>
        <v>0.18341023798443926</v>
      </c>
      <c r="Z50" s="9">
        <f>55.5*(R50/V50)*16*10^3*10^3</f>
        <v>0.28749997111708747</v>
      </c>
      <c r="AA50" s="6">
        <f>$L50/$I50*Q50*16/22.4*(273/($C50+273))*10^3*10^3</f>
        <v>3.973361782630612</v>
      </c>
      <c r="AB50" s="6">
        <f>$K50/$I50*R50*16/22.4*(273/($C50+273))*10^3*10^3</f>
        <v>3.9733617826306111</v>
      </c>
      <c r="AC50" s="10">
        <f t="shared" si="29"/>
        <v>4.1567720206150511</v>
      </c>
      <c r="AD50" s="10">
        <f t="shared" si="30"/>
        <v>4.2608617537476983</v>
      </c>
      <c r="AE50" s="10">
        <f t="shared" si="31"/>
        <v>6.4216075056888575E-2</v>
      </c>
      <c r="AF50" s="51">
        <f>'RawData + GCconc'!U50/'RawData + GCconc'!Q50</f>
        <v>711.54873373500004</v>
      </c>
      <c r="AG50" s="8">
        <v>401</v>
      </c>
      <c r="AH50" s="59">
        <f t="shared" si="32"/>
        <v>3.9361315789473685E-4</v>
      </c>
      <c r="AI50" s="7">
        <f>AF50*10^-6*G50</f>
        <v>6.9797313289400337E-4</v>
      </c>
      <c r="AJ50" s="12">
        <f>AF50*10^-6*M50</f>
        <v>1.094089717960858E-3</v>
      </c>
      <c r="AK50" s="8">
        <f t="shared" si="3"/>
        <v>1001.3199957478074</v>
      </c>
      <c r="AL50" s="8">
        <f t="shared" si="33"/>
        <v>732.65744659626364</v>
      </c>
      <c r="AM50" s="8">
        <f t="shared" si="34"/>
        <v>2430889.3030216503</v>
      </c>
      <c r="AN50" s="8">
        <f t="shared" si="35"/>
        <v>1332.8340066461883</v>
      </c>
      <c r="AO50" s="8">
        <f t="shared" si="36"/>
        <v>1752447.4616028341</v>
      </c>
      <c r="AP50" s="8">
        <f t="shared" si="37"/>
        <v>960.85065197402992</v>
      </c>
      <c r="AQ50" s="11">
        <f t="shared" si="38"/>
        <v>1278.8167033763393</v>
      </c>
      <c r="AR50" s="11">
        <f t="shared" si="39"/>
        <v>2004.5760221735231</v>
      </c>
      <c r="AS50" s="5">
        <f>$L50/$I50*AI50*44/22.4*(273/(C50+273))*10^3*10^3</f>
        <v>1073.6798304192821</v>
      </c>
      <c r="AT50" s="5">
        <f t="shared" si="40"/>
        <v>1073.6798304192819</v>
      </c>
      <c r="AU50" s="10">
        <f t="shared" si="41"/>
        <v>2352.4965337956214</v>
      </c>
      <c r="AV50" s="10">
        <f t="shared" si="42"/>
        <v>3078.2558525928052</v>
      </c>
      <c r="AW50" s="10">
        <f t="shared" si="43"/>
        <v>1000.3670493475682</v>
      </c>
      <c r="AX50" s="52">
        <f>'RawData + GCconc'!V50/'RawData + GCconc'!Q50</f>
        <v>0.265016311</v>
      </c>
      <c r="AY50" s="57">
        <v>0.31</v>
      </c>
      <c r="AZ50" s="59">
        <f t="shared" si="44"/>
        <v>3.0428947368421053E-7</v>
      </c>
      <c r="BA50" s="7">
        <f>$AX50*10^-6*G50</f>
        <v>2.5996007875065788E-7</v>
      </c>
      <c r="BB50" s="7">
        <f>$AX50*10^-6*M50</f>
        <v>4.0749369257538843E-7</v>
      </c>
      <c r="BC50" s="8">
        <f t="shared" si="9"/>
        <v>1836.3373219758214</v>
      </c>
      <c r="BD50" s="8">
        <f t="shared" si="45"/>
        <v>1307.0387534216111</v>
      </c>
      <c r="BE50" s="8">
        <f t="shared" si="10"/>
        <v>3301248.9547749003</v>
      </c>
      <c r="BF50" s="8">
        <f t="shared" si="46"/>
        <v>1810.0441126051487</v>
      </c>
      <c r="BG50" s="8">
        <f t="shared" si="47"/>
        <v>2336252.2916038767</v>
      </c>
      <c r="BH50" s="8">
        <f t="shared" si="48"/>
        <v>1280.9454130569272</v>
      </c>
      <c r="BI50" s="9">
        <f t="shared" si="49"/>
        <v>0.35072212212299247</v>
      </c>
      <c r="BJ50" s="9">
        <f t="shared" si="50"/>
        <v>0.54976538435678124</v>
      </c>
      <c r="BK50" s="9">
        <f>$L50/$I50*BA50*44/22.4*(273/(C50+273))*10^3*10^3</f>
        <v>0.39989203038733134</v>
      </c>
      <c r="BL50" s="9">
        <f t="shared" si="51"/>
        <v>0.39989203038733123</v>
      </c>
      <c r="BM50" s="10">
        <f t="shared" si="52"/>
        <v>0.75061415251032382</v>
      </c>
      <c r="BN50" s="10">
        <f t="shared" si="53"/>
        <v>0.94965741474411247</v>
      </c>
      <c r="BO50" s="10">
        <f t="shared" si="54"/>
        <v>0.58009879824896071</v>
      </c>
    </row>
    <row r="51" spans="1:67" x14ac:dyDescent="0.35">
      <c r="A51" t="str">
        <f>'RawData + GCconc'!A51</f>
        <v>CBP</v>
      </c>
      <c r="B51" s="14">
        <f>'RawData + GCconc'!B51</f>
        <v>43811</v>
      </c>
      <c r="C51" s="50">
        <f>'RawData + GCconc'!O51</f>
        <v>11</v>
      </c>
      <c r="D51" s="51">
        <f>'RawData + GCconc'!P51</f>
        <v>766.1</v>
      </c>
      <c r="E51" s="51">
        <f>'RawData + GCconc'!F51</f>
        <v>5.6</v>
      </c>
      <c r="F51" s="51">
        <f>'RawData + GCconc'!G51</f>
        <v>768.1</v>
      </c>
      <c r="G51" s="4">
        <f t="shared" si="17"/>
        <v>1.0080263157894738</v>
      </c>
      <c r="H51" s="4">
        <f t="shared" si="18"/>
        <v>1.0106578947368421</v>
      </c>
      <c r="I51" s="53">
        <f>'RawData + GCconc'!J51-'RawData + GCconc'!I51</f>
        <v>28.278000000000006</v>
      </c>
      <c r="J51" s="52">
        <v>71.599999999999994</v>
      </c>
      <c r="K51" s="5">
        <f t="shared" si="19"/>
        <v>43.321999999999989</v>
      </c>
      <c r="L51" s="51">
        <f>'RawData + GCconc'!M51</f>
        <v>59</v>
      </c>
      <c r="M51" s="6">
        <f>G51*L51/K51</f>
        <v>1.3728256458976726</v>
      </c>
      <c r="N51" s="53">
        <f>'RawData + GCconc'!T51/'RawData + GCconc'!Q51</f>
        <v>1.2681801798042942</v>
      </c>
      <c r="O51" s="8">
        <v>2</v>
      </c>
      <c r="P51" s="59">
        <f t="shared" si="20"/>
        <v>2.0213157894736841E-6</v>
      </c>
      <c r="Q51" s="7">
        <f t="shared" si="55"/>
        <v>1.2783589944053551E-6</v>
      </c>
      <c r="R51" s="7">
        <f t="shared" si="22"/>
        <v>1.7409902744544567E-6</v>
      </c>
      <c r="S51" s="8">
        <f t="shared" si="23"/>
        <v>29330.381118650559</v>
      </c>
      <c r="T51" s="8">
        <f t="shared" si="24"/>
        <v>25448.257705427241</v>
      </c>
      <c r="U51" s="8">
        <f t="shared" si="25"/>
        <v>53444854.937615156</v>
      </c>
      <c r="V51" s="8">
        <f t="shared" si="26"/>
        <v>29303.317124552545</v>
      </c>
      <c r="W51" s="8">
        <f t="shared" si="27"/>
        <v>46410140.683320239</v>
      </c>
      <c r="X51" s="8">
        <f t="shared" si="28"/>
        <v>25446.248695517854</v>
      </c>
      <c r="Y51" s="9">
        <f>55.5*(Q51/V51)*16*10^3*10^3</f>
        <v>3.8739054087525572E-2</v>
      </c>
      <c r="Z51" s="9">
        <f>55.5*(R51/V51)*16*10^3*10^3</f>
        <v>5.2758510483449733E-2</v>
      </c>
      <c r="AA51" s="6">
        <f>$L51/$I51*Q51*16/22.4*(273/($C51+273))*10^3*10^3</f>
        <v>1.8313545181982924</v>
      </c>
      <c r="AB51" s="6">
        <f>$K51/$I51*R51*16/22.4*(273/($C51+273))*10^3*10^3</f>
        <v>1.8313545181982924</v>
      </c>
      <c r="AC51" s="10">
        <f t="shared" si="29"/>
        <v>1.8700935722858181</v>
      </c>
      <c r="AD51" s="10">
        <f t="shared" si="30"/>
        <v>1.8841130286817422</v>
      </c>
      <c r="AE51" s="10">
        <f t="shared" si="31"/>
        <v>7.0538036569955928E-2</v>
      </c>
      <c r="AF51" s="51">
        <f>'RawData + GCconc'!U51/'RawData + GCconc'!Q51</f>
        <v>367.75669411494232</v>
      </c>
      <c r="AG51" s="8">
        <v>401</v>
      </c>
      <c r="AH51" s="59">
        <f t="shared" si="32"/>
        <v>4.0527381578947367E-4</v>
      </c>
      <c r="AI51" s="7">
        <f>AF51*10^-6*G51</f>
        <v>3.7070842547560172E-4</v>
      </c>
      <c r="AJ51" s="12">
        <f>AF51*10^-6*M51</f>
        <v>5.0486582113153848E-4</v>
      </c>
      <c r="AK51" s="8">
        <f t="shared" si="3"/>
        <v>808.76374022969503</v>
      </c>
      <c r="AL51" s="8">
        <f t="shared" si="33"/>
        <v>674.71860296361513</v>
      </c>
      <c r="AM51" s="8">
        <f t="shared" si="34"/>
        <v>1943509.0781384527</v>
      </c>
      <c r="AN51" s="8">
        <f t="shared" si="35"/>
        <v>1065.607960160349</v>
      </c>
      <c r="AO51" s="8">
        <f t="shared" si="36"/>
        <v>1607659.3210194125</v>
      </c>
      <c r="AP51" s="8">
        <f t="shared" si="37"/>
        <v>881.4646604816254</v>
      </c>
      <c r="AQ51" s="11">
        <f t="shared" si="38"/>
        <v>849.53379559514315</v>
      </c>
      <c r="AR51" s="11">
        <f t="shared" si="39"/>
        <v>1156.9755306798731</v>
      </c>
      <c r="AS51" s="5">
        <f>$L51/$I51*AI51*44/22.4*(273/(C51+273))*10^3*10^3</f>
        <v>1460.443443880152</v>
      </c>
      <c r="AT51" s="5">
        <f t="shared" si="40"/>
        <v>1460.443443880152</v>
      </c>
      <c r="AU51" s="10">
        <f t="shared" si="41"/>
        <v>2309.9772394752954</v>
      </c>
      <c r="AV51" s="10">
        <f t="shared" si="42"/>
        <v>2617.4189745600252</v>
      </c>
      <c r="AW51" s="10">
        <f t="shared" si="43"/>
        <v>1122.766121578989</v>
      </c>
      <c r="AX51" s="52">
        <f>'RawData + GCconc'!V51/'RawData + GCconc'!Q51</f>
        <v>8.1557780956922524E-2</v>
      </c>
      <c r="AY51" s="57">
        <v>0.31</v>
      </c>
      <c r="AZ51" s="59">
        <f t="shared" si="44"/>
        <v>3.1330394736842101E-7</v>
      </c>
      <c r="BA51" s="7">
        <f>$AX51*10^-6*G51</f>
        <v>8.2212389461971508E-8</v>
      </c>
      <c r="BB51" s="7">
        <f>$AX51*10^-6*M51</f>
        <v>1.1196461332016806E-7</v>
      </c>
      <c r="BC51" s="8">
        <f t="shared" si="9"/>
        <v>1454.2281851030596</v>
      </c>
      <c r="BD51" s="8">
        <f t="shared" si="45"/>
        <v>1196.4368893091619</v>
      </c>
      <c r="BE51" s="8">
        <f t="shared" si="10"/>
        <v>2606370.6348795369</v>
      </c>
      <c r="BF51" s="8">
        <f t="shared" si="46"/>
        <v>1429.0487895822228</v>
      </c>
      <c r="BG51" s="8">
        <f t="shared" si="47"/>
        <v>2132566.5953665376</v>
      </c>
      <c r="BH51" s="8">
        <f t="shared" si="48"/>
        <v>1169.2664393269938</v>
      </c>
      <c r="BI51" s="9">
        <f t="shared" si="49"/>
        <v>0.14048691446344994</v>
      </c>
      <c r="BJ51" s="9">
        <f t="shared" si="50"/>
        <v>0.19132837711425027</v>
      </c>
      <c r="BK51" s="9">
        <f>$L51/$I51*BA51*44/22.4*(273/(C51+273))*10^3*10^3</f>
        <v>0.32388404725740499</v>
      </c>
      <c r="BL51" s="9">
        <f t="shared" si="51"/>
        <v>0.32388404725740499</v>
      </c>
      <c r="BM51" s="10">
        <f t="shared" si="52"/>
        <v>0.4643709617208549</v>
      </c>
      <c r="BN51" s="10">
        <f t="shared" si="53"/>
        <v>0.51521242437165526</v>
      </c>
      <c r="BO51" s="10">
        <f t="shared" si="54"/>
        <v>0.6543318218506754</v>
      </c>
    </row>
    <row r="52" spans="1:67" x14ac:dyDescent="0.35">
      <c r="A52" t="str">
        <f>'RawData + GCconc'!A52</f>
        <v>CBP</v>
      </c>
      <c r="B52" s="14">
        <f>'RawData + GCconc'!B52</f>
        <v>43811</v>
      </c>
      <c r="C52" s="50">
        <f>'RawData + GCconc'!O52</f>
        <v>11</v>
      </c>
      <c r="D52" s="51">
        <f>'RawData + GCconc'!P52</f>
        <v>766.1</v>
      </c>
      <c r="E52" s="51">
        <f>'RawData + GCconc'!F52</f>
        <v>5.6</v>
      </c>
      <c r="F52" s="51">
        <f>'RawData + GCconc'!G52</f>
        <v>768.1</v>
      </c>
      <c r="G52" s="4">
        <f t="shared" si="17"/>
        <v>1.0080263157894738</v>
      </c>
      <c r="H52" s="4">
        <f t="shared" si="18"/>
        <v>1.0106578947368421</v>
      </c>
      <c r="I52" s="53">
        <f>'RawData + GCconc'!J52-'RawData + GCconc'!I52</f>
        <v>43.718000000000018</v>
      </c>
      <c r="J52" s="52">
        <v>71.599999999999994</v>
      </c>
      <c r="K52" s="5">
        <f t="shared" si="19"/>
        <v>27.881999999999977</v>
      </c>
      <c r="L52" s="51">
        <f>'RawData + GCconc'!M52</f>
        <v>43</v>
      </c>
      <c r="M52" s="6">
        <f>G52*L52/K52</f>
        <v>1.5545919080032784</v>
      </c>
      <c r="N52" s="53">
        <f>'RawData + GCconc'!T52/'RawData + GCconc'!Q52</f>
        <v>2.3359381428722092</v>
      </c>
      <c r="O52" s="8">
        <v>2</v>
      </c>
      <c r="P52" s="59">
        <f t="shared" si="20"/>
        <v>2.0213157894736841E-6</v>
      </c>
      <c r="Q52" s="7">
        <f t="shared" si="55"/>
        <v>2.3546871200715785E-6</v>
      </c>
      <c r="R52" s="7">
        <f t="shared" si="22"/>
        <v>3.6314305345053425E-6</v>
      </c>
      <c r="S52" s="8">
        <f t="shared" si="23"/>
        <v>29330.381118650559</v>
      </c>
      <c r="T52" s="8">
        <f t="shared" si="24"/>
        <v>25448.257705427241</v>
      </c>
      <c r="U52" s="8">
        <f t="shared" si="25"/>
        <v>53444854.937615156</v>
      </c>
      <c r="V52" s="8">
        <f t="shared" si="26"/>
        <v>29303.317124552545</v>
      </c>
      <c r="W52" s="8">
        <f t="shared" si="27"/>
        <v>46410140.683320239</v>
      </c>
      <c r="X52" s="8">
        <f t="shared" si="28"/>
        <v>25446.248695517854</v>
      </c>
      <c r="Y52" s="9">
        <f>55.5*(Q52/V52)*16*10^3*10^3</f>
        <v>7.1355817968867252E-2</v>
      </c>
      <c r="Z52" s="9">
        <f>55.5*(R52/V52)*16*10^3*10^3</f>
        <v>0.11004591394667863</v>
      </c>
      <c r="AA52" s="6">
        <f>$L52/$I52*Q52*16/22.4*(273/($C52+273))*10^3*10^3</f>
        <v>1.5902216044862576</v>
      </c>
      <c r="AB52" s="6">
        <f>$K52/$I52*R52*16/22.4*(273/($C52+273))*10^3*10^3</f>
        <v>1.5902216044862574</v>
      </c>
      <c r="AC52" s="10">
        <f t="shared" si="29"/>
        <v>1.661577422455125</v>
      </c>
      <c r="AD52" s="10">
        <f t="shared" si="30"/>
        <v>1.7002675184329361</v>
      </c>
      <c r="AE52" s="10">
        <f t="shared" si="31"/>
        <v>7.0538036569955928E-2</v>
      </c>
      <c r="AF52" s="51">
        <f>'RawData + GCconc'!U52/'RawData + GCconc'!Q52</f>
        <v>458.30444595672668</v>
      </c>
      <c r="AG52" s="8">
        <v>401</v>
      </c>
      <c r="AH52" s="59">
        <f t="shared" si="32"/>
        <v>4.0527381578947367E-4</v>
      </c>
      <c r="AI52" s="7">
        <f>AF52*10^-6*G52</f>
        <v>4.6198294216769515E-4</v>
      </c>
      <c r="AJ52" s="12">
        <f>AF52*10^-6*M52</f>
        <v>7.1247638308625312E-4</v>
      </c>
      <c r="AK52" s="8">
        <f t="shared" si="3"/>
        <v>808.76374022969503</v>
      </c>
      <c r="AL52" s="8">
        <f t="shared" si="33"/>
        <v>674.71860296361513</v>
      </c>
      <c r="AM52" s="8">
        <f t="shared" si="34"/>
        <v>1943509.0781384527</v>
      </c>
      <c r="AN52" s="8">
        <f t="shared" si="35"/>
        <v>1065.607960160349</v>
      </c>
      <c r="AO52" s="8">
        <f t="shared" si="36"/>
        <v>1607659.3210194125</v>
      </c>
      <c r="AP52" s="8">
        <f t="shared" si="37"/>
        <v>881.4646604816254</v>
      </c>
      <c r="AQ52" s="11">
        <f t="shared" si="38"/>
        <v>1058.7030004953695</v>
      </c>
      <c r="AR52" s="11">
        <f t="shared" si="39"/>
        <v>1632.7461810953637</v>
      </c>
      <c r="AS52" s="5">
        <f>$L52/$I52*AI52*44/22.4*(273/(C52+273))*10^3*10^3</f>
        <v>857.9916777526563</v>
      </c>
      <c r="AT52" s="5">
        <f t="shared" si="40"/>
        <v>857.9916777526563</v>
      </c>
      <c r="AU52" s="10">
        <f t="shared" si="41"/>
        <v>1916.6946782480259</v>
      </c>
      <c r="AV52" s="10">
        <f t="shared" si="42"/>
        <v>2490.7378588480201</v>
      </c>
      <c r="AW52" s="10">
        <f t="shared" si="43"/>
        <v>1122.766121578989</v>
      </c>
      <c r="AX52" s="52">
        <f>'RawData + GCconc'!V52/'RawData + GCconc'!Q52</f>
        <v>0.13203942139564454</v>
      </c>
      <c r="AY52" s="57">
        <v>0.31</v>
      </c>
      <c r="AZ52" s="59">
        <f t="shared" si="44"/>
        <v>3.1330394736842101E-7</v>
      </c>
      <c r="BA52" s="7">
        <f>$AX52*10^-6*G52</f>
        <v>1.3309921148842537E-7</v>
      </c>
      <c r="BB52" s="7">
        <f>$AX52*10^-6*M52</f>
        <v>2.0526741603910395E-7</v>
      </c>
      <c r="BC52" s="8">
        <f t="shared" si="9"/>
        <v>1454.2281851030596</v>
      </c>
      <c r="BD52" s="8">
        <f t="shared" si="45"/>
        <v>1196.4368893091619</v>
      </c>
      <c r="BE52" s="8">
        <f t="shared" si="10"/>
        <v>2606370.6348795369</v>
      </c>
      <c r="BF52" s="8">
        <f t="shared" si="46"/>
        <v>1429.0487895822228</v>
      </c>
      <c r="BG52" s="8">
        <f t="shared" si="47"/>
        <v>2132566.5953665376</v>
      </c>
      <c r="BH52" s="8">
        <f t="shared" si="48"/>
        <v>1169.2664393269938</v>
      </c>
      <c r="BI52" s="9">
        <f t="shared" si="49"/>
        <v>0.22744379115968152</v>
      </c>
      <c r="BJ52" s="9">
        <f t="shared" si="50"/>
        <v>0.3507669112641244</v>
      </c>
      <c r="BK52" s="9">
        <f>$L52/$I52*BA52*44/22.4*(273/(C52+273))*10^3*10^3</f>
        <v>0.24719097903631468</v>
      </c>
      <c r="BL52" s="9">
        <f t="shared" si="51"/>
        <v>0.24719097903631468</v>
      </c>
      <c r="BM52" s="10">
        <f t="shared" si="52"/>
        <v>0.4746347701959962</v>
      </c>
      <c r="BN52" s="10">
        <f t="shared" si="53"/>
        <v>0.59795789030043911</v>
      </c>
      <c r="BO52" s="10">
        <f t="shared" si="54"/>
        <v>0.6543318218506754</v>
      </c>
    </row>
    <row r="53" spans="1:67" x14ac:dyDescent="0.35">
      <c r="A53" t="str">
        <f>'RawData + GCconc'!A53</f>
        <v>MC751</v>
      </c>
      <c r="B53" s="14">
        <f>'RawData + GCconc'!B53</f>
        <v>43811</v>
      </c>
      <c r="C53" s="50">
        <f>'RawData + GCconc'!O53</f>
        <v>11</v>
      </c>
      <c r="D53" s="51">
        <f>'RawData + GCconc'!P53</f>
        <v>766.1</v>
      </c>
      <c r="E53" s="51">
        <f>'RawData + GCconc'!F53</f>
        <v>6</v>
      </c>
      <c r="F53" s="51">
        <f>'RawData + GCconc'!G53</f>
        <v>767.1</v>
      </c>
      <c r="G53" s="4">
        <f t="shared" si="17"/>
        <v>1.0080263157894738</v>
      </c>
      <c r="H53" s="4">
        <f t="shared" si="18"/>
        <v>1.0093421052631579</v>
      </c>
      <c r="I53" s="53">
        <f>'RawData + GCconc'!J53-'RawData + GCconc'!I53</f>
        <v>39.268000000000001</v>
      </c>
      <c r="J53" s="52">
        <v>71.599999999999994</v>
      </c>
      <c r="K53" s="5">
        <f t="shared" si="19"/>
        <v>32.331999999999994</v>
      </c>
      <c r="L53" s="51">
        <f>'RawData + GCconc'!M53</f>
        <v>45</v>
      </c>
      <c r="M53" s="6">
        <f>G53*L53/K53</f>
        <v>1.402981077895779</v>
      </c>
      <c r="N53" s="53">
        <f>'RawData + GCconc'!T53/'RawData + GCconc'!Q53</f>
        <v>28.598264741010613</v>
      </c>
      <c r="O53" s="8">
        <v>2</v>
      </c>
      <c r="P53" s="59">
        <f t="shared" si="20"/>
        <v>2.0186842105263157E-6</v>
      </c>
      <c r="Q53" s="7">
        <f t="shared" si="55"/>
        <v>2.8827803444852936E-5</v>
      </c>
      <c r="R53" s="7">
        <f t="shared" si="22"/>
        <v>4.0122824292291914E-5</v>
      </c>
      <c r="S53" s="8">
        <f t="shared" si="23"/>
        <v>29330.381118650559</v>
      </c>
      <c r="T53" s="8">
        <f t="shared" si="24"/>
        <v>25730.354792426559</v>
      </c>
      <c r="U53" s="8">
        <f t="shared" si="25"/>
        <v>53444854.937615156</v>
      </c>
      <c r="V53" s="8">
        <f t="shared" si="26"/>
        <v>29303.317124552545</v>
      </c>
      <c r="W53" s="8">
        <f t="shared" si="27"/>
        <v>46923878.438272223</v>
      </c>
      <c r="X53" s="8">
        <f t="shared" si="28"/>
        <v>25727.926330713723</v>
      </c>
      <c r="Y53" s="9">
        <f>55.5*(Q53/V53)*16*10^3*10^3</f>
        <v>0.87359015875989499</v>
      </c>
      <c r="Z53" s="9">
        <f>55.5*(R53/V53)*16*10^3*10^3</f>
        <v>1.2158714940057924</v>
      </c>
      <c r="AA53" s="6">
        <f>$L53/$I53*Q53*16/22.4*(273/($C53+273))*10^3*10^3</f>
        <v>22.68305548120253</v>
      </c>
      <c r="AB53" s="6">
        <f>$K53/$I53*R53*16/22.4*(273/($C53+273))*10^3*10^3</f>
        <v>22.683055481202523</v>
      </c>
      <c r="AC53" s="10">
        <f t="shared" si="29"/>
        <v>23.556645639962426</v>
      </c>
      <c r="AD53" s="10">
        <f t="shared" si="30"/>
        <v>23.898926975208315</v>
      </c>
      <c r="AE53" s="10">
        <f t="shared" si="31"/>
        <v>6.9674934384719209E-2</v>
      </c>
      <c r="AF53" s="51">
        <f>'RawData + GCconc'!U53/'RawData + GCconc'!Q53</f>
        <v>985.64615632909545</v>
      </c>
      <c r="AG53" s="8">
        <v>401</v>
      </c>
      <c r="AH53" s="59">
        <f t="shared" si="32"/>
        <v>4.0474618421052633E-4</v>
      </c>
      <c r="AI53" s="7">
        <f>AF53*10^-6*G53</f>
        <v>9.9355726363647371E-4</v>
      </c>
      <c r="AJ53" s="12">
        <f>AF53*10^-6*M53</f>
        <v>1.3828429068304259E-3</v>
      </c>
      <c r="AK53" s="8">
        <f t="shared" si="3"/>
        <v>808.76374022969503</v>
      </c>
      <c r="AL53" s="8">
        <f t="shared" si="33"/>
        <v>684.18981863520457</v>
      </c>
      <c r="AM53" s="8">
        <f t="shared" si="34"/>
        <v>1943509.0781384527</v>
      </c>
      <c r="AN53" s="8">
        <f t="shared" si="35"/>
        <v>1065.607960160349</v>
      </c>
      <c r="AO53" s="8">
        <f t="shared" si="36"/>
        <v>1631286.5542706121</v>
      </c>
      <c r="AP53" s="8">
        <f t="shared" si="37"/>
        <v>894.41925282814498</v>
      </c>
      <c r="AQ53" s="11">
        <f t="shared" si="38"/>
        <v>2276.885053894654</v>
      </c>
      <c r="AR53" s="11">
        <f t="shared" si="39"/>
        <v>3168.9913220728531</v>
      </c>
      <c r="AS53" s="5">
        <f>$L53/$I53*AI53*44/22.4*(273/(C53+273))*10^3*10^3</f>
        <v>2149.8868302369683</v>
      </c>
      <c r="AT53" s="5">
        <f t="shared" si="40"/>
        <v>2149.8868302369683</v>
      </c>
      <c r="AU53" s="10">
        <f t="shared" si="41"/>
        <v>4426.7718841316218</v>
      </c>
      <c r="AV53" s="10">
        <f t="shared" si="42"/>
        <v>5318.8781523098214</v>
      </c>
      <c r="AW53" s="10">
        <f t="shared" si="43"/>
        <v>1105.063625047007</v>
      </c>
      <c r="AX53" s="52">
        <f>'RawData + GCconc'!V53/'RawData + GCconc'!Q53</f>
        <v>0.13715148625019866</v>
      </c>
      <c r="AY53" s="57">
        <v>0.31</v>
      </c>
      <c r="AZ53" s="59">
        <f t="shared" si="44"/>
        <v>3.1289605263157892E-7</v>
      </c>
      <c r="BA53" s="7">
        <f>$AX53*10^-6*G53</f>
        <v>1.3825230738983843E-7</v>
      </c>
      <c r="BB53" s="7">
        <f>$AX53*10^-6*M53</f>
        <v>1.9242094001431181E-7</v>
      </c>
      <c r="BC53" s="8">
        <f t="shared" si="9"/>
        <v>1454.2281851030596</v>
      </c>
      <c r="BD53" s="8">
        <f t="shared" si="45"/>
        <v>1214.4310462192248</v>
      </c>
      <c r="BE53" s="8">
        <f t="shared" si="10"/>
        <v>2606370.6348795369</v>
      </c>
      <c r="BF53" s="8">
        <f t="shared" si="46"/>
        <v>1429.0487895822228</v>
      </c>
      <c r="BG53" s="8">
        <f t="shared" si="47"/>
        <v>2165741.2217679778</v>
      </c>
      <c r="BH53" s="8">
        <f t="shared" si="48"/>
        <v>1187.4557785826564</v>
      </c>
      <c r="BI53" s="9">
        <f t="shared" si="49"/>
        <v>0.23624955082512275</v>
      </c>
      <c r="BJ53" s="9">
        <f t="shared" si="50"/>
        <v>0.32881448061148466</v>
      </c>
      <c r="BK53" s="9">
        <f>$L53/$I53*BA53*44/22.4*(273/(C53+273))*10^3*10^3</f>
        <v>0.29915418646271114</v>
      </c>
      <c r="BL53" s="9">
        <f t="shared" si="51"/>
        <v>0.29915418646271114</v>
      </c>
      <c r="BM53" s="10">
        <f t="shared" si="52"/>
        <v>0.53540373728783386</v>
      </c>
      <c r="BN53" s="10">
        <f t="shared" si="53"/>
        <v>0.62796866707419574</v>
      </c>
      <c r="BO53" s="10">
        <f t="shared" si="54"/>
        <v>0.64346999215274681</v>
      </c>
    </row>
    <row r="54" spans="1:67" x14ac:dyDescent="0.35">
      <c r="A54" t="str">
        <f>'RawData + GCconc'!A54</f>
        <v>MC751</v>
      </c>
      <c r="B54" s="14">
        <f>'RawData + GCconc'!B54</f>
        <v>43811</v>
      </c>
      <c r="C54" s="50">
        <f>'RawData + GCconc'!O54</f>
        <v>11</v>
      </c>
      <c r="D54" s="51">
        <f>'RawData + GCconc'!P54</f>
        <v>766.1</v>
      </c>
      <c r="E54" s="51">
        <f>'RawData + GCconc'!F54</f>
        <v>6</v>
      </c>
      <c r="F54" s="51">
        <f>'RawData + GCconc'!G54</f>
        <v>767.1</v>
      </c>
      <c r="G54" s="4">
        <f t="shared" si="17"/>
        <v>1.0080263157894738</v>
      </c>
      <c r="H54" s="4">
        <f t="shared" si="18"/>
        <v>1.0093421052631579</v>
      </c>
      <c r="I54" s="53">
        <f>'RawData + GCconc'!J54-'RawData + GCconc'!I54</f>
        <v>39.177999999999997</v>
      </c>
      <c r="J54" s="52">
        <v>71.599999999999994</v>
      </c>
      <c r="K54" s="5">
        <f t="shared" si="19"/>
        <v>32.421999999999997</v>
      </c>
      <c r="L54" s="51">
        <f>'RawData + GCconc'!M54</f>
        <v>47</v>
      </c>
      <c r="M54" s="6">
        <f>G54*L54/K54</f>
        <v>1.4612681772285878</v>
      </c>
      <c r="N54" s="53">
        <f>'RawData + GCconc'!T54/'RawData + GCconc'!Q54</f>
        <v>29.057904783215413</v>
      </c>
      <c r="O54" s="8">
        <v>2</v>
      </c>
      <c r="P54" s="59">
        <f t="shared" si="20"/>
        <v>2.0186842105263157E-6</v>
      </c>
      <c r="Q54" s="7">
        <f t="shared" si="55"/>
        <v>2.9291132703185959E-5</v>
      </c>
      <c r="R54" s="7">
        <f t="shared" si="22"/>
        <v>4.2461391556651047E-5</v>
      </c>
      <c r="S54" s="8">
        <f t="shared" si="23"/>
        <v>29330.381118650559</v>
      </c>
      <c r="T54" s="8">
        <f t="shared" si="24"/>
        <v>25730.354792426559</v>
      </c>
      <c r="U54" s="8">
        <f t="shared" si="25"/>
        <v>53444854.937615156</v>
      </c>
      <c r="V54" s="8">
        <f t="shared" si="26"/>
        <v>29303.317124552545</v>
      </c>
      <c r="W54" s="8">
        <f t="shared" si="27"/>
        <v>46923878.438272223</v>
      </c>
      <c r="X54" s="8">
        <f t="shared" si="28"/>
        <v>25727.926330713723</v>
      </c>
      <c r="Y54" s="9">
        <f>55.5*(Q54/V54)*16*10^3*10^3</f>
        <v>0.88763076650580086</v>
      </c>
      <c r="Z54" s="9">
        <f>55.5*(R54/V54)*16*10^3*10^3</f>
        <v>1.2867388201151269</v>
      </c>
      <c r="AA54" s="6">
        <f>$L54/$I54*Q54*16/22.4*(273/($C54+273))*10^3*10^3</f>
        <v>24.127261637270859</v>
      </c>
      <c r="AB54" s="6">
        <f>$K54/$I54*R54*16/22.4*(273/($C54+273))*10^3*10^3</f>
        <v>24.127261637270859</v>
      </c>
      <c r="AC54" s="10">
        <f t="shared" si="29"/>
        <v>25.01489240377666</v>
      </c>
      <c r="AD54" s="10">
        <f t="shared" si="30"/>
        <v>25.414000457385985</v>
      </c>
      <c r="AE54" s="10">
        <f t="shared" si="31"/>
        <v>6.9674934384719209E-2</v>
      </c>
      <c r="AF54" s="51">
        <f>'RawData + GCconc'!U54/'RawData + GCconc'!Q54</f>
        <v>1008.2233507934426</v>
      </c>
      <c r="AG54" s="8">
        <v>401</v>
      </c>
      <c r="AH54" s="59">
        <f t="shared" si="32"/>
        <v>4.0474618421052633E-4</v>
      </c>
      <c r="AI54" s="7">
        <f>AF54*10^-6*G54</f>
        <v>1.0163156697932322E-3</v>
      </c>
      <c r="AJ54" s="12">
        <f>AF54*10^-6*M54</f>
        <v>1.4732846980532329E-3</v>
      </c>
      <c r="AK54" s="8">
        <f t="shared" si="3"/>
        <v>808.76374022969503</v>
      </c>
      <c r="AL54" s="8">
        <f t="shared" si="33"/>
        <v>684.18981863520457</v>
      </c>
      <c r="AM54" s="8">
        <f t="shared" si="34"/>
        <v>1943509.0781384527</v>
      </c>
      <c r="AN54" s="8">
        <f t="shared" si="35"/>
        <v>1065.607960160349</v>
      </c>
      <c r="AO54" s="8">
        <f t="shared" si="36"/>
        <v>1631286.5542706121</v>
      </c>
      <c r="AP54" s="8">
        <f t="shared" si="37"/>
        <v>894.41925282814498</v>
      </c>
      <c r="AQ54" s="11">
        <f t="shared" si="38"/>
        <v>2329.0393450717215</v>
      </c>
      <c r="AR54" s="11">
        <f t="shared" si="39"/>
        <v>3376.2522120279737</v>
      </c>
      <c r="AS54" s="5">
        <f>$L54/$I54*AI54*44/22.4*(273/(C54+273))*10^3*10^3</f>
        <v>2302.1476970180147</v>
      </c>
      <c r="AT54" s="5">
        <f t="shared" si="40"/>
        <v>2302.1476970180142</v>
      </c>
      <c r="AU54" s="10">
        <f t="shared" si="41"/>
        <v>4631.1870420897358</v>
      </c>
      <c r="AV54" s="10">
        <f t="shared" si="42"/>
        <v>5678.3999090459874</v>
      </c>
      <c r="AW54" s="10">
        <f t="shared" si="43"/>
        <v>1105.063625047007</v>
      </c>
      <c r="AX54" s="52">
        <f>'RawData + GCconc'!V54/'RawData + GCconc'!Q54</f>
        <v>0.14689635987919245</v>
      </c>
      <c r="AY54" s="57">
        <v>0.31</v>
      </c>
      <c r="AZ54" s="59">
        <f t="shared" si="44"/>
        <v>3.1289605263157892E-7</v>
      </c>
      <c r="BA54" s="7">
        <f>$AX54*10^-6*G54</f>
        <v>1.4807539645190702E-7</v>
      </c>
      <c r="BB54" s="7">
        <f>$AX54*10^-6*M54</f>
        <v>2.1465497604218219E-7</v>
      </c>
      <c r="BC54" s="8">
        <f t="shared" si="9"/>
        <v>1454.2281851030596</v>
      </c>
      <c r="BD54" s="8">
        <f t="shared" si="45"/>
        <v>1214.4310462192248</v>
      </c>
      <c r="BE54" s="8">
        <f t="shared" si="10"/>
        <v>2606370.6348795369</v>
      </c>
      <c r="BF54" s="8">
        <f t="shared" si="46"/>
        <v>1429.0487895822228</v>
      </c>
      <c r="BG54" s="8">
        <f t="shared" si="47"/>
        <v>2165741.2217679778</v>
      </c>
      <c r="BH54" s="8">
        <f t="shared" si="48"/>
        <v>1187.4557785826564</v>
      </c>
      <c r="BI54" s="9">
        <f t="shared" si="49"/>
        <v>0.25303553018736991</v>
      </c>
      <c r="BJ54" s="9">
        <f t="shared" si="50"/>
        <v>0.36680864594430901</v>
      </c>
      <c r="BK54" s="9">
        <f>$L54/$I54*BA54*44/22.4*(273/(C54+273))*10^3*10^3</f>
        <v>0.33541884973213199</v>
      </c>
      <c r="BL54" s="9">
        <f t="shared" si="51"/>
        <v>0.33541884973213199</v>
      </c>
      <c r="BM54" s="10">
        <f t="shared" si="52"/>
        <v>0.58845437991950189</v>
      </c>
      <c r="BN54" s="10">
        <f t="shared" si="53"/>
        <v>0.70222749567644094</v>
      </c>
      <c r="BO54" s="10">
        <f t="shared" si="54"/>
        <v>0.64346999215274681</v>
      </c>
    </row>
    <row r="55" spans="1:67" x14ac:dyDescent="0.35">
      <c r="A55" t="str">
        <f>'RawData + GCconc'!A55</f>
        <v>PM</v>
      </c>
      <c r="B55" s="14">
        <f>'RawData + GCconc'!B55</f>
        <v>43811</v>
      </c>
      <c r="C55" s="50">
        <f>'RawData + GCconc'!O55</f>
        <v>11</v>
      </c>
      <c r="D55" s="51">
        <f>'RawData + GCconc'!P55</f>
        <v>766.1</v>
      </c>
      <c r="E55" s="51">
        <f>'RawData + GCconc'!F55</f>
        <v>6.4</v>
      </c>
      <c r="F55" s="51">
        <f>'RawData + GCconc'!G55</f>
        <v>770.4</v>
      </c>
      <c r="G55" s="4">
        <f t="shared" si="17"/>
        <v>1.0080263157894738</v>
      </c>
      <c r="H55" s="4">
        <f t="shared" si="18"/>
        <v>1.0136842105263157</v>
      </c>
      <c r="I55" s="53">
        <f>'RawData + GCconc'!J55-'RawData + GCconc'!I55</f>
        <v>42.578000000000017</v>
      </c>
      <c r="J55" s="52">
        <v>71.599999999999994</v>
      </c>
      <c r="K55" s="5">
        <f t="shared" si="19"/>
        <v>29.021999999999977</v>
      </c>
      <c r="L55" s="51">
        <f>'RawData + GCconc'!M55</f>
        <v>44</v>
      </c>
      <c r="M55" s="6">
        <f>G55*L55/K55</f>
        <v>1.5282598681943658</v>
      </c>
      <c r="N55" s="53">
        <f>'RawData + GCconc'!T55/'RawData + GCconc'!Q55</f>
        <v>3.8047760443287002</v>
      </c>
      <c r="O55" s="8">
        <v>2</v>
      </c>
      <c r="P55" s="59">
        <f t="shared" si="20"/>
        <v>2.0273684210526312E-6</v>
      </c>
      <c r="Q55" s="7">
        <f t="shared" si="55"/>
        <v>3.8353143783687073E-6</v>
      </c>
      <c r="R55" s="7">
        <f t="shared" si="22"/>
        <v>5.8146865360148594E-6</v>
      </c>
      <c r="S55" s="8">
        <f t="shared" si="23"/>
        <v>29330.381118650559</v>
      </c>
      <c r="T55" s="8">
        <f t="shared" si="24"/>
        <v>26013.425160661762</v>
      </c>
      <c r="U55" s="8">
        <f t="shared" si="25"/>
        <v>53444854.937615156</v>
      </c>
      <c r="V55" s="8">
        <f t="shared" si="26"/>
        <v>29303.317124552545</v>
      </c>
      <c r="W55" s="8">
        <f t="shared" si="27"/>
        <v>47439009.927297063</v>
      </c>
      <c r="X55" s="8">
        <f t="shared" si="28"/>
        <v>26010.368137345209</v>
      </c>
      <c r="Y55" s="9">
        <f>55.5*(Q55/V55)*16*10^3*10^3</f>
        <v>0.11622435622272292</v>
      </c>
      <c r="Z55" s="9">
        <f>55.5*(R55/V55)*16*10^3*10^3</f>
        <v>0.17620672847494359</v>
      </c>
      <c r="AA55" s="6">
        <f>$L55/$I55*Q55*16/22.4*(273/($C55+273))*10^3*10^3</f>
        <v>2.7213516143696759</v>
      </c>
      <c r="AB55" s="6">
        <f>$K55/$I55*R55*16/22.4*(273/($C55+273))*10^3*10^3</f>
        <v>2.7213516143696759</v>
      </c>
      <c r="AC55" s="10">
        <f t="shared" si="29"/>
        <v>2.8375759705923986</v>
      </c>
      <c r="AD55" s="10">
        <f t="shared" si="30"/>
        <v>2.8975583428446194</v>
      </c>
      <c r="AE55" s="10">
        <f t="shared" si="31"/>
        <v>6.9214828040434162E-2</v>
      </c>
      <c r="AF55" s="51">
        <f>'RawData + GCconc'!U55/'RawData + GCconc'!Q55</f>
        <v>414.7612840523953</v>
      </c>
      <c r="AG55" s="8">
        <v>401</v>
      </c>
      <c r="AH55" s="59">
        <f t="shared" si="32"/>
        <v>4.0648736842105259E-4</v>
      </c>
      <c r="AI55" s="7">
        <f>AF55*10^-6*G55</f>
        <v>4.1809028909544748E-4</v>
      </c>
      <c r="AJ55" s="12">
        <f>AF55*10^-6*M55</f>
        <v>6.3386302529803951E-4</v>
      </c>
      <c r="AK55" s="8">
        <f t="shared" si="3"/>
        <v>808.76374022969503</v>
      </c>
      <c r="AL55" s="8">
        <f t="shared" si="33"/>
        <v>693.73552542927382</v>
      </c>
      <c r="AM55" s="8">
        <f t="shared" si="34"/>
        <v>1943509.0781384527</v>
      </c>
      <c r="AN55" s="8">
        <f t="shared" si="35"/>
        <v>1065.607960160349</v>
      </c>
      <c r="AO55" s="8">
        <f t="shared" si="36"/>
        <v>1655116.1445975031</v>
      </c>
      <c r="AP55" s="8">
        <f t="shared" si="37"/>
        <v>907.48479567810011</v>
      </c>
      <c r="AQ55" s="11">
        <f t="shared" si="38"/>
        <v>958.11642193199248</v>
      </c>
      <c r="AR55" s="11">
        <f t="shared" si="39"/>
        <v>1452.5919152714391</v>
      </c>
      <c r="AS55" s="5">
        <f>$L55/$I55*AI55*44/22.4*(273/(C55+273))*10^3*10^3</f>
        <v>815.80519093764963</v>
      </c>
      <c r="AT55" s="5">
        <f t="shared" si="40"/>
        <v>815.80519093764951</v>
      </c>
      <c r="AU55" s="10">
        <f t="shared" si="41"/>
        <v>1773.9216128696421</v>
      </c>
      <c r="AV55" s="10">
        <f t="shared" si="42"/>
        <v>2268.3971062090886</v>
      </c>
      <c r="AW55" s="10">
        <f t="shared" si="43"/>
        <v>1093.838881281177</v>
      </c>
      <c r="AX55" s="52">
        <f>'RawData + GCconc'!V55/'RawData + GCconc'!Q55</f>
        <v>0.11798124304562067</v>
      </c>
      <c r="AY55" s="57">
        <v>0.31</v>
      </c>
      <c r="AZ55" s="59">
        <f t="shared" si="44"/>
        <v>3.1424210526315789E-7</v>
      </c>
      <c r="BA55" s="7">
        <f>$AX55*10^-6*G55</f>
        <v>1.1892819775953946E-7</v>
      </c>
      <c r="BB55" s="7">
        <f>$AX55*10^-6*M55</f>
        <v>1.8030599894630766E-7</v>
      </c>
      <c r="BC55" s="8">
        <f t="shared" si="9"/>
        <v>1454.2281851030596</v>
      </c>
      <c r="BD55" s="8">
        <f t="shared" si="45"/>
        <v>1232.6006836540939</v>
      </c>
      <c r="BE55" s="8">
        <f t="shared" si="10"/>
        <v>2606370.6348795369</v>
      </c>
      <c r="BF55" s="8">
        <f t="shared" si="46"/>
        <v>1429.0487895822228</v>
      </c>
      <c r="BG55" s="8">
        <f t="shared" si="47"/>
        <v>2199225.7362270202</v>
      </c>
      <c r="BH55" s="8">
        <f t="shared" si="48"/>
        <v>1205.8150265794995</v>
      </c>
      <c r="BI55" s="9">
        <f t="shared" si="49"/>
        <v>0.2032279520797183</v>
      </c>
      <c r="BJ55" s="9">
        <f t="shared" si="50"/>
        <v>0.30811211810032429</v>
      </c>
      <c r="BK55" s="9">
        <f>$L55/$I55*BA55*44/22.4*(273/(C55+273))*10^3*10^3</f>
        <v>0.23206049891998823</v>
      </c>
      <c r="BL55" s="9">
        <f t="shared" si="51"/>
        <v>0.23206049891998823</v>
      </c>
      <c r="BM55" s="10">
        <f t="shared" si="52"/>
        <v>0.43528845099970653</v>
      </c>
      <c r="BN55" s="10">
        <f t="shared" si="53"/>
        <v>0.5401726170203125</v>
      </c>
      <c r="BO55" s="10">
        <f t="shared" si="54"/>
        <v>0.63639878765604196</v>
      </c>
    </row>
    <row r="56" spans="1:67" x14ac:dyDescent="0.35">
      <c r="A56" t="str">
        <f>'RawData + GCconc'!A56</f>
        <v>PM</v>
      </c>
      <c r="B56" s="14">
        <f>'RawData + GCconc'!B56</f>
        <v>43811</v>
      </c>
      <c r="C56" s="50">
        <f>'RawData + GCconc'!O56</f>
        <v>11</v>
      </c>
      <c r="D56" s="51">
        <f>'RawData + GCconc'!P56</f>
        <v>766.1</v>
      </c>
      <c r="E56" s="51">
        <f>'RawData + GCconc'!F56</f>
        <v>6.4</v>
      </c>
      <c r="F56" s="51">
        <f>'RawData + GCconc'!G56</f>
        <v>770.4</v>
      </c>
      <c r="G56" s="4">
        <f t="shared" si="17"/>
        <v>1.0080263157894738</v>
      </c>
      <c r="H56" s="4">
        <f t="shared" si="18"/>
        <v>1.0136842105263157</v>
      </c>
      <c r="I56" s="53">
        <f>'RawData + GCconc'!J56-'RawData + GCconc'!I56</f>
        <v>41.238000000000014</v>
      </c>
      <c r="J56" s="52">
        <v>71.599999999999994</v>
      </c>
      <c r="K56" s="5">
        <f t="shared" si="19"/>
        <v>30.361999999999981</v>
      </c>
      <c r="L56" s="51">
        <f>'RawData + GCconc'!M56</f>
        <v>46</v>
      </c>
      <c r="M56" s="6">
        <f>G56*L56/K56</f>
        <v>1.5272119928303745</v>
      </c>
      <c r="N56" s="53">
        <f>'RawData + GCconc'!T56/'RawData + GCconc'!Q56</f>
        <v>3.6920980683265583</v>
      </c>
      <c r="O56" s="8">
        <v>2</v>
      </c>
      <c r="P56" s="59">
        <f t="shared" si="20"/>
        <v>2.0273684210526312E-6</v>
      </c>
      <c r="Q56" s="7">
        <f t="shared" si="55"/>
        <v>3.7217320133486534E-6</v>
      </c>
      <c r="R56" s="7">
        <f t="shared" si="22"/>
        <v>5.6386164486541788E-6</v>
      </c>
      <c r="S56" s="8">
        <f t="shared" si="23"/>
        <v>29330.381118650559</v>
      </c>
      <c r="T56" s="8">
        <f t="shared" si="24"/>
        <v>26013.425160661762</v>
      </c>
      <c r="U56" s="8">
        <f t="shared" si="25"/>
        <v>53444854.937615156</v>
      </c>
      <c r="V56" s="8">
        <f t="shared" si="26"/>
        <v>29303.317124552545</v>
      </c>
      <c r="W56" s="8">
        <f t="shared" si="27"/>
        <v>47439009.927297063</v>
      </c>
      <c r="X56" s="8">
        <f t="shared" si="28"/>
        <v>26010.368137345209</v>
      </c>
      <c r="Y56" s="9">
        <f>55.5*(Q56/V56)*16*10^3*10^3</f>
        <v>0.11278238616489292</v>
      </c>
      <c r="Z56" s="9">
        <f>55.5*(R56/V56)*16*10^3*10^3</f>
        <v>0.17087114694634994</v>
      </c>
      <c r="AA56" s="6">
        <f>$L56/$I56*Q56*16/22.4*(273/($C56+273))*10^3*10^3</f>
        <v>2.8505036855567898</v>
      </c>
      <c r="AB56" s="6">
        <f>$K56/$I56*R56*16/22.4*(273/($C56+273))*10^3*10^3</f>
        <v>2.8505036855567898</v>
      </c>
      <c r="AC56" s="10">
        <f t="shared" si="29"/>
        <v>2.9632860717216829</v>
      </c>
      <c r="AD56" s="10">
        <f t="shared" si="30"/>
        <v>3.0213748325031395</v>
      </c>
      <c r="AE56" s="10">
        <f t="shared" si="31"/>
        <v>6.9214828040434162E-2</v>
      </c>
      <c r="AF56" s="51">
        <f>'RawData + GCconc'!U56/'RawData + GCconc'!Q56</f>
        <v>408.61912347980615</v>
      </c>
      <c r="AG56" s="8">
        <v>401</v>
      </c>
      <c r="AH56" s="59">
        <f t="shared" si="32"/>
        <v>4.0648736842105259E-4</v>
      </c>
      <c r="AI56" s="7">
        <f>AF56*10^-6*G56</f>
        <v>4.1189882960247304E-4</v>
      </c>
      <c r="AJ56" s="12">
        <f>AF56*10^-6*M56</f>
        <v>6.2404802587819551E-4</v>
      </c>
      <c r="AK56" s="8">
        <f t="shared" si="3"/>
        <v>808.76374022969503</v>
      </c>
      <c r="AL56" s="8">
        <f t="shared" si="33"/>
        <v>693.73552542927382</v>
      </c>
      <c r="AM56" s="8">
        <f t="shared" si="34"/>
        <v>1943509.0781384527</v>
      </c>
      <c r="AN56" s="8">
        <f t="shared" si="35"/>
        <v>1065.607960160349</v>
      </c>
      <c r="AO56" s="8">
        <f t="shared" si="36"/>
        <v>1655116.1445975031</v>
      </c>
      <c r="AP56" s="8">
        <f t="shared" si="37"/>
        <v>907.48479567810011</v>
      </c>
      <c r="AQ56" s="11">
        <f t="shared" si="38"/>
        <v>943.92776658489049</v>
      </c>
      <c r="AR56" s="11">
        <f t="shared" si="39"/>
        <v>1430.0993762896055</v>
      </c>
      <c r="AS56" s="5">
        <f>$L56/$I56*AI56*44/22.4*(273/(C56+273))*10^3*10^3</f>
        <v>867.56048018228444</v>
      </c>
      <c r="AT56" s="5">
        <f t="shared" si="40"/>
        <v>867.56048018228444</v>
      </c>
      <c r="AU56" s="10">
        <f t="shared" si="41"/>
        <v>1811.488246767175</v>
      </c>
      <c r="AV56" s="10">
        <f t="shared" si="42"/>
        <v>2297.6598564718897</v>
      </c>
      <c r="AW56" s="10">
        <f t="shared" si="43"/>
        <v>1093.838881281177</v>
      </c>
      <c r="AX56" s="52">
        <f>'RawData + GCconc'!V56/'RawData + GCconc'!Q56</f>
        <v>0.10839612144333169</v>
      </c>
      <c r="AY56" s="57">
        <v>0.31</v>
      </c>
      <c r="AZ56" s="59">
        <f t="shared" si="44"/>
        <v>3.1424210526315789E-7</v>
      </c>
      <c r="BA56" s="7">
        <f>$AX56*10^-6*G56</f>
        <v>1.0926614294439002E-7</v>
      </c>
      <c r="BB56" s="7">
        <f>$AX56*10^-6*M56</f>
        <v>1.6554385664455387E-7</v>
      </c>
      <c r="BC56" s="8">
        <f t="shared" si="9"/>
        <v>1454.2281851030596</v>
      </c>
      <c r="BD56" s="8">
        <f t="shared" si="45"/>
        <v>1232.6006836540939</v>
      </c>
      <c r="BE56" s="8">
        <f t="shared" si="10"/>
        <v>2606370.6348795369</v>
      </c>
      <c r="BF56" s="8">
        <f t="shared" si="46"/>
        <v>1429.0487895822228</v>
      </c>
      <c r="BG56" s="8">
        <f t="shared" si="47"/>
        <v>2199225.7362270202</v>
      </c>
      <c r="BH56" s="8">
        <f t="shared" si="48"/>
        <v>1205.8150265794995</v>
      </c>
      <c r="BI56" s="9">
        <f t="shared" si="49"/>
        <v>0.18671715270701611</v>
      </c>
      <c r="BJ56" s="9">
        <f t="shared" si="50"/>
        <v>0.2828861413781289</v>
      </c>
      <c r="BK56" s="9">
        <f>$L56/$I56*BA56*44/22.4*(273/(C56+273))*10^3*10^3</f>
        <v>0.23014143432257031</v>
      </c>
      <c r="BL56" s="9">
        <f t="shared" si="51"/>
        <v>0.23014143432257037</v>
      </c>
      <c r="BM56" s="10">
        <f t="shared" si="52"/>
        <v>0.41685858702958645</v>
      </c>
      <c r="BN56" s="10">
        <f t="shared" si="53"/>
        <v>0.51302757570069923</v>
      </c>
      <c r="BO56" s="10">
        <f t="shared" si="54"/>
        <v>0.63639878765604196</v>
      </c>
    </row>
    <row r="57" spans="1:67" x14ac:dyDescent="0.35">
      <c r="A57" t="str">
        <f>'RawData + GCconc'!A57</f>
        <v>WB</v>
      </c>
      <c r="B57" s="14">
        <f>'RawData + GCconc'!B57</f>
        <v>43811</v>
      </c>
      <c r="C57" s="50">
        <f>'RawData + GCconc'!O57</f>
        <v>11</v>
      </c>
      <c r="D57" s="51">
        <f>'RawData + GCconc'!P57</f>
        <v>766.1</v>
      </c>
      <c r="E57" s="51">
        <f>'RawData + GCconc'!F57</f>
        <v>7.7</v>
      </c>
      <c r="F57" s="51">
        <f>'RawData + GCconc'!G57</f>
        <v>766.7</v>
      </c>
      <c r="G57" s="4">
        <f t="shared" si="17"/>
        <v>1.0080263157894738</v>
      </c>
      <c r="H57" s="4">
        <f t="shared" si="18"/>
        <v>1.0088157894736842</v>
      </c>
      <c r="I57" s="53">
        <f>'RawData + GCconc'!J57-'RawData + GCconc'!I57</f>
        <v>41.678000000000011</v>
      </c>
      <c r="J57" s="52">
        <v>71.599999999999994</v>
      </c>
      <c r="K57" s="5">
        <f t="shared" si="19"/>
        <v>29.921999999999983</v>
      </c>
      <c r="L57" s="51">
        <f>'RawData + GCconc'!M57</f>
        <v>44</v>
      </c>
      <c r="M57" s="6">
        <f>G57*L57/K57</f>
        <v>1.4822925571397925</v>
      </c>
      <c r="N57" s="53">
        <f>'RawData + GCconc'!T57/'RawData + GCconc'!Q57</f>
        <v>3.1166355480299059</v>
      </c>
      <c r="O57" s="8">
        <v>2</v>
      </c>
      <c r="P57" s="59">
        <f t="shared" si="20"/>
        <v>2.0176315789473682E-6</v>
      </c>
      <c r="Q57" s="7">
        <f t="shared" si="55"/>
        <v>3.1416506491390938E-6</v>
      </c>
      <c r="R57" s="7">
        <f t="shared" si="22"/>
        <v>4.6197656761620279E-6</v>
      </c>
      <c r="S57" s="8">
        <f t="shared" si="23"/>
        <v>29330.381118650559</v>
      </c>
      <c r="T57" s="8">
        <f t="shared" si="24"/>
        <v>26939.820156125264</v>
      </c>
      <c r="U57" s="8">
        <f t="shared" si="25"/>
        <v>53444854.937615156</v>
      </c>
      <c r="V57" s="8">
        <f t="shared" si="26"/>
        <v>29303.317124552545</v>
      </c>
      <c r="W57" s="8">
        <f t="shared" si="27"/>
        <v>49122135.978119321</v>
      </c>
      <c r="X57" s="8">
        <f t="shared" si="28"/>
        <v>26933.210504218721</v>
      </c>
      <c r="Y57" s="9">
        <f>55.5*(Q57/V57)*16*10^3*10^3</f>
        <v>9.5203753369546715E-2</v>
      </c>
      <c r="Z57" s="9">
        <f>55.5*(R57/V57)*16*10^3*10^3</f>
        <v>0.13999616162890374</v>
      </c>
      <c r="AA57" s="6">
        <f>$L57/$I57*Q57*16/22.4*(273/($C57+273))*10^3*10^3</f>
        <v>2.2772985384268511</v>
      </c>
      <c r="AB57" s="6">
        <f>$K57/$I57*R57*16/22.4*(273/($C57+273))*10^3*10^3</f>
        <v>2.2772985384268511</v>
      </c>
      <c r="AC57" s="10">
        <f t="shared" si="29"/>
        <v>2.372502291796398</v>
      </c>
      <c r="AD57" s="10">
        <f t="shared" si="30"/>
        <v>2.4172947000557548</v>
      </c>
      <c r="AE57" s="10">
        <f t="shared" si="31"/>
        <v>6.6522215828099085E-2</v>
      </c>
      <c r="AF57" s="51">
        <f>'RawData + GCconc'!U57/'RawData + GCconc'!Q57</f>
        <v>427.65568511976676</v>
      </c>
      <c r="AG57" s="8">
        <v>401</v>
      </c>
      <c r="AH57" s="59">
        <f t="shared" si="32"/>
        <v>4.0453513157894737E-4</v>
      </c>
      <c r="AI57" s="7">
        <f>AF57*10^-6*G57</f>
        <v>4.3108818469770173E-4</v>
      </c>
      <c r="AJ57" s="12">
        <f>AF57*10^-6*M57</f>
        <v>6.339108390715489E-4</v>
      </c>
      <c r="AK57" s="8">
        <f t="shared" si="3"/>
        <v>808.76374022969503</v>
      </c>
      <c r="AL57" s="8">
        <f t="shared" si="33"/>
        <v>725.27003923220173</v>
      </c>
      <c r="AM57" s="8">
        <f t="shared" si="34"/>
        <v>1943509.0781384527</v>
      </c>
      <c r="AN57" s="8">
        <f t="shared" si="35"/>
        <v>1065.607960160349</v>
      </c>
      <c r="AO57" s="8">
        <f t="shared" si="36"/>
        <v>1733953.5023111347</v>
      </c>
      <c r="AP57" s="8">
        <f t="shared" si="37"/>
        <v>950.71058601920936</v>
      </c>
      <c r="AQ57" s="11">
        <f t="shared" si="38"/>
        <v>987.9030435108408</v>
      </c>
      <c r="AR57" s="11">
        <f t="shared" si="39"/>
        <v>1452.7014876838789</v>
      </c>
      <c r="AS57" s="5">
        <f>$L57/$I57*AI57*44/22.4*(273/(C57+273))*10^3*10^3</f>
        <v>859.33181537514224</v>
      </c>
      <c r="AT57" s="5">
        <f t="shared" si="40"/>
        <v>859.33181537514213</v>
      </c>
      <c r="AU57" s="10">
        <f t="shared" si="41"/>
        <v>1847.2348588859832</v>
      </c>
      <c r="AV57" s="10">
        <f t="shared" si="42"/>
        <v>2312.0333030590209</v>
      </c>
      <c r="AW57" s="10">
        <f t="shared" si="43"/>
        <v>1039.090976626434</v>
      </c>
      <c r="AX57" s="52">
        <f>'RawData + GCconc'!V57/'RawData + GCconc'!Q57</f>
        <v>0.15009140041328878</v>
      </c>
      <c r="AY57" s="57">
        <v>0.31</v>
      </c>
      <c r="AZ57" s="59">
        <f t="shared" si="44"/>
        <v>3.127328947368421E-7</v>
      </c>
      <c r="BA57" s="7">
        <f>$AX57*10^-6*G57</f>
        <v>1.5129608139029019E-7</v>
      </c>
      <c r="BB57" s="7">
        <f>$AX57*10^-6*M57</f>
        <v>2.2247936572330633E-7</v>
      </c>
      <c r="BC57" s="8">
        <f t="shared" si="9"/>
        <v>1454.2281851030596</v>
      </c>
      <c r="BD57" s="8">
        <f t="shared" si="45"/>
        <v>1292.8668121184153</v>
      </c>
      <c r="BE57" s="8">
        <f t="shared" si="10"/>
        <v>2606370.6348795369</v>
      </c>
      <c r="BF57" s="8">
        <f t="shared" si="46"/>
        <v>1429.0487895822228</v>
      </c>
      <c r="BG57" s="8">
        <f t="shared" si="47"/>
        <v>2310184.4187158868</v>
      </c>
      <c r="BH57" s="8">
        <f t="shared" si="48"/>
        <v>1266.6526406863979</v>
      </c>
      <c r="BI57" s="9">
        <f t="shared" si="49"/>
        <v>0.25853912997827067</v>
      </c>
      <c r="BJ57" s="9">
        <f t="shared" si="50"/>
        <v>0.38017918986177107</v>
      </c>
      <c r="BK57" s="9">
        <f>$L57/$I57*BA57*44/22.4*(273/(C57+273))*10^3*10^3</f>
        <v>0.30159382904784232</v>
      </c>
      <c r="BL57" s="9">
        <f t="shared" si="51"/>
        <v>0.30159382904784232</v>
      </c>
      <c r="BM57" s="10">
        <f t="shared" si="52"/>
        <v>0.56013295902611304</v>
      </c>
      <c r="BN57" s="10">
        <f t="shared" si="53"/>
        <v>0.68177301890961339</v>
      </c>
      <c r="BO57" s="10">
        <f t="shared" si="54"/>
        <v>0.60292277805028183</v>
      </c>
    </row>
    <row r="58" spans="1:67" x14ac:dyDescent="0.35">
      <c r="A58" t="str">
        <f>'RawData + GCconc'!A58</f>
        <v>WB</v>
      </c>
      <c r="B58" s="14">
        <f>'RawData + GCconc'!B58</f>
        <v>43811</v>
      </c>
      <c r="C58" s="50">
        <f>'RawData + GCconc'!O58</f>
        <v>11</v>
      </c>
      <c r="D58" s="51">
        <f>'RawData + GCconc'!P58</f>
        <v>766.1</v>
      </c>
      <c r="E58" s="51">
        <f>'RawData + GCconc'!F58</f>
        <v>7.7</v>
      </c>
      <c r="F58" s="51">
        <f>'RawData + GCconc'!G58</f>
        <v>766.7</v>
      </c>
      <c r="G58" s="4">
        <f t="shared" si="17"/>
        <v>1.0080263157894738</v>
      </c>
      <c r="H58" s="4">
        <f t="shared" si="18"/>
        <v>1.0088157894736842</v>
      </c>
      <c r="I58" s="53">
        <f>'RawData + GCconc'!J58-'RawData + GCconc'!I58</f>
        <v>42.118000000000009</v>
      </c>
      <c r="J58" s="52">
        <v>71.599999999999994</v>
      </c>
      <c r="K58" s="5">
        <f t="shared" si="19"/>
        <v>29.481999999999985</v>
      </c>
      <c r="L58" s="51">
        <f>'RawData + GCconc'!M58</f>
        <v>46</v>
      </c>
      <c r="M58" s="6">
        <f>G58*L58/K58</f>
        <v>1.5727973178995938</v>
      </c>
      <c r="N58" s="53">
        <f>'RawData + GCconc'!T58/'RawData + GCconc'!Q58</f>
        <v>2.2004562907743956</v>
      </c>
      <c r="O58" s="8">
        <v>2</v>
      </c>
      <c r="P58" s="59">
        <f t="shared" si="20"/>
        <v>2.0176315789473682E-6</v>
      </c>
      <c r="Q58" s="7">
        <f t="shared" si="55"/>
        <v>2.2181178478450852E-6</v>
      </c>
      <c r="R58" s="7">
        <f t="shared" si="22"/>
        <v>3.460871752285258E-6</v>
      </c>
      <c r="S58" s="8">
        <f t="shared" si="23"/>
        <v>29330.381118650559</v>
      </c>
      <c r="T58" s="8">
        <f t="shared" si="24"/>
        <v>26939.820156125264</v>
      </c>
      <c r="U58" s="8">
        <f t="shared" si="25"/>
        <v>53444854.937615156</v>
      </c>
      <c r="V58" s="8">
        <f t="shared" si="26"/>
        <v>29303.317124552545</v>
      </c>
      <c r="W58" s="8">
        <f t="shared" si="27"/>
        <v>49122135.978119321</v>
      </c>
      <c r="X58" s="8">
        <f t="shared" si="28"/>
        <v>26933.210504218721</v>
      </c>
      <c r="Y58" s="9">
        <f>55.5*(Q58/V58)*16*10^3*10^3</f>
        <v>6.7217258732666846E-2</v>
      </c>
      <c r="Z58" s="9">
        <f>55.5*(R58/V58)*16*10^3*10^3</f>
        <v>0.10487734555670161</v>
      </c>
      <c r="AA58" s="6">
        <f>$L58/$I58*Q58*16/22.4*(273/($C58+273))*10^3*10^3</f>
        <v>1.6633780992879843</v>
      </c>
      <c r="AB58" s="6">
        <f>$K58/$I58*R58*16/22.4*(273/($C58+273))*10^3*10^3</f>
        <v>1.6633780992879843</v>
      </c>
      <c r="AC58" s="10">
        <f t="shared" si="29"/>
        <v>1.7305953580206512</v>
      </c>
      <c r="AD58" s="10">
        <f t="shared" si="30"/>
        <v>1.7682554448446859</v>
      </c>
      <c r="AE58" s="10">
        <f t="shared" si="31"/>
        <v>6.6522215828099085E-2</v>
      </c>
      <c r="AF58" s="51">
        <f>'RawData + GCconc'!U58/'RawData + GCconc'!Q58</f>
        <v>391.35592974927152</v>
      </c>
      <c r="AG58" s="8">
        <v>401</v>
      </c>
      <c r="AH58" s="59">
        <f t="shared" si="32"/>
        <v>4.0453513157894737E-4</v>
      </c>
      <c r="AI58" s="7">
        <f>AF58*10^-6*G58</f>
        <v>3.9449707602752228E-4</v>
      </c>
      <c r="AJ58" s="12">
        <f>AF58*10^-6*M58</f>
        <v>6.1552355665375606E-4</v>
      </c>
      <c r="AK58" s="8">
        <f t="shared" si="3"/>
        <v>808.76374022969503</v>
      </c>
      <c r="AL58" s="8">
        <f t="shared" si="33"/>
        <v>725.27003923220173</v>
      </c>
      <c r="AM58" s="8">
        <f t="shared" si="34"/>
        <v>1943509.0781384527</v>
      </c>
      <c r="AN58" s="8">
        <f t="shared" si="35"/>
        <v>1065.607960160349</v>
      </c>
      <c r="AO58" s="8">
        <f t="shared" si="36"/>
        <v>1733953.5023111347</v>
      </c>
      <c r="AP58" s="8">
        <f t="shared" si="37"/>
        <v>950.71058601920936</v>
      </c>
      <c r="AQ58" s="11">
        <f t="shared" si="38"/>
        <v>904.04904587447515</v>
      </c>
      <c r="AR58" s="11">
        <f t="shared" si="39"/>
        <v>1410.564280246452</v>
      </c>
      <c r="AS58" s="5">
        <f>$L58/$I58*AI58*44/22.4*(273/(C58+273))*10^3*10^3</f>
        <v>813.54736950553627</v>
      </c>
      <c r="AT58" s="5">
        <f t="shared" si="40"/>
        <v>813.54736950553638</v>
      </c>
      <c r="AU58" s="10">
        <f t="shared" si="41"/>
        <v>1717.5964153800114</v>
      </c>
      <c r="AV58" s="10">
        <f t="shared" si="42"/>
        <v>2224.1116497519884</v>
      </c>
      <c r="AW58" s="10">
        <f t="shared" si="43"/>
        <v>1039.090976626434</v>
      </c>
      <c r="AX58" s="52">
        <f>'RawData + GCconc'!V58/'RawData + GCconc'!Q58</f>
        <v>0.15424495310761402</v>
      </c>
      <c r="AY58" s="57">
        <v>0.31</v>
      </c>
      <c r="AZ58" s="59">
        <f t="shared" si="44"/>
        <v>3.127328947368421E-7</v>
      </c>
      <c r="BA58" s="7">
        <f>$AX58*10^-6*G58</f>
        <v>1.5548297181018828E-7</v>
      </c>
      <c r="BB58" s="7">
        <f>$AX58*10^-6*M58</f>
        <v>2.425960485472039E-7</v>
      </c>
      <c r="BC58" s="8">
        <f t="shared" si="9"/>
        <v>1454.2281851030596</v>
      </c>
      <c r="BD58" s="8">
        <f t="shared" si="45"/>
        <v>1292.8668121184153</v>
      </c>
      <c r="BE58" s="8">
        <f t="shared" si="10"/>
        <v>2606370.6348795369</v>
      </c>
      <c r="BF58" s="8">
        <f t="shared" si="46"/>
        <v>1429.0487895822228</v>
      </c>
      <c r="BG58" s="8">
        <f t="shared" si="47"/>
        <v>2310184.4187158868</v>
      </c>
      <c r="BH58" s="8">
        <f t="shared" si="48"/>
        <v>1266.6526406863979</v>
      </c>
      <c r="BI58" s="9">
        <f t="shared" si="49"/>
        <v>0.26569380970644163</v>
      </c>
      <c r="BJ58" s="9">
        <f t="shared" si="50"/>
        <v>0.41455516065722547</v>
      </c>
      <c r="BK58" s="9">
        <f>$L58/$I58*BA58*44/22.4*(273/(C58+273))*10^3*10^3</f>
        <v>0.32064309320826823</v>
      </c>
      <c r="BL58" s="9">
        <f t="shared" si="51"/>
        <v>0.32064309320826828</v>
      </c>
      <c r="BM58" s="10">
        <f t="shared" si="52"/>
        <v>0.58633690291470986</v>
      </c>
      <c r="BN58" s="10">
        <f t="shared" si="53"/>
        <v>0.73519825386549376</v>
      </c>
      <c r="BO58" s="10">
        <f t="shared" si="54"/>
        <v>0.60292277805028183</v>
      </c>
    </row>
    <row r="59" spans="1:67" x14ac:dyDescent="0.35">
      <c r="A59" t="str">
        <f>'RawData + GCconc'!A59</f>
        <v>WBP</v>
      </c>
      <c r="B59" s="14">
        <f>'RawData + GCconc'!B59</f>
        <v>43811</v>
      </c>
      <c r="C59" s="50">
        <f>'RawData + GCconc'!O59</f>
        <v>11</v>
      </c>
      <c r="D59" s="51">
        <f>'RawData + GCconc'!P59</f>
        <v>766.1</v>
      </c>
      <c r="E59" s="51">
        <f>'RawData + GCconc'!F59</f>
        <v>6.7</v>
      </c>
      <c r="F59" s="51">
        <f>'RawData + GCconc'!G59</f>
        <v>766.3</v>
      </c>
      <c r="G59" s="4">
        <f t="shared" si="17"/>
        <v>1.0080263157894738</v>
      </c>
      <c r="H59" s="4">
        <f t="shared" si="18"/>
        <v>1.0082894736842105</v>
      </c>
      <c r="I59" s="53">
        <f>'RawData + GCconc'!J59-'RawData + GCconc'!I59</f>
        <v>42.550000000000011</v>
      </c>
      <c r="J59" s="52">
        <v>71.599999999999994</v>
      </c>
      <c r="K59" s="5">
        <f t="shared" si="19"/>
        <v>29.049999999999983</v>
      </c>
      <c r="L59" s="51">
        <f>'RawData + GCconc'!M59</f>
        <v>44</v>
      </c>
      <c r="M59" s="6">
        <f>G59*L59/K59</f>
        <v>1.5267868466346599</v>
      </c>
      <c r="N59" s="53">
        <f>'RawData + GCconc'!T59/'RawData + GCconc'!Q59</f>
        <v>9.185917831780877</v>
      </c>
      <c r="O59" s="8">
        <v>2</v>
      </c>
      <c r="P59" s="59">
        <f t="shared" si="20"/>
        <v>2.0165789473684211E-6</v>
      </c>
      <c r="Q59" s="7">
        <f t="shared" si="55"/>
        <v>9.2596469091149085E-6</v>
      </c>
      <c r="R59" s="7">
        <f t="shared" si="22"/>
        <v>1.4024938519829818E-5</v>
      </c>
      <c r="S59" s="8">
        <f t="shared" si="23"/>
        <v>29330.381118650559</v>
      </c>
      <c r="T59" s="8">
        <f t="shared" si="24"/>
        <v>26226.351531014185</v>
      </c>
      <c r="U59" s="8">
        <f t="shared" si="25"/>
        <v>53444854.937615156</v>
      </c>
      <c r="V59" s="8">
        <f t="shared" si="26"/>
        <v>29303.317124552545</v>
      </c>
      <c r="W59" s="8">
        <f t="shared" si="27"/>
        <v>47826239.638934113</v>
      </c>
      <c r="X59" s="8">
        <f t="shared" si="28"/>
        <v>26222.682588444284</v>
      </c>
      <c r="Y59" s="9">
        <f>55.5*(Q59/V59)*16*10^3*10^3</f>
        <v>0.28060189978985511</v>
      </c>
      <c r="Z59" s="9">
        <f>55.5*(R59/V59)*16*10^3*10^3</f>
        <v>0.42500804098979805</v>
      </c>
      <c r="AA59" s="6">
        <f>$L59/$I59*Q59*16/22.4*(273/($C59+273))*10^3*10^3</f>
        <v>6.5745163502926056</v>
      </c>
      <c r="AB59" s="6">
        <f>$K59/$I59*R59*16/22.4*(273/($C59+273))*10^3*10^3</f>
        <v>6.5745163502926056</v>
      </c>
      <c r="AC59" s="10">
        <f t="shared" si="29"/>
        <v>6.8551182500824606</v>
      </c>
      <c r="AD59" s="10">
        <f t="shared" si="30"/>
        <v>6.9995243912824039</v>
      </c>
      <c r="AE59" s="10">
        <f t="shared" si="31"/>
        <v>6.8289050871259319E-2</v>
      </c>
      <c r="AF59" s="51">
        <f>'RawData + GCconc'!U59/'RawData + GCconc'!Q59</f>
        <v>702.06498097031783</v>
      </c>
      <c r="AG59" s="8">
        <v>401</v>
      </c>
      <c r="AH59" s="59">
        <f t="shared" si="32"/>
        <v>4.043240789473684E-4</v>
      </c>
      <c r="AI59" s="7">
        <f>AF59*10^-6*G59</f>
        <v>7.076999762123165E-4</v>
      </c>
      <c r="AJ59" s="12">
        <f>AF59*10^-6*M59</f>
        <v>1.0719035784282941E-3</v>
      </c>
      <c r="AK59" s="8">
        <f t="shared" si="3"/>
        <v>808.76374022969503</v>
      </c>
      <c r="AL59" s="8">
        <f t="shared" si="33"/>
        <v>700.94352134424491</v>
      </c>
      <c r="AM59" s="8">
        <f t="shared" si="34"/>
        <v>1943509.0781384527</v>
      </c>
      <c r="AN59" s="8">
        <f t="shared" si="35"/>
        <v>1065.607960160349</v>
      </c>
      <c r="AO59" s="8">
        <f t="shared" si="36"/>
        <v>1673120.8311255616</v>
      </c>
      <c r="AP59" s="8">
        <f t="shared" si="37"/>
        <v>917.35659792502759</v>
      </c>
      <c r="AQ59" s="11">
        <f t="shared" si="38"/>
        <v>1621.8003304427484</v>
      </c>
      <c r="AR59" s="11">
        <f t="shared" si="39"/>
        <v>2456.4273507566595</v>
      </c>
      <c r="AS59" s="5">
        <f>$L59/$I59*AI59*44/22.4*(273/(C59+273))*10^3*10^3</f>
        <v>1381.8193127165725</v>
      </c>
      <c r="AT59" s="5">
        <f t="shared" si="40"/>
        <v>1381.8193127165721</v>
      </c>
      <c r="AU59" s="10">
        <f t="shared" si="41"/>
        <v>3003.6196431593207</v>
      </c>
      <c r="AV59" s="10">
        <f t="shared" si="42"/>
        <v>3838.2466634732318</v>
      </c>
      <c r="AW59" s="10">
        <f t="shared" si="43"/>
        <v>1076.3092596955053</v>
      </c>
      <c r="AX59" s="52">
        <f>'RawData + GCconc'!V59/'RawData + GCconc'!Q59</f>
        <v>0.12517008424733742</v>
      </c>
      <c r="AY59" s="57">
        <v>0.31</v>
      </c>
      <c r="AZ59" s="59">
        <f t="shared" si="44"/>
        <v>3.1256973684210522E-7</v>
      </c>
      <c r="BA59" s="7">
        <f>$AX59*10^-6*G59</f>
        <v>1.261747388709016E-7</v>
      </c>
      <c r="BB59" s="7">
        <f>$AX59*10^-6*M59</f>
        <v>1.9110803822098703E-7</v>
      </c>
      <c r="BC59" s="8">
        <f t="shared" si="9"/>
        <v>1454.2281851030596</v>
      </c>
      <c r="BD59" s="8">
        <f t="shared" si="45"/>
        <v>1246.343222376833</v>
      </c>
      <c r="BE59" s="8">
        <f t="shared" si="10"/>
        <v>2606370.6348795369</v>
      </c>
      <c r="BF59" s="8">
        <f t="shared" si="46"/>
        <v>1429.0487895822228</v>
      </c>
      <c r="BG59" s="8">
        <f t="shared" si="47"/>
        <v>2224542.1997853122</v>
      </c>
      <c r="BH59" s="8">
        <f t="shared" si="48"/>
        <v>1219.6958081998587</v>
      </c>
      <c r="BI59" s="9">
        <f t="shared" si="49"/>
        <v>0.21561105160924499</v>
      </c>
      <c r="BJ59" s="9">
        <f t="shared" si="50"/>
        <v>0.32657095596581015</v>
      </c>
      <c r="BK59" s="9">
        <f>$L59/$I59*BA59*44/22.4*(273/(C59+273))*10^3*10^3</f>
        <v>0.24636243720386308</v>
      </c>
      <c r="BL59" s="9">
        <f t="shared" si="51"/>
        <v>0.24636243720386308</v>
      </c>
      <c r="BM59" s="10">
        <f t="shared" si="52"/>
        <v>0.46197348881310807</v>
      </c>
      <c r="BN59" s="10">
        <f t="shared" si="53"/>
        <v>0.57293339316967318</v>
      </c>
      <c r="BO59" s="10">
        <f t="shared" si="54"/>
        <v>0.62580792049696687</v>
      </c>
    </row>
    <row r="60" spans="1:67" x14ac:dyDescent="0.35">
      <c r="A60" t="str">
        <f>'RawData + GCconc'!A60</f>
        <v>WBP</v>
      </c>
      <c r="B60" s="14">
        <f>'RawData + GCconc'!B60</f>
        <v>43811</v>
      </c>
      <c r="C60" s="50">
        <f>'RawData + GCconc'!O60</f>
        <v>11</v>
      </c>
      <c r="D60" s="51">
        <f>'RawData + GCconc'!P60</f>
        <v>766.1</v>
      </c>
      <c r="E60" s="51">
        <f>'RawData + GCconc'!F60</f>
        <v>6.7</v>
      </c>
      <c r="F60" s="51">
        <f>'RawData + GCconc'!G60</f>
        <v>766.3</v>
      </c>
      <c r="G60" s="4">
        <f t="shared" si="17"/>
        <v>1.0080263157894738</v>
      </c>
      <c r="H60" s="4">
        <f t="shared" si="18"/>
        <v>1.0082894736842105</v>
      </c>
      <c r="I60" s="53">
        <f>'RawData + GCconc'!J60-'RawData + GCconc'!I60</f>
        <v>44.447999999999993</v>
      </c>
      <c r="J60" s="52">
        <v>71.599999999999994</v>
      </c>
      <c r="K60" s="5">
        <f t="shared" si="19"/>
        <v>27.152000000000001</v>
      </c>
      <c r="L60" s="51">
        <f>'RawData + GCconc'!M60</f>
        <v>40</v>
      </c>
      <c r="M60" s="6">
        <f>G60*L60/K60</f>
        <v>1.4850122507210868</v>
      </c>
      <c r="N60" s="53">
        <f>'RawData + GCconc'!T60/'RawData + GCconc'!Q60</f>
        <v>11.384421470270311</v>
      </c>
      <c r="O60" s="8">
        <v>2</v>
      </c>
      <c r="P60" s="59">
        <f t="shared" si="20"/>
        <v>2.0165789473684211E-6</v>
      </c>
      <c r="Q60" s="7">
        <f t="shared" si="55"/>
        <v>1.1475796432071164E-5</v>
      </c>
      <c r="R60" s="7">
        <f t="shared" si="22"/>
        <v>1.6906005350723578E-5</v>
      </c>
      <c r="S60" s="8">
        <f t="shared" si="23"/>
        <v>29330.381118650559</v>
      </c>
      <c r="T60" s="8">
        <f t="shared" si="24"/>
        <v>26226.351531014185</v>
      </c>
      <c r="U60" s="8">
        <f t="shared" si="25"/>
        <v>53444854.937615156</v>
      </c>
      <c r="V60" s="8">
        <f t="shared" si="26"/>
        <v>29303.317124552545</v>
      </c>
      <c r="W60" s="8">
        <f t="shared" si="27"/>
        <v>47826239.638934113</v>
      </c>
      <c r="X60" s="8">
        <f t="shared" si="28"/>
        <v>26222.682588444284</v>
      </c>
      <c r="Y60" s="9">
        <f>55.5*(Q60/V60)*16*10^3*10^3</f>
        <v>0.3477595109237927</v>
      </c>
      <c r="Z60" s="9">
        <f>55.5*(R60/V60)*16*10^3*10^3</f>
        <v>0.51231513100146242</v>
      </c>
      <c r="AA60" s="6">
        <f>$L60/$I60*Q60*16/22.4*(273/($C60+273))*10^3*10^3</f>
        <v>7.0909900230111518</v>
      </c>
      <c r="AB60" s="6">
        <f>$K60/$I60*R60*16/22.4*(273/($C60+273))*10^3*10^3</f>
        <v>7.0909900230111518</v>
      </c>
      <c r="AC60" s="10">
        <f t="shared" si="29"/>
        <v>7.4387495339349448</v>
      </c>
      <c r="AD60" s="10">
        <f t="shared" si="30"/>
        <v>7.603305154012614</v>
      </c>
      <c r="AE60" s="10">
        <f t="shared" si="31"/>
        <v>6.8289050871259319E-2</v>
      </c>
      <c r="AF60" s="51">
        <f>'RawData + GCconc'!U60/'RawData + GCconc'!Q60</f>
        <v>754.69471459714532</v>
      </c>
      <c r="AG60" s="8">
        <v>401</v>
      </c>
      <c r="AH60" s="59">
        <f t="shared" si="32"/>
        <v>4.043240789473684E-4</v>
      </c>
      <c r="AI60" s="7">
        <f>AF60*10^-6*G60</f>
        <v>7.6075213270114875E-4</v>
      </c>
      <c r="AJ60" s="12">
        <f>AF60*10^-6*M60</f>
        <v>1.120730896731215E-3</v>
      </c>
      <c r="AK60" s="8">
        <f t="shared" si="3"/>
        <v>808.76374022969503</v>
      </c>
      <c r="AL60" s="8">
        <f t="shared" si="33"/>
        <v>700.94352134424491</v>
      </c>
      <c r="AM60" s="8">
        <f t="shared" si="34"/>
        <v>1943509.0781384527</v>
      </c>
      <c r="AN60" s="8">
        <f t="shared" si="35"/>
        <v>1065.607960160349</v>
      </c>
      <c r="AO60" s="8">
        <f t="shared" si="36"/>
        <v>1673120.8311255616</v>
      </c>
      <c r="AP60" s="8">
        <f t="shared" si="37"/>
        <v>917.35659792502759</v>
      </c>
      <c r="AQ60" s="11">
        <f t="shared" si="38"/>
        <v>1743.3772808685255</v>
      </c>
      <c r="AR60" s="11">
        <f t="shared" si="39"/>
        <v>2568.322452664298</v>
      </c>
      <c r="AS60" s="5">
        <f>$L60/$I60*AI60*44/22.4*(273/(C60+273))*10^3*10^3</f>
        <v>1292.7064357558859</v>
      </c>
      <c r="AT60" s="5">
        <f t="shared" si="40"/>
        <v>1292.7064357558859</v>
      </c>
      <c r="AU60" s="10">
        <f t="shared" si="41"/>
        <v>3036.0837166244114</v>
      </c>
      <c r="AV60" s="10">
        <f t="shared" si="42"/>
        <v>3861.0288884201836</v>
      </c>
      <c r="AW60" s="10">
        <f t="shared" si="43"/>
        <v>1076.3092596955053</v>
      </c>
      <c r="AX60" s="52">
        <f>'RawData + GCconc'!V60/'RawData + GCconc'!Q60</f>
        <v>0.16159354633603557</v>
      </c>
      <c r="AY60" s="57">
        <v>0.31</v>
      </c>
      <c r="AZ60" s="59">
        <f t="shared" si="44"/>
        <v>3.1256973684210522E-7</v>
      </c>
      <c r="BA60" s="7">
        <f>$AX60*10^-6*G60</f>
        <v>1.6289054716846953E-7</v>
      </c>
      <c r="BB60" s="7">
        <f>$AX60*10^-6*M60</f>
        <v>2.3996839594647837E-7</v>
      </c>
      <c r="BC60" s="8">
        <f t="shared" si="9"/>
        <v>1454.2281851030596</v>
      </c>
      <c r="BD60" s="8">
        <f t="shared" si="45"/>
        <v>1246.343222376833</v>
      </c>
      <c r="BE60" s="8">
        <f t="shared" si="10"/>
        <v>2606370.6348795369</v>
      </c>
      <c r="BF60" s="8">
        <f t="shared" si="46"/>
        <v>1429.0487895822228</v>
      </c>
      <c r="BG60" s="8">
        <f t="shared" si="47"/>
        <v>2224542.1997853122</v>
      </c>
      <c r="BH60" s="8">
        <f t="shared" si="48"/>
        <v>1219.6958081998587</v>
      </c>
      <c r="BI60" s="9">
        <f t="shared" si="49"/>
        <v>0.27835208922551324</v>
      </c>
      <c r="BJ60" s="9">
        <f t="shared" si="50"/>
        <v>0.41006495171702018</v>
      </c>
      <c r="BK60" s="9">
        <f>$L60/$I60*BA60*44/22.4*(273/(C60+273))*10^3*10^3</f>
        <v>0.27679141417694553</v>
      </c>
      <c r="BL60" s="9">
        <f t="shared" si="51"/>
        <v>0.27679141417694553</v>
      </c>
      <c r="BM60" s="10">
        <f t="shared" si="52"/>
        <v>0.55514350340245877</v>
      </c>
      <c r="BN60" s="10">
        <f t="shared" si="53"/>
        <v>0.6868563658939657</v>
      </c>
      <c r="BO60" s="10">
        <f t="shared" si="54"/>
        <v>0.62580792049696687</v>
      </c>
    </row>
    <row r="61" spans="1:67" x14ac:dyDescent="0.35">
      <c r="A61" t="str">
        <f>'RawData + GCconc'!A61</f>
        <v>CBP</v>
      </c>
      <c r="B61" s="14">
        <f>'RawData + GCconc'!B61</f>
        <v>43835</v>
      </c>
      <c r="C61" s="50">
        <f>'RawData + GCconc'!O61</f>
        <v>15</v>
      </c>
      <c r="D61" s="51">
        <f>'RawData + GCconc'!P61</f>
        <v>754.9</v>
      </c>
      <c r="E61" s="51">
        <f>'RawData + GCconc'!F61</f>
        <v>9</v>
      </c>
      <c r="F61" s="51">
        <f>'RawData + GCconc'!G61</f>
        <v>757</v>
      </c>
      <c r="G61" s="4">
        <f t="shared" si="17"/>
        <v>0.9932894736842105</v>
      </c>
      <c r="H61" s="4">
        <f t="shared" si="18"/>
        <v>0.99605263157894741</v>
      </c>
      <c r="I61" s="53">
        <f>'RawData + GCconc'!J61-'RawData + GCconc'!I61</f>
        <v>41.510000000000005</v>
      </c>
      <c r="J61" s="52">
        <v>71.599999999999994</v>
      </c>
      <c r="K61" s="5">
        <f t="shared" si="19"/>
        <v>30.089999999999989</v>
      </c>
      <c r="L61" s="51">
        <f>'RawData + GCconc'!M61</f>
        <v>44</v>
      </c>
      <c r="M61" s="6">
        <f>G61*L61/K61</f>
        <v>1.452467159923738</v>
      </c>
      <c r="N61" s="53">
        <f>'RawData + GCconc'!T61/'RawData + GCconc'!Q61</f>
        <v>2.2530807429999999</v>
      </c>
      <c r="O61" s="8">
        <v>2</v>
      </c>
      <c r="P61" s="59">
        <f t="shared" si="20"/>
        <v>1.9921052631578947E-6</v>
      </c>
      <c r="Q61" s="7">
        <f t="shared" si="55"/>
        <v>2.2379613853824998E-6</v>
      </c>
      <c r="R61" s="7">
        <f t="shared" si="22"/>
        <v>3.2725257878640749E-6</v>
      </c>
      <c r="S61" s="8">
        <f t="shared" si="23"/>
        <v>32285.335516853935</v>
      </c>
      <c r="T61" s="8">
        <f t="shared" si="24"/>
        <v>27875.349368922271</v>
      </c>
      <c r="U61" s="8">
        <f t="shared" si="25"/>
        <v>58742624.632782489</v>
      </c>
      <c r="V61" s="8">
        <f t="shared" si="26"/>
        <v>32208.03499892123</v>
      </c>
      <c r="W61" s="8">
        <f t="shared" si="27"/>
        <v>50817449.416345976</v>
      </c>
      <c r="X61" s="8">
        <f t="shared" si="28"/>
        <v>27862.735102308841</v>
      </c>
      <c r="Y61" s="9">
        <f>55.5*(Q61/V61)*16*10^3*10^3</f>
        <v>6.1702296035328522E-2</v>
      </c>
      <c r="Z61" s="9">
        <f>55.5*(R61/V61)*16*10^3*10^3</f>
        <v>9.0226022783464796E-2</v>
      </c>
      <c r="AA61" s="6">
        <f>$L61/$I61*Q61*16/22.4*(273/($C61+273))*10^3*10^3</f>
        <v>1.6061816334904109</v>
      </c>
      <c r="AB61" s="6">
        <f>$K61/$I61*R61*16/22.4*(273/($C61+273))*10^3*10^3</f>
        <v>1.6061816334904109</v>
      </c>
      <c r="AC61" s="10">
        <f t="shared" si="29"/>
        <v>1.6678839295257395</v>
      </c>
      <c r="AD61" s="10">
        <f t="shared" si="30"/>
        <v>1.6964076562738757</v>
      </c>
      <c r="AE61" s="10">
        <f t="shared" si="31"/>
        <v>6.3489440903367153E-2</v>
      </c>
      <c r="AF61" s="51">
        <f>'RawData + GCconc'!U61/'RawData + GCconc'!Q61</f>
        <v>378.35430084000001</v>
      </c>
      <c r="AG61" s="8">
        <v>401</v>
      </c>
      <c r="AH61" s="59">
        <f t="shared" si="32"/>
        <v>3.9941710526315789E-4</v>
      </c>
      <c r="AI61" s="7">
        <f>AF61*10^-6*G61</f>
        <v>3.7581534434752103E-4</v>
      </c>
      <c r="AJ61" s="12">
        <f>AF61*10^-6*M61</f>
        <v>5.4954719678600638E-4</v>
      </c>
      <c r="AK61" s="8">
        <f t="shared" si="3"/>
        <v>916.3344740091153</v>
      </c>
      <c r="AL61" s="8">
        <f t="shared" si="33"/>
        <v>757.57772558696854</v>
      </c>
      <c r="AM61" s="8">
        <f t="shared" si="34"/>
        <v>2215118.0102852047</v>
      </c>
      <c r="AN61" s="8">
        <f t="shared" si="35"/>
        <v>1214.5286127067493</v>
      </c>
      <c r="AO61" s="8">
        <f t="shared" si="36"/>
        <v>1814902.8477777853</v>
      </c>
      <c r="AP61" s="8">
        <f t="shared" si="37"/>
        <v>995.09435961169243</v>
      </c>
      <c r="AQ61" s="11">
        <f t="shared" si="38"/>
        <v>755.63561145861354</v>
      </c>
      <c r="AR61" s="11">
        <f t="shared" si="39"/>
        <v>1104.9507113386178</v>
      </c>
      <c r="AS61" s="5">
        <f>$L61/$I61*AI61*44/22.4*(273/(C61+273))*10^3*10^3</f>
        <v>741.73584761032782</v>
      </c>
      <c r="AT61" s="5">
        <f t="shared" si="40"/>
        <v>741.73584761032782</v>
      </c>
      <c r="AU61" s="10">
        <f t="shared" si="41"/>
        <v>1497.3714590689415</v>
      </c>
      <c r="AV61" s="10">
        <f t="shared" si="42"/>
        <v>1846.6865589489457</v>
      </c>
      <c r="AW61" s="10">
        <f t="shared" si="43"/>
        <v>980.18500620709449</v>
      </c>
      <c r="AX61" s="52">
        <f>'RawData + GCconc'!V61/'RawData + GCconc'!Q61</f>
        <v>8.5434980999999993E-2</v>
      </c>
      <c r="AY61" s="57">
        <v>0.31</v>
      </c>
      <c r="AZ61" s="59">
        <f t="shared" si="44"/>
        <v>3.0877631578947369E-7</v>
      </c>
      <c r="BA61" s="7">
        <f>$AX61*10^-6*G61</f>
        <v>8.4861667311710512E-8</v>
      </c>
      <c r="BB61" s="7">
        <f>$AX61*10^-6*M61</f>
        <v>1.2409150421120851E-7</v>
      </c>
      <c r="BC61" s="8">
        <f t="shared" si="9"/>
        <v>1665.9699051340192</v>
      </c>
      <c r="BD61" s="8">
        <f t="shared" si="45"/>
        <v>1354.9960793017774</v>
      </c>
      <c r="BE61" s="8">
        <f t="shared" si="10"/>
        <v>2992671.6341468324</v>
      </c>
      <c r="BF61" s="8">
        <f t="shared" si="46"/>
        <v>1640.8540363225225</v>
      </c>
      <c r="BG61" s="8">
        <f t="shared" si="47"/>
        <v>2424390.4499871694</v>
      </c>
      <c r="BH61" s="8">
        <f t="shared" si="48"/>
        <v>1329.2707459424676</v>
      </c>
      <c r="BI61" s="9">
        <f t="shared" si="49"/>
        <v>0.12629532364721804</v>
      </c>
      <c r="BJ61" s="9">
        <f t="shared" si="50"/>
        <v>0.18467910403714183</v>
      </c>
      <c r="BK61" s="9">
        <f>$L61/$I61*BA61*44/22.4*(273/(C61+273))*10^3*10^3</f>
        <v>0.16748901203690958</v>
      </c>
      <c r="BL61" s="9">
        <f t="shared" si="51"/>
        <v>0.16748901203690958</v>
      </c>
      <c r="BM61" s="10">
        <f t="shared" si="52"/>
        <v>0.29378433568412765</v>
      </c>
      <c r="BN61" s="10">
        <f t="shared" si="53"/>
        <v>0.35216811607405141</v>
      </c>
      <c r="BO61" s="10">
        <f t="shared" si="54"/>
        <v>0.56725220611341898</v>
      </c>
    </row>
    <row r="62" spans="1:67" x14ac:dyDescent="0.35">
      <c r="A62" t="str">
        <f>'RawData + GCconc'!A62</f>
        <v>CBP</v>
      </c>
      <c r="B62" s="14">
        <f>'RawData + GCconc'!B62</f>
        <v>43835</v>
      </c>
      <c r="C62" s="50">
        <f>'RawData + GCconc'!O62</f>
        <v>15</v>
      </c>
      <c r="D62" s="51">
        <f>'RawData + GCconc'!P62</f>
        <v>754.9</v>
      </c>
      <c r="E62" s="51">
        <f>'RawData + GCconc'!F62</f>
        <v>9</v>
      </c>
      <c r="F62" s="51">
        <f>'RawData + GCconc'!G62</f>
        <v>757</v>
      </c>
      <c r="G62" s="4">
        <f t="shared" si="17"/>
        <v>0.9932894736842105</v>
      </c>
      <c r="H62" s="4">
        <f t="shared" si="18"/>
        <v>0.99605263157894741</v>
      </c>
      <c r="I62" s="53">
        <f>'RawData + GCconc'!J62-'RawData + GCconc'!I62</f>
        <v>51.600000000000009</v>
      </c>
      <c r="J62" s="52">
        <v>71.599999999999994</v>
      </c>
      <c r="K62" s="5">
        <f t="shared" si="19"/>
        <v>19.999999999999986</v>
      </c>
      <c r="L62" s="51">
        <f>'RawData + GCconc'!M62</f>
        <v>34</v>
      </c>
      <c r="M62" s="6">
        <f>G62*L62/K62</f>
        <v>1.6885921052631589</v>
      </c>
      <c r="N62" s="53">
        <f>'RawData + GCconc'!T62/'RawData + GCconc'!Q62</f>
        <v>3.1385480430000001</v>
      </c>
      <c r="O62" s="8">
        <v>2</v>
      </c>
      <c r="P62" s="59">
        <f t="shared" si="20"/>
        <v>1.9921052631578947E-6</v>
      </c>
      <c r="Q62" s="7">
        <f t="shared" si="55"/>
        <v>3.117486733764079E-6</v>
      </c>
      <c r="R62" s="7">
        <f t="shared" si="22"/>
        <v>5.2997274473989377E-6</v>
      </c>
      <c r="S62" s="8">
        <f t="shared" si="23"/>
        <v>32285.335516853935</v>
      </c>
      <c r="T62" s="8">
        <f t="shared" si="24"/>
        <v>27875.349368922271</v>
      </c>
      <c r="U62" s="8">
        <f t="shared" si="25"/>
        <v>58742624.632782489</v>
      </c>
      <c r="V62" s="8">
        <f t="shared" si="26"/>
        <v>32208.03499892123</v>
      </c>
      <c r="W62" s="8">
        <f t="shared" si="27"/>
        <v>50817449.416345976</v>
      </c>
      <c r="X62" s="8">
        <f t="shared" si="28"/>
        <v>27862.735102308841</v>
      </c>
      <c r="Y62" s="9">
        <f>55.5*(Q62/V62)*16*10^3*10^3</f>
        <v>8.5951478246817092E-2</v>
      </c>
      <c r="Z62" s="9">
        <f>55.5*(R62/V62)*16*10^3*10^3</f>
        <v>0.14611751301958917</v>
      </c>
      <c r="AA62" s="6">
        <f>$L62/$I62*Q62*16/22.4*(273/($C62+273))*10^3*10^3</f>
        <v>1.390836095287995</v>
      </c>
      <c r="AB62" s="6">
        <f>$K62/$I62*R62*16/22.4*(273/($C62+273))*10^3*10^3</f>
        <v>1.390836095287995</v>
      </c>
      <c r="AC62" s="10">
        <f t="shared" si="29"/>
        <v>1.4767875735348122</v>
      </c>
      <c r="AD62" s="10">
        <f t="shared" si="30"/>
        <v>1.5369536083075841</v>
      </c>
      <c r="AE62" s="10">
        <f t="shared" si="31"/>
        <v>6.3489440903367153E-2</v>
      </c>
      <c r="AF62" s="51">
        <f>'RawData + GCconc'!U62/'RawData + GCconc'!Q62</f>
        <v>344.91061214000001</v>
      </c>
      <c r="AG62" s="8">
        <v>401</v>
      </c>
      <c r="AH62" s="59">
        <f t="shared" si="32"/>
        <v>3.9941710526315789E-4</v>
      </c>
      <c r="AI62" s="7">
        <f>AF62*10^-6*G62</f>
        <v>3.4259608040063946E-4</v>
      </c>
      <c r="AJ62" s="12">
        <f>AF62*10^-6*M62</f>
        <v>5.8241333668108746E-4</v>
      </c>
      <c r="AK62" s="8">
        <f t="shared" si="3"/>
        <v>916.3344740091153</v>
      </c>
      <c r="AL62" s="8">
        <f t="shared" si="33"/>
        <v>757.57772558696854</v>
      </c>
      <c r="AM62" s="8">
        <f t="shared" si="34"/>
        <v>2215118.0102852047</v>
      </c>
      <c r="AN62" s="8">
        <f t="shared" si="35"/>
        <v>1214.5286127067493</v>
      </c>
      <c r="AO62" s="8">
        <f t="shared" si="36"/>
        <v>1814902.8477777853</v>
      </c>
      <c r="AP62" s="8">
        <f t="shared" si="37"/>
        <v>995.09435961169243</v>
      </c>
      <c r="AQ62" s="11">
        <f t="shared" si="38"/>
        <v>688.84307836423557</v>
      </c>
      <c r="AR62" s="11">
        <f t="shared" si="39"/>
        <v>1171.0332332192013</v>
      </c>
      <c r="AS62" s="5">
        <f>$L62/$I62*AI62*44/22.4*(273/(C62+273))*10^3*10^3</f>
        <v>420.32616251511746</v>
      </c>
      <c r="AT62" s="5">
        <f t="shared" si="40"/>
        <v>420.32616251511746</v>
      </c>
      <c r="AU62" s="10">
        <f t="shared" si="41"/>
        <v>1109.1692408793531</v>
      </c>
      <c r="AV62" s="10">
        <f t="shared" si="42"/>
        <v>1591.3593957343187</v>
      </c>
      <c r="AW62" s="10">
        <f t="shared" si="43"/>
        <v>980.18500620709449</v>
      </c>
      <c r="AX62" s="52">
        <f>'RawData + GCconc'!V62/'RawData + GCconc'!Q62</f>
        <v>8.5620829999999995E-2</v>
      </c>
      <c r="AY62" s="57">
        <v>0.31</v>
      </c>
      <c r="AZ62" s="59">
        <f t="shared" si="44"/>
        <v>3.0877631578947369E-7</v>
      </c>
      <c r="BA62" s="7">
        <f>$AX62*10^-6*G62</f>
        <v>8.5046269167105243E-8</v>
      </c>
      <c r="BB62" s="7">
        <f>$AX62*10^-6*M62</f>
        <v>1.4457865758407902E-7</v>
      </c>
      <c r="BC62" s="8">
        <f t="shared" si="9"/>
        <v>1665.9699051340192</v>
      </c>
      <c r="BD62" s="8">
        <f t="shared" si="45"/>
        <v>1354.9960793017774</v>
      </c>
      <c r="BE62" s="8">
        <f t="shared" si="10"/>
        <v>2992671.6341468324</v>
      </c>
      <c r="BF62" s="8">
        <f t="shared" si="46"/>
        <v>1640.8540363225225</v>
      </c>
      <c r="BG62" s="8">
        <f t="shared" si="47"/>
        <v>2424390.4499871694</v>
      </c>
      <c r="BH62" s="8">
        <f t="shared" si="48"/>
        <v>1329.2707459424676</v>
      </c>
      <c r="BI62" s="9">
        <f t="shared" si="49"/>
        <v>0.12657005724380552</v>
      </c>
      <c r="BJ62" s="9">
        <f t="shared" si="50"/>
        <v>0.21516909731446954</v>
      </c>
      <c r="BK62" s="9">
        <f>$L62/$I62*BA62*44/22.4*(273/(C62+273))*10^3*10^3</f>
        <v>0.10434203425046068</v>
      </c>
      <c r="BL62" s="9">
        <f t="shared" si="51"/>
        <v>0.10434203425046068</v>
      </c>
      <c r="BM62" s="10">
        <f t="shared" si="52"/>
        <v>0.2309120914942662</v>
      </c>
      <c r="BN62" s="10">
        <f t="shared" si="53"/>
        <v>0.31951113156493022</v>
      </c>
      <c r="BO62" s="10">
        <f t="shared" si="54"/>
        <v>0.56725220611341898</v>
      </c>
    </row>
    <row r="63" spans="1:67" x14ac:dyDescent="0.35">
      <c r="A63" t="str">
        <f>'RawData + GCconc'!A63</f>
        <v>MC751</v>
      </c>
      <c r="B63" s="14">
        <f>'RawData + GCconc'!B63</f>
        <v>43835</v>
      </c>
      <c r="C63" s="50">
        <f>'RawData + GCconc'!O63</f>
        <v>15</v>
      </c>
      <c r="D63" s="51">
        <f>'RawData + GCconc'!P63</f>
        <v>754.9</v>
      </c>
      <c r="E63" s="51">
        <f>'RawData + GCconc'!F63</f>
        <v>9</v>
      </c>
      <c r="F63" s="51">
        <f>'RawData + GCconc'!G63</f>
        <v>756.2</v>
      </c>
      <c r="G63" s="4">
        <f t="shared" si="17"/>
        <v>0.9932894736842105</v>
      </c>
      <c r="H63" s="4">
        <f t="shared" si="18"/>
        <v>0.99500000000000011</v>
      </c>
      <c r="I63" s="53">
        <f>'RawData + GCconc'!J63-'RawData + GCconc'!I63</f>
        <v>47.78</v>
      </c>
      <c r="J63" s="52">
        <v>71.599999999999994</v>
      </c>
      <c r="K63" s="5">
        <f t="shared" si="19"/>
        <v>23.819999999999993</v>
      </c>
      <c r="L63" s="51">
        <f>'RawData + GCconc'!M63</f>
        <v>38</v>
      </c>
      <c r="M63" s="6">
        <f>G63*L63/K63</f>
        <v>1.5845927791771623</v>
      </c>
      <c r="N63" s="53">
        <f>'RawData + GCconc'!T63/'RawData + GCconc'!Q63</f>
        <v>29.416169629999999</v>
      </c>
      <c r="O63" s="8">
        <v>2</v>
      </c>
      <c r="P63" s="59">
        <f t="shared" si="20"/>
        <v>1.99E-6</v>
      </c>
      <c r="Q63" s="7">
        <f t="shared" si="55"/>
        <v>2.9218771649588157E-5</v>
      </c>
      <c r="R63" s="7">
        <f t="shared" si="22"/>
        <v>4.6612649986748541E-5</v>
      </c>
      <c r="S63" s="8">
        <f t="shared" si="23"/>
        <v>32285.335516853935</v>
      </c>
      <c r="T63" s="8">
        <f t="shared" si="24"/>
        <v>27875.349368922271</v>
      </c>
      <c r="U63" s="8">
        <f t="shared" si="25"/>
        <v>58742624.632782489</v>
      </c>
      <c r="V63" s="8">
        <f t="shared" si="26"/>
        <v>32208.03499892123</v>
      </c>
      <c r="W63" s="8">
        <f t="shared" si="27"/>
        <v>50817449.416345976</v>
      </c>
      <c r="X63" s="8">
        <f t="shared" si="28"/>
        <v>27862.735102308841</v>
      </c>
      <c r="Y63" s="9">
        <f>55.5*(Q63/V63)*16*10^3*10^3</f>
        <v>0.80558373789966775</v>
      </c>
      <c r="Z63" s="9">
        <f>55.5*(R63/V63)*16*10^3*10^3</f>
        <v>1.2851461813680682</v>
      </c>
      <c r="AA63" s="6">
        <f>$L63/$I63*Q63*16/22.4*(273/($C63+273))*10^3*10^3</f>
        <v>15.734086345071761</v>
      </c>
      <c r="AB63" s="6">
        <f>$K63/$I63*R63*16/22.4*(273/($C63+273))*10^3*10^3</f>
        <v>15.734086345071761</v>
      </c>
      <c r="AC63" s="10">
        <f t="shared" si="29"/>
        <v>16.53967008297143</v>
      </c>
      <c r="AD63" s="10">
        <f t="shared" si="30"/>
        <v>17.019232526439829</v>
      </c>
      <c r="AE63" s="10">
        <f t="shared" si="31"/>
        <v>6.3422345060932944E-2</v>
      </c>
      <c r="AF63" s="51">
        <f>'RawData + GCconc'!U63/'RawData + GCconc'!Q63</f>
        <v>943.42984414</v>
      </c>
      <c r="AG63" s="8">
        <v>401</v>
      </c>
      <c r="AH63" s="59">
        <f t="shared" si="32"/>
        <v>3.9899500000000002E-4</v>
      </c>
      <c r="AI63" s="7">
        <f>AF63*10^-6*G63</f>
        <v>9.3709893334379725E-4</v>
      </c>
      <c r="AJ63" s="12">
        <f>AF63*10^-6*M63</f>
        <v>1.4949521186844797E-3</v>
      </c>
      <c r="AK63" s="8">
        <f t="shared" si="3"/>
        <v>916.3344740091153</v>
      </c>
      <c r="AL63" s="8">
        <f t="shared" si="33"/>
        <v>757.57772558696854</v>
      </c>
      <c r="AM63" s="8">
        <f t="shared" si="34"/>
        <v>2215118.0102852047</v>
      </c>
      <c r="AN63" s="8">
        <f t="shared" si="35"/>
        <v>1214.5286127067493</v>
      </c>
      <c r="AO63" s="8">
        <f t="shared" si="36"/>
        <v>1814902.8477777853</v>
      </c>
      <c r="AP63" s="8">
        <f t="shared" si="37"/>
        <v>995.09435961169243</v>
      </c>
      <c r="AQ63" s="11">
        <f t="shared" si="38"/>
        <v>1884.1841775349685</v>
      </c>
      <c r="AR63" s="11">
        <f t="shared" si="39"/>
        <v>3005.8353797787076</v>
      </c>
      <c r="AS63" s="5">
        <f>$L63/$I63*AI63*44/22.4*(273/(C63+273))*10^3*10^3</f>
        <v>1387.7067864731021</v>
      </c>
      <c r="AT63" s="5">
        <f t="shared" si="40"/>
        <v>1387.7067864731021</v>
      </c>
      <c r="AU63" s="10">
        <f t="shared" si="41"/>
        <v>3271.8909640080706</v>
      </c>
      <c r="AV63" s="10">
        <f t="shared" si="42"/>
        <v>4393.5421662518092</v>
      </c>
      <c r="AW63" s="10">
        <f t="shared" si="43"/>
        <v>979.14914358494718</v>
      </c>
      <c r="AX63" s="52">
        <f>'RawData + GCconc'!V63/'RawData + GCconc'!Q63</f>
        <v>0.30678164600000002</v>
      </c>
      <c r="AY63" s="57">
        <v>0.31</v>
      </c>
      <c r="AZ63" s="59">
        <f t="shared" si="44"/>
        <v>3.0845000000000004E-7</v>
      </c>
      <c r="BA63" s="7">
        <f>$AX63*10^-6*G63</f>
        <v>3.0472297969131578E-7</v>
      </c>
      <c r="BB63" s="7">
        <f>$AX63*10^-6*M63</f>
        <v>4.8612398103568439E-7</v>
      </c>
      <c r="BC63" s="8">
        <f t="shared" si="9"/>
        <v>1665.9699051340192</v>
      </c>
      <c r="BD63" s="8">
        <f t="shared" si="45"/>
        <v>1354.9960793017774</v>
      </c>
      <c r="BE63" s="8">
        <f t="shared" si="10"/>
        <v>2992671.6341468324</v>
      </c>
      <c r="BF63" s="8">
        <f t="shared" si="46"/>
        <v>1640.8540363225225</v>
      </c>
      <c r="BG63" s="8">
        <f t="shared" si="47"/>
        <v>2424390.4499871694</v>
      </c>
      <c r="BH63" s="8">
        <f t="shared" si="48"/>
        <v>1329.2707459424676</v>
      </c>
      <c r="BI63" s="9">
        <f t="shared" si="49"/>
        <v>0.45350378518368589</v>
      </c>
      <c r="BJ63" s="9">
        <f t="shared" si="50"/>
        <v>0.72347371271956618</v>
      </c>
      <c r="BK63" s="9">
        <f>$L63/$I63*BA63*44/22.4*(273/(C63+273))*10^3*10^3</f>
        <v>0.45125027023886877</v>
      </c>
      <c r="BL63" s="9">
        <f t="shared" si="51"/>
        <v>0.45125027023886877</v>
      </c>
      <c r="BM63" s="10">
        <f t="shared" si="52"/>
        <v>0.9047540554225546</v>
      </c>
      <c r="BN63" s="10">
        <f t="shared" si="53"/>
        <v>1.1747239829584348</v>
      </c>
      <c r="BO63" s="10">
        <f t="shared" si="54"/>
        <v>0.56665273218357648</v>
      </c>
    </row>
    <row r="64" spans="1:67" x14ac:dyDescent="0.35">
      <c r="A64" t="str">
        <f>'RawData + GCconc'!A64</f>
        <v>MC751</v>
      </c>
      <c r="B64" s="14">
        <f>'RawData + GCconc'!B64</f>
        <v>43835</v>
      </c>
      <c r="C64" s="50">
        <f>'RawData + GCconc'!O64</f>
        <v>15</v>
      </c>
      <c r="D64" s="51">
        <f>'RawData + GCconc'!P64</f>
        <v>754.9</v>
      </c>
      <c r="E64" s="51">
        <f>'RawData + GCconc'!F64</f>
        <v>9</v>
      </c>
      <c r="F64" s="51">
        <f>'RawData + GCconc'!G64</f>
        <v>756.2</v>
      </c>
      <c r="G64" s="4">
        <f t="shared" si="17"/>
        <v>0.9932894736842105</v>
      </c>
      <c r="H64" s="4">
        <f t="shared" si="18"/>
        <v>0.99500000000000011</v>
      </c>
      <c r="I64" s="53">
        <f>'RawData + GCconc'!J64-'RawData + GCconc'!I64</f>
        <v>47.599999999999994</v>
      </c>
      <c r="J64" s="52">
        <v>71.599999999999994</v>
      </c>
      <c r="K64" s="5">
        <f t="shared" si="19"/>
        <v>24</v>
      </c>
      <c r="L64" s="51">
        <f>'RawData + GCconc'!M64</f>
        <v>38</v>
      </c>
      <c r="M64" s="6">
        <f>G64*L64/K64</f>
        <v>1.5727083333333332</v>
      </c>
      <c r="N64" s="53">
        <f>'RawData + GCconc'!T64/'RawData + GCconc'!Q64</f>
        <v>28.089282430000001</v>
      </c>
      <c r="O64" s="8">
        <v>2</v>
      </c>
      <c r="P64" s="59">
        <f t="shared" si="20"/>
        <v>1.99E-6</v>
      </c>
      <c r="Q64" s="7">
        <f t="shared" si="55"/>
        <v>2.790078856106184E-5</v>
      </c>
      <c r="R64" s="7">
        <f t="shared" si="22"/>
        <v>4.4176248555014575E-5</v>
      </c>
      <c r="S64" s="8">
        <f t="shared" si="23"/>
        <v>32285.335516853935</v>
      </c>
      <c r="T64" s="8">
        <f t="shared" si="24"/>
        <v>27875.349368922271</v>
      </c>
      <c r="U64" s="8">
        <f t="shared" si="25"/>
        <v>58742624.632782489</v>
      </c>
      <c r="V64" s="8">
        <f t="shared" si="26"/>
        <v>32208.03499892123</v>
      </c>
      <c r="W64" s="8">
        <f t="shared" si="27"/>
        <v>50817449.416345976</v>
      </c>
      <c r="X64" s="8">
        <f t="shared" si="28"/>
        <v>27862.735102308841</v>
      </c>
      <c r="Y64" s="9">
        <f>55.5*(Q64/V64)*16*10^3*10^3</f>
        <v>0.76924594260571166</v>
      </c>
      <c r="Z64" s="9">
        <f>55.5*(R64/V64)*16*10^3*10^3</f>
        <v>1.2179727424590434</v>
      </c>
      <c r="AA64" s="6">
        <f>$L64/$I64*Q64*16/22.4*(273/($C64+273))*10^3*10^3</f>
        <v>15.081177290314853</v>
      </c>
      <c r="AB64" s="6">
        <f>$K64/$I64*R64*16/22.4*(273/($C64+273))*10^3*10^3</f>
        <v>15.081177290314853</v>
      </c>
      <c r="AC64" s="10">
        <f t="shared" si="29"/>
        <v>15.850423232920566</v>
      </c>
      <c r="AD64" s="10">
        <f t="shared" si="30"/>
        <v>16.299150032773898</v>
      </c>
      <c r="AE64" s="10">
        <f t="shared" si="31"/>
        <v>6.3422345060932944E-2</v>
      </c>
      <c r="AF64" s="51">
        <f>'RawData + GCconc'!U64/'RawData + GCconc'!Q64</f>
        <v>839.91151504000004</v>
      </c>
      <c r="AG64" s="8">
        <v>401</v>
      </c>
      <c r="AH64" s="59">
        <f t="shared" si="32"/>
        <v>3.9899500000000002E-4</v>
      </c>
      <c r="AI64" s="7">
        <f>AF64*10^-6*G64</f>
        <v>8.3427526671538935E-4</v>
      </c>
      <c r="AJ64" s="12">
        <f>AF64*10^-6*M64</f>
        <v>1.320935838966033E-3</v>
      </c>
      <c r="AK64" s="8">
        <f t="shared" si="3"/>
        <v>916.3344740091153</v>
      </c>
      <c r="AL64" s="8">
        <f t="shared" si="33"/>
        <v>757.57772558696854</v>
      </c>
      <c r="AM64" s="8">
        <f t="shared" si="34"/>
        <v>2215118.0102852047</v>
      </c>
      <c r="AN64" s="8">
        <f t="shared" si="35"/>
        <v>1214.5286127067493</v>
      </c>
      <c r="AO64" s="8">
        <f t="shared" si="36"/>
        <v>1814902.8477777853</v>
      </c>
      <c r="AP64" s="8">
        <f t="shared" si="37"/>
        <v>995.09435961169243</v>
      </c>
      <c r="AQ64" s="11">
        <f t="shared" si="38"/>
        <v>1677.441091139523</v>
      </c>
      <c r="AR64" s="11">
        <f t="shared" si="39"/>
        <v>2655.9483943042446</v>
      </c>
      <c r="AS64" s="5">
        <f>$L64/$I64*AI64*44/22.4*(273/(C64+273))*10^3*10^3</f>
        <v>1240.1117710881219</v>
      </c>
      <c r="AT64" s="5">
        <f t="shared" si="40"/>
        <v>1240.1117710881219</v>
      </c>
      <c r="AU64" s="10">
        <f t="shared" si="41"/>
        <v>2917.5528622276452</v>
      </c>
      <c r="AV64" s="10">
        <f t="shared" si="42"/>
        <v>3896.0601653923668</v>
      </c>
      <c r="AW64" s="10">
        <f t="shared" si="43"/>
        <v>979.14914358494718</v>
      </c>
      <c r="AX64" s="52">
        <f>'RawData + GCconc'!V64/'RawData + GCconc'!Q64</f>
        <v>0.25177021599999999</v>
      </c>
      <c r="AY64" s="57">
        <v>0.31</v>
      </c>
      <c r="AZ64" s="59">
        <f t="shared" si="44"/>
        <v>3.0845000000000004E-7</v>
      </c>
      <c r="BA64" s="7">
        <f>$AX64*10^-6*G64</f>
        <v>2.5008070533999997E-7</v>
      </c>
      <c r="BB64" s="7">
        <f>$AX64*10^-6*M64</f>
        <v>3.9596111678833322E-7</v>
      </c>
      <c r="BC64" s="8">
        <f t="shared" si="9"/>
        <v>1665.9699051340192</v>
      </c>
      <c r="BD64" s="8">
        <f t="shared" si="45"/>
        <v>1354.9960793017774</v>
      </c>
      <c r="BE64" s="8">
        <f t="shared" si="10"/>
        <v>2992671.6341468324</v>
      </c>
      <c r="BF64" s="8">
        <f t="shared" si="46"/>
        <v>1640.8540363225225</v>
      </c>
      <c r="BG64" s="8">
        <f t="shared" si="47"/>
        <v>2424390.4499871694</v>
      </c>
      <c r="BH64" s="8">
        <f t="shared" si="48"/>
        <v>1329.2707459424676</v>
      </c>
      <c r="BI64" s="9">
        <f t="shared" si="49"/>
        <v>0.37218245433272823</v>
      </c>
      <c r="BJ64" s="9">
        <f t="shared" si="50"/>
        <v>0.5892888860268195</v>
      </c>
      <c r="BK64" s="9">
        <f>$L64/$I64*BA64*44/22.4*(273/(C64+273))*10^3*10^3</f>
        <v>0.37173345391761858</v>
      </c>
      <c r="BL64" s="9">
        <f t="shared" si="51"/>
        <v>0.37173345391761858</v>
      </c>
      <c r="BM64" s="10">
        <f t="shared" si="52"/>
        <v>0.74391590825034681</v>
      </c>
      <c r="BN64" s="10">
        <f t="shared" si="53"/>
        <v>0.96102233994443809</v>
      </c>
      <c r="BO64" s="10">
        <f t="shared" si="54"/>
        <v>0.56665273218357648</v>
      </c>
    </row>
    <row r="65" spans="1:67" x14ac:dyDescent="0.35">
      <c r="A65" t="str">
        <f>'RawData + GCconc'!A65</f>
        <v>PM</v>
      </c>
      <c r="B65" s="14">
        <f>'RawData + GCconc'!B65</f>
        <v>43835</v>
      </c>
      <c r="C65" s="50">
        <f>'RawData + GCconc'!O65</f>
        <v>15</v>
      </c>
      <c r="D65" s="51">
        <f>'RawData + GCconc'!P65</f>
        <v>754.9</v>
      </c>
      <c r="E65" s="51">
        <f>'RawData + GCconc'!F65</f>
        <v>9.1</v>
      </c>
      <c r="F65" s="51">
        <f>'RawData + GCconc'!G65</f>
        <v>757.9</v>
      </c>
      <c r="G65" s="4">
        <f t="shared" si="17"/>
        <v>0.9932894736842105</v>
      </c>
      <c r="H65" s="4">
        <f t="shared" si="18"/>
        <v>0.99723684210526309</v>
      </c>
      <c r="I65" s="53">
        <f>'RawData + GCconc'!J65-'RawData + GCconc'!I65</f>
        <v>29.760000000000005</v>
      </c>
      <c r="J65" s="52">
        <v>71.599999999999994</v>
      </c>
      <c r="K65" s="5">
        <f t="shared" si="19"/>
        <v>41.839999999999989</v>
      </c>
      <c r="L65" s="51">
        <f>'RawData + GCconc'!M65</f>
        <v>56</v>
      </c>
      <c r="M65" s="6">
        <f>G65*L65/K65</f>
        <v>1.3294505383918691</v>
      </c>
      <c r="N65" s="53">
        <f>'RawData + GCconc'!T65/'RawData + GCconc'!Q65</f>
        <v>0.76854357699999998</v>
      </c>
      <c r="O65" s="8">
        <v>2</v>
      </c>
      <c r="P65" s="59">
        <f t="shared" si="20"/>
        <v>1.9944736842105262E-6</v>
      </c>
      <c r="Q65" s="7">
        <f t="shared" si="55"/>
        <v>7.6338624510171039E-7</v>
      </c>
      <c r="R65" s="7">
        <f t="shared" si="22"/>
        <v>1.0217406722202629E-6</v>
      </c>
      <c r="S65" s="8">
        <f t="shared" si="23"/>
        <v>32285.335516853935</v>
      </c>
      <c r="T65" s="8">
        <f t="shared" si="24"/>
        <v>27947.665809801918</v>
      </c>
      <c r="U65" s="8">
        <f t="shared" si="25"/>
        <v>58742624.632782489</v>
      </c>
      <c r="V65" s="8">
        <f t="shared" si="26"/>
        <v>32208.03499892123</v>
      </c>
      <c r="W65" s="8">
        <f t="shared" si="27"/>
        <v>50948306.432259828</v>
      </c>
      <c r="X65" s="8">
        <f t="shared" si="28"/>
        <v>27934.4827876524</v>
      </c>
      <c r="Y65" s="9">
        <f>55.5*(Q65/V65)*16*10^3*10^3</f>
        <v>2.1047138879258662E-2</v>
      </c>
      <c r="Z65" s="9">
        <f>55.5*(R65/V65)*16*10^3*10^3</f>
        <v>2.8170166760002047E-2</v>
      </c>
      <c r="AA65" s="6">
        <f>$L65/$I65*Q65*16/22.4*(273/($C65+273))*10^3*10^3</f>
        <v>0.97261632370429585</v>
      </c>
      <c r="AB65" s="6">
        <f>$K65/$I65*R65*16/22.4*(273/($C65+273))*10^3*10^3</f>
        <v>0.97261632370429607</v>
      </c>
      <c r="AC65" s="10">
        <f t="shared" si="29"/>
        <v>0.99366346258355454</v>
      </c>
      <c r="AD65" s="10">
        <f t="shared" si="30"/>
        <v>1.000786490464298</v>
      </c>
      <c r="AE65" s="10">
        <f t="shared" si="31"/>
        <v>6.3401661847192162E-2</v>
      </c>
      <c r="AF65" s="51">
        <f>'RawData + GCconc'!U65/'RawData + GCconc'!Q65</f>
        <v>249.97893214000004</v>
      </c>
      <c r="AG65" s="8">
        <v>401</v>
      </c>
      <c r="AH65" s="59">
        <f t="shared" si="32"/>
        <v>3.9989197368421045E-4</v>
      </c>
      <c r="AI65" s="7">
        <f>AF65*10^-6*G65</f>
        <v>2.483014419374816E-4</v>
      </c>
      <c r="AJ65" s="12">
        <f>AF65*10^-6*M65</f>
        <v>3.3233462592014757E-4</v>
      </c>
      <c r="AK65" s="8">
        <f t="shared" si="3"/>
        <v>916.3344740091153</v>
      </c>
      <c r="AL65" s="8">
        <f t="shared" si="33"/>
        <v>760.09462430199426</v>
      </c>
      <c r="AM65" s="8">
        <f t="shared" si="34"/>
        <v>2215118.0102852047</v>
      </c>
      <c r="AN65" s="8">
        <f t="shared" si="35"/>
        <v>1214.5286127067493</v>
      </c>
      <c r="AO65" s="8">
        <f t="shared" si="36"/>
        <v>1821216.5503173277</v>
      </c>
      <c r="AP65" s="8">
        <f t="shared" si="37"/>
        <v>998.55610402024706</v>
      </c>
      <c r="AQ65" s="11">
        <f t="shared" si="38"/>
        <v>499.2489389442942</v>
      </c>
      <c r="AR65" s="11">
        <f t="shared" si="39"/>
        <v>668.21081694265001</v>
      </c>
      <c r="AS65" s="5">
        <f>$L65/$I65*AI65*44/22.4*(273/(C65+273))*10^3*10^3</f>
        <v>869.9797805339208</v>
      </c>
      <c r="AT65" s="5">
        <f t="shared" si="40"/>
        <v>869.97978053392092</v>
      </c>
      <c r="AU65" s="10">
        <f t="shared" si="41"/>
        <v>1369.228719478215</v>
      </c>
      <c r="AV65" s="10">
        <f t="shared" si="42"/>
        <v>1538.1905974765709</v>
      </c>
      <c r="AW65" s="10">
        <f t="shared" si="43"/>
        <v>977.94825529106299</v>
      </c>
      <c r="AX65" s="52">
        <f>'RawData + GCconc'!V65/'RawData + GCconc'!Q65</f>
        <v>3.5999033999999999E-2</v>
      </c>
      <c r="AY65" s="57">
        <v>0.31</v>
      </c>
      <c r="AZ65" s="59">
        <f t="shared" si="44"/>
        <v>3.091434210526315E-7</v>
      </c>
      <c r="BA65" s="7">
        <f>$AX65*10^-6*G65</f>
        <v>3.5757461534999991E-8</v>
      </c>
      <c r="BB65" s="7">
        <f>$AX65*10^-6*M65</f>
        <v>4.7858935132887195E-8</v>
      </c>
      <c r="BC65" s="8">
        <f t="shared" si="9"/>
        <v>1665.9699051340192</v>
      </c>
      <c r="BD65" s="8">
        <f t="shared" si="45"/>
        <v>1359.8525803015946</v>
      </c>
      <c r="BE65" s="8">
        <f t="shared" si="10"/>
        <v>2992671.6341468324</v>
      </c>
      <c r="BF65" s="8">
        <f t="shared" si="46"/>
        <v>1640.8540363225225</v>
      </c>
      <c r="BG65" s="8">
        <f t="shared" si="47"/>
        <v>2433309.3206351507</v>
      </c>
      <c r="BH65" s="8">
        <f t="shared" si="48"/>
        <v>1334.1608798065361</v>
      </c>
      <c r="BI65" s="9">
        <f t="shared" si="49"/>
        <v>5.3216019911296139E-2</v>
      </c>
      <c r="BJ65" s="9">
        <f t="shared" si="50"/>
        <v>7.122603047401016E-2</v>
      </c>
      <c r="BK65" s="9">
        <f>$L65/$I65*BA65*44/22.4*(273/(C65+273))*10^3*10^3</f>
        <v>0.1252842846820921</v>
      </c>
      <c r="BL65" s="9">
        <f t="shared" si="51"/>
        <v>0.1252842846820921</v>
      </c>
      <c r="BM65" s="10">
        <f t="shared" si="52"/>
        <v>0.17850030459338823</v>
      </c>
      <c r="BN65" s="10">
        <f t="shared" si="53"/>
        <v>0.19651031515610226</v>
      </c>
      <c r="BO65" s="10">
        <f t="shared" si="54"/>
        <v>0.56584497839570647</v>
      </c>
    </row>
    <row r="66" spans="1:67" x14ac:dyDescent="0.35">
      <c r="A66" t="str">
        <f>'RawData + GCconc'!A66</f>
        <v>PM</v>
      </c>
      <c r="B66" s="14">
        <f>'RawData + GCconc'!B66</f>
        <v>43835</v>
      </c>
      <c r="C66" s="50">
        <f>'RawData + GCconc'!O66</f>
        <v>15</v>
      </c>
      <c r="D66" s="51">
        <f>'RawData + GCconc'!P66</f>
        <v>754.9</v>
      </c>
      <c r="E66" s="51">
        <f>'RawData + GCconc'!F66</f>
        <v>9.1</v>
      </c>
      <c r="F66" s="51">
        <f>'RawData + GCconc'!G66</f>
        <v>757.9</v>
      </c>
      <c r="G66" s="4">
        <f t="shared" si="17"/>
        <v>0.9932894736842105</v>
      </c>
      <c r="H66" s="4">
        <f t="shared" si="18"/>
        <v>0.99723684210526309</v>
      </c>
      <c r="I66" s="53">
        <f>'RawData + GCconc'!J66-'RawData + GCconc'!I66</f>
        <v>48.600000000000009</v>
      </c>
      <c r="J66" s="52">
        <v>71.599999999999994</v>
      </c>
      <c r="K66" s="5">
        <f t="shared" si="19"/>
        <v>22.999999999999986</v>
      </c>
      <c r="L66" s="51">
        <f>'RawData + GCconc'!M66</f>
        <v>37</v>
      </c>
      <c r="M66" s="6">
        <f>G66*L66/K66</f>
        <v>1.5979004576659048</v>
      </c>
      <c r="N66" s="53">
        <f>'RawData + GCconc'!T66/'RawData + GCconc'!Q66</f>
        <v>1.6540108769999999</v>
      </c>
      <c r="O66" s="8">
        <v>2</v>
      </c>
      <c r="P66" s="59">
        <f t="shared" si="20"/>
        <v>1.9944736842105262E-6</v>
      </c>
      <c r="Q66" s="7">
        <f t="shared" si="55"/>
        <v>1.6429115934832893E-6</v>
      </c>
      <c r="R66" s="7">
        <f t="shared" si="22"/>
        <v>2.6429447373426847E-6</v>
      </c>
      <c r="S66" s="8">
        <f t="shared" si="23"/>
        <v>32285.335516853935</v>
      </c>
      <c r="T66" s="8">
        <f t="shared" si="24"/>
        <v>27947.665809801918</v>
      </c>
      <c r="U66" s="8">
        <f t="shared" si="25"/>
        <v>58742624.632782489</v>
      </c>
      <c r="V66" s="8">
        <f t="shared" si="26"/>
        <v>32208.03499892123</v>
      </c>
      <c r="W66" s="8">
        <f t="shared" si="27"/>
        <v>50948306.432259828</v>
      </c>
      <c r="X66" s="8">
        <f t="shared" si="28"/>
        <v>27934.4827876524</v>
      </c>
      <c r="Y66" s="9">
        <f>55.5*(Q66/V66)*16*10^3*10^3</f>
        <v>4.5296321090747237E-2</v>
      </c>
      <c r="Z66" s="9">
        <f>55.5*(R66/V66)*16*10^3*10^3</f>
        <v>7.2867994798158656E-2</v>
      </c>
      <c r="AA66" s="6">
        <f>$L66/$I66*Q66*16/22.4*(273/($C66+273))*10^3*10^3</f>
        <v>0.84687979730952279</v>
      </c>
      <c r="AB66" s="6">
        <f>$K66/$I66*R66*16/22.4*(273/($C66+273))*10^3*10^3</f>
        <v>0.84687979730952301</v>
      </c>
      <c r="AC66" s="10">
        <f t="shared" si="29"/>
        <v>0.89217611840027</v>
      </c>
      <c r="AD66" s="10">
        <f t="shared" si="30"/>
        <v>0.91974779210768165</v>
      </c>
      <c r="AE66" s="10">
        <f t="shared" si="31"/>
        <v>6.3401661847192162E-2</v>
      </c>
      <c r="AF66" s="51">
        <f>'RawData + GCconc'!U66/'RawData + GCconc'!Q66</f>
        <v>281.97194963999999</v>
      </c>
      <c r="AG66" s="8">
        <v>401</v>
      </c>
      <c r="AH66" s="59">
        <f t="shared" si="32"/>
        <v>3.9989197368421045E-4</v>
      </c>
      <c r="AI66" s="7">
        <f>AF66*10^-6*G66</f>
        <v>2.800797694516263E-4</v>
      </c>
      <c r="AJ66" s="12">
        <f>AF66*10^-6*M66</f>
        <v>4.5056310737870344E-4</v>
      </c>
      <c r="AK66" s="8">
        <f t="shared" ref="AK66:AK129" si="56">1/EXP((-317.658+17371.2/($C66+273)+43.0607*LN($C66+273)+-0.000219107*($C66+273))/1.98719)</f>
        <v>916.3344740091153</v>
      </c>
      <c r="AL66" s="8">
        <f t="shared" si="33"/>
        <v>760.09462430199426</v>
      </c>
      <c r="AM66" s="8">
        <f t="shared" si="34"/>
        <v>2215118.0102852047</v>
      </c>
      <c r="AN66" s="8">
        <f t="shared" si="35"/>
        <v>1214.5286127067493</v>
      </c>
      <c r="AO66" s="8">
        <f t="shared" si="36"/>
        <v>1821216.5503173277</v>
      </c>
      <c r="AP66" s="8">
        <f t="shared" si="37"/>
        <v>998.55610402024706</v>
      </c>
      <c r="AQ66" s="11">
        <f t="shared" si="38"/>
        <v>563.14424365563616</v>
      </c>
      <c r="AR66" s="11">
        <f t="shared" si="39"/>
        <v>905.92769631558906</v>
      </c>
      <c r="AS66" s="5">
        <f>$L66/$I66*AI66*44/22.4*(273/(C66+273))*10^3*10^3</f>
        <v>397.02880127115333</v>
      </c>
      <c r="AT66" s="5">
        <f t="shared" si="40"/>
        <v>397.02880127115333</v>
      </c>
      <c r="AU66" s="10">
        <f t="shared" si="41"/>
        <v>960.17304492678954</v>
      </c>
      <c r="AV66" s="10">
        <f t="shared" si="42"/>
        <v>1302.9564975867424</v>
      </c>
      <c r="AW66" s="10">
        <f t="shared" si="43"/>
        <v>977.94825529106299</v>
      </c>
      <c r="AX66" s="52">
        <f>'RawData + GCconc'!V66/'RawData + GCconc'!Q66</f>
        <v>7.7257606000000006E-2</v>
      </c>
      <c r="AY66" s="57">
        <v>0.31</v>
      </c>
      <c r="AZ66" s="59">
        <f t="shared" si="44"/>
        <v>3.091434210526315E-7</v>
      </c>
      <c r="BA66" s="7">
        <f>$AX66*10^-6*G66</f>
        <v>7.6739166801842101E-8</v>
      </c>
      <c r="BB66" s="7">
        <f>$AX66*10^-6*M66</f>
        <v>1.2344996398557216E-7</v>
      </c>
      <c r="BC66" s="8">
        <f t="shared" ref="BC66:BC129" si="57">1/EXP((-180.95+13205.8/($C66+273)+20.0399*LN($C66+273)+0.0238544*($C66+273))/1.98719)</f>
        <v>1665.9699051340192</v>
      </c>
      <c r="BD66" s="8">
        <f t="shared" si="45"/>
        <v>1359.8525803015946</v>
      </c>
      <c r="BE66" s="8">
        <f t="shared" ref="BE66:BE129" si="58">1/(EXP(-74.2323+97.3006*(100/($C66+273))+24.1406*LN(($C66+273)/100)))</f>
        <v>2992671.6341468324</v>
      </c>
      <c r="BF66" s="8">
        <f t="shared" si="46"/>
        <v>1640.8540363225225</v>
      </c>
      <c r="BG66" s="8">
        <f t="shared" si="47"/>
        <v>2433309.3206351507</v>
      </c>
      <c r="BH66" s="8">
        <f t="shared" si="48"/>
        <v>1334.1608798065361</v>
      </c>
      <c r="BI66" s="9">
        <f t="shared" si="49"/>
        <v>0.11420701731038316</v>
      </c>
      <c r="BJ66" s="9">
        <f t="shared" si="50"/>
        <v>0.18372433219496431</v>
      </c>
      <c r="BK66" s="9">
        <f>$L66/$I66*BA66*44/22.4*(273/(C66+273))*10^3*10^3</f>
        <v>0.10878207828268242</v>
      </c>
      <c r="BL66" s="9">
        <f t="shared" si="51"/>
        <v>0.10878207828268244</v>
      </c>
      <c r="BM66" s="10">
        <f t="shared" si="52"/>
        <v>0.22298909559306557</v>
      </c>
      <c r="BN66" s="10">
        <f t="shared" si="53"/>
        <v>0.29250641047764675</v>
      </c>
      <c r="BO66" s="10">
        <f t="shared" si="54"/>
        <v>0.56584497839570647</v>
      </c>
    </row>
    <row r="67" spans="1:67" x14ac:dyDescent="0.35">
      <c r="A67" t="str">
        <f>'RawData + GCconc'!A67</f>
        <v>WB</v>
      </c>
      <c r="B67" s="14">
        <f>'RawData + GCconc'!B67</f>
        <v>43835</v>
      </c>
      <c r="C67" s="50">
        <f>'RawData + GCconc'!O67</f>
        <v>15</v>
      </c>
      <c r="D67" s="51">
        <f>'RawData + GCconc'!P67</f>
        <v>754.9</v>
      </c>
      <c r="E67" s="51">
        <f>'RawData + GCconc'!F67</f>
        <v>9.1</v>
      </c>
      <c r="F67" s="51">
        <f>'RawData + GCconc'!G67</f>
        <v>755.7</v>
      </c>
      <c r="G67" s="4">
        <f t="shared" ref="G67:G130" si="59">D67/760</f>
        <v>0.9932894736842105</v>
      </c>
      <c r="H67" s="4">
        <f t="shared" ref="H67:H130" si="60">F67/760</f>
        <v>0.99434210526315792</v>
      </c>
      <c r="I67" s="53">
        <f>'RawData + GCconc'!J67-'RawData + GCconc'!I67</f>
        <v>45.230000000000004</v>
      </c>
      <c r="J67" s="52">
        <v>71.599999999999994</v>
      </c>
      <c r="K67" s="5">
        <f t="shared" ref="K67:K130" si="61">J67-I67</f>
        <v>26.36999999999999</v>
      </c>
      <c r="L67" s="51">
        <f>'RawData + GCconc'!M67</f>
        <v>40</v>
      </c>
      <c r="M67" s="6">
        <f t="shared" ref="M67:M130" si="62">G67*L67/K67</f>
        <v>1.5066962058160194</v>
      </c>
      <c r="N67" s="53">
        <f>'RawData + GCconc'!T67/'RawData + GCconc'!Q67</f>
        <v>4.0437215900000005</v>
      </c>
      <c r="O67" s="8">
        <v>2</v>
      </c>
      <c r="P67" s="59">
        <f t="shared" ref="P67:P130" si="63">O67*H67 * 10^-6</f>
        <v>1.9886842105263156E-6</v>
      </c>
      <c r="Q67" s="7">
        <f t="shared" ref="Q67:Q130" si="64">N67*10^-6*G67</f>
        <v>4.0165860898565795E-6</v>
      </c>
      <c r="R67" s="7">
        <f t="shared" ref="R67:R130" si="65">N67*10^-6*M67</f>
        <v>6.0926599770293218E-6</v>
      </c>
      <c r="S67" s="8">
        <f t="shared" ref="S67:S130" si="66">1/EXP((-365.183+18106.7/($C67+273)+49.7554*LN($C67+273)+-0.00028503*($C67+273))/1.98719)</f>
        <v>32285.335516853935</v>
      </c>
      <c r="T67" s="8">
        <f t="shared" ref="T67:T130" si="67">1/EXP((-365.183+18106.7/($E67+273)+49.7554*LN($E67+273)+-0.00028503*($E67+273))/1.98719)</f>
        <v>27947.665809801918</v>
      </c>
      <c r="U67" s="8">
        <f t="shared" ref="U67:U130" si="68">1/(EXP(-83.522+101.4956*(100/($C67+273))+28.7314*LN(($C67+273)/100)))</f>
        <v>58742624.632782489</v>
      </c>
      <c r="V67" s="8">
        <f t="shared" ref="V67:V130" si="69">U67/101325*1000/18</f>
        <v>32208.03499892123</v>
      </c>
      <c r="W67" s="8">
        <f t="shared" ref="W67:W130" si="70">1/(EXP(-83.522+101.4956*(100/($E67+273))+28.7314*LN(($E67+273)/100)))</f>
        <v>50948306.432259828</v>
      </c>
      <c r="X67" s="8">
        <f t="shared" ref="X67:X130" si="71">W67/101325*1000/18</f>
        <v>27934.4827876524</v>
      </c>
      <c r="Y67" s="9">
        <f>55.5*(Q67/V67)*16*10^3*10^3</f>
        <v>0.11074033072530211</v>
      </c>
      <c r="Z67" s="9">
        <f>55.5*(R67/V67)*16*10^3*10^3</f>
        <v>0.16797926541570288</v>
      </c>
      <c r="AA67" s="6">
        <f>$L67/$I67*Q67*16/22.4*(273/($C67+273))*10^3*10^3</f>
        <v>2.4050970580060951</v>
      </c>
      <c r="AB67" s="6">
        <f>$K67/$I67*R67*16/22.4*(273/($C67+273))*10^3*10^3</f>
        <v>2.4050970580060946</v>
      </c>
      <c r="AC67" s="10">
        <f t="shared" ref="AC67:AC130" si="72">SUM(AA67,Y67)</f>
        <v>2.5158373887313972</v>
      </c>
      <c r="AD67" s="10">
        <f t="shared" ref="AD67:AD130" si="73">Z67+AB67</f>
        <v>2.5730763234217977</v>
      </c>
      <c r="AE67" s="10">
        <f t="shared" ref="AE67:AE130" si="74">55.5*(P67/X67)*16*10^3*10^3</f>
        <v>6.3217622190161124E-2</v>
      </c>
      <c r="AF67" s="51">
        <f>'RawData + GCconc'!U67/'RawData + GCconc'!Q67</f>
        <v>417.19436583999999</v>
      </c>
      <c r="AG67" s="8">
        <v>401</v>
      </c>
      <c r="AH67" s="59">
        <f t="shared" ref="AH67:AH130" si="75">AG67*H67 * 10^-6</f>
        <v>3.9873118421052632E-4</v>
      </c>
      <c r="AI67" s="7">
        <f>AF67*10^-6*G67</f>
        <v>4.1439477206923152E-4</v>
      </c>
      <c r="AJ67" s="12">
        <f>AF67*10^-6*M67</f>
        <v>6.2858516809894825E-4</v>
      </c>
      <c r="AK67" s="8">
        <f t="shared" si="56"/>
        <v>916.3344740091153</v>
      </c>
      <c r="AL67" s="8">
        <f t="shared" ref="AL67:AL130" si="76">1/EXP((-317.658+17371.2/($E67+273)+43.0607*LN($E67+273)+-0.000219107*($E67+273))/1.98719)</f>
        <v>760.09462430199426</v>
      </c>
      <c r="AM67" s="8">
        <f t="shared" ref="AM67:AM130" si="77">1/(EXP(-69.6192+90.5069*(100/($C67+273))+22.294*LN(($C67+273)/100)))</f>
        <v>2215118.0102852047</v>
      </c>
      <c r="AN67" s="8">
        <f t="shared" ref="AN67:AN130" si="78">AM67/101325*1000/18</f>
        <v>1214.5286127067493</v>
      </c>
      <c r="AO67" s="8">
        <f t="shared" ref="AO67:AO130" si="79">1/(EXP(-69.6192+90.5069*(100/($E67+273))+22.294*LN(($E67+273)/100)))</f>
        <v>1821216.5503173277</v>
      </c>
      <c r="AP67" s="8">
        <f t="shared" ref="AP67:AP130" si="80">AO67/101325*1000/18</f>
        <v>998.55610402024706</v>
      </c>
      <c r="AQ67" s="11">
        <f t="shared" ref="AQ67:AQ130" si="81">55.5*(AI67/$AN67)*44*10^3*10^3</f>
        <v>833.20559335179814</v>
      </c>
      <c r="AR67" s="11">
        <f t="shared" ref="AR67:AR130" si="82">55.5*(AJ67/$AN67)*44*10^3*10^3</f>
        <v>1263.8689318950298</v>
      </c>
      <c r="AS67" s="5">
        <f>$L67/$I67*AI67*44/22.4*(273/(C67+273))*10^3*10^3</f>
        <v>682.37402818349858</v>
      </c>
      <c r="AT67" s="5">
        <f t="shared" ref="AT67:AT130" si="83">$K67/$I67*AJ67*44/22.4*(273/($C67+273))*10^3*10^3</f>
        <v>682.37402818349835</v>
      </c>
      <c r="AU67" s="10">
        <f t="shared" ref="AU67:AU130" si="84">SUM(AQ67,AS67)</f>
        <v>1515.5796215352966</v>
      </c>
      <c r="AV67" s="10">
        <f t="shared" ref="AV67:AV130" si="85">AR67+AT67</f>
        <v>1946.2429600785281</v>
      </c>
      <c r="AW67" s="10">
        <f t="shared" ref="AW67:AW130" si="86">55.5*(AH67/$AP67)*44*10^3*10^3</f>
        <v>975.10950854130681</v>
      </c>
      <c r="AX67" s="52">
        <f>'RawData + GCconc'!V67/'RawData + GCconc'!Q67</f>
        <v>0.13431337900000001</v>
      </c>
      <c r="AY67" s="57">
        <v>0.31</v>
      </c>
      <c r="AZ67" s="59">
        <f t="shared" ref="AZ67:AZ130" si="87">AY67*H67 *10^-6</f>
        <v>3.0824605263157894E-7</v>
      </c>
      <c r="BA67" s="7">
        <f>$AX67*10^-6*G67</f>
        <v>1.3341206553565789E-7</v>
      </c>
      <c r="BB67" s="7">
        <f>$AX67*10^-6*M67</f>
        <v>2.02369458529629E-7</v>
      </c>
      <c r="BC67" s="8">
        <f t="shared" si="57"/>
        <v>1665.9699051340192</v>
      </c>
      <c r="BD67" s="8">
        <f t="shared" ref="BD67:BD130" si="88">1/EXP((-180.95+13205.8/($E67+273)+20.0399*LN($E67+273)+0.0238544*($E67+273))/1.98719)</f>
        <v>1359.8525803015946</v>
      </c>
      <c r="BE67" s="8">
        <f t="shared" si="58"/>
        <v>2992671.6341468324</v>
      </c>
      <c r="BF67" s="8">
        <f t="shared" ref="BF67:BF130" si="89">BE67/101325*1000/18</f>
        <v>1640.8540363225225</v>
      </c>
      <c r="BG67" s="8">
        <f t="shared" ref="BG67:BG130" si="90">1/(EXP(-74.2323+97.3006*(100/($E67+273))+24.1406*LN(($E67+273)/100)))</f>
        <v>2433309.3206351507</v>
      </c>
      <c r="BH67" s="8">
        <f t="shared" ref="BH67:BH130" si="91">BG67/101325*1000/18</f>
        <v>1334.1608798065361</v>
      </c>
      <c r="BI67" s="9">
        <f t="shared" ref="BI67:BI130" si="92">55.5*(BA67/BF67)*44*10^3*10^3</f>
        <v>0.19855042363685274</v>
      </c>
      <c r="BJ67" s="9">
        <f t="shared" ref="BJ67:BJ130" si="93">55.5*(BB67/$BF67)*44*10^3*10^3</f>
        <v>0.30117622091293561</v>
      </c>
      <c r="BK67" s="9">
        <f>$L67/$I67*BA67*44/22.4*(273/(C67+273))*10^3*10^3</f>
        <v>0.21968647942459696</v>
      </c>
      <c r="BL67" s="9">
        <f t="shared" ref="BL67:BL130" si="94">$K67/$I67*BB67*44/22.4*(273/($C67+273))*10^3*10^3</f>
        <v>0.21968647942459688</v>
      </c>
      <c r="BM67" s="10">
        <f t="shared" ref="BM67:BM130" si="95">BI67+BK67</f>
        <v>0.41823690306144967</v>
      </c>
      <c r="BN67" s="10">
        <f t="shared" ref="BN67:BN130" si="96">BL67+BJ67</f>
        <v>0.52086270033753246</v>
      </c>
      <c r="BO67" s="10">
        <f t="shared" ref="BO67:BO130" si="97">55.5*(AZ67/$BH67)*44*10^3*10^3</f>
        <v>0.56420246757307746</v>
      </c>
    </row>
    <row r="68" spans="1:67" x14ac:dyDescent="0.35">
      <c r="A68" t="str">
        <f>'RawData + GCconc'!A68</f>
        <v>WB</v>
      </c>
      <c r="B68" s="14">
        <f>'RawData + GCconc'!B68</f>
        <v>43835</v>
      </c>
      <c r="C68" s="50">
        <f>'RawData + GCconc'!O68</f>
        <v>15</v>
      </c>
      <c r="D68" s="51">
        <f>'RawData + GCconc'!P68</f>
        <v>754.9</v>
      </c>
      <c r="E68" s="51">
        <f>'RawData + GCconc'!F68</f>
        <v>9.1</v>
      </c>
      <c r="F68" s="51">
        <f>'RawData + GCconc'!G68</f>
        <v>755.7</v>
      </c>
      <c r="G68" s="4">
        <f t="shared" si="59"/>
        <v>0.9932894736842105</v>
      </c>
      <c r="H68" s="4">
        <f t="shared" si="60"/>
        <v>0.99434210526315792</v>
      </c>
      <c r="I68" s="53">
        <f>'RawData + GCconc'!J68-'RawData + GCconc'!I68</f>
        <v>47.599999999999994</v>
      </c>
      <c r="J68" s="52">
        <v>71.599999999999994</v>
      </c>
      <c r="K68" s="5">
        <f t="shared" si="61"/>
        <v>24</v>
      </c>
      <c r="L68" s="51">
        <f>'RawData + GCconc'!M68</f>
        <v>48</v>
      </c>
      <c r="M68" s="6">
        <f t="shared" si="62"/>
        <v>1.986578947368421</v>
      </c>
      <c r="N68" s="53">
        <f>'RawData + GCconc'!T68/'RawData + GCconc'!Q68</f>
        <v>3.1188417980000001</v>
      </c>
      <c r="O68" s="8">
        <v>2</v>
      </c>
      <c r="P68" s="59">
        <f t="shared" si="63"/>
        <v>1.9886842105263156E-6</v>
      </c>
      <c r="Q68" s="7">
        <f t="shared" si="64"/>
        <v>3.0979127280397365E-6</v>
      </c>
      <c r="R68" s="7">
        <f t="shared" si="65"/>
        <v>6.1958254560794729E-6</v>
      </c>
      <c r="S68" s="8">
        <f t="shared" si="66"/>
        <v>32285.335516853935</v>
      </c>
      <c r="T68" s="8">
        <f t="shared" si="67"/>
        <v>27947.665809801918</v>
      </c>
      <c r="U68" s="8">
        <f t="shared" si="68"/>
        <v>58742624.632782489</v>
      </c>
      <c r="V68" s="8">
        <f t="shared" si="69"/>
        <v>32208.03499892123</v>
      </c>
      <c r="W68" s="8">
        <f t="shared" si="70"/>
        <v>50948306.432259828</v>
      </c>
      <c r="X68" s="8">
        <f t="shared" si="71"/>
        <v>27934.4827876524</v>
      </c>
      <c r="Y68" s="9">
        <f>55.5*(Q68/V68)*16*10^3*10^3</f>
        <v>8.5411808034592168E-2</v>
      </c>
      <c r="Z68" s="9">
        <f>55.5*(R68/V68)*16*10^3*10^3</f>
        <v>0.17082361606918434</v>
      </c>
      <c r="AA68" s="6">
        <f>$L68/$I68*Q68*16/22.4*(273/($C68+273))*10^3*10^3</f>
        <v>2.1151715054893163</v>
      </c>
      <c r="AB68" s="6">
        <f>$K68/$I68*R68*16/22.4*(273/($C68+273))*10^3*10^3</f>
        <v>2.1151715054893163</v>
      </c>
      <c r="AC68" s="10">
        <f t="shared" si="72"/>
        <v>2.2005833135239086</v>
      </c>
      <c r="AD68" s="10">
        <f t="shared" si="73"/>
        <v>2.2859951215585008</v>
      </c>
      <c r="AE68" s="10">
        <f t="shared" si="74"/>
        <v>6.3217622190161124E-2</v>
      </c>
      <c r="AF68" s="51">
        <f>'RawData + GCconc'!U68/'RawData + GCconc'!Q68</f>
        <v>353.71395894</v>
      </c>
      <c r="AG68" s="8">
        <v>401</v>
      </c>
      <c r="AH68" s="59">
        <f t="shared" si="75"/>
        <v>3.9873118421052632E-4</v>
      </c>
      <c r="AI68" s="7">
        <f>AF68*10^-6*G68</f>
        <v>3.5134035211027101E-4</v>
      </c>
      <c r="AJ68" s="12">
        <f>AF68*10^-6*M68</f>
        <v>7.0268070422054203E-4</v>
      </c>
      <c r="AK68" s="8">
        <f t="shared" si="56"/>
        <v>916.3344740091153</v>
      </c>
      <c r="AL68" s="8">
        <f t="shared" si="76"/>
        <v>760.09462430199426</v>
      </c>
      <c r="AM68" s="8">
        <f t="shared" si="77"/>
        <v>2215118.0102852047</v>
      </c>
      <c r="AN68" s="8">
        <f t="shared" si="78"/>
        <v>1214.5286127067493</v>
      </c>
      <c r="AO68" s="8">
        <f t="shared" si="79"/>
        <v>1821216.5503173277</v>
      </c>
      <c r="AP68" s="8">
        <f t="shared" si="80"/>
        <v>998.55610402024706</v>
      </c>
      <c r="AQ68" s="11">
        <f t="shared" si="81"/>
        <v>706.42480619799232</v>
      </c>
      <c r="AR68" s="11">
        <f t="shared" si="82"/>
        <v>1412.8496123959846</v>
      </c>
      <c r="AS68" s="5">
        <f>$L68/$I68*AI68*44/22.4*(273/(C68+273))*10^3*10^3</f>
        <v>659.68579768603956</v>
      </c>
      <c r="AT68" s="5">
        <f t="shared" si="83"/>
        <v>659.68579768603956</v>
      </c>
      <c r="AU68" s="10">
        <f t="shared" si="84"/>
        <v>1366.1106038840319</v>
      </c>
      <c r="AV68" s="10">
        <f t="shared" si="85"/>
        <v>2072.5354100820241</v>
      </c>
      <c r="AW68" s="10">
        <f t="shared" si="86"/>
        <v>975.10950854130681</v>
      </c>
      <c r="AX68" s="52">
        <f>'RawData + GCconc'!V68/'RawData + GCconc'!Q68</f>
        <v>7.6514208E-2</v>
      </c>
      <c r="AY68" s="57">
        <v>0.31</v>
      </c>
      <c r="AZ68" s="59">
        <f t="shared" si="87"/>
        <v>3.0824605263157894E-7</v>
      </c>
      <c r="BA68" s="7">
        <f>$AX68*10^-6*G68</f>
        <v>7.6000757393684197E-8</v>
      </c>
      <c r="BB68" s="7">
        <f>$AX68*10^-6*M68</f>
        <v>1.5200151478736839E-7</v>
      </c>
      <c r="BC68" s="8">
        <f t="shared" si="57"/>
        <v>1665.9699051340192</v>
      </c>
      <c r="BD68" s="8">
        <f t="shared" si="88"/>
        <v>1359.8525803015946</v>
      </c>
      <c r="BE68" s="8">
        <f t="shared" si="58"/>
        <v>2992671.6341468324</v>
      </c>
      <c r="BF68" s="8">
        <f t="shared" si="89"/>
        <v>1640.8540363225225</v>
      </c>
      <c r="BG68" s="8">
        <f t="shared" si="90"/>
        <v>2433309.3206351507</v>
      </c>
      <c r="BH68" s="8">
        <f t="shared" si="91"/>
        <v>1334.1608798065361</v>
      </c>
      <c r="BI68" s="9">
        <f t="shared" si="92"/>
        <v>0.11310807996750841</v>
      </c>
      <c r="BJ68" s="9">
        <f t="shared" si="93"/>
        <v>0.22621615993501681</v>
      </c>
      <c r="BK68" s="9">
        <f>$L68/$I68*BA68*44/22.4*(273/(C68+273))*10^3*10^3</f>
        <v>0.14270100193404467</v>
      </c>
      <c r="BL68" s="9">
        <f t="shared" si="94"/>
        <v>0.14270100193404467</v>
      </c>
      <c r="BM68" s="10">
        <f t="shared" si="95"/>
        <v>0.25580908190155305</v>
      </c>
      <c r="BN68" s="10">
        <f t="shared" si="96"/>
        <v>0.36891716186906148</v>
      </c>
      <c r="BO68" s="10">
        <f t="shared" si="97"/>
        <v>0.56420246757307746</v>
      </c>
    </row>
    <row r="69" spans="1:67" x14ac:dyDescent="0.35">
      <c r="A69" t="str">
        <f>'RawData + GCconc'!A69</f>
        <v>WBP</v>
      </c>
      <c r="B69" s="14">
        <f>'RawData + GCconc'!B69</f>
        <v>43835</v>
      </c>
      <c r="C69" s="50">
        <f>'RawData + GCconc'!O69</f>
        <v>15</v>
      </c>
      <c r="D69" s="51">
        <f>'RawData + GCconc'!P69</f>
        <v>754.9</v>
      </c>
      <c r="E69" s="51">
        <f>'RawData + GCconc'!F69</f>
        <v>9.1</v>
      </c>
      <c r="F69" s="51">
        <f>'RawData + GCconc'!G69</f>
        <v>755.2</v>
      </c>
      <c r="G69" s="4">
        <f t="shared" si="59"/>
        <v>0.9932894736842105</v>
      </c>
      <c r="H69" s="4">
        <f t="shared" si="60"/>
        <v>0.99368421052631584</v>
      </c>
      <c r="I69" s="53">
        <f>'RawData + GCconc'!J69-'RawData + GCconc'!I69</f>
        <v>45.86999999999999</v>
      </c>
      <c r="J69" s="52">
        <v>71.599999999999994</v>
      </c>
      <c r="K69" s="5">
        <f t="shared" si="61"/>
        <v>25.730000000000004</v>
      </c>
      <c r="L69" s="51">
        <f>'RawData + GCconc'!M69</f>
        <v>40</v>
      </c>
      <c r="M69" s="6">
        <f t="shared" si="62"/>
        <v>1.5441732976046798</v>
      </c>
      <c r="N69" s="53">
        <f>'RawData + GCconc'!T69/'RawData + GCconc'!Q69</f>
        <v>5.8002049450000008</v>
      </c>
      <c r="O69" s="8">
        <v>2</v>
      </c>
      <c r="P69" s="59">
        <f t="shared" si="63"/>
        <v>1.9873684210526316E-6</v>
      </c>
      <c r="Q69" s="7">
        <f t="shared" si="64"/>
        <v>5.7612825170796052E-6</v>
      </c>
      <c r="R69" s="7">
        <f t="shared" si="65"/>
        <v>8.9565215967036207E-6</v>
      </c>
      <c r="S69" s="8">
        <f t="shared" si="66"/>
        <v>32285.335516853935</v>
      </c>
      <c r="T69" s="8">
        <f t="shared" si="67"/>
        <v>27947.665809801918</v>
      </c>
      <c r="U69" s="8">
        <f t="shared" si="68"/>
        <v>58742624.632782489</v>
      </c>
      <c r="V69" s="8">
        <f t="shared" si="69"/>
        <v>32208.03499892123</v>
      </c>
      <c r="W69" s="8">
        <f t="shared" si="70"/>
        <v>50948306.432259828</v>
      </c>
      <c r="X69" s="8">
        <f t="shared" si="71"/>
        <v>27934.4827876524</v>
      </c>
      <c r="Y69" s="9">
        <f>55.5*(Q69/V69)*16*10^3*10^3</f>
        <v>0.15884293702916197</v>
      </c>
      <c r="Z69" s="9">
        <f>55.5*(R69/V69)*16*10^3*10^3</f>
        <v>0.2469381065358133</v>
      </c>
      <c r="AA69" s="6">
        <f>$L69/$I69*Q69*16/22.4*(273/($C69+273))*10^3*10^3</f>
        <v>3.40167287633688</v>
      </c>
      <c r="AB69" s="6">
        <f>$K69/$I69*R69*16/22.4*(273/($C69+273))*10^3*10^3</f>
        <v>3.40167287633688</v>
      </c>
      <c r="AC69" s="10">
        <f t="shared" si="72"/>
        <v>3.5605158133660417</v>
      </c>
      <c r="AD69" s="10">
        <f t="shared" si="73"/>
        <v>3.6486109828726931</v>
      </c>
      <c r="AE69" s="10">
        <f t="shared" si="74"/>
        <v>6.3175794995381354E-2</v>
      </c>
      <c r="AF69" s="51">
        <f>'RawData + GCconc'!U69/'RawData + GCconc'!Q69</f>
        <v>391.47354484000005</v>
      </c>
      <c r="AG69" s="8">
        <v>401</v>
      </c>
      <c r="AH69" s="59">
        <f t="shared" si="75"/>
        <v>3.9846736842105262E-4</v>
      </c>
      <c r="AI69" s="7">
        <f>AF69*10^-6*G69</f>
        <v>3.8884655131541583E-4</v>
      </c>
      <c r="AJ69" s="12">
        <f>AF69*10^-6*M69</f>
        <v>6.0450299466057638E-4</v>
      </c>
      <c r="AK69" s="8">
        <f t="shared" si="56"/>
        <v>916.3344740091153</v>
      </c>
      <c r="AL69" s="8">
        <f t="shared" si="76"/>
        <v>760.09462430199426</v>
      </c>
      <c r="AM69" s="8">
        <f t="shared" si="77"/>
        <v>2215118.0102852047</v>
      </c>
      <c r="AN69" s="8">
        <f t="shared" si="78"/>
        <v>1214.5286127067493</v>
      </c>
      <c r="AO69" s="8">
        <f t="shared" si="79"/>
        <v>1821216.5503173277</v>
      </c>
      <c r="AP69" s="8">
        <f t="shared" si="80"/>
        <v>998.55610402024706</v>
      </c>
      <c r="AQ69" s="11">
        <f t="shared" si="81"/>
        <v>781.83689406543419</v>
      </c>
      <c r="AR69" s="11">
        <f t="shared" si="82"/>
        <v>1215.4479503543473</v>
      </c>
      <c r="AS69" s="5">
        <f>$L69/$I69*AI69*44/22.4*(273/(C69+273))*10^3*10^3</f>
        <v>631.3705494479924</v>
      </c>
      <c r="AT69" s="5">
        <f t="shared" si="83"/>
        <v>631.3705494479924</v>
      </c>
      <c r="AU69" s="10">
        <f t="shared" si="84"/>
        <v>1413.2074435134266</v>
      </c>
      <c r="AV69" s="10">
        <f t="shared" si="85"/>
        <v>1846.8184998023398</v>
      </c>
      <c r="AW69" s="10">
        <f t="shared" si="86"/>
        <v>974.4643388254533</v>
      </c>
      <c r="AX69" s="52">
        <f>'RawData + GCconc'!V69/'RawData + GCconc'!Q69</f>
        <v>0.116843533</v>
      </c>
      <c r="AY69" s="57">
        <v>0.31</v>
      </c>
      <c r="AZ69" s="59">
        <f t="shared" si="87"/>
        <v>3.080421052631579E-7</v>
      </c>
      <c r="BA69" s="7">
        <f>$AX69*10^-6*G69</f>
        <v>1.1605945139697368E-7</v>
      </c>
      <c r="BB69" s="7">
        <f>$AX69*10^-6*M69</f>
        <v>1.8042666365639122E-7</v>
      </c>
      <c r="BC69" s="8">
        <f t="shared" si="57"/>
        <v>1665.9699051340192</v>
      </c>
      <c r="BD69" s="8">
        <f t="shared" si="88"/>
        <v>1359.8525803015946</v>
      </c>
      <c r="BE69" s="8">
        <f t="shared" si="58"/>
        <v>2992671.6341468324</v>
      </c>
      <c r="BF69" s="8">
        <f t="shared" si="89"/>
        <v>1640.8540363225225</v>
      </c>
      <c r="BG69" s="8">
        <f t="shared" si="90"/>
        <v>2433309.3206351507</v>
      </c>
      <c r="BH69" s="8">
        <f t="shared" si="91"/>
        <v>1334.1608798065361</v>
      </c>
      <c r="BI69" s="9">
        <f t="shared" si="92"/>
        <v>0.17272540642713324</v>
      </c>
      <c r="BJ69" s="9">
        <f t="shared" si="93"/>
        <v>0.26851987007715999</v>
      </c>
      <c r="BK69" s="9">
        <f>$L69/$I69*BA69*44/22.4*(273/(C69+273))*10^3*10^3</f>
        <v>0.18844585183861134</v>
      </c>
      <c r="BL69" s="9">
        <f t="shared" si="94"/>
        <v>0.18844585183861134</v>
      </c>
      <c r="BM69" s="10">
        <f t="shared" si="95"/>
        <v>0.36117125826574459</v>
      </c>
      <c r="BN69" s="10">
        <f t="shared" si="96"/>
        <v>0.45696572191577134</v>
      </c>
      <c r="BO69" s="10">
        <f t="shared" si="97"/>
        <v>0.56382916965884367</v>
      </c>
    </row>
    <row r="70" spans="1:67" x14ac:dyDescent="0.35">
      <c r="A70" t="str">
        <f>'RawData + GCconc'!A70</f>
        <v>WBP</v>
      </c>
      <c r="B70" s="14">
        <f>'RawData + GCconc'!B70</f>
        <v>43835</v>
      </c>
      <c r="C70" s="50">
        <f>'RawData + GCconc'!O70</f>
        <v>15</v>
      </c>
      <c r="D70" s="51">
        <f>'RawData + GCconc'!P70</f>
        <v>754.9</v>
      </c>
      <c r="E70" s="51">
        <f>'RawData + GCconc'!F70</f>
        <v>9.1</v>
      </c>
      <c r="F70" s="51">
        <f>'RawData + GCconc'!G70</f>
        <v>755.2</v>
      </c>
      <c r="G70" s="4">
        <f t="shared" si="59"/>
        <v>0.9932894736842105</v>
      </c>
      <c r="H70" s="4">
        <f t="shared" si="60"/>
        <v>0.99368421052631584</v>
      </c>
      <c r="I70" s="53">
        <f>'RawData + GCconc'!J70-'RawData + GCconc'!I70</f>
        <v>43.599999999999994</v>
      </c>
      <c r="J70" s="52">
        <v>71.599999999999994</v>
      </c>
      <c r="K70" s="5">
        <f t="shared" si="61"/>
        <v>28</v>
      </c>
      <c r="L70" s="51">
        <f>'RawData + GCconc'!M70</f>
        <v>42</v>
      </c>
      <c r="M70" s="6">
        <f t="shared" si="62"/>
        <v>1.4899342105263158</v>
      </c>
      <c r="N70" s="53">
        <f>'RawData + GCconc'!T70/'RawData + GCconc'!Q70</f>
        <v>5.3653537920000005</v>
      </c>
      <c r="O70" s="8">
        <v>2</v>
      </c>
      <c r="P70" s="59">
        <f t="shared" si="63"/>
        <v>1.9873684210526316E-6</v>
      </c>
      <c r="Q70" s="7">
        <f t="shared" si="64"/>
        <v>5.3293494441852632E-6</v>
      </c>
      <c r="R70" s="7">
        <f t="shared" si="65"/>
        <v>7.9940241662778961E-6</v>
      </c>
      <c r="S70" s="8">
        <f t="shared" si="66"/>
        <v>32285.335516853935</v>
      </c>
      <c r="T70" s="8">
        <f t="shared" si="67"/>
        <v>27947.665809801918</v>
      </c>
      <c r="U70" s="8">
        <f t="shared" si="68"/>
        <v>58742624.632782489</v>
      </c>
      <c r="V70" s="8">
        <f t="shared" si="69"/>
        <v>32208.03499892123</v>
      </c>
      <c r="W70" s="8">
        <f t="shared" si="70"/>
        <v>50948306.432259828</v>
      </c>
      <c r="X70" s="8">
        <f t="shared" si="71"/>
        <v>27934.4827876524</v>
      </c>
      <c r="Y70" s="9">
        <f>55.5*(Q70/V70)*16*10^3*10^3</f>
        <v>0.14693421398092188</v>
      </c>
      <c r="Z70" s="9">
        <f>55.5*(R70/V70)*16*10^3*10^3</f>
        <v>0.2204013209713829</v>
      </c>
      <c r="AA70" s="6">
        <f>$L70/$I70*Q70*16/22.4*(273/($C70+273))*10^3*10^3</f>
        <v>3.4759948352985881</v>
      </c>
      <c r="AB70" s="6">
        <f>$K70/$I70*R70*16/22.4*(273/($C70+273))*10^3*10^3</f>
        <v>3.4759948352985885</v>
      </c>
      <c r="AC70" s="10">
        <f t="shared" si="72"/>
        <v>3.6229290492795099</v>
      </c>
      <c r="AD70" s="10">
        <f t="shared" si="73"/>
        <v>3.6963961562699716</v>
      </c>
      <c r="AE70" s="10">
        <f t="shared" si="74"/>
        <v>6.3175794995381354E-2</v>
      </c>
      <c r="AF70" s="51">
        <f>'RawData + GCconc'!U70/'RawData + GCconc'!Q70</f>
        <v>391.64509724000004</v>
      </c>
      <c r="AG70" s="8">
        <v>401</v>
      </c>
      <c r="AH70" s="59">
        <f t="shared" si="75"/>
        <v>3.9846736842105262E-4</v>
      </c>
      <c r="AI70" s="7">
        <f>AF70*10^-6*G70</f>
        <v>3.8901695250852106E-4</v>
      </c>
      <c r="AJ70" s="12">
        <f>AF70*10^-6*M70</f>
        <v>5.8352542876278157E-4</v>
      </c>
      <c r="AK70" s="8">
        <f t="shared" si="56"/>
        <v>916.3344740091153</v>
      </c>
      <c r="AL70" s="8">
        <f t="shared" si="76"/>
        <v>760.09462430199426</v>
      </c>
      <c r="AM70" s="8">
        <f t="shared" si="77"/>
        <v>2215118.0102852047</v>
      </c>
      <c r="AN70" s="8">
        <f t="shared" si="78"/>
        <v>1214.5286127067493</v>
      </c>
      <c r="AO70" s="8">
        <f t="shared" si="79"/>
        <v>1821216.5503173277</v>
      </c>
      <c r="AP70" s="8">
        <f t="shared" si="80"/>
        <v>998.55610402024706</v>
      </c>
      <c r="AQ70" s="11">
        <f t="shared" si="81"/>
        <v>782.17951235306407</v>
      </c>
      <c r="AR70" s="11">
        <f t="shared" si="82"/>
        <v>1173.269268529596</v>
      </c>
      <c r="AS70" s="5">
        <f>$L70/$I70*AI70*44/22.4*(273/(C70+273))*10^3*10^3</f>
        <v>697.76012303080154</v>
      </c>
      <c r="AT70" s="5">
        <f t="shared" si="83"/>
        <v>697.76012303080154</v>
      </c>
      <c r="AU70" s="10">
        <f t="shared" si="84"/>
        <v>1479.9396353838656</v>
      </c>
      <c r="AV70" s="10">
        <f t="shared" si="85"/>
        <v>1871.0293915603975</v>
      </c>
      <c r="AW70" s="10">
        <f t="shared" si="86"/>
        <v>974.4643388254533</v>
      </c>
      <c r="AX70" s="52">
        <f>'RawData + GCconc'!V70/'RawData + GCconc'!Q70</f>
        <v>9.3426506000000006E-2</v>
      </c>
      <c r="AY70" s="57">
        <v>0.31</v>
      </c>
      <c r="AZ70" s="59">
        <f t="shared" si="87"/>
        <v>3.080421052631579E-7</v>
      </c>
      <c r="BA70" s="7">
        <f>$AX70*10^-6*G70</f>
        <v>9.2799564972894741E-8</v>
      </c>
      <c r="BB70" s="7">
        <f>$AX70*10^-6*M70</f>
        <v>1.3919934745934212E-7</v>
      </c>
      <c r="BC70" s="8">
        <f t="shared" si="57"/>
        <v>1665.9699051340192</v>
      </c>
      <c r="BD70" s="8">
        <f t="shared" si="88"/>
        <v>1359.8525803015946</v>
      </c>
      <c r="BE70" s="8">
        <f t="shared" si="58"/>
        <v>2992671.6341468324</v>
      </c>
      <c r="BF70" s="8">
        <f t="shared" si="89"/>
        <v>1640.8540363225225</v>
      </c>
      <c r="BG70" s="8">
        <f t="shared" si="90"/>
        <v>2433309.3206351507</v>
      </c>
      <c r="BH70" s="8">
        <f t="shared" si="91"/>
        <v>1334.1608798065361</v>
      </c>
      <c r="BI70" s="9">
        <f t="shared" si="92"/>
        <v>0.13810889490920308</v>
      </c>
      <c r="BJ70" s="9">
        <f t="shared" si="93"/>
        <v>0.20716334236380465</v>
      </c>
      <c r="BK70" s="9">
        <f>$L70/$I70*BA70*44/22.4*(273/(C70+273))*10^3*10^3</f>
        <v>0.16644990778717683</v>
      </c>
      <c r="BL70" s="9">
        <f t="shared" si="94"/>
        <v>0.16644990778717683</v>
      </c>
      <c r="BM70" s="10">
        <f t="shared" si="95"/>
        <v>0.30455880269637992</v>
      </c>
      <c r="BN70" s="10">
        <f t="shared" si="96"/>
        <v>0.37361325015098146</v>
      </c>
      <c r="BO70" s="10">
        <f t="shared" si="97"/>
        <v>0.56382916965884367</v>
      </c>
    </row>
    <row r="71" spans="1:67" x14ac:dyDescent="0.35">
      <c r="A71" t="str">
        <f>'RawData + GCconc'!A71</f>
        <v>CBP</v>
      </c>
      <c r="B71" s="14">
        <f>'RawData + GCconc'!B71</f>
        <v>43859</v>
      </c>
      <c r="C71" s="50">
        <f>'RawData + GCconc'!O71</f>
        <v>12</v>
      </c>
      <c r="D71" s="51">
        <f>'RawData + GCconc'!P71</f>
        <v>756</v>
      </c>
      <c r="E71" s="51">
        <f>'RawData + GCconc'!F71</f>
        <v>6.4</v>
      </c>
      <c r="F71" s="51">
        <f>'RawData + GCconc'!G71</f>
        <v>754.9</v>
      </c>
      <c r="G71" s="4">
        <f t="shared" si="59"/>
        <v>0.99473684210526314</v>
      </c>
      <c r="H71" s="4">
        <f t="shared" si="60"/>
        <v>0.9932894736842105</v>
      </c>
      <c r="I71" s="53">
        <f>'RawData + GCconc'!J71-'RawData + GCconc'!I71</f>
        <v>42.150000000000006</v>
      </c>
      <c r="J71" s="52">
        <v>71.599999999999994</v>
      </c>
      <c r="K71" s="5">
        <f t="shared" si="61"/>
        <v>29.449999999999989</v>
      </c>
      <c r="L71" s="51">
        <f>'RawData + GCconc'!M71</f>
        <v>44</v>
      </c>
      <c r="M71" s="6">
        <f t="shared" si="62"/>
        <v>1.4861942632472529</v>
      </c>
      <c r="N71" s="53">
        <f>'RawData + GCconc'!T71/'RawData + GCconc'!Q71</f>
        <v>1.9314185430000002</v>
      </c>
      <c r="O71" s="8">
        <v>2</v>
      </c>
      <c r="P71" s="59">
        <f t="shared" si="63"/>
        <v>1.9865789473684209E-6</v>
      </c>
      <c r="Q71" s="7">
        <f t="shared" si="64"/>
        <v>1.9212531822473683E-6</v>
      </c>
      <c r="R71" s="7">
        <f t="shared" si="65"/>
        <v>2.8704631585359676E-6</v>
      </c>
      <c r="S71" s="8">
        <f t="shared" si="66"/>
        <v>30064.154730845465</v>
      </c>
      <c r="T71" s="8">
        <f t="shared" si="67"/>
        <v>26013.425160661762</v>
      </c>
      <c r="U71" s="8">
        <f t="shared" si="68"/>
        <v>54765326.286318086</v>
      </c>
      <c r="V71" s="8">
        <f t="shared" si="69"/>
        <v>30027.31928958965</v>
      </c>
      <c r="W71" s="8">
        <f t="shared" si="70"/>
        <v>47439009.927297063</v>
      </c>
      <c r="X71" s="8">
        <f t="shared" si="71"/>
        <v>26010.368137345209</v>
      </c>
      <c r="Y71" s="9">
        <f>55.5*(Q71/V71)*16*10^3*10^3</f>
        <v>5.6817353869719291E-2</v>
      </c>
      <c r="Z71" s="9">
        <f>55.5*(R71/V71)*16*10^3*10^3</f>
        <v>8.4888406460701185E-2</v>
      </c>
      <c r="AA71" s="6">
        <f>$L71/$I71*Q71*16/22.4*(273/($C71+273))*10^3*10^3</f>
        <v>1.3722380224080595</v>
      </c>
      <c r="AB71" s="6">
        <f>$K71/$I71*R71*16/22.4*(273/($C71+273))*10^3*10^3</f>
        <v>1.3722380224080595</v>
      </c>
      <c r="AC71" s="10">
        <f t="shared" si="72"/>
        <v>1.4290553762777787</v>
      </c>
      <c r="AD71" s="10">
        <f t="shared" si="73"/>
        <v>1.4571264288687606</v>
      </c>
      <c r="AE71" s="10">
        <f t="shared" si="74"/>
        <v>6.7822265949797178E-2</v>
      </c>
      <c r="AF71" s="51">
        <f>'RawData + GCconc'!U71/'RawData + GCconc'!Q71</f>
        <v>333.24385516000001</v>
      </c>
      <c r="AG71" s="8">
        <v>401</v>
      </c>
      <c r="AH71" s="59">
        <f t="shared" si="75"/>
        <v>3.9830907894736835E-4</v>
      </c>
      <c r="AI71" s="7">
        <f>AF71*10^-6*G71</f>
        <v>3.314899401328421E-4</v>
      </c>
      <c r="AJ71" s="12">
        <f>AF71*10^-6*M71</f>
        <v>4.9526510580119045E-4</v>
      </c>
      <c r="AK71" s="8">
        <f t="shared" si="56"/>
        <v>835.01708243578662</v>
      </c>
      <c r="AL71" s="8">
        <f t="shared" si="76"/>
        <v>693.73552542927382</v>
      </c>
      <c r="AM71" s="8">
        <f t="shared" si="77"/>
        <v>2009634.3015710323</v>
      </c>
      <c r="AN71" s="8">
        <f t="shared" si="78"/>
        <v>1101.8638054505757</v>
      </c>
      <c r="AO71" s="8">
        <f t="shared" si="79"/>
        <v>1655116.1445975031</v>
      </c>
      <c r="AP71" s="8">
        <f t="shared" si="80"/>
        <v>907.48479567810011</v>
      </c>
      <c r="AQ71" s="11">
        <f t="shared" si="81"/>
        <v>734.66287739016832</v>
      </c>
      <c r="AR71" s="11">
        <f t="shared" si="82"/>
        <v>1097.6287472043264</v>
      </c>
      <c r="AS71" s="5">
        <f>$L71/$I71*AI71*44/22.4*(273/(C71+273))*10^3*10^3</f>
        <v>651.10030071668939</v>
      </c>
      <c r="AT71" s="5">
        <f t="shared" si="83"/>
        <v>651.10030071668928</v>
      </c>
      <c r="AU71" s="10">
        <f t="shared" si="84"/>
        <v>1385.7631781068576</v>
      </c>
      <c r="AV71" s="10">
        <f t="shared" si="85"/>
        <v>1748.7290479210155</v>
      </c>
      <c r="AW71" s="10">
        <f t="shared" si="86"/>
        <v>1071.8314790747149</v>
      </c>
      <c r="AX71" s="52">
        <f>'RawData + GCconc'!V71/'RawData + GCconc'!Q71</f>
        <v>0.17245418700000001</v>
      </c>
      <c r="AY71" s="57">
        <v>0.31</v>
      </c>
      <c r="AZ71" s="59">
        <f t="shared" si="87"/>
        <v>3.0791973684210524E-7</v>
      </c>
      <c r="BA71" s="7">
        <f>$AX71*10^-6*G71</f>
        <v>1.7154653338421054E-7</v>
      </c>
      <c r="BB71" s="7">
        <f>$AX71*10^-6*M71</f>
        <v>2.5630042339236899E-7</v>
      </c>
      <c r="BC71" s="8">
        <f t="shared" si="57"/>
        <v>1505.5047478037866</v>
      </c>
      <c r="BD71" s="8">
        <f t="shared" si="88"/>
        <v>1232.6006836540939</v>
      </c>
      <c r="BE71" s="8">
        <f t="shared" si="58"/>
        <v>2700181.8570301528</v>
      </c>
      <c r="BF71" s="8">
        <f t="shared" si="89"/>
        <v>1480.4846105930601</v>
      </c>
      <c r="BG71" s="8">
        <f t="shared" si="90"/>
        <v>2199225.7362270202</v>
      </c>
      <c r="BH71" s="8">
        <f t="shared" si="91"/>
        <v>1205.8150265794995</v>
      </c>
      <c r="BI71" s="9">
        <f t="shared" si="92"/>
        <v>0.28295912806309437</v>
      </c>
      <c r="BJ71" s="9">
        <f t="shared" si="93"/>
        <v>0.42275727112992051</v>
      </c>
      <c r="BK71" s="9">
        <f>$L71/$I71*BA71*44/22.4*(273/(C71+273))*10^3*10^3</f>
        <v>0.33694536681446363</v>
      </c>
      <c r="BL71" s="9">
        <f t="shared" si="94"/>
        <v>0.33694536681446363</v>
      </c>
      <c r="BM71" s="10">
        <f t="shared" si="95"/>
        <v>0.61990449487755805</v>
      </c>
      <c r="BN71" s="10">
        <f t="shared" si="96"/>
        <v>0.75970263794438408</v>
      </c>
      <c r="BO71" s="10">
        <f t="shared" si="97"/>
        <v>0.62359481412454054</v>
      </c>
    </row>
    <row r="72" spans="1:67" x14ac:dyDescent="0.35">
      <c r="A72" t="str">
        <f>'RawData + GCconc'!A72</f>
        <v>CBP</v>
      </c>
      <c r="B72" s="14">
        <f>'RawData + GCconc'!B72</f>
        <v>43859</v>
      </c>
      <c r="C72" s="50">
        <f>'RawData + GCconc'!O72</f>
        <v>12</v>
      </c>
      <c r="D72" s="51">
        <f>'RawData + GCconc'!P72</f>
        <v>756</v>
      </c>
      <c r="E72" s="51">
        <f>'RawData + GCconc'!F72</f>
        <v>6.4</v>
      </c>
      <c r="F72" s="51">
        <f>'RawData + GCconc'!G72</f>
        <v>754.9</v>
      </c>
      <c r="G72" s="4">
        <f t="shared" si="59"/>
        <v>0.99473684210526314</v>
      </c>
      <c r="H72" s="4">
        <f t="shared" si="60"/>
        <v>0.9932894736842105</v>
      </c>
      <c r="I72" s="53">
        <f>'RawData + GCconc'!J72-'RawData + GCconc'!I72</f>
        <v>38.350000000000009</v>
      </c>
      <c r="J72" s="52">
        <v>71.599999999999994</v>
      </c>
      <c r="K72" s="5">
        <f t="shared" si="61"/>
        <v>33.249999999999986</v>
      </c>
      <c r="L72" s="51">
        <f>'RawData + GCconc'!M72</f>
        <v>49</v>
      </c>
      <c r="M72" s="6">
        <f t="shared" si="62"/>
        <v>1.4659279778393359</v>
      </c>
      <c r="N72" s="53">
        <f>'RawData + GCconc'!T72/'RawData + GCconc'!Q72</f>
        <v>1.6465408420000001</v>
      </c>
      <c r="O72" s="8">
        <v>2</v>
      </c>
      <c r="P72" s="59">
        <f t="shared" si="63"/>
        <v>1.9865789473684209E-6</v>
      </c>
      <c r="Q72" s="7">
        <f t="shared" si="64"/>
        <v>1.6378748375684211E-6</v>
      </c>
      <c r="R72" s="7">
        <f t="shared" si="65"/>
        <v>2.4137102869429375E-6</v>
      </c>
      <c r="S72" s="8">
        <f t="shared" si="66"/>
        <v>30064.154730845465</v>
      </c>
      <c r="T72" s="8">
        <f t="shared" si="67"/>
        <v>26013.425160661762</v>
      </c>
      <c r="U72" s="8">
        <f t="shared" si="68"/>
        <v>54765326.286318086</v>
      </c>
      <c r="V72" s="8">
        <f t="shared" si="69"/>
        <v>30027.31928958965</v>
      </c>
      <c r="W72" s="8">
        <f t="shared" si="70"/>
        <v>47439009.927297063</v>
      </c>
      <c r="X72" s="8">
        <f t="shared" si="71"/>
        <v>26010.368137345209</v>
      </c>
      <c r="Y72" s="9">
        <f>55.5*(Q72/V72)*16*10^3*10^3</f>
        <v>4.8436986390090565E-2</v>
      </c>
      <c r="Z72" s="9">
        <f>55.5*(R72/V72)*16*10^3*10^3</f>
        <v>7.138082204855456E-2</v>
      </c>
      <c r="AA72" s="6">
        <f>$L72/$I72*Q72*16/22.4*(273/($C72+273))*10^3*10^3</f>
        <v>1.4318620346271651</v>
      </c>
      <c r="AB72" s="6">
        <f>$K72/$I72*R72*16/22.4*(273/($C72+273))*10^3*10^3</f>
        <v>1.4318620346271655</v>
      </c>
      <c r="AC72" s="10">
        <f t="shared" si="72"/>
        <v>1.4802990210172557</v>
      </c>
      <c r="AD72" s="10">
        <f t="shared" si="73"/>
        <v>1.5032428566757201</v>
      </c>
      <c r="AE72" s="10">
        <f t="shared" si="74"/>
        <v>6.7822265949797178E-2</v>
      </c>
      <c r="AF72" s="51">
        <f>'RawData + GCconc'!U72/'RawData + GCconc'!Q72</f>
        <v>339.74100636000003</v>
      </c>
      <c r="AG72" s="8">
        <v>401</v>
      </c>
      <c r="AH72" s="59">
        <f t="shared" si="75"/>
        <v>3.9830907894736835E-4</v>
      </c>
      <c r="AI72" s="7">
        <f>AF72*10^-6*G72</f>
        <v>3.3795289580021052E-4</v>
      </c>
      <c r="AJ72" s="12">
        <f>AF72*10^-6*M72</f>
        <v>4.980358464424158E-4</v>
      </c>
      <c r="AK72" s="8">
        <f t="shared" si="56"/>
        <v>835.01708243578662</v>
      </c>
      <c r="AL72" s="8">
        <f t="shared" si="76"/>
        <v>693.73552542927382</v>
      </c>
      <c r="AM72" s="8">
        <f t="shared" si="77"/>
        <v>2009634.3015710323</v>
      </c>
      <c r="AN72" s="8">
        <f t="shared" si="78"/>
        <v>1101.8638054505757</v>
      </c>
      <c r="AO72" s="8">
        <f t="shared" si="79"/>
        <v>1655116.1445975031</v>
      </c>
      <c r="AP72" s="8">
        <f t="shared" si="80"/>
        <v>907.48479567810011</v>
      </c>
      <c r="AQ72" s="11">
        <f t="shared" si="81"/>
        <v>748.98636969624306</v>
      </c>
      <c r="AR72" s="11">
        <f t="shared" si="82"/>
        <v>1103.7693869207801</v>
      </c>
      <c r="AS72" s="5">
        <f>$L72/$I72*AI72*44/22.4*(273/(C72+273))*10^3*10^3</f>
        <v>812.47373254377101</v>
      </c>
      <c r="AT72" s="5">
        <f t="shared" si="83"/>
        <v>812.47373254377101</v>
      </c>
      <c r="AU72" s="10">
        <f t="shared" si="84"/>
        <v>1561.4601022400141</v>
      </c>
      <c r="AV72" s="10">
        <f t="shared" si="85"/>
        <v>1916.243119464551</v>
      </c>
      <c r="AW72" s="10">
        <f t="shared" si="86"/>
        <v>1071.8314790747149</v>
      </c>
      <c r="AX72" s="52">
        <f>'RawData + GCconc'!V72/'RawData + GCconc'!Q72</f>
        <v>0.15075091500000001</v>
      </c>
      <c r="AY72" s="57">
        <v>0.31</v>
      </c>
      <c r="AZ72" s="59">
        <f t="shared" si="87"/>
        <v>3.0791973684210524E-7</v>
      </c>
      <c r="BA72" s="7">
        <f>$AX72*10^-6*G72</f>
        <v>1.4995748913157894E-7</v>
      </c>
      <c r="BB72" s="7">
        <f>$AX72*10^-6*M72</f>
        <v>2.2098998398337962E-7</v>
      </c>
      <c r="BC72" s="8">
        <f t="shared" si="57"/>
        <v>1505.5047478037866</v>
      </c>
      <c r="BD72" s="8">
        <f t="shared" si="88"/>
        <v>1232.6006836540939</v>
      </c>
      <c r="BE72" s="8">
        <f t="shared" si="58"/>
        <v>2700181.8570301528</v>
      </c>
      <c r="BF72" s="8">
        <f t="shared" si="89"/>
        <v>1480.4846105930601</v>
      </c>
      <c r="BG72" s="8">
        <f t="shared" si="90"/>
        <v>2199225.7362270202</v>
      </c>
      <c r="BH72" s="8">
        <f t="shared" si="91"/>
        <v>1205.8150265794995</v>
      </c>
      <c r="BI72" s="9">
        <f t="shared" si="92"/>
        <v>0.24734886525610222</v>
      </c>
      <c r="BJ72" s="9">
        <f t="shared" si="93"/>
        <v>0.36451411721951932</v>
      </c>
      <c r="BK72" s="9">
        <f>$L72/$I72*BA72*44/22.4*(273/(C72+273))*10^3*10^3</f>
        <v>0.36051332132881819</v>
      </c>
      <c r="BL72" s="9">
        <f t="shared" si="94"/>
        <v>0.36051332132881819</v>
      </c>
      <c r="BM72" s="10">
        <f t="shared" si="95"/>
        <v>0.60786218658492042</v>
      </c>
      <c r="BN72" s="10">
        <f t="shared" si="96"/>
        <v>0.72502743854833751</v>
      </c>
      <c r="BO72" s="10">
        <f t="shared" si="97"/>
        <v>0.62359481412454054</v>
      </c>
    </row>
    <row r="73" spans="1:67" x14ac:dyDescent="0.35">
      <c r="A73" t="str">
        <f>'RawData + GCconc'!A73</f>
        <v>MC751</v>
      </c>
      <c r="B73" s="14">
        <f>'RawData + GCconc'!B73</f>
        <v>43860</v>
      </c>
      <c r="C73" s="50">
        <f>'RawData + GCconc'!O73</f>
        <v>12</v>
      </c>
      <c r="D73" s="51">
        <f>'RawData + GCconc'!P73</f>
        <v>756</v>
      </c>
      <c r="E73" s="51">
        <f>'RawData + GCconc'!F73</f>
        <v>6</v>
      </c>
      <c r="F73" s="51">
        <f>'RawData + GCconc'!G73</f>
        <v>758.5</v>
      </c>
      <c r="G73" s="4">
        <f t="shared" si="59"/>
        <v>0.99473684210526314</v>
      </c>
      <c r="H73" s="4">
        <f t="shared" si="60"/>
        <v>0.99802631578947365</v>
      </c>
      <c r="I73" s="53">
        <f>'RawData + GCconc'!J73-'RawData + GCconc'!I73</f>
        <v>38.14</v>
      </c>
      <c r="J73" s="52">
        <v>71.599999999999994</v>
      </c>
      <c r="K73" s="5">
        <f t="shared" si="61"/>
        <v>33.459999999999994</v>
      </c>
      <c r="L73" s="51">
        <f>'RawData + GCconc'!M73</f>
        <v>48</v>
      </c>
      <c r="M73" s="6">
        <f t="shared" si="62"/>
        <v>1.4269984584893196</v>
      </c>
      <c r="N73" s="53">
        <f>'RawData + GCconc'!T73/'RawData + GCconc'!Q73</f>
        <v>37.303297524000001</v>
      </c>
      <c r="O73" s="8">
        <v>2</v>
      </c>
      <c r="P73" s="59">
        <f t="shared" si="63"/>
        <v>1.9960526315789471E-6</v>
      </c>
      <c r="Q73" s="7">
        <f t="shared" si="64"/>
        <v>3.7106964379136837E-5</v>
      </c>
      <c r="R73" s="7">
        <f t="shared" si="65"/>
        <v>5.323174806331645E-5</v>
      </c>
      <c r="S73" s="8">
        <f t="shared" si="66"/>
        <v>30064.154730845465</v>
      </c>
      <c r="T73" s="8">
        <f t="shared" si="67"/>
        <v>25730.354792426559</v>
      </c>
      <c r="U73" s="8">
        <f t="shared" si="68"/>
        <v>54765326.286318086</v>
      </c>
      <c r="V73" s="8">
        <f t="shared" si="69"/>
        <v>30027.31928958965</v>
      </c>
      <c r="W73" s="8">
        <f t="shared" si="70"/>
        <v>46923878.438272223</v>
      </c>
      <c r="X73" s="8">
        <f t="shared" si="71"/>
        <v>25727.926330713723</v>
      </c>
      <c r="Y73" s="9">
        <f>55.5*(Q73/V73)*16*10^3*10^3</f>
        <v>1.097366836209634</v>
      </c>
      <c r="Z73" s="9">
        <f>55.5*(R73/V73)*16*10^3*10^3</f>
        <v>1.5742261846402403</v>
      </c>
      <c r="AA73" s="6">
        <f>$L73/$I73*Q73*16/22.4*(273/($C73+273))*10^3*10^3</f>
        <v>31.95256502715948</v>
      </c>
      <c r="AB73" s="6">
        <f>$K73/$I73*R73*16/22.4*(273/($C73+273))*10^3*10^3</f>
        <v>31.95256502715948</v>
      </c>
      <c r="AC73" s="10">
        <f t="shared" si="72"/>
        <v>33.04993186336911</v>
      </c>
      <c r="AD73" s="10">
        <f t="shared" si="73"/>
        <v>33.526791211799718</v>
      </c>
      <c r="AE73" s="10">
        <f t="shared" si="74"/>
        <v>6.8893804889596566E-2</v>
      </c>
      <c r="AF73" s="51">
        <f>'RawData + GCconc'!U73/'RawData + GCconc'!Q73</f>
        <v>1043.27080486</v>
      </c>
      <c r="AG73" s="8">
        <v>401</v>
      </c>
      <c r="AH73" s="59">
        <f t="shared" si="75"/>
        <v>4.0020855263157889E-4</v>
      </c>
      <c r="AI73" s="7">
        <f>AF73*10^-6*G73</f>
        <v>1.0377799058870526E-3</v>
      </c>
      <c r="AJ73" s="12">
        <f>AF73*10^-6*M73</f>
        <v>1.4887458303221319E-3</v>
      </c>
      <c r="AK73" s="8">
        <f t="shared" si="56"/>
        <v>835.01708243578662</v>
      </c>
      <c r="AL73" s="8">
        <f t="shared" si="76"/>
        <v>684.18981863520457</v>
      </c>
      <c r="AM73" s="8">
        <f t="shared" si="77"/>
        <v>2009634.3015710323</v>
      </c>
      <c r="AN73" s="8">
        <f t="shared" si="78"/>
        <v>1101.8638054505757</v>
      </c>
      <c r="AO73" s="8">
        <f t="shared" si="79"/>
        <v>1631286.5542706121</v>
      </c>
      <c r="AP73" s="8">
        <f t="shared" si="80"/>
        <v>894.41925282814498</v>
      </c>
      <c r="AQ73" s="11">
        <f t="shared" si="81"/>
        <v>2299.9743867073212</v>
      </c>
      <c r="AR73" s="11">
        <f t="shared" si="82"/>
        <v>3299.4253007158218</v>
      </c>
      <c r="AS73" s="5">
        <f>$L73/$I73*AI73*44/22.4*(273/(C73+273))*10^3*10^3</f>
        <v>2457.4701494524088</v>
      </c>
      <c r="AT73" s="5">
        <f t="shared" si="83"/>
        <v>2457.4701494524084</v>
      </c>
      <c r="AU73" s="10">
        <f t="shared" si="84"/>
        <v>4757.44453615973</v>
      </c>
      <c r="AV73" s="10">
        <f t="shared" si="85"/>
        <v>5756.8954501682301</v>
      </c>
      <c r="AW73" s="10">
        <f t="shared" si="86"/>
        <v>1092.6746963865919</v>
      </c>
      <c r="AX73" s="52">
        <f>'RawData + GCconc'!V73/'RawData + GCconc'!Q73</f>
        <v>0.29106860200000001</v>
      </c>
      <c r="AY73" s="57">
        <v>0.31</v>
      </c>
      <c r="AZ73" s="59">
        <f t="shared" si="87"/>
        <v>3.0938815789473681E-7</v>
      </c>
      <c r="BA73" s="7">
        <f>$AX73*10^-6*G73</f>
        <v>2.8953666198947366E-7</v>
      </c>
      <c r="BB73" s="7">
        <f>$AX73*10^-6*M73</f>
        <v>4.1535444636864129E-7</v>
      </c>
      <c r="BC73" s="8">
        <f t="shared" si="57"/>
        <v>1505.5047478037866</v>
      </c>
      <c r="BD73" s="8">
        <f t="shared" si="88"/>
        <v>1214.4310462192248</v>
      </c>
      <c r="BE73" s="8">
        <f t="shared" si="58"/>
        <v>2700181.8570301528</v>
      </c>
      <c r="BF73" s="8">
        <f t="shared" si="89"/>
        <v>1480.4846105930601</v>
      </c>
      <c r="BG73" s="8">
        <f t="shared" si="90"/>
        <v>2165741.2217679778</v>
      </c>
      <c r="BH73" s="8">
        <f t="shared" si="91"/>
        <v>1187.4557785826564</v>
      </c>
      <c r="BI73" s="9">
        <f t="shared" si="92"/>
        <v>0.47757911397340458</v>
      </c>
      <c r="BJ73" s="9">
        <f t="shared" si="93"/>
        <v>0.68511050420572095</v>
      </c>
      <c r="BK73" s="9">
        <f>$L73/$I73*BA73*44/22.4*(273/(C73+273))*10^3*10^3</f>
        <v>0.68562486127830558</v>
      </c>
      <c r="BL73" s="9">
        <f t="shared" si="94"/>
        <v>0.68562486127830546</v>
      </c>
      <c r="BM73" s="10">
        <f t="shared" si="95"/>
        <v>1.1632039752517103</v>
      </c>
      <c r="BN73" s="10">
        <f t="shared" si="96"/>
        <v>1.3707353654840264</v>
      </c>
      <c r="BO73" s="10">
        <f t="shared" si="97"/>
        <v>0.6362560149235541</v>
      </c>
    </row>
    <row r="74" spans="1:67" x14ac:dyDescent="0.35">
      <c r="A74" t="str">
        <f>'RawData + GCconc'!A74</f>
        <v>NHC</v>
      </c>
      <c r="B74" s="14">
        <f>'RawData + GCconc'!B74</f>
        <v>43860</v>
      </c>
      <c r="C74" s="50">
        <f>'RawData + GCconc'!O74</f>
        <v>12</v>
      </c>
      <c r="D74" s="51">
        <f>'RawData + GCconc'!P74</f>
        <v>756</v>
      </c>
      <c r="E74" s="51">
        <f>'RawData + GCconc'!F74</f>
        <v>6.6</v>
      </c>
      <c r="F74" s="51">
        <f>'RawData + GCconc'!G74</f>
        <v>756.6</v>
      </c>
      <c r="G74" s="4">
        <f t="shared" si="59"/>
        <v>0.99473684210526314</v>
      </c>
      <c r="H74" s="4">
        <f t="shared" si="60"/>
        <v>0.9955263157894737</v>
      </c>
      <c r="I74" s="53">
        <f>'RawData + GCconc'!J74-'RawData + GCconc'!I74</f>
        <v>38.159999999999997</v>
      </c>
      <c r="J74" s="52">
        <v>71.599999999999994</v>
      </c>
      <c r="K74" s="5">
        <f t="shared" si="61"/>
        <v>33.44</v>
      </c>
      <c r="L74" s="51">
        <f>'RawData + GCconc'!M74</f>
        <v>49</v>
      </c>
      <c r="M74" s="6">
        <f t="shared" si="62"/>
        <v>1.4575988416016119</v>
      </c>
      <c r="N74" s="53">
        <f>'RawData + GCconc'!T74/'RawData + GCconc'!Q74</f>
        <v>2.4645841489999998</v>
      </c>
      <c r="O74" s="8">
        <v>2</v>
      </c>
      <c r="P74" s="59">
        <f t="shared" si="63"/>
        <v>1.9910526315789471E-6</v>
      </c>
      <c r="Q74" s="7">
        <f t="shared" si="64"/>
        <v>2.4516126534789472E-6</v>
      </c>
      <c r="R74" s="7">
        <f t="shared" si="65"/>
        <v>3.592375000612094E-6</v>
      </c>
      <c r="S74" s="8">
        <f t="shared" si="66"/>
        <v>30064.154730845465</v>
      </c>
      <c r="T74" s="8">
        <f t="shared" si="67"/>
        <v>26155.317474094612</v>
      </c>
      <c r="U74" s="8">
        <f t="shared" si="68"/>
        <v>54765326.286318086</v>
      </c>
      <c r="V74" s="8">
        <f t="shared" si="69"/>
        <v>30027.31928958965</v>
      </c>
      <c r="W74" s="8">
        <f t="shared" si="70"/>
        <v>47697080.904625982</v>
      </c>
      <c r="X74" s="8">
        <f t="shared" si="71"/>
        <v>26151.866055117462</v>
      </c>
      <c r="Y74" s="9">
        <f>55.5*(Q74/V74)*16*10^3*10^3</f>
        <v>7.2501711368023219E-2</v>
      </c>
      <c r="Z74" s="9">
        <f>55.5*(R74/V74)*16*10^3*10^3</f>
        <v>0.10623755553328765</v>
      </c>
      <c r="AA74" s="6">
        <f>$L74/$I74*Q74*16/22.4*(273/($C74+273))*10^3*10^3</f>
        <v>2.1539187634697252</v>
      </c>
      <c r="AB74" s="6">
        <f>$K74/$I74*R74*16/22.4*(273/($C74+273))*10^3*10^3</f>
        <v>2.1539187634697257</v>
      </c>
      <c r="AC74" s="10">
        <f t="shared" si="72"/>
        <v>2.2264204748377483</v>
      </c>
      <c r="AD74" s="10">
        <f t="shared" si="73"/>
        <v>2.2601563190030132</v>
      </c>
      <c r="AE74" s="10">
        <f t="shared" si="74"/>
        <v>6.7607211398061126E-2</v>
      </c>
      <c r="AF74" s="51">
        <f>'RawData + GCconc'!U74/'RawData + GCconc'!Q74</f>
        <v>228.99084735999998</v>
      </c>
      <c r="AG74" s="8">
        <v>401</v>
      </c>
      <c r="AH74" s="59">
        <f t="shared" si="75"/>
        <v>3.9920605263157893E-4</v>
      </c>
      <c r="AI74" s="7">
        <f>AF74*10^-6*G74</f>
        <v>2.2778563237389469E-4</v>
      </c>
      <c r="AJ74" s="12">
        <f>AF74*10^-6*M74</f>
        <v>3.3377679384930751E-4</v>
      </c>
      <c r="AK74" s="8">
        <f t="shared" si="56"/>
        <v>835.01708243578662</v>
      </c>
      <c r="AL74" s="8">
        <f t="shared" si="76"/>
        <v>698.53622545542703</v>
      </c>
      <c r="AM74" s="8">
        <f t="shared" si="77"/>
        <v>2009634.3015710323</v>
      </c>
      <c r="AN74" s="8">
        <f t="shared" si="78"/>
        <v>1101.8638054505757</v>
      </c>
      <c r="AO74" s="8">
        <f t="shared" si="79"/>
        <v>1667106.6668856114</v>
      </c>
      <c r="AP74" s="8">
        <f t="shared" si="80"/>
        <v>914.05908758155078</v>
      </c>
      <c r="AQ74" s="11">
        <f t="shared" si="81"/>
        <v>504.82873791247471</v>
      </c>
      <c r="AR74" s="11">
        <f t="shared" si="82"/>
        <v>739.73110519471516</v>
      </c>
      <c r="AS74" s="5">
        <f>$L74/$I74*AI74*44/22.4*(273/(C74+273))*10^3*10^3</f>
        <v>550.34685191295671</v>
      </c>
      <c r="AT74" s="5">
        <f t="shared" si="83"/>
        <v>550.34685191295682</v>
      </c>
      <c r="AU74" s="10">
        <f t="shared" si="84"/>
        <v>1055.1755898254314</v>
      </c>
      <c r="AV74" s="10">
        <f t="shared" si="85"/>
        <v>1290.0779571076719</v>
      </c>
      <c r="AW74" s="10">
        <f t="shared" si="86"/>
        <v>1066.5187773644234</v>
      </c>
      <c r="AX74" s="52">
        <f>'RawData + GCconc'!V74/'RawData + GCconc'!Q74</f>
        <v>0.15376525799999999</v>
      </c>
      <c r="AY74" s="57">
        <v>0.31</v>
      </c>
      <c r="AZ74" s="59">
        <f t="shared" si="87"/>
        <v>3.0861315789473686E-7</v>
      </c>
      <c r="BA74" s="7">
        <f>$AX74*10^-6*G74</f>
        <v>1.5295596716842104E-7</v>
      </c>
      <c r="BB74" s="7">
        <f>$AX74*10^-6*M74</f>
        <v>2.2412806193937298E-7</v>
      </c>
      <c r="BC74" s="8">
        <f t="shared" si="57"/>
        <v>1505.5047478037866</v>
      </c>
      <c r="BD74" s="8">
        <f t="shared" si="88"/>
        <v>1241.7513866842664</v>
      </c>
      <c r="BE74" s="8">
        <f t="shared" si="58"/>
        <v>2700181.8570301528</v>
      </c>
      <c r="BF74" s="8">
        <f t="shared" si="89"/>
        <v>1480.4846105930601</v>
      </c>
      <c r="BG74" s="8">
        <f t="shared" si="90"/>
        <v>2216084.0537754241</v>
      </c>
      <c r="BH74" s="8">
        <f t="shared" si="91"/>
        <v>1215.0582853718365</v>
      </c>
      <c r="BI74" s="9">
        <f t="shared" si="92"/>
        <v>0.2522947345434805</v>
      </c>
      <c r="BJ74" s="9">
        <f t="shared" si="93"/>
        <v>0.36969025097579383</v>
      </c>
      <c r="BK74" s="9">
        <f>$L74/$I74*BA74*44/22.4*(273/(C74+273))*10^3*10^3</f>
        <v>0.36955287361701639</v>
      </c>
      <c r="BL74" s="9">
        <f t="shared" si="94"/>
        <v>0.36955287361701644</v>
      </c>
      <c r="BM74" s="10">
        <f t="shared" si="95"/>
        <v>0.62184760816049689</v>
      </c>
      <c r="BN74" s="10">
        <f t="shared" si="96"/>
        <v>0.73924312459281027</v>
      </c>
      <c r="BO74" s="10">
        <f t="shared" si="97"/>
        <v>0.62024459291540723</v>
      </c>
    </row>
    <row r="75" spans="1:67" x14ac:dyDescent="0.35">
      <c r="A75" t="str">
        <f>'RawData + GCconc'!A75</f>
        <v>PM</v>
      </c>
      <c r="B75" s="14">
        <f>'RawData + GCconc'!B75</f>
        <v>43859</v>
      </c>
      <c r="C75" s="50">
        <f>'RawData + GCconc'!O75</f>
        <v>12</v>
      </c>
      <c r="D75" s="51">
        <f>'RawData + GCconc'!P75</f>
        <v>756</v>
      </c>
      <c r="E75" s="51">
        <f>'RawData + GCconc'!F75</f>
        <v>6.4</v>
      </c>
      <c r="F75" s="51">
        <f>'RawData + GCconc'!G75</f>
        <v>757.3</v>
      </c>
      <c r="G75" s="4">
        <f t="shared" si="59"/>
        <v>0.99473684210526314</v>
      </c>
      <c r="H75" s="4">
        <f t="shared" si="60"/>
        <v>0.99644736842105253</v>
      </c>
      <c r="I75" s="53">
        <f>'RawData + GCconc'!J75-'RawData + GCconc'!I75</f>
        <v>30.900000000000006</v>
      </c>
      <c r="J75" s="52">
        <v>71.599999999999994</v>
      </c>
      <c r="K75" s="5">
        <f t="shared" si="61"/>
        <v>40.699999999999989</v>
      </c>
      <c r="L75" s="51">
        <f>'RawData + GCconc'!M75</f>
        <v>55</v>
      </c>
      <c r="M75" s="6">
        <f t="shared" si="62"/>
        <v>1.3442389758179236</v>
      </c>
      <c r="N75" s="53">
        <f>'RawData + GCconc'!T75/'RawData + GCconc'!Q75</f>
        <v>0.88076867300000006</v>
      </c>
      <c r="O75" s="8">
        <v>2</v>
      </c>
      <c r="P75" s="59">
        <f t="shared" si="63"/>
        <v>1.9928947368421049E-6</v>
      </c>
      <c r="Q75" s="7">
        <f t="shared" si="64"/>
        <v>8.7613304840526312E-7</v>
      </c>
      <c r="R75" s="7">
        <f t="shared" si="65"/>
        <v>1.1839635789260317E-6</v>
      </c>
      <c r="S75" s="8">
        <f t="shared" si="66"/>
        <v>30064.154730845465</v>
      </c>
      <c r="T75" s="8">
        <f t="shared" si="67"/>
        <v>26013.425160661762</v>
      </c>
      <c r="U75" s="8">
        <f t="shared" si="68"/>
        <v>54765326.286318086</v>
      </c>
      <c r="V75" s="8">
        <f t="shared" si="69"/>
        <v>30027.31928958965</v>
      </c>
      <c r="W75" s="8">
        <f t="shared" si="70"/>
        <v>47439009.927297063</v>
      </c>
      <c r="X75" s="8">
        <f t="shared" si="71"/>
        <v>26010.368137345209</v>
      </c>
      <c r="Y75" s="9">
        <f>55.5*(Q75/V75)*16*10^3*10^3</f>
        <v>2.590994352444926E-2</v>
      </c>
      <c r="Z75" s="9">
        <f>55.5*(R75/V75)*16*10^3*10^3</f>
        <v>3.5013437195201717E-2</v>
      </c>
      <c r="AA75" s="6">
        <f>$L75/$I75*Q75*16/22.4*(273/($C75+273))*10^3*10^3</f>
        <v>1.0669990284615281</v>
      </c>
      <c r="AB75" s="6">
        <f>$K75/$I75*R75*16/22.4*(273/($C75+273))*10^3*10^3</f>
        <v>1.0669990284615281</v>
      </c>
      <c r="AC75" s="10">
        <f t="shared" si="72"/>
        <v>1.0929089719859773</v>
      </c>
      <c r="AD75" s="10">
        <f t="shared" si="73"/>
        <v>1.1020124656567298</v>
      </c>
      <c r="AE75" s="10">
        <f t="shared" si="74"/>
        <v>6.8037888467057106E-2</v>
      </c>
      <c r="AF75" s="51">
        <f>'RawData + GCconc'!U75/'RawData + GCconc'!Q75</f>
        <v>258.24956076000001</v>
      </c>
      <c r="AG75" s="8">
        <v>401</v>
      </c>
      <c r="AH75" s="59">
        <f t="shared" si="75"/>
        <v>3.99575394736842E-4</v>
      </c>
      <c r="AI75" s="7">
        <f>AF75*10^-6*G75</f>
        <v>2.5689035254547368E-4</v>
      </c>
      <c r="AJ75" s="12">
        <f>AF75*10^-6*M75</f>
        <v>3.4714912506145104E-4</v>
      </c>
      <c r="AK75" s="8">
        <f t="shared" si="56"/>
        <v>835.01708243578662</v>
      </c>
      <c r="AL75" s="8">
        <f t="shared" si="76"/>
        <v>693.73552542927382</v>
      </c>
      <c r="AM75" s="8">
        <f t="shared" si="77"/>
        <v>2009634.3015710323</v>
      </c>
      <c r="AN75" s="8">
        <f t="shared" si="78"/>
        <v>1101.8638054505757</v>
      </c>
      <c r="AO75" s="8">
        <f t="shared" si="79"/>
        <v>1655116.1445975031</v>
      </c>
      <c r="AP75" s="8">
        <f t="shared" si="80"/>
        <v>907.48479567810011</v>
      </c>
      <c r="AQ75" s="11">
        <f t="shared" si="81"/>
        <v>569.33192451994535</v>
      </c>
      <c r="AR75" s="11">
        <f t="shared" si="82"/>
        <v>769.36746556749381</v>
      </c>
      <c r="AS75" s="5">
        <f>$L75/$I75*AI75*44/22.4*(273/(C75+273))*10^3*10^3</f>
        <v>860.34858745109455</v>
      </c>
      <c r="AT75" s="5">
        <f t="shared" si="83"/>
        <v>860.34858745109455</v>
      </c>
      <c r="AU75" s="10">
        <f t="shared" si="84"/>
        <v>1429.6805119710398</v>
      </c>
      <c r="AV75" s="10">
        <f t="shared" si="85"/>
        <v>1629.7160530185884</v>
      </c>
      <c r="AW75" s="10">
        <f t="shared" si="86"/>
        <v>1075.2390768357152</v>
      </c>
      <c r="AX75" s="52">
        <f>'RawData + GCconc'!V75/'RawData + GCconc'!Q75</f>
        <v>0.124526127</v>
      </c>
      <c r="AY75" s="57">
        <v>0.31</v>
      </c>
      <c r="AZ75" s="59">
        <f t="shared" si="87"/>
        <v>3.0889868421052629E-7</v>
      </c>
      <c r="BA75" s="7">
        <f>$AX75*10^-6*G75</f>
        <v>1.2387072633157893E-7</v>
      </c>
      <c r="BB75" s="7">
        <f>$AX75*10^-6*M75</f>
        <v>1.6739287342105268E-7</v>
      </c>
      <c r="BC75" s="8">
        <f t="shared" si="57"/>
        <v>1505.5047478037866</v>
      </c>
      <c r="BD75" s="8">
        <f t="shared" si="88"/>
        <v>1232.6006836540939</v>
      </c>
      <c r="BE75" s="8">
        <f t="shared" si="58"/>
        <v>2700181.8570301528</v>
      </c>
      <c r="BF75" s="8">
        <f t="shared" si="89"/>
        <v>1480.4846105930601</v>
      </c>
      <c r="BG75" s="8">
        <f t="shared" si="90"/>
        <v>2199225.7362270202</v>
      </c>
      <c r="BH75" s="8">
        <f t="shared" si="91"/>
        <v>1205.8150265794995</v>
      </c>
      <c r="BI75" s="9">
        <f t="shared" si="92"/>
        <v>0.20431979605687481</v>
      </c>
      <c r="BJ75" s="9">
        <f t="shared" si="93"/>
        <v>0.27610783250929039</v>
      </c>
      <c r="BK75" s="9">
        <f>$L75/$I75*BA75*44/22.4*(273/(C75+273))*10^3*10^3</f>
        <v>0.41485405493010913</v>
      </c>
      <c r="BL75" s="9">
        <f t="shared" si="94"/>
        <v>0.41485405493010913</v>
      </c>
      <c r="BM75" s="10">
        <f t="shared" si="95"/>
        <v>0.61917385098698396</v>
      </c>
      <c r="BN75" s="10">
        <f t="shared" si="96"/>
        <v>0.69096188743939946</v>
      </c>
      <c r="BO75" s="10">
        <f t="shared" si="97"/>
        <v>0.62557736486490201</v>
      </c>
    </row>
    <row r="76" spans="1:67" x14ac:dyDescent="0.35">
      <c r="A76" t="str">
        <f>'RawData + GCconc'!A76</f>
        <v>PM</v>
      </c>
      <c r="B76" s="14">
        <f>'RawData + GCconc'!B76</f>
        <v>43859</v>
      </c>
      <c r="C76" s="50">
        <f>'RawData + GCconc'!O76</f>
        <v>12</v>
      </c>
      <c r="D76" s="51">
        <f>'RawData + GCconc'!P76</f>
        <v>756</v>
      </c>
      <c r="E76" s="51">
        <f>'RawData + GCconc'!F76</f>
        <v>6.4</v>
      </c>
      <c r="F76" s="51">
        <f>'RawData + GCconc'!G76</f>
        <v>757.3</v>
      </c>
      <c r="G76" s="4">
        <f t="shared" si="59"/>
        <v>0.99473684210526314</v>
      </c>
      <c r="H76" s="4">
        <f t="shared" si="60"/>
        <v>0.99644736842105253</v>
      </c>
      <c r="I76" s="53">
        <f>'RawData + GCconc'!J76-'RawData + GCconc'!I76</f>
        <v>43.45</v>
      </c>
      <c r="J76" s="52">
        <v>71.599999999999994</v>
      </c>
      <c r="K76" s="5">
        <f t="shared" si="61"/>
        <v>28.149999999999991</v>
      </c>
      <c r="L76" s="51">
        <f>'RawData + GCconc'!M76</f>
        <v>43</v>
      </c>
      <c r="M76" s="6">
        <f t="shared" si="62"/>
        <v>1.5194914461998694</v>
      </c>
      <c r="N76" s="53">
        <f>'RawData + GCconc'!T76/'RawData + GCconc'!Q76</f>
        <v>1.5655205780000001</v>
      </c>
      <c r="O76" s="8">
        <v>2</v>
      </c>
      <c r="P76" s="59">
        <f t="shared" si="63"/>
        <v>1.9928947368421049E-6</v>
      </c>
      <c r="Q76" s="7">
        <f t="shared" si="64"/>
        <v>1.5572809960105263E-6</v>
      </c>
      <c r="R76" s="7">
        <f t="shared" si="65"/>
        <v>2.3787951271208756E-6</v>
      </c>
      <c r="S76" s="8">
        <f t="shared" si="66"/>
        <v>30064.154730845465</v>
      </c>
      <c r="T76" s="8">
        <f t="shared" si="67"/>
        <v>26013.425160661762</v>
      </c>
      <c r="U76" s="8">
        <f t="shared" si="68"/>
        <v>54765326.286318086</v>
      </c>
      <c r="V76" s="8">
        <f t="shared" si="69"/>
        <v>30027.31928958965</v>
      </c>
      <c r="W76" s="8">
        <f t="shared" si="70"/>
        <v>47439009.927297063</v>
      </c>
      <c r="X76" s="8">
        <f t="shared" si="71"/>
        <v>26010.368137345209</v>
      </c>
      <c r="Y76" s="9">
        <f>55.5*(Q76/V76)*16*10^3*10^3</f>
        <v>4.6053579113097223E-2</v>
      </c>
      <c r="Z76" s="9">
        <f>55.5*(R76/V76)*16*10^3*10^3</f>
        <v>7.0348273600823491E-2</v>
      </c>
      <c r="AA76" s="6">
        <f>$L76/$I76*Q76*16/22.4*(273/($C76+273))*10^3*10^3</f>
        <v>1.0544728687176843</v>
      </c>
      <c r="AB76" s="6">
        <f>$K76/$I76*R76*16/22.4*(273/($C76+273))*10^3*10^3</f>
        <v>1.0544728687176843</v>
      </c>
      <c r="AC76" s="10">
        <f t="shared" si="72"/>
        <v>1.1005264478307815</v>
      </c>
      <c r="AD76" s="10">
        <f t="shared" si="73"/>
        <v>1.1248211423185077</v>
      </c>
      <c r="AE76" s="10">
        <f t="shared" si="74"/>
        <v>6.8037888467057106E-2</v>
      </c>
      <c r="AF76" s="51">
        <f>'RawData + GCconc'!U76/'RawData + GCconc'!Q76</f>
        <v>328.36022525999999</v>
      </c>
      <c r="AG76" s="8">
        <v>401</v>
      </c>
      <c r="AH76" s="59">
        <f t="shared" si="75"/>
        <v>3.99575394736842E-4</v>
      </c>
      <c r="AI76" s="7">
        <f>AF76*10^-6*G76</f>
        <v>3.2663201354810522E-4</v>
      </c>
      <c r="AJ76" s="12">
        <f>AF76*10^-6*M76</f>
        <v>4.9894055355483231E-4</v>
      </c>
      <c r="AK76" s="8">
        <f t="shared" si="56"/>
        <v>835.01708243578662</v>
      </c>
      <c r="AL76" s="8">
        <f t="shared" si="76"/>
        <v>693.73552542927382</v>
      </c>
      <c r="AM76" s="8">
        <f t="shared" si="77"/>
        <v>2009634.3015710323</v>
      </c>
      <c r="AN76" s="8">
        <f t="shared" si="78"/>
        <v>1101.8638054505757</v>
      </c>
      <c r="AO76" s="8">
        <f t="shared" si="79"/>
        <v>1655116.1445975031</v>
      </c>
      <c r="AP76" s="8">
        <f t="shared" si="80"/>
        <v>907.48479567810011</v>
      </c>
      <c r="AQ76" s="11">
        <f t="shared" si="81"/>
        <v>723.89652254554528</v>
      </c>
      <c r="AR76" s="11">
        <f t="shared" si="82"/>
        <v>1105.7744394123786</v>
      </c>
      <c r="AS76" s="5">
        <f>$L76/$I76*AI76*44/22.4*(273/(C76+273))*10^3*10^3</f>
        <v>608.21883935173491</v>
      </c>
      <c r="AT76" s="5">
        <f t="shared" si="83"/>
        <v>608.21883935173491</v>
      </c>
      <c r="AU76" s="10">
        <f t="shared" si="84"/>
        <v>1332.1153618972803</v>
      </c>
      <c r="AV76" s="10">
        <f t="shared" si="85"/>
        <v>1713.9932787641135</v>
      </c>
      <c r="AW76" s="10">
        <f t="shared" si="86"/>
        <v>1075.2390768357152</v>
      </c>
      <c r="AX76" s="52">
        <f>'RawData + GCconc'!V76/'RawData + GCconc'!Q76</f>
        <v>0.17305705599999999</v>
      </c>
      <c r="AY76" s="57">
        <v>0.31</v>
      </c>
      <c r="AZ76" s="59">
        <f t="shared" si="87"/>
        <v>3.0889868421052629E-7</v>
      </c>
      <c r="BA76" s="7">
        <f>$AX76*10^-6*G76</f>
        <v>1.7214622938947366E-7</v>
      </c>
      <c r="BB76" s="7">
        <f>$AX76*10^-6*M76</f>
        <v>2.6295871629653175E-7</v>
      </c>
      <c r="BC76" s="8">
        <f t="shared" si="57"/>
        <v>1505.5047478037866</v>
      </c>
      <c r="BD76" s="8">
        <f t="shared" si="88"/>
        <v>1232.6006836540939</v>
      </c>
      <c r="BE76" s="8">
        <f t="shared" si="58"/>
        <v>2700181.8570301528</v>
      </c>
      <c r="BF76" s="8">
        <f t="shared" si="89"/>
        <v>1480.4846105930601</v>
      </c>
      <c r="BG76" s="8">
        <f t="shared" si="90"/>
        <v>2199225.7362270202</v>
      </c>
      <c r="BH76" s="8">
        <f t="shared" si="91"/>
        <v>1205.8150265794995</v>
      </c>
      <c r="BI76" s="9">
        <f t="shared" si="92"/>
        <v>0.28394830257688142</v>
      </c>
      <c r="BJ76" s="9">
        <f t="shared" si="93"/>
        <v>0.43373985828795397</v>
      </c>
      <c r="BK76" s="9">
        <f>$L76/$I76*BA76*44/22.4*(273/(C76+273))*10^3*10^3</f>
        <v>0.32055210602503592</v>
      </c>
      <c r="BL76" s="9">
        <f t="shared" si="94"/>
        <v>0.32055210602503581</v>
      </c>
      <c r="BM76" s="10">
        <f t="shared" si="95"/>
        <v>0.60450040860191734</v>
      </c>
      <c r="BN76" s="10">
        <f t="shared" si="96"/>
        <v>0.75429196431298973</v>
      </c>
      <c r="BO76" s="10">
        <f t="shared" si="97"/>
        <v>0.62557736486490201</v>
      </c>
    </row>
    <row r="77" spans="1:67" x14ac:dyDescent="0.35">
      <c r="A77" t="str">
        <f>'RawData + GCconc'!A77</f>
        <v>UNHC</v>
      </c>
      <c r="B77" s="14">
        <f>'RawData + GCconc'!B77</f>
        <v>43859</v>
      </c>
      <c r="C77" s="50">
        <f>'RawData + GCconc'!O77</f>
        <v>12</v>
      </c>
      <c r="D77" s="51">
        <f>'RawData + GCconc'!P77</f>
        <v>756</v>
      </c>
      <c r="E77" s="51">
        <f>'RawData + GCconc'!F77</f>
        <v>6.7</v>
      </c>
      <c r="F77" s="51">
        <f>'RawData + GCconc'!G77</f>
        <v>753.3</v>
      </c>
      <c r="G77" s="4">
        <f t="shared" si="59"/>
        <v>0.99473684210526314</v>
      </c>
      <c r="H77" s="4">
        <f t="shared" si="60"/>
        <v>0.99118421052631578</v>
      </c>
      <c r="I77" s="53">
        <f>'RawData + GCconc'!J77-'RawData + GCconc'!I77</f>
        <v>28.900000000000006</v>
      </c>
      <c r="J77" s="52">
        <v>71.599999999999994</v>
      </c>
      <c r="K77" s="5">
        <f t="shared" si="61"/>
        <v>42.699999999999989</v>
      </c>
      <c r="L77" s="51">
        <f>'RawData + GCconc'!M77</f>
        <v>58</v>
      </c>
      <c r="M77" s="6">
        <f t="shared" si="62"/>
        <v>1.3511647972389995</v>
      </c>
      <c r="N77" s="53">
        <f>'RawData + GCconc'!T77/'RawData + GCconc'!Q77</f>
        <v>2.8082668809999998</v>
      </c>
      <c r="O77" s="8">
        <v>2</v>
      </c>
      <c r="P77" s="59">
        <f t="shared" si="63"/>
        <v>1.9823684210526316E-6</v>
      </c>
      <c r="Q77" s="7">
        <f t="shared" si="64"/>
        <v>2.7934865289947363E-6</v>
      </c>
      <c r="R77" s="7">
        <f t="shared" si="65"/>
        <v>3.794431350859362E-6</v>
      </c>
      <c r="S77" s="8">
        <f t="shared" si="66"/>
        <v>30064.154730845465</v>
      </c>
      <c r="T77" s="8">
        <f t="shared" si="67"/>
        <v>26226.351531014185</v>
      </c>
      <c r="U77" s="8">
        <f t="shared" si="68"/>
        <v>54765326.286318086</v>
      </c>
      <c r="V77" s="8">
        <f t="shared" si="69"/>
        <v>30027.31928958965</v>
      </c>
      <c r="W77" s="8">
        <f t="shared" si="70"/>
        <v>47826239.638934113</v>
      </c>
      <c r="X77" s="8">
        <f t="shared" si="71"/>
        <v>26222.682588444284</v>
      </c>
      <c r="Y77" s="9">
        <f>55.5*(Q77/V77)*16*10^3*10^3</f>
        <v>8.2611971246042762E-2</v>
      </c>
      <c r="Z77" s="9">
        <f>55.5*(R77/V77)*16*10^3*10^3</f>
        <v>0.112212982020386</v>
      </c>
      <c r="AA77" s="6">
        <f>$L77/$I77*Q77*16/22.4*(273/($C77+273))*10^3*10^3</f>
        <v>3.8358929937389012</v>
      </c>
      <c r="AB77" s="6">
        <f>$K77/$I77*R77*16/22.4*(273/($C77+273))*10^3*10^3</f>
        <v>3.8358929937389012</v>
      </c>
      <c r="AC77" s="10">
        <f t="shared" si="72"/>
        <v>3.9185049649849439</v>
      </c>
      <c r="AD77" s="10">
        <f t="shared" si="73"/>
        <v>3.9481059757592871</v>
      </c>
      <c r="AE77" s="10">
        <f t="shared" si="74"/>
        <v>6.7130552030953472E-2</v>
      </c>
      <c r="AF77" s="51">
        <f>'RawData + GCconc'!U77/'RawData + GCconc'!Q77</f>
        <v>311.44983156000001</v>
      </c>
      <c r="AG77" s="8">
        <v>401</v>
      </c>
      <c r="AH77" s="59">
        <f t="shared" si="75"/>
        <v>3.9746486842105261E-4</v>
      </c>
      <c r="AI77" s="7">
        <f>AF77*10^-6*G77</f>
        <v>3.0981062192021052E-4</v>
      </c>
      <c r="AJ77" s="12">
        <f>AF77*10^-6*M77</f>
        <v>4.2082004850988797E-4</v>
      </c>
      <c r="AK77" s="8">
        <f t="shared" si="56"/>
        <v>835.01708243578662</v>
      </c>
      <c r="AL77" s="8">
        <f t="shared" si="76"/>
        <v>700.94352134424491</v>
      </c>
      <c r="AM77" s="8">
        <f t="shared" si="77"/>
        <v>2009634.3015710323</v>
      </c>
      <c r="AN77" s="8">
        <f t="shared" si="78"/>
        <v>1101.8638054505757</v>
      </c>
      <c r="AO77" s="8">
        <f t="shared" si="79"/>
        <v>1673120.8311255616</v>
      </c>
      <c r="AP77" s="8">
        <f t="shared" si="80"/>
        <v>917.35659792502759</v>
      </c>
      <c r="AQ77" s="11">
        <f t="shared" si="81"/>
        <v>686.61619973965969</v>
      </c>
      <c r="AR77" s="11">
        <f t="shared" si="82"/>
        <v>932.64027130914008</v>
      </c>
      <c r="AS77" s="5">
        <f>$L77/$I77*AI77*44/22.4*(273/(C77+273))*10^3*10^3</f>
        <v>1169.9004271563585</v>
      </c>
      <c r="AT77" s="5">
        <f t="shared" si="83"/>
        <v>1169.9004271563588</v>
      </c>
      <c r="AU77" s="10">
        <f t="shared" si="84"/>
        <v>1856.5166268960184</v>
      </c>
      <c r="AV77" s="10">
        <f t="shared" si="85"/>
        <v>2102.5406984654987</v>
      </c>
      <c r="AW77" s="10">
        <f t="shared" si="86"/>
        <v>1058.0500656774423</v>
      </c>
      <c r="AX77" s="52">
        <f>'RawData + GCconc'!V77/'RawData + GCconc'!Q77</f>
        <v>0.13055481399999999</v>
      </c>
      <c r="AY77" s="57">
        <v>0.31</v>
      </c>
      <c r="AZ77" s="59">
        <f t="shared" si="87"/>
        <v>3.0726710526315784E-7</v>
      </c>
      <c r="BA77" s="7">
        <f>$AX77*10^-6*G77</f>
        <v>1.2986768339999998E-7</v>
      </c>
      <c r="BB77" s="7">
        <f>$AX77*10^-6*M77</f>
        <v>1.7640106878688527E-7</v>
      </c>
      <c r="BC77" s="8">
        <f t="shared" si="57"/>
        <v>1505.5047478037866</v>
      </c>
      <c r="BD77" s="8">
        <f t="shared" si="88"/>
        <v>1246.343222376833</v>
      </c>
      <c r="BE77" s="8">
        <f t="shared" si="58"/>
        <v>2700181.8570301528</v>
      </c>
      <c r="BF77" s="8">
        <f t="shared" si="89"/>
        <v>1480.4846105930601</v>
      </c>
      <c r="BG77" s="8">
        <f t="shared" si="90"/>
        <v>2224542.1997853122</v>
      </c>
      <c r="BH77" s="8">
        <f t="shared" si="91"/>
        <v>1219.6958081998587</v>
      </c>
      <c r="BI77" s="9">
        <f t="shared" si="92"/>
        <v>0.21421153627240994</v>
      </c>
      <c r="BJ77" s="9">
        <f t="shared" si="93"/>
        <v>0.29096648955034615</v>
      </c>
      <c r="BK77" s="9">
        <f>$L77/$I77*BA77*44/22.4*(273/(C77+273))*10^3*10^3</f>
        <v>0.49040364510999801</v>
      </c>
      <c r="BL77" s="9">
        <f t="shared" si="94"/>
        <v>0.49040364510999801</v>
      </c>
      <c r="BM77" s="10">
        <f t="shared" si="95"/>
        <v>0.70461518138240797</v>
      </c>
      <c r="BN77" s="10">
        <f t="shared" si="96"/>
        <v>0.78137013466034411</v>
      </c>
      <c r="BO77" s="10">
        <f t="shared" si="97"/>
        <v>0.61519131738270283</v>
      </c>
    </row>
    <row r="78" spans="1:67" x14ac:dyDescent="0.35">
      <c r="A78" t="str">
        <f>'RawData + GCconc'!A78</f>
        <v>UNHC</v>
      </c>
      <c r="B78" s="14">
        <f>'RawData + GCconc'!B78</f>
        <v>43859</v>
      </c>
      <c r="C78" s="50">
        <f>'RawData + GCconc'!O78</f>
        <v>12</v>
      </c>
      <c r="D78" s="51">
        <f>'RawData + GCconc'!P78</f>
        <v>756</v>
      </c>
      <c r="E78" s="51">
        <f>'RawData + GCconc'!F78</f>
        <v>6.7</v>
      </c>
      <c r="F78" s="51">
        <f>'RawData + GCconc'!G78</f>
        <v>753.3</v>
      </c>
      <c r="G78" s="4">
        <f t="shared" si="59"/>
        <v>0.99473684210526314</v>
      </c>
      <c r="H78" s="4">
        <f t="shared" si="60"/>
        <v>0.99118421052631578</v>
      </c>
      <c r="I78" s="53">
        <f>'RawData + GCconc'!J78-'RawData + GCconc'!I78</f>
        <v>29.810000000000002</v>
      </c>
      <c r="J78" s="52">
        <v>71.599999999999994</v>
      </c>
      <c r="K78" s="5">
        <f t="shared" si="61"/>
        <v>41.789999999999992</v>
      </c>
      <c r="L78" s="51">
        <f>'RawData + GCconc'!M78</f>
        <v>57</v>
      </c>
      <c r="M78" s="6">
        <f t="shared" si="62"/>
        <v>1.3567839195979901</v>
      </c>
      <c r="N78" s="53">
        <f>'RawData + GCconc'!T78/'RawData + GCconc'!Q78</f>
        <v>3.0670090129999998</v>
      </c>
      <c r="O78" s="8">
        <v>2</v>
      </c>
      <c r="P78" s="59">
        <f t="shared" si="63"/>
        <v>1.9823684210526316E-6</v>
      </c>
      <c r="Q78" s="7">
        <f t="shared" si="64"/>
        <v>3.0508668602999995E-6</v>
      </c>
      <c r="R78" s="7">
        <f t="shared" si="65"/>
        <v>4.1612685101005019E-6</v>
      </c>
      <c r="S78" s="8">
        <f t="shared" si="66"/>
        <v>30064.154730845465</v>
      </c>
      <c r="T78" s="8">
        <f t="shared" si="67"/>
        <v>26226.351531014185</v>
      </c>
      <c r="U78" s="8">
        <f t="shared" si="68"/>
        <v>54765326.286318086</v>
      </c>
      <c r="V78" s="8">
        <f t="shared" si="69"/>
        <v>30027.31928958965</v>
      </c>
      <c r="W78" s="8">
        <f t="shared" si="70"/>
        <v>47826239.638934113</v>
      </c>
      <c r="X78" s="8">
        <f t="shared" si="71"/>
        <v>26222.682588444284</v>
      </c>
      <c r="Y78" s="9">
        <f>55.5*(Q78/V78)*16*10^3*10^3</f>
        <v>9.0223497669525823E-2</v>
      </c>
      <c r="Z78" s="9">
        <f>55.5*(R78/V78)*16*10^3*10^3</f>
        <v>0.12306148282275597</v>
      </c>
      <c r="AA78" s="6">
        <f>$L78/$I78*Q78*16/22.4*(273/($C78+273))*10^3*10^3</f>
        <v>3.9914058219288817</v>
      </c>
      <c r="AB78" s="6">
        <f>$K78/$I78*R78*16/22.4*(273/($C78+273))*10^3*10^3</f>
        <v>3.9914058219288808</v>
      </c>
      <c r="AC78" s="10">
        <f t="shared" si="72"/>
        <v>4.0816293195984077</v>
      </c>
      <c r="AD78" s="10">
        <f t="shared" si="73"/>
        <v>4.1144673047516367</v>
      </c>
      <c r="AE78" s="10">
        <f t="shared" si="74"/>
        <v>6.7130552030953472E-2</v>
      </c>
      <c r="AF78" s="51">
        <f>'RawData + GCconc'!U78/'RawData + GCconc'!Q78</f>
        <v>311.89197095999998</v>
      </c>
      <c r="AG78" s="8">
        <v>401</v>
      </c>
      <c r="AH78" s="59">
        <f t="shared" si="75"/>
        <v>3.9746486842105261E-4</v>
      </c>
      <c r="AI78" s="7">
        <f>AF78*10^-6*G78</f>
        <v>3.1025043427073681E-4</v>
      </c>
      <c r="AJ78" s="12">
        <f>AF78*10^-6*M78</f>
        <v>4.2317001085025126E-4</v>
      </c>
      <c r="AK78" s="8">
        <f t="shared" si="56"/>
        <v>835.01708243578662</v>
      </c>
      <c r="AL78" s="8">
        <f t="shared" si="76"/>
        <v>700.94352134424491</v>
      </c>
      <c r="AM78" s="8">
        <f t="shared" si="77"/>
        <v>2009634.3015710323</v>
      </c>
      <c r="AN78" s="8">
        <f t="shared" si="78"/>
        <v>1101.8638054505757</v>
      </c>
      <c r="AO78" s="8">
        <f t="shared" si="79"/>
        <v>1673120.8311255616</v>
      </c>
      <c r="AP78" s="8">
        <f t="shared" si="80"/>
        <v>917.35659792502759</v>
      </c>
      <c r="AQ78" s="11">
        <f t="shared" si="81"/>
        <v>687.59093160277416</v>
      </c>
      <c r="AR78" s="11">
        <f t="shared" si="82"/>
        <v>937.84836327729454</v>
      </c>
      <c r="AS78" s="5">
        <f>$L78/$I78*AI78*44/22.4*(273/(C78+273))*10^3*10^3</f>
        <v>1116.2146620441638</v>
      </c>
      <c r="AT78" s="5">
        <f t="shared" si="83"/>
        <v>1116.2146620441636</v>
      </c>
      <c r="AU78" s="10">
        <f t="shared" si="84"/>
        <v>1803.805593646938</v>
      </c>
      <c r="AV78" s="10">
        <f t="shared" si="85"/>
        <v>2054.0630253214581</v>
      </c>
      <c r="AW78" s="10">
        <f t="shared" si="86"/>
        <v>1058.0500656774423</v>
      </c>
      <c r="AX78" s="52">
        <f>'RawData + GCconc'!V78/'RawData + GCconc'!Q78</f>
        <v>0.1365835</v>
      </c>
      <c r="AY78" s="57">
        <v>0.31</v>
      </c>
      <c r="AZ78" s="59">
        <f t="shared" si="87"/>
        <v>3.0726710526315784E-7</v>
      </c>
      <c r="BA78" s="7">
        <f>$AX78*10^-6*G78</f>
        <v>1.3586463947368419E-7</v>
      </c>
      <c r="BB78" s="7">
        <f>$AX78*10^-6*M78</f>
        <v>1.8531429648241205E-7</v>
      </c>
      <c r="BC78" s="8">
        <f t="shared" si="57"/>
        <v>1505.5047478037866</v>
      </c>
      <c r="BD78" s="8">
        <f t="shared" si="88"/>
        <v>1246.343222376833</v>
      </c>
      <c r="BE78" s="8">
        <f t="shared" si="58"/>
        <v>2700181.8570301528</v>
      </c>
      <c r="BF78" s="8">
        <f t="shared" si="89"/>
        <v>1480.4846105930601</v>
      </c>
      <c r="BG78" s="8">
        <f t="shared" si="90"/>
        <v>2224542.1997853122</v>
      </c>
      <c r="BH78" s="8">
        <f t="shared" si="91"/>
        <v>1219.6958081998587</v>
      </c>
      <c r="BI78" s="9">
        <f t="shared" si="92"/>
        <v>0.22410327484716647</v>
      </c>
      <c r="BJ78" s="9">
        <f t="shared" si="93"/>
        <v>0.30566850122729106</v>
      </c>
      <c r="BK78" s="9">
        <f>$L78/$I78*BA78*44/22.4*(273/(C78+273))*10^3*10^3</f>
        <v>0.48881189478539511</v>
      </c>
      <c r="BL78" s="9">
        <f t="shared" si="94"/>
        <v>0.488811894785395</v>
      </c>
      <c r="BM78" s="10">
        <f t="shared" si="95"/>
        <v>0.71291516963256152</v>
      </c>
      <c r="BN78" s="10">
        <f t="shared" si="96"/>
        <v>0.79448039601268605</v>
      </c>
      <c r="BO78" s="10">
        <f t="shared" si="97"/>
        <v>0.61519131738270283</v>
      </c>
    </row>
    <row r="79" spans="1:67" x14ac:dyDescent="0.35">
      <c r="A79" t="str">
        <f>'RawData + GCconc'!A79</f>
        <v>WB</v>
      </c>
      <c r="B79" s="14">
        <f>'RawData + GCconc'!B79</f>
        <v>43859</v>
      </c>
      <c r="C79" s="50">
        <f>'RawData + GCconc'!O79</f>
        <v>12</v>
      </c>
      <c r="D79" s="51">
        <f>'RawData + GCconc'!P79</f>
        <v>756</v>
      </c>
      <c r="E79" s="51">
        <f>'RawData + GCconc'!F79</f>
        <v>6.6</v>
      </c>
      <c r="F79" s="51">
        <f>'RawData + GCconc'!G79</f>
        <v>753.2</v>
      </c>
      <c r="G79" s="4">
        <f t="shared" si="59"/>
        <v>0.99473684210526314</v>
      </c>
      <c r="H79" s="4">
        <f t="shared" si="60"/>
        <v>0.99105263157894741</v>
      </c>
      <c r="I79" s="53">
        <f>'RawData + GCconc'!J79-'RawData + GCconc'!I79</f>
        <v>45.5</v>
      </c>
      <c r="J79" s="52">
        <v>71.599999999999994</v>
      </c>
      <c r="K79" s="5">
        <f t="shared" si="61"/>
        <v>26.099999999999994</v>
      </c>
      <c r="L79" s="51">
        <f>'RawData + GCconc'!M79</f>
        <v>41</v>
      </c>
      <c r="M79" s="6">
        <f t="shared" si="62"/>
        <v>1.562613430127042</v>
      </c>
      <c r="N79" s="53">
        <f>'RawData + GCconc'!T79/'RawData + GCconc'!Q79</f>
        <v>3.4890984509999998</v>
      </c>
      <c r="O79" s="8">
        <v>2</v>
      </c>
      <c r="P79" s="59">
        <f t="shared" si="63"/>
        <v>1.9821052631578948E-6</v>
      </c>
      <c r="Q79" s="7">
        <f t="shared" si="64"/>
        <v>3.470734774942105E-6</v>
      </c>
      <c r="R79" s="7">
        <f t="shared" si="65"/>
        <v>5.4521120985680587E-6</v>
      </c>
      <c r="S79" s="8">
        <f t="shared" si="66"/>
        <v>30064.154730845465</v>
      </c>
      <c r="T79" s="8">
        <f t="shared" si="67"/>
        <v>26155.317474094612</v>
      </c>
      <c r="U79" s="8">
        <f t="shared" si="68"/>
        <v>54765326.286318086</v>
      </c>
      <c r="V79" s="8">
        <f t="shared" si="69"/>
        <v>30027.31928958965</v>
      </c>
      <c r="W79" s="8">
        <f t="shared" si="70"/>
        <v>47697080.904625982</v>
      </c>
      <c r="X79" s="8">
        <f t="shared" si="71"/>
        <v>26151.866055117462</v>
      </c>
      <c r="Y79" s="9">
        <f>55.5*(Q79/V79)*16*10^3*10^3</f>
        <v>0.102640280686565</v>
      </c>
      <c r="Z79" s="9">
        <f>55.5*(R79/V79)*16*10^3*10^3</f>
        <v>0.16123568996740098</v>
      </c>
      <c r="AA79" s="6">
        <f>$L79/$I79*Q79*16/22.4*(273/($C79+273))*10^3*10^3</f>
        <v>2.1398515153778392</v>
      </c>
      <c r="AB79" s="6">
        <f>$K79/$I79*R79*16/22.4*(273/($C79+273))*10^3*10^3</f>
        <v>2.1398515153778388</v>
      </c>
      <c r="AC79" s="10">
        <f t="shared" si="72"/>
        <v>2.2424917960644044</v>
      </c>
      <c r="AD79" s="10">
        <f t="shared" si="73"/>
        <v>2.3010872053452398</v>
      </c>
      <c r="AE79" s="10">
        <f t="shared" si="74"/>
        <v>6.7303398922838542E-2</v>
      </c>
      <c r="AF79" s="51">
        <f>'RawData + GCconc'!U79/'RawData + GCconc'!Q79</f>
        <v>438.30075256000003</v>
      </c>
      <c r="AG79" s="8">
        <v>401</v>
      </c>
      <c r="AH79" s="59">
        <f t="shared" si="75"/>
        <v>3.9741210526315787E-4</v>
      </c>
      <c r="AI79" s="7">
        <f>AF79*10^-6*G79</f>
        <v>4.3599390649389473E-4</v>
      </c>
      <c r="AJ79" s="12">
        <f>AF79*10^-6*M79</f>
        <v>6.8489464238504557E-4</v>
      </c>
      <c r="AK79" s="8">
        <f t="shared" si="56"/>
        <v>835.01708243578662</v>
      </c>
      <c r="AL79" s="8">
        <f t="shared" si="76"/>
        <v>698.53622545542703</v>
      </c>
      <c r="AM79" s="8">
        <f t="shared" si="77"/>
        <v>2009634.3015710323</v>
      </c>
      <c r="AN79" s="8">
        <f t="shared" si="78"/>
        <v>1101.8638054505757</v>
      </c>
      <c r="AO79" s="8">
        <f t="shared" si="79"/>
        <v>1667106.6668856114</v>
      </c>
      <c r="AP79" s="8">
        <f t="shared" si="80"/>
        <v>914.05908758155078</v>
      </c>
      <c r="AQ79" s="11">
        <f t="shared" si="81"/>
        <v>966.26925613797937</v>
      </c>
      <c r="AR79" s="11">
        <f t="shared" si="82"/>
        <v>1517.8942337799679</v>
      </c>
      <c r="AS79" s="5">
        <f>$L79/$I79*AI79*44/22.4*(273/(C79+273))*10^3*10^3</f>
        <v>739.22275123588918</v>
      </c>
      <c r="AT79" s="5">
        <f t="shared" si="83"/>
        <v>739.22275123588918</v>
      </c>
      <c r="AU79" s="10">
        <f t="shared" si="84"/>
        <v>1705.4920073738685</v>
      </c>
      <c r="AV79" s="10">
        <f t="shared" si="85"/>
        <v>2257.1169850158572</v>
      </c>
      <c r="AW79" s="10">
        <f t="shared" si="86"/>
        <v>1061.7260680820559</v>
      </c>
      <c r="AX79" s="52">
        <f>'RawData + GCconc'!V79/'RawData + GCconc'!Q79</f>
        <v>0.17908574299999999</v>
      </c>
      <c r="AY79" s="57">
        <v>0.31</v>
      </c>
      <c r="AZ79" s="59">
        <f t="shared" si="87"/>
        <v>3.0722631578947368E-7</v>
      </c>
      <c r="BA79" s="7">
        <f>$AX79*10^-6*G79</f>
        <v>1.7814318645789473E-7</v>
      </c>
      <c r="BB79" s="7">
        <f>$AX79*10^-6*M79</f>
        <v>2.7984178715607987E-7</v>
      </c>
      <c r="BC79" s="8">
        <f t="shared" si="57"/>
        <v>1505.5047478037866</v>
      </c>
      <c r="BD79" s="8">
        <f t="shared" si="88"/>
        <v>1241.7513866842664</v>
      </c>
      <c r="BE79" s="8">
        <f t="shared" si="58"/>
        <v>2700181.8570301528</v>
      </c>
      <c r="BF79" s="8">
        <f t="shared" si="89"/>
        <v>1480.4846105930601</v>
      </c>
      <c r="BG79" s="8">
        <f t="shared" si="90"/>
        <v>2216084.0537754241</v>
      </c>
      <c r="BH79" s="8">
        <f t="shared" si="91"/>
        <v>1215.0582853718365</v>
      </c>
      <c r="BI79" s="9">
        <f t="shared" si="92"/>
        <v>0.29384004279241649</v>
      </c>
      <c r="BJ79" s="9">
        <f t="shared" si="93"/>
        <v>0.46158780668540539</v>
      </c>
      <c r="BK79" s="9">
        <f>$L79/$I79*BA79*44/22.4*(273/(C79+273))*10^3*10^3</f>
        <v>0.30203976350567874</v>
      </c>
      <c r="BL79" s="9">
        <f t="shared" si="94"/>
        <v>0.30203976350567868</v>
      </c>
      <c r="BM79" s="10">
        <f t="shared" si="95"/>
        <v>0.59587980629809523</v>
      </c>
      <c r="BN79" s="10">
        <f t="shared" si="96"/>
        <v>0.76362757019108407</v>
      </c>
      <c r="BO79" s="10">
        <f t="shared" si="97"/>
        <v>0.61745734520735485</v>
      </c>
    </row>
    <row r="80" spans="1:67" x14ac:dyDescent="0.35">
      <c r="A80" t="str">
        <f>'RawData + GCconc'!A80</f>
        <v>WB</v>
      </c>
      <c r="B80" s="14">
        <f>'RawData + GCconc'!B80</f>
        <v>43859</v>
      </c>
      <c r="C80" s="50">
        <f>'RawData + GCconc'!O80</f>
        <v>12</v>
      </c>
      <c r="D80" s="51">
        <f>'RawData + GCconc'!P80</f>
        <v>756</v>
      </c>
      <c r="E80" s="51">
        <f>'RawData + GCconc'!F80</f>
        <v>6.6</v>
      </c>
      <c r="F80" s="51">
        <f>'RawData + GCconc'!G80</f>
        <v>753.2</v>
      </c>
      <c r="G80" s="4">
        <f t="shared" si="59"/>
        <v>0.99473684210526314</v>
      </c>
      <c r="H80" s="4">
        <f t="shared" si="60"/>
        <v>0.99105263157894741</v>
      </c>
      <c r="I80" s="53">
        <f>'RawData + GCconc'!J80-'RawData + GCconc'!I80</f>
        <v>42.89</v>
      </c>
      <c r="J80" s="52">
        <v>71.599999999999994</v>
      </c>
      <c r="K80" s="5">
        <f t="shared" si="61"/>
        <v>28.709999999999994</v>
      </c>
      <c r="L80" s="51">
        <f>'RawData + GCconc'!M80</f>
        <v>43</v>
      </c>
      <c r="M80" s="6">
        <f t="shared" si="62"/>
        <v>1.4898531595446298</v>
      </c>
      <c r="N80" s="53">
        <f>'RawData + GCconc'!T80/'RawData + GCconc'!Q80</f>
        <v>3.4877916729999998</v>
      </c>
      <c r="O80" s="8">
        <v>2</v>
      </c>
      <c r="P80" s="59">
        <f t="shared" si="63"/>
        <v>1.9821052631578948E-6</v>
      </c>
      <c r="Q80" s="7">
        <f t="shared" si="64"/>
        <v>3.4694348747210523E-6</v>
      </c>
      <c r="R80" s="7">
        <f t="shared" si="65"/>
        <v>5.1962974438524995E-6</v>
      </c>
      <c r="S80" s="8">
        <f t="shared" si="66"/>
        <v>30064.154730845465</v>
      </c>
      <c r="T80" s="8">
        <f t="shared" si="67"/>
        <v>26155.317474094612</v>
      </c>
      <c r="U80" s="8">
        <f t="shared" si="68"/>
        <v>54765326.286318086</v>
      </c>
      <c r="V80" s="8">
        <f t="shared" si="69"/>
        <v>30027.31928958965</v>
      </c>
      <c r="W80" s="8">
        <f t="shared" si="70"/>
        <v>47697080.904625982</v>
      </c>
      <c r="X80" s="8">
        <f t="shared" si="71"/>
        <v>26151.866055117462</v>
      </c>
      <c r="Y80" s="9">
        <f>55.5*(Q80/V80)*16*10^3*10^3</f>
        <v>0.10260183864699556</v>
      </c>
      <c r="Z80" s="9">
        <f>55.5*(R80/V80)*16*10^3*10^3</f>
        <v>0.15367046540650678</v>
      </c>
      <c r="AA80" s="6">
        <f>$L80/$I80*Q80*16/22.4*(273/($C80+273))*10^3*10^3</f>
        <v>2.3799120086501189</v>
      </c>
      <c r="AB80" s="6">
        <f>$K80/$I80*R80*16/22.4*(273/($C80+273))*10^3*10^3</f>
        <v>2.3799120086501189</v>
      </c>
      <c r="AC80" s="10">
        <f t="shared" si="72"/>
        <v>2.4825138472971142</v>
      </c>
      <c r="AD80" s="10">
        <f t="shared" si="73"/>
        <v>2.5335824740566255</v>
      </c>
      <c r="AE80" s="10">
        <f t="shared" si="74"/>
        <v>6.7303398922838542E-2</v>
      </c>
      <c r="AF80" s="51">
        <f>'RawData + GCconc'!U80/'RawData + GCconc'!Q80</f>
        <v>452.42624275999998</v>
      </c>
      <c r="AG80" s="8">
        <v>401</v>
      </c>
      <c r="AH80" s="59">
        <f t="shared" si="75"/>
        <v>3.9741210526315787E-4</v>
      </c>
      <c r="AI80" s="7">
        <f>AF80*10^-6*G80</f>
        <v>4.500450520086315E-4</v>
      </c>
      <c r="AJ80" s="12">
        <f>AF80*10^-6*M80</f>
        <v>6.7404866723689161E-4</v>
      </c>
      <c r="AK80" s="8">
        <f t="shared" si="56"/>
        <v>835.01708243578662</v>
      </c>
      <c r="AL80" s="8">
        <f t="shared" si="76"/>
        <v>698.53622545542703</v>
      </c>
      <c r="AM80" s="8">
        <f t="shared" si="77"/>
        <v>2009634.3015710323</v>
      </c>
      <c r="AN80" s="8">
        <f t="shared" si="78"/>
        <v>1101.8638054505757</v>
      </c>
      <c r="AO80" s="8">
        <f t="shared" si="79"/>
        <v>1667106.6668856114</v>
      </c>
      <c r="AP80" s="8">
        <f t="shared" si="80"/>
        <v>914.05908758155078</v>
      </c>
      <c r="AQ80" s="11">
        <f t="shared" si="81"/>
        <v>997.41003522270091</v>
      </c>
      <c r="AR80" s="11">
        <f t="shared" si="82"/>
        <v>1493.8568970594272</v>
      </c>
      <c r="AS80" s="5">
        <f>$L80/$I80*AI80*44/22.4*(273/(C80+273))*10^3*10^3</f>
        <v>848.96707145607331</v>
      </c>
      <c r="AT80" s="5">
        <f t="shared" si="83"/>
        <v>848.96707145607331</v>
      </c>
      <c r="AU80" s="10">
        <f t="shared" si="84"/>
        <v>1846.3771066787742</v>
      </c>
      <c r="AV80" s="10">
        <f t="shared" si="85"/>
        <v>2342.8239685155004</v>
      </c>
      <c r="AW80" s="10">
        <f t="shared" si="86"/>
        <v>1061.7260680820559</v>
      </c>
      <c r="AX80" s="52">
        <f>'RawData + GCconc'!V80/'RawData + GCconc'!Q80</f>
        <v>0.218875076</v>
      </c>
      <c r="AY80" s="57">
        <v>0.31</v>
      </c>
      <c r="AZ80" s="59">
        <f t="shared" si="87"/>
        <v>3.0722631578947368E-7</v>
      </c>
      <c r="BA80" s="7">
        <f>$AX80*10^-6*G80</f>
        <v>2.1772310191578946E-7</v>
      </c>
      <c r="BB80" s="7">
        <f>$AX80*10^-6*M80</f>
        <v>3.2609172352417097E-7</v>
      </c>
      <c r="BC80" s="8">
        <f t="shared" si="57"/>
        <v>1505.5047478037866</v>
      </c>
      <c r="BD80" s="8">
        <f t="shared" si="88"/>
        <v>1241.7513866842664</v>
      </c>
      <c r="BE80" s="8">
        <f t="shared" si="58"/>
        <v>2700181.8570301528</v>
      </c>
      <c r="BF80" s="8">
        <f t="shared" si="89"/>
        <v>1480.4846105930601</v>
      </c>
      <c r="BG80" s="8">
        <f t="shared" si="90"/>
        <v>2216084.0537754241</v>
      </c>
      <c r="BH80" s="8">
        <f t="shared" si="91"/>
        <v>1215.0582853718365</v>
      </c>
      <c r="BI80" s="9">
        <f t="shared" si="92"/>
        <v>0.35912552624601407</v>
      </c>
      <c r="BJ80" s="9">
        <f t="shared" si="93"/>
        <v>0.53787522217271355</v>
      </c>
      <c r="BK80" s="9">
        <f>$L80/$I80*BA80*44/22.4*(273/(C80+273))*10^3*10^3</f>
        <v>0.41071386830453349</v>
      </c>
      <c r="BL80" s="9">
        <f t="shared" si="94"/>
        <v>0.41071386830453355</v>
      </c>
      <c r="BM80" s="10">
        <f t="shared" si="95"/>
        <v>0.76983939455054751</v>
      </c>
      <c r="BN80" s="10">
        <f t="shared" si="96"/>
        <v>0.94858909047724715</v>
      </c>
      <c r="BO80" s="10">
        <f t="shared" si="97"/>
        <v>0.61745734520735485</v>
      </c>
    </row>
    <row r="81" spans="1:67" x14ac:dyDescent="0.35">
      <c r="A81" t="str">
        <f>'RawData + GCconc'!A81</f>
        <v>WBP</v>
      </c>
      <c r="B81" s="14">
        <f>'RawData + GCconc'!B81</f>
        <v>43859</v>
      </c>
      <c r="C81" s="50">
        <f>'RawData + GCconc'!O81</f>
        <v>12</v>
      </c>
      <c r="D81" s="51">
        <f>'RawData + GCconc'!P81</f>
        <v>756</v>
      </c>
      <c r="E81" s="51">
        <f>'RawData + GCconc'!F81</f>
        <v>6.3</v>
      </c>
      <c r="F81" s="51">
        <f>'RawData + GCconc'!G81</f>
        <v>752.5</v>
      </c>
      <c r="G81" s="4">
        <f t="shared" si="59"/>
        <v>0.99473684210526314</v>
      </c>
      <c r="H81" s="4">
        <f t="shared" si="60"/>
        <v>0.99013157894736847</v>
      </c>
      <c r="I81" s="53">
        <f>'RawData + GCconc'!J81-'RawData + GCconc'!I81</f>
        <v>33.64</v>
      </c>
      <c r="J81" s="52">
        <v>71.599999999999994</v>
      </c>
      <c r="K81" s="5">
        <f t="shared" si="61"/>
        <v>37.959999999999994</v>
      </c>
      <c r="L81" s="51">
        <f>'RawData + GCconc'!M81</f>
        <v>53</v>
      </c>
      <c r="M81" s="6">
        <f t="shared" si="62"/>
        <v>1.3888580777549777</v>
      </c>
      <c r="N81" s="53">
        <f>'RawData + GCconc'!T81/'RawData + GCconc'!Q81</f>
        <v>4.7828091129999999</v>
      </c>
      <c r="O81" s="8">
        <v>2</v>
      </c>
      <c r="P81" s="59">
        <f t="shared" si="63"/>
        <v>1.980263157894737E-6</v>
      </c>
      <c r="Q81" s="7">
        <f t="shared" si="64"/>
        <v>4.7576364334578945E-6</v>
      </c>
      <c r="R81" s="7">
        <f t="shared" si="65"/>
        <v>6.6426430709501697E-6</v>
      </c>
      <c r="S81" s="8">
        <f t="shared" si="66"/>
        <v>30064.154730845465</v>
      </c>
      <c r="T81" s="8">
        <f t="shared" si="67"/>
        <v>25942.567695197176</v>
      </c>
      <c r="U81" s="8">
        <f t="shared" si="68"/>
        <v>54765326.286318086</v>
      </c>
      <c r="V81" s="8">
        <f t="shared" si="69"/>
        <v>30027.31928958965</v>
      </c>
      <c r="W81" s="8">
        <f t="shared" si="70"/>
        <v>47310099.436540931</v>
      </c>
      <c r="X81" s="8">
        <f t="shared" si="71"/>
        <v>25939.687713650212</v>
      </c>
      <c r="Y81" s="9">
        <f>55.5*(Q81/V81)*16*10^3*10^3</f>
        <v>0.14069791286281505</v>
      </c>
      <c r="Z81" s="9">
        <f>55.5*(R81/V81)*16*10^3*10^3</f>
        <v>0.19644334514565856</v>
      </c>
      <c r="AA81" s="6">
        <f>$L81/$I81*Q81*16/22.4*(273/($C81+273))*10^3*10^3</f>
        <v>5.12862429227813</v>
      </c>
      <c r="AB81" s="6">
        <f>$K81/$I81*R81*16/22.4*(273/($C81+273))*10^3*10^3</f>
        <v>5.1286242922781291</v>
      </c>
      <c r="AC81" s="10">
        <f t="shared" si="72"/>
        <v>5.269322205140945</v>
      </c>
      <c r="AD81" s="10">
        <f t="shared" si="73"/>
        <v>5.3250676374237873</v>
      </c>
      <c r="AE81" s="10">
        <f t="shared" si="74"/>
        <v>6.7790857917120056E-2</v>
      </c>
      <c r="AF81" s="51">
        <f>'RawData + GCconc'!U81/'RawData + GCconc'!Q81</f>
        <v>417.14696975999999</v>
      </c>
      <c r="AG81" s="8">
        <v>401</v>
      </c>
      <c r="AH81" s="59">
        <f t="shared" si="75"/>
        <v>3.9704276315789475E-4</v>
      </c>
      <c r="AI81" s="7">
        <f>AF81*10^-6*G81</f>
        <v>4.1495145939284206E-4</v>
      </c>
      <c r="AJ81" s="12">
        <f>AF81*10^-6*M81</f>
        <v>5.7935793856218735E-4</v>
      </c>
      <c r="AK81" s="8">
        <f t="shared" si="56"/>
        <v>835.01708243578662</v>
      </c>
      <c r="AL81" s="8">
        <f t="shared" si="76"/>
        <v>691.3421303818684</v>
      </c>
      <c r="AM81" s="8">
        <f t="shared" si="77"/>
        <v>2009634.3015710323</v>
      </c>
      <c r="AN81" s="8">
        <f t="shared" si="78"/>
        <v>1101.8638054505757</v>
      </c>
      <c r="AO81" s="8">
        <f t="shared" si="79"/>
        <v>1649139.803135548</v>
      </c>
      <c r="AP81" s="8">
        <f t="shared" si="80"/>
        <v>904.20802321218753</v>
      </c>
      <c r="AQ81" s="11">
        <f t="shared" si="81"/>
        <v>919.63404081773569</v>
      </c>
      <c r="AR81" s="11">
        <f t="shared" si="82"/>
        <v>1283.9990559362486</v>
      </c>
      <c r="AS81" s="5">
        <f>$L81/$I81*AI81*44/22.4*(273/(C81+273))*10^3*10^3</f>
        <v>1230.0977496786211</v>
      </c>
      <c r="AT81" s="5">
        <f t="shared" si="83"/>
        <v>1230.0977496786211</v>
      </c>
      <c r="AU81" s="10">
        <f t="shared" si="84"/>
        <v>2149.7317904963566</v>
      </c>
      <c r="AV81" s="10">
        <f t="shared" si="85"/>
        <v>2514.0968056148695</v>
      </c>
      <c r="AW81" s="10">
        <f t="shared" si="86"/>
        <v>1072.2957579906933</v>
      </c>
      <c r="AX81" s="52">
        <f>'RawData + GCconc'!V81/'RawData + GCconc'!Q81</f>
        <v>0.15843748999999999</v>
      </c>
      <c r="AY81" s="57">
        <v>0.31</v>
      </c>
      <c r="AZ81" s="59">
        <f t="shared" si="87"/>
        <v>3.0694078947368425E-7</v>
      </c>
      <c r="BA81" s="7">
        <f>$AX81*10^-6*G81</f>
        <v>1.5760360847368419E-7</v>
      </c>
      <c r="BB81" s="7">
        <f>$AX81*10^-6*M81</f>
        <v>2.2004718780572347E-7</v>
      </c>
      <c r="BC81" s="8">
        <f t="shared" si="57"/>
        <v>1505.5047478037866</v>
      </c>
      <c r="BD81" s="8">
        <f t="shared" si="88"/>
        <v>1228.0418089477103</v>
      </c>
      <c r="BE81" s="8">
        <f t="shared" si="58"/>
        <v>2700181.8570301528</v>
      </c>
      <c r="BF81" s="8">
        <f t="shared" si="89"/>
        <v>1480.4846105930601</v>
      </c>
      <c r="BG81" s="8">
        <f t="shared" si="90"/>
        <v>2190825.5809106333</v>
      </c>
      <c r="BH81" s="8">
        <f t="shared" si="91"/>
        <v>1201.209299509627</v>
      </c>
      <c r="BI81" s="9">
        <f t="shared" si="92"/>
        <v>0.2599608325131893</v>
      </c>
      <c r="BJ81" s="9">
        <f t="shared" si="93"/>
        <v>0.36295901272916314</v>
      </c>
      <c r="BK81" s="9">
        <f>$L81/$I81*BA81*44/22.4*(273/(C81+273))*10^3*10^3</f>
        <v>0.4672060785335645</v>
      </c>
      <c r="BL81" s="9">
        <f t="shared" si="94"/>
        <v>0.4672060785335645</v>
      </c>
      <c r="BM81" s="10">
        <f t="shared" si="95"/>
        <v>0.72716691104675379</v>
      </c>
      <c r="BN81" s="10">
        <f t="shared" si="96"/>
        <v>0.83016509126272764</v>
      </c>
      <c r="BO81" s="10">
        <f t="shared" si="97"/>
        <v>0.62399567519226462</v>
      </c>
    </row>
    <row r="82" spans="1:67" x14ac:dyDescent="0.35">
      <c r="A82" t="str">
        <f>'RawData + GCconc'!A82</f>
        <v>WBP</v>
      </c>
      <c r="B82" s="14">
        <f>'RawData + GCconc'!B82</f>
        <v>43859</v>
      </c>
      <c r="C82" s="50">
        <f>'RawData + GCconc'!O82</f>
        <v>12</v>
      </c>
      <c r="D82" s="51">
        <f>'RawData + GCconc'!P82</f>
        <v>756</v>
      </c>
      <c r="E82" s="51">
        <f>'RawData + GCconc'!F82</f>
        <v>6.3</v>
      </c>
      <c r="F82" s="51">
        <f>'RawData + GCconc'!G82</f>
        <v>752.5</v>
      </c>
      <c r="G82" s="4">
        <f t="shared" si="59"/>
        <v>0.99473684210526314</v>
      </c>
      <c r="H82" s="4">
        <f t="shared" si="60"/>
        <v>0.99013157894736847</v>
      </c>
      <c r="I82" s="53">
        <f>'RawData + GCconc'!J82-'RawData + GCconc'!I82</f>
        <v>36.850000000000009</v>
      </c>
      <c r="J82" s="52">
        <v>71.599999999999994</v>
      </c>
      <c r="K82" s="5">
        <f t="shared" si="61"/>
        <v>34.749999999999986</v>
      </c>
      <c r="L82" s="51">
        <f>'RawData + GCconc'!M82</f>
        <v>49</v>
      </c>
      <c r="M82" s="6">
        <f t="shared" si="62"/>
        <v>1.402650511170012</v>
      </c>
      <c r="N82" s="53">
        <f>'RawData + GCconc'!T82/'RawData + GCconc'!Q82</f>
        <v>5.4871626949999994</v>
      </c>
      <c r="O82" s="8">
        <v>2</v>
      </c>
      <c r="P82" s="59">
        <f t="shared" si="63"/>
        <v>1.980263157894737E-6</v>
      </c>
      <c r="Q82" s="7">
        <f t="shared" si="64"/>
        <v>5.4582828913421037E-6</v>
      </c>
      <c r="R82" s="7">
        <f t="shared" si="65"/>
        <v>7.6965715590147697E-6</v>
      </c>
      <c r="S82" s="8">
        <f t="shared" si="66"/>
        <v>30064.154730845465</v>
      </c>
      <c r="T82" s="8">
        <f t="shared" si="67"/>
        <v>25942.567695197176</v>
      </c>
      <c r="U82" s="8">
        <f t="shared" si="68"/>
        <v>54765326.286318086</v>
      </c>
      <c r="V82" s="8">
        <f t="shared" si="69"/>
        <v>30027.31928958965</v>
      </c>
      <c r="W82" s="8">
        <f t="shared" si="70"/>
        <v>47310099.436540931</v>
      </c>
      <c r="X82" s="8">
        <f t="shared" si="71"/>
        <v>25939.687713650212</v>
      </c>
      <c r="Y82" s="9">
        <f>55.5*(Q82/V82)*16*10^3*10^3</f>
        <v>0.16141817925092658</v>
      </c>
      <c r="Z82" s="9">
        <f>55.5*(R82/V82)*16*10^3*10^3</f>
        <v>0.22761124556245779</v>
      </c>
      <c r="AA82" s="6">
        <f>$L82/$I82*Q82*16/22.4*(273/($C82+273))*10^3*10^3</f>
        <v>4.9659732939868872</v>
      </c>
      <c r="AB82" s="6">
        <f>$K82/$I82*R82*16/22.4*(273/($C82+273))*10^3*10^3</f>
        <v>4.9659732939868881</v>
      </c>
      <c r="AC82" s="10">
        <f t="shared" si="72"/>
        <v>5.1273914732378136</v>
      </c>
      <c r="AD82" s="10">
        <f t="shared" si="73"/>
        <v>5.1935845395493461</v>
      </c>
      <c r="AE82" s="10">
        <f t="shared" si="74"/>
        <v>6.7790857917120056E-2</v>
      </c>
      <c r="AF82" s="51">
        <f>'RawData + GCconc'!U82/'RawData + GCconc'!Q82</f>
        <v>430.28482406000001</v>
      </c>
      <c r="AG82" s="8">
        <v>401</v>
      </c>
      <c r="AH82" s="59">
        <f t="shared" si="75"/>
        <v>3.9704276315789475E-4</v>
      </c>
      <c r="AI82" s="7">
        <f>AF82*10^-6*G82</f>
        <v>4.2802016709126312E-4</v>
      </c>
      <c r="AJ82" s="12">
        <f>AF82*10^-6*M82</f>
        <v>6.0353922841645767E-4</v>
      </c>
      <c r="AK82" s="8">
        <f t="shared" si="56"/>
        <v>835.01708243578662</v>
      </c>
      <c r="AL82" s="8">
        <f t="shared" si="76"/>
        <v>691.3421303818684</v>
      </c>
      <c r="AM82" s="8">
        <f t="shared" si="77"/>
        <v>2009634.3015710323</v>
      </c>
      <c r="AN82" s="8">
        <f t="shared" si="78"/>
        <v>1101.8638054505757</v>
      </c>
      <c r="AO82" s="8">
        <f t="shared" si="79"/>
        <v>1649139.803135548</v>
      </c>
      <c r="AP82" s="8">
        <f t="shared" si="80"/>
        <v>904.20802321218753</v>
      </c>
      <c r="AQ82" s="11">
        <f t="shared" si="81"/>
        <v>948.59749713754286</v>
      </c>
      <c r="AR82" s="11">
        <f t="shared" si="82"/>
        <v>1337.5907153881906</v>
      </c>
      <c r="AS82" s="5">
        <f>$L82/$I82*AI82*44/22.4*(273/(C82+273))*10^3*10^3</f>
        <v>1070.8909915048489</v>
      </c>
      <c r="AT82" s="5">
        <f t="shared" si="83"/>
        <v>1070.8909915048489</v>
      </c>
      <c r="AU82" s="10">
        <f t="shared" si="84"/>
        <v>2019.4884886423918</v>
      </c>
      <c r="AV82" s="10">
        <f t="shared" si="85"/>
        <v>2408.4817068930397</v>
      </c>
      <c r="AW82" s="10">
        <f t="shared" si="86"/>
        <v>1072.2957579906933</v>
      </c>
      <c r="AX82" s="52">
        <f>'RawData + GCconc'!V82/'RawData + GCconc'!Q82</f>
        <v>0.167179086</v>
      </c>
      <c r="AY82" s="57">
        <v>0.31</v>
      </c>
      <c r="AZ82" s="59">
        <f t="shared" si="87"/>
        <v>3.0694078947368425E-7</v>
      </c>
      <c r="BA82" s="7">
        <f>$AX82*10^-6*G82</f>
        <v>1.6629919607368419E-7</v>
      </c>
      <c r="BB82" s="7">
        <f>$AX82*10^-6*M82</f>
        <v>2.3449383043483538E-7</v>
      </c>
      <c r="BC82" s="8">
        <f t="shared" si="57"/>
        <v>1505.5047478037866</v>
      </c>
      <c r="BD82" s="8">
        <f t="shared" si="88"/>
        <v>1228.0418089477103</v>
      </c>
      <c r="BE82" s="8">
        <f t="shared" si="58"/>
        <v>2700181.8570301528</v>
      </c>
      <c r="BF82" s="8">
        <f t="shared" si="89"/>
        <v>1480.4846105930601</v>
      </c>
      <c r="BG82" s="8">
        <f t="shared" si="90"/>
        <v>2190825.5809106333</v>
      </c>
      <c r="BH82" s="8">
        <f t="shared" si="91"/>
        <v>1201.209299509627</v>
      </c>
      <c r="BI82" s="9">
        <f t="shared" si="92"/>
        <v>0.27430385557959841</v>
      </c>
      <c r="BJ82" s="9">
        <f t="shared" si="93"/>
        <v>0.38678817045756347</v>
      </c>
      <c r="BK82" s="9">
        <f>$L82/$I82*BA82*44/22.4*(273/(C82+273))*10^3*10^3</f>
        <v>0.41607457933596542</v>
      </c>
      <c r="BL82" s="9">
        <f t="shared" si="94"/>
        <v>0.41607457933596548</v>
      </c>
      <c r="BM82" s="10">
        <f t="shared" si="95"/>
        <v>0.69037843491556383</v>
      </c>
      <c r="BN82" s="10">
        <f t="shared" si="96"/>
        <v>0.80286274979352901</v>
      </c>
      <c r="BO82" s="10">
        <f t="shared" si="97"/>
        <v>0.62399567519226462</v>
      </c>
    </row>
    <row r="83" spans="1:67" x14ac:dyDescent="0.35">
      <c r="A83" t="str">
        <f>'RawData + GCconc'!A83</f>
        <v>CBP</v>
      </c>
      <c r="B83" s="14">
        <f>'RawData + GCconc'!B83</f>
        <v>43873</v>
      </c>
      <c r="C83" s="50">
        <f>'RawData + GCconc'!O83</f>
        <v>17</v>
      </c>
      <c r="D83" s="51">
        <f>'RawData + GCconc'!P83</f>
        <v>753.1</v>
      </c>
      <c r="E83" s="51">
        <f>'RawData + GCconc'!F83</f>
        <v>12.4</v>
      </c>
      <c r="F83" s="51">
        <f>'RawData + GCconc'!G83</f>
        <v>756.8</v>
      </c>
      <c r="G83" s="4">
        <f t="shared" si="59"/>
        <v>0.99092105263157892</v>
      </c>
      <c r="H83" s="4">
        <f t="shared" si="60"/>
        <v>0.99578947368421045</v>
      </c>
      <c r="I83" s="53">
        <f>'RawData + GCconc'!J83-'RawData + GCconc'!I83</f>
        <v>46.7</v>
      </c>
      <c r="J83" s="52">
        <v>71.599999999999994</v>
      </c>
      <c r="K83" s="5">
        <f t="shared" si="61"/>
        <v>24.899999999999991</v>
      </c>
      <c r="L83" s="51">
        <f>'RawData + GCconc'!M83</f>
        <v>40</v>
      </c>
      <c r="M83" s="6">
        <f t="shared" si="62"/>
        <v>1.5918410484041434</v>
      </c>
      <c r="N83" s="53">
        <f>'RawData + GCconc'!T83/'RawData + GCconc'!Q83</f>
        <v>1.6831306389999998</v>
      </c>
      <c r="O83" s="8">
        <v>2</v>
      </c>
      <c r="P83" s="59">
        <f t="shared" si="63"/>
        <v>1.9915789473684209E-6</v>
      </c>
      <c r="Q83" s="7">
        <f t="shared" si="64"/>
        <v>1.6678495845143417E-6</v>
      </c>
      <c r="R83" s="7">
        <f t="shared" si="65"/>
        <v>2.6792764409868954E-6</v>
      </c>
      <c r="S83" s="8">
        <f t="shared" si="66"/>
        <v>33778.272247067311</v>
      </c>
      <c r="T83" s="8">
        <f t="shared" si="67"/>
        <v>30358.696600187308</v>
      </c>
      <c r="U83" s="8">
        <f t="shared" si="68"/>
        <v>61397960.291354604</v>
      </c>
      <c r="V83" s="8">
        <f t="shared" si="69"/>
        <v>33663.930855802064</v>
      </c>
      <c r="W83" s="8">
        <f t="shared" si="70"/>
        <v>55294483.780532047</v>
      </c>
      <c r="X83" s="8">
        <f t="shared" si="71"/>
        <v>30317.451424476822</v>
      </c>
      <c r="Y83" s="9">
        <f>55.5*(Q83/V83)*16*10^3*10^3</f>
        <v>4.3995172084708364E-2</v>
      </c>
      <c r="Z83" s="9">
        <f>55.5*(R83/V83)*16*10^3*10^3</f>
        <v>7.0674975236479323E-2</v>
      </c>
      <c r="AA83" s="6">
        <f>$L83/$I83*Q83*16/22.4*(273/($C83+273))*10^3*10^3</f>
        <v>0.96058677982809304</v>
      </c>
      <c r="AB83" s="6">
        <f>$K83/$I83*R83*16/22.4*(273/($C83+273))*10^3*10^3</f>
        <v>0.96058677982809326</v>
      </c>
      <c r="AC83" s="10">
        <f t="shared" si="72"/>
        <v>1.0045819519128014</v>
      </c>
      <c r="AD83" s="10">
        <f t="shared" si="73"/>
        <v>1.0312617550645726</v>
      </c>
      <c r="AE83" s="10">
        <f t="shared" si="74"/>
        <v>5.8333468750455052E-2</v>
      </c>
      <c r="AF83" s="51">
        <f>'RawData + GCconc'!U83/'RawData + GCconc'!Q83</f>
        <v>378.79568981</v>
      </c>
      <c r="AG83" s="8">
        <v>401</v>
      </c>
      <c r="AH83" s="59">
        <f t="shared" si="75"/>
        <v>3.9931157894736836E-4</v>
      </c>
      <c r="AI83" s="7">
        <f>AF83*10^-6*G83</f>
        <v>3.7535662367883024E-4</v>
      </c>
      <c r="AJ83" s="12">
        <f>AF83*10^-6*M83</f>
        <v>6.0298252799812109E-4</v>
      </c>
      <c r="AK83" s="8">
        <f t="shared" si="56"/>
        <v>972.59832198586594</v>
      </c>
      <c r="AL83" s="8">
        <f t="shared" si="76"/>
        <v>845.63955442839324</v>
      </c>
      <c r="AM83" s="8">
        <f t="shared" si="77"/>
        <v>2357855.2405569972</v>
      </c>
      <c r="AN83" s="8">
        <f t="shared" si="78"/>
        <v>1292.7901091411013</v>
      </c>
      <c r="AO83" s="8">
        <f t="shared" si="79"/>
        <v>2036420.007329589</v>
      </c>
      <c r="AP83" s="8">
        <f t="shared" si="80"/>
        <v>1116.5501589108694</v>
      </c>
      <c r="AQ83" s="11">
        <f t="shared" si="81"/>
        <v>709.02528457050494</v>
      </c>
      <c r="AR83" s="11">
        <f t="shared" si="82"/>
        <v>1138.9964410771167</v>
      </c>
      <c r="AS83" s="5">
        <f>$L83/$I83*AI83*44/22.4*(273/(C83+273))*10^3*10^3</f>
        <v>594.50635589684043</v>
      </c>
      <c r="AT83" s="5">
        <f t="shared" si="83"/>
        <v>594.50635589684043</v>
      </c>
      <c r="AU83" s="10">
        <f t="shared" si="84"/>
        <v>1303.5316404673454</v>
      </c>
      <c r="AV83" s="10">
        <f t="shared" si="85"/>
        <v>1733.5027969739572</v>
      </c>
      <c r="AW83" s="10">
        <f t="shared" si="86"/>
        <v>873.33190363847689</v>
      </c>
      <c r="AX83" s="52">
        <f>'RawData + GCconc'!V83/'RawData + GCconc'!Q83</f>
        <v>0.12995194500000001</v>
      </c>
      <c r="AY83" s="57">
        <v>0.31</v>
      </c>
      <c r="AZ83" s="59">
        <f t="shared" si="87"/>
        <v>3.0869473684210525E-7</v>
      </c>
      <c r="BA83" s="7">
        <f>$AX83*10^-6*G83</f>
        <v>1.2877211813092105E-7</v>
      </c>
      <c r="BB83" s="7">
        <f>$AX83*10^-6*M83</f>
        <v>2.068628403709576E-7</v>
      </c>
      <c r="BC83" s="8">
        <f t="shared" si="57"/>
        <v>1778.4540811071681</v>
      </c>
      <c r="BD83" s="8">
        <f t="shared" si="88"/>
        <v>1526.3253318997474</v>
      </c>
      <c r="BE83" s="8">
        <f t="shared" si="58"/>
        <v>3196646.8150648726</v>
      </c>
      <c r="BF83" s="8">
        <f t="shared" si="89"/>
        <v>1752.6917318117567</v>
      </c>
      <c r="BG83" s="8">
        <f t="shared" si="90"/>
        <v>2738227.3431066182</v>
      </c>
      <c r="BH83" s="8">
        <f t="shared" si="91"/>
        <v>1501.3445969277179</v>
      </c>
      <c r="BI83" s="9">
        <f t="shared" si="92"/>
        <v>0.17941632676651617</v>
      </c>
      <c r="BJ83" s="9">
        <f t="shared" si="93"/>
        <v>0.28821899882171281</v>
      </c>
      <c r="BK83" s="9">
        <f>$L83/$I83*BA83*44/22.4*(273/(C83+273))*10^3*10^3</f>
        <v>0.20395495340089023</v>
      </c>
      <c r="BL83" s="9">
        <f t="shared" si="94"/>
        <v>0.20395495340089026</v>
      </c>
      <c r="BM83" s="10">
        <f t="shared" si="95"/>
        <v>0.3833712801674064</v>
      </c>
      <c r="BN83" s="10">
        <f t="shared" si="96"/>
        <v>0.49217395222260307</v>
      </c>
      <c r="BO83" s="10">
        <f t="shared" si="97"/>
        <v>0.50210494573399667</v>
      </c>
    </row>
    <row r="84" spans="1:67" x14ac:dyDescent="0.35">
      <c r="A84" t="str">
        <f>'RawData + GCconc'!A84</f>
        <v>CBP</v>
      </c>
      <c r="B84" s="14">
        <f>'RawData + GCconc'!B84</f>
        <v>43873</v>
      </c>
      <c r="C84" s="50">
        <f>'RawData + GCconc'!O84</f>
        <v>17</v>
      </c>
      <c r="D84" s="51">
        <f>'RawData + GCconc'!P84</f>
        <v>753.1</v>
      </c>
      <c r="E84" s="51">
        <f>'RawData + GCconc'!F84</f>
        <v>12.4</v>
      </c>
      <c r="F84" s="51">
        <f>'RawData + GCconc'!G84</f>
        <v>756.8</v>
      </c>
      <c r="G84" s="4">
        <f t="shared" si="59"/>
        <v>0.99092105263157892</v>
      </c>
      <c r="H84" s="4">
        <f t="shared" si="60"/>
        <v>0.99578947368421045</v>
      </c>
      <c r="I84" s="53">
        <f>'RawData + GCconc'!J84-'RawData + GCconc'!I84</f>
        <v>43.83</v>
      </c>
      <c r="J84" s="52">
        <v>71.599999999999994</v>
      </c>
      <c r="K84" s="5">
        <f t="shared" si="61"/>
        <v>27.769999999999996</v>
      </c>
      <c r="L84" s="51">
        <f>'RawData + GCconc'!M84</f>
        <v>42</v>
      </c>
      <c r="M84" s="6">
        <f t="shared" si="62"/>
        <v>1.4986922654132633</v>
      </c>
      <c r="N84" s="53">
        <f>'RawData + GCconc'!T84/'RawData + GCconc'!Q84</f>
        <v>1.4609783029999999</v>
      </c>
      <c r="O84" s="8">
        <v>2</v>
      </c>
      <c r="P84" s="59">
        <f t="shared" si="63"/>
        <v>1.9915789473684209E-6</v>
      </c>
      <c r="Q84" s="7">
        <f t="shared" si="64"/>
        <v>1.4477141578806577E-6</v>
      </c>
      <c r="R84" s="7">
        <f t="shared" si="65"/>
        <v>2.1895568826426946E-6</v>
      </c>
      <c r="S84" s="8">
        <f t="shared" si="66"/>
        <v>33778.272247067311</v>
      </c>
      <c r="T84" s="8">
        <f t="shared" si="67"/>
        <v>30358.696600187308</v>
      </c>
      <c r="U84" s="8">
        <f t="shared" si="68"/>
        <v>61397960.291354604</v>
      </c>
      <c r="V84" s="8">
        <f t="shared" si="69"/>
        <v>33663.930855802064</v>
      </c>
      <c r="W84" s="8">
        <f t="shared" si="70"/>
        <v>55294483.780532047</v>
      </c>
      <c r="X84" s="8">
        <f t="shared" si="71"/>
        <v>30317.451424476822</v>
      </c>
      <c r="Y84" s="9">
        <f>55.5*(Q84/V84)*16*10^3*10^3</f>
        <v>3.8188355890603098E-2</v>
      </c>
      <c r="Z84" s="9">
        <f>55.5*(R84/V84)*16*10^3*10^3</f>
        <v>5.7756966057087862E-2</v>
      </c>
      <c r="AA84" s="6">
        <f>$L84/$I84*Q84*16/22.4*(273/($C84+273))*10^3*10^3</f>
        <v>0.93281872383445363</v>
      </c>
      <c r="AB84" s="6">
        <f>$K84/$I84*R84*16/22.4*(273/($C84+273))*10^3*10^3</f>
        <v>0.93281872383445341</v>
      </c>
      <c r="AC84" s="10">
        <f t="shared" si="72"/>
        <v>0.97100707972505673</v>
      </c>
      <c r="AD84" s="10">
        <f t="shared" si="73"/>
        <v>0.99057568989154132</v>
      </c>
      <c r="AE84" s="10">
        <f t="shared" si="74"/>
        <v>5.8333468750455052E-2</v>
      </c>
      <c r="AF84" s="51">
        <f>'RawData + GCconc'!U84/'RawData + GCconc'!Q84</f>
        <v>384.51191970999997</v>
      </c>
      <c r="AG84" s="8">
        <v>401</v>
      </c>
      <c r="AH84" s="59">
        <f t="shared" si="75"/>
        <v>3.9931157894736836E-4</v>
      </c>
      <c r="AI84" s="7">
        <f>AF84*10^-6*G84</f>
        <v>3.8102095622842233E-4</v>
      </c>
      <c r="AJ84" s="12">
        <f>AF84*10^-6*M84</f>
        <v>5.7626504002858262E-4</v>
      </c>
      <c r="AK84" s="8">
        <f t="shared" si="56"/>
        <v>972.59832198586594</v>
      </c>
      <c r="AL84" s="8">
        <f t="shared" si="76"/>
        <v>845.63955442839324</v>
      </c>
      <c r="AM84" s="8">
        <f t="shared" si="77"/>
        <v>2357855.2405569972</v>
      </c>
      <c r="AN84" s="8">
        <f t="shared" si="78"/>
        <v>1292.7901091411013</v>
      </c>
      <c r="AO84" s="8">
        <f t="shared" si="79"/>
        <v>2036420.007329589</v>
      </c>
      <c r="AP84" s="8">
        <f t="shared" si="80"/>
        <v>1116.5501589108694</v>
      </c>
      <c r="AQ84" s="11">
        <f t="shared" si="81"/>
        <v>719.72485597679736</v>
      </c>
      <c r="AR84" s="11">
        <f t="shared" si="82"/>
        <v>1088.5287702925996</v>
      </c>
      <c r="AS84" s="5">
        <f>$L84/$I84*AI84*44/22.4*(273/(C84+273))*10^3*10^3</f>
        <v>675.14334274702753</v>
      </c>
      <c r="AT84" s="5">
        <f t="shared" si="83"/>
        <v>675.14334274702742</v>
      </c>
      <c r="AU84" s="10">
        <f t="shared" si="84"/>
        <v>1394.8681987238249</v>
      </c>
      <c r="AV84" s="10">
        <f t="shared" si="85"/>
        <v>1763.672113039627</v>
      </c>
      <c r="AW84" s="10">
        <f t="shared" si="86"/>
        <v>873.33190363847689</v>
      </c>
      <c r="AX84" s="52">
        <f>'RawData + GCconc'!V84/'RawData + GCconc'!Q84</f>
        <v>0.12919835900000001</v>
      </c>
      <c r="AY84" s="57">
        <v>0.31</v>
      </c>
      <c r="AZ84" s="59">
        <f t="shared" si="87"/>
        <v>3.0869473684210525E-7</v>
      </c>
      <c r="BA84" s="7">
        <f>$AX84*10^-6*G84</f>
        <v>1.2802537389855263E-7</v>
      </c>
      <c r="BB84" s="7">
        <f>$AX84*10^-6*M84</f>
        <v>1.9362858133738607E-7</v>
      </c>
      <c r="BC84" s="8">
        <f t="shared" si="57"/>
        <v>1778.4540811071681</v>
      </c>
      <c r="BD84" s="8">
        <f t="shared" si="88"/>
        <v>1526.3253318997474</v>
      </c>
      <c r="BE84" s="8">
        <f t="shared" si="58"/>
        <v>3196646.8150648726</v>
      </c>
      <c r="BF84" s="8">
        <f t="shared" si="89"/>
        <v>1752.6917318117567</v>
      </c>
      <c r="BG84" s="8">
        <f t="shared" si="90"/>
        <v>2738227.3431066182</v>
      </c>
      <c r="BH84" s="8">
        <f t="shared" si="91"/>
        <v>1501.3445969277179</v>
      </c>
      <c r="BI84" s="9">
        <f t="shared" si="92"/>
        <v>0.17837589884508201</v>
      </c>
      <c r="BJ84" s="9">
        <f t="shared" si="93"/>
        <v>0.26977989742504305</v>
      </c>
      <c r="BK84" s="9">
        <f>$L84/$I84*BA84*44/22.4*(273/(C84+273))*10^3*10^3</f>
        <v>0.22685229638258728</v>
      </c>
      <c r="BL84" s="9">
        <f t="shared" si="94"/>
        <v>0.22685229638258728</v>
      </c>
      <c r="BM84" s="10">
        <f t="shared" si="95"/>
        <v>0.40522819522766929</v>
      </c>
      <c r="BN84" s="10">
        <f t="shared" si="96"/>
        <v>0.49663219380763035</v>
      </c>
      <c r="BO84" s="10">
        <f t="shared" si="97"/>
        <v>0.50210494573399667</v>
      </c>
    </row>
    <row r="85" spans="1:67" x14ac:dyDescent="0.35">
      <c r="A85" t="str">
        <f>'RawData + GCconc'!A85</f>
        <v>MC751</v>
      </c>
      <c r="B85" s="14">
        <f>'RawData + GCconc'!B85</f>
        <v>43873</v>
      </c>
      <c r="C85" s="50">
        <f>'RawData + GCconc'!O85</f>
        <v>17</v>
      </c>
      <c r="D85" s="51">
        <f>'RawData + GCconc'!P85</f>
        <v>753.1</v>
      </c>
      <c r="E85" s="51">
        <f>'RawData + GCconc'!F85</f>
        <v>12</v>
      </c>
      <c r="F85" s="51">
        <f>'RawData + GCconc'!G85</f>
        <v>756.6</v>
      </c>
      <c r="G85" s="4">
        <f t="shared" si="59"/>
        <v>0.99092105263157892</v>
      </c>
      <c r="H85" s="4">
        <f t="shared" si="60"/>
        <v>0.9955263157894737</v>
      </c>
      <c r="I85" s="53">
        <f>'RawData + GCconc'!J85-'RawData + GCconc'!I85</f>
        <v>38.150000000000006</v>
      </c>
      <c r="J85" s="52">
        <v>71.599999999999994</v>
      </c>
      <c r="K85" s="5">
        <f t="shared" si="61"/>
        <v>33.449999999999989</v>
      </c>
      <c r="L85" s="51">
        <f>'RawData + GCconc'!M85</f>
        <v>46</v>
      </c>
      <c r="M85" s="6">
        <f t="shared" si="62"/>
        <v>1.3627015970419325</v>
      </c>
      <c r="N85" s="53">
        <f>'RawData + GCconc'!T85/'RawData + GCconc'!Q85</f>
        <v>10.654164672</v>
      </c>
      <c r="O85" s="8">
        <v>2</v>
      </c>
      <c r="P85" s="59">
        <f t="shared" si="63"/>
        <v>1.9910526315789471E-6</v>
      </c>
      <c r="Q85" s="7">
        <f t="shared" si="64"/>
        <v>1.055743607168842E-5</v>
      </c>
      <c r="R85" s="7">
        <f t="shared" si="65"/>
        <v>1.4518447213682137E-5</v>
      </c>
      <c r="S85" s="8">
        <f t="shared" si="66"/>
        <v>33778.272247067311</v>
      </c>
      <c r="T85" s="8">
        <f t="shared" si="67"/>
        <v>30064.154730845465</v>
      </c>
      <c r="U85" s="8">
        <f t="shared" si="68"/>
        <v>61397960.291354604</v>
      </c>
      <c r="V85" s="8">
        <f t="shared" si="69"/>
        <v>33663.930855802064</v>
      </c>
      <c r="W85" s="8">
        <f t="shared" si="70"/>
        <v>54765326.286318086</v>
      </c>
      <c r="X85" s="8">
        <f t="shared" si="71"/>
        <v>30027.31928958965</v>
      </c>
      <c r="Y85" s="9">
        <f>55.5*(Q85/V85)*16*10^3*10^3</f>
        <v>0.27848807294123556</v>
      </c>
      <c r="Z85" s="9">
        <f>55.5*(R85/V85)*16*10^3*10^3</f>
        <v>0.382973134687499</v>
      </c>
      <c r="AA85" s="6">
        <f>$L85/$I85*Q85*16/22.4*(273/($C85+273))*10^3*10^3</f>
        <v>8.5596964399191133</v>
      </c>
      <c r="AB85" s="6">
        <f>$K85/$I85*R85*16/22.4*(273/($C85+273))*10^3*10^3</f>
        <v>8.5596964399191133</v>
      </c>
      <c r="AC85" s="10">
        <f t="shared" si="72"/>
        <v>8.838184512860348</v>
      </c>
      <c r="AD85" s="10">
        <f t="shared" si="73"/>
        <v>8.9426695746066116</v>
      </c>
      <c r="AE85" s="10">
        <f t="shared" si="74"/>
        <v>5.8881537835283299E-2</v>
      </c>
      <c r="AF85" s="51">
        <f>'RawData + GCconc'!U85/'RawData + GCconc'!Q85</f>
        <v>1120.69973671</v>
      </c>
      <c r="AG85" s="8">
        <v>401</v>
      </c>
      <c r="AH85" s="59">
        <f t="shared" si="75"/>
        <v>3.9920605263157893E-4</v>
      </c>
      <c r="AI85" s="7">
        <f>AF85*10^-6*G85</f>
        <v>1.1105249627846065E-3</v>
      </c>
      <c r="AJ85" s="12">
        <f>AF85*10^-6*M85</f>
        <v>1.5271793210191902E-3</v>
      </c>
      <c r="AK85" s="8">
        <f t="shared" si="56"/>
        <v>972.59832198586594</v>
      </c>
      <c r="AL85" s="8">
        <f t="shared" si="76"/>
        <v>835.01708243578662</v>
      </c>
      <c r="AM85" s="8">
        <f t="shared" si="77"/>
        <v>2357855.2405569972</v>
      </c>
      <c r="AN85" s="8">
        <f t="shared" si="78"/>
        <v>1292.7901091411013</v>
      </c>
      <c r="AO85" s="8">
        <f t="shared" si="79"/>
        <v>2009634.3015710323</v>
      </c>
      <c r="AP85" s="8">
        <f t="shared" si="80"/>
        <v>1101.8638054505757</v>
      </c>
      <c r="AQ85" s="11">
        <f t="shared" si="81"/>
        <v>2097.7124901750149</v>
      </c>
      <c r="AR85" s="11">
        <f t="shared" si="82"/>
        <v>2884.7466232601109</v>
      </c>
      <c r="AS85" s="5">
        <f>$L85/$I85*AI85*44/22.4*(273/(C85+273))*10^3*10^3</f>
        <v>2476.058617931873</v>
      </c>
      <c r="AT85" s="5">
        <f t="shared" si="83"/>
        <v>2476.058617931873</v>
      </c>
      <c r="AU85" s="10">
        <f t="shared" si="84"/>
        <v>4573.7711081068883</v>
      </c>
      <c r="AV85" s="10">
        <f t="shared" si="85"/>
        <v>5360.8052411919834</v>
      </c>
      <c r="AW85" s="10">
        <f t="shared" si="86"/>
        <v>884.73836394659884</v>
      </c>
      <c r="AX85" s="52">
        <f>'RawData + GCconc'!V85/'RawData + GCconc'!Q85</f>
        <v>0.23952332900000001</v>
      </c>
      <c r="AY85" s="57">
        <v>0.31</v>
      </c>
      <c r="AZ85" s="59">
        <f t="shared" si="87"/>
        <v>3.0861315789473686E-7</v>
      </c>
      <c r="BA85" s="7">
        <f>$AX85*10^-6*G85</f>
        <v>2.3734870930250002E-7</v>
      </c>
      <c r="BB85" s="7">
        <f>$AX85*10^-6*M85</f>
        <v>3.2639882295710025E-7</v>
      </c>
      <c r="BC85" s="8">
        <f t="shared" si="57"/>
        <v>1778.4540811071681</v>
      </c>
      <c r="BD85" s="8">
        <f t="shared" si="88"/>
        <v>1505.5047478037866</v>
      </c>
      <c r="BE85" s="8">
        <f t="shared" si="58"/>
        <v>3196646.8150648726</v>
      </c>
      <c r="BF85" s="8">
        <f t="shared" si="89"/>
        <v>1752.6917318117567</v>
      </c>
      <c r="BG85" s="8">
        <f t="shared" si="90"/>
        <v>2700181.8570301528</v>
      </c>
      <c r="BH85" s="8">
        <f t="shared" si="91"/>
        <v>1480.4846105930601</v>
      </c>
      <c r="BI85" s="9">
        <f t="shared" si="92"/>
        <v>0.33069451837806474</v>
      </c>
      <c r="BJ85" s="9">
        <f t="shared" si="93"/>
        <v>0.45476675173067205</v>
      </c>
      <c r="BK85" s="9">
        <f>$L85/$I85*BA85*44/22.4*(273/(C85+273))*10^3*10^3</f>
        <v>0.5291995559017868</v>
      </c>
      <c r="BL85" s="9">
        <f t="shared" si="94"/>
        <v>0.5291995559017868</v>
      </c>
      <c r="BM85" s="10">
        <f t="shared" si="95"/>
        <v>0.85989407427985154</v>
      </c>
      <c r="BN85" s="10">
        <f t="shared" si="96"/>
        <v>0.98396630763245885</v>
      </c>
      <c r="BO85" s="10">
        <f t="shared" si="97"/>
        <v>0.50904502903076665</v>
      </c>
    </row>
    <row r="86" spans="1:67" x14ac:dyDescent="0.35">
      <c r="A86" t="str">
        <f>'RawData + GCconc'!A86</f>
        <v>MC751</v>
      </c>
      <c r="B86" s="14">
        <f>'RawData + GCconc'!B86</f>
        <v>43873</v>
      </c>
      <c r="C86" s="50">
        <f>'RawData + GCconc'!O86</f>
        <v>17</v>
      </c>
      <c r="D86" s="51">
        <f>'RawData + GCconc'!P86</f>
        <v>753.1</v>
      </c>
      <c r="E86" s="51">
        <f>'RawData + GCconc'!F86</f>
        <v>12</v>
      </c>
      <c r="F86" s="51">
        <f>'RawData + GCconc'!G86</f>
        <v>756.6</v>
      </c>
      <c r="G86" s="4">
        <f t="shared" si="59"/>
        <v>0.99092105263157892</v>
      </c>
      <c r="H86" s="4">
        <f t="shared" si="60"/>
        <v>0.9955263157894737</v>
      </c>
      <c r="I86" s="53">
        <f>'RawData + GCconc'!J86-'RawData + GCconc'!I86</f>
        <v>38.400000000000006</v>
      </c>
      <c r="J86" s="52">
        <v>71.599999999999994</v>
      </c>
      <c r="K86" s="5">
        <f t="shared" si="61"/>
        <v>33.199999999999989</v>
      </c>
      <c r="L86" s="51">
        <f>'RawData + GCconc'!M86</f>
        <v>47</v>
      </c>
      <c r="M86" s="6">
        <f t="shared" si="62"/>
        <v>1.4028099239061516</v>
      </c>
      <c r="N86" s="53">
        <f>'RawData + GCconc'!T86/'RawData + GCconc'!Q86</f>
        <v>11.334996242000001</v>
      </c>
      <c r="O86" s="8">
        <v>2</v>
      </c>
      <c r="P86" s="59">
        <f t="shared" si="63"/>
        <v>1.9910526315789471E-6</v>
      </c>
      <c r="Q86" s="7">
        <f t="shared" si="64"/>
        <v>1.1232086407697631E-5</v>
      </c>
      <c r="R86" s="7">
        <f t="shared" si="65"/>
        <v>1.5900845215716532E-5</v>
      </c>
      <c r="S86" s="8">
        <f t="shared" si="66"/>
        <v>33778.272247067311</v>
      </c>
      <c r="T86" s="8">
        <f t="shared" si="67"/>
        <v>30064.154730845465</v>
      </c>
      <c r="U86" s="8">
        <f t="shared" si="68"/>
        <v>61397960.291354604</v>
      </c>
      <c r="V86" s="8">
        <f t="shared" si="69"/>
        <v>33663.930855802064</v>
      </c>
      <c r="W86" s="8">
        <f t="shared" si="70"/>
        <v>54765326.286318086</v>
      </c>
      <c r="X86" s="8">
        <f t="shared" si="71"/>
        <v>30027.31928958965</v>
      </c>
      <c r="Y86" s="9">
        <f>55.5*(Q86/V86)*16*10^3*10^3</f>
        <v>0.29628425666506608</v>
      </c>
      <c r="Z86" s="9">
        <f>55.5*(R86/V86)*16*10^3*10^3</f>
        <v>0.41943855612223224</v>
      </c>
      <c r="AA86" s="6">
        <f>$L86/$I86*Q86*16/22.4*(273/($C86+273))*10^3*10^3</f>
        <v>9.244079734783476</v>
      </c>
      <c r="AB86" s="6">
        <f>$K86/$I86*R86*16/22.4*(273/($C86+273))*10^3*10^3</f>
        <v>9.244079734783476</v>
      </c>
      <c r="AC86" s="10">
        <f t="shared" si="72"/>
        <v>9.5403639914485421</v>
      </c>
      <c r="AD86" s="10">
        <f t="shared" si="73"/>
        <v>9.6635182909057082</v>
      </c>
      <c r="AE86" s="10">
        <f t="shared" si="74"/>
        <v>5.8881537835283299E-2</v>
      </c>
      <c r="AF86" s="51">
        <f>'RawData + GCconc'!U86/'RawData + GCconc'!Q86</f>
        <v>1165.9185307100001</v>
      </c>
      <c r="AG86" s="8">
        <v>401</v>
      </c>
      <c r="AH86" s="59">
        <f t="shared" si="75"/>
        <v>3.9920605263157893E-4</v>
      </c>
      <c r="AI86" s="7">
        <f>AF86*10^-6*G86</f>
        <v>1.155333217733817E-3</v>
      </c>
      <c r="AJ86" s="12">
        <f>AF86*10^-6*M86</f>
        <v>1.6355620853460671E-3</v>
      </c>
      <c r="AK86" s="8">
        <f t="shared" si="56"/>
        <v>972.59832198586594</v>
      </c>
      <c r="AL86" s="8">
        <f t="shared" si="76"/>
        <v>835.01708243578662</v>
      </c>
      <c r="AM86" s="8">
        <f t="shared" si="77"/>
        <v>2357855.2405569972</v>
      </c>
      <c r="AN86" s="8">
        <f t="shared" si="78"/>
        <v>1292.7901091411013</v>
      </c>
      <c r="AO86" s="8">
        <f t="shared" si="79"/>
        <v>2009634.3015710323</v>
      </c>
      <c r="AP86" s="8">
        <f t="shared" si="80"/>
        <v>1101.8638054505757</v>
      </c>
      <c r="AQ86" s="11">
        <f t="shared" si="81"/>
        <v>2182.3524930743788</v>
      </c>
      <c r="AR86" s="11">
        <f t="shared" si="82"/>
        <v>3089.4749148944538</v>
      </c>
      <c r="AS86" s="5">
        <f>$L86/$I86*AI86*44/22.4*(273/(C86+273))*10^3*10^3</f>
        <v>2614.8284470598683</v>
      </c>
      <c r="AT86" s="5">
        <f t="shared" si="83"/>
        <v>2614.8284470598683</v>
      </c>
      <c r="AU86" s="10">
        <f t="shared" si="84"/>
        <v>4797.1809401342471</v>
      </c>
      <c r="AV86" s="10">
        <f t="shared" si="85"/>
        <v>5704.3033619543221</v>
      </c>
      <c r="AW86" s="10">
        <f t="shared" si="86"/>
        <v>884.73836394659884</v>
      </c>
      <c r="AX86" s="52">
        <f>'RawData + GCconc'!V86/'RawData + GCconc'!Q86</f>
        <v>0.24871707600000001</v>
      </c>
      <c r="AY86" s="57">
        <v>0.31</v>
      </c>
      <c r="AZ86" s="59">
        <f t="shared" si="87"/>
        <v>3.0861315789473686E-7</v>
      </c>
      <c r="BA86" s="7">
        <f>$AX86*10^-6*G86</f>
        <v>2.4645898675736839E-7</v>
      </c>
      <c r="BB86" s="7">
        <f>$AX86*10^-6*M86</f>
        <v>3.489027824577205E-7</v>
      </c>
      <c r="BC86" s="8">
        <f t="shared" si="57"/>
        <v>1778.4540811071681</v>
      </c>
      <c r="BD86" s="8">
        <f t="shared" si="88"/>
        <v>1505.5047478037866</v>
      </c>
      <c r="BE86" s="8">
        <f t="shared" si="58"/>
        <v>3196646.8150648726</v>
      </c>
      <c r="BF86" s="8">
        <f t="shared" si="89"/>
        <v>1752.6917318117567</v>
      </c>
      <c r="BG86" s="8">
        <f t="shared" si="90"/>
        <v>2700181.8570301528</v>
      </c>
      <c r="BH86" s="8">
        <f t="shared" si="91"/>
        <v>1480.4846105930601</v>
      </c>
      <c r="BI86" s="9">
        <f t="shared" si="92"/>
        <v>0.34338773598216188</v>
      </c>
      <c r="BJ86" s="9">
        <f t="shared" si="93"/>
        <v>0.48612119250486796</v>
      </c>
      <c r="BK86" s="9">
        <f>$L86/$I86*BA86*44/22.4*(273/(C86+273))*10^3*10^3</f>
        <v>0.55780268386189147</v>
      </c>
      <c r="BL86" s="9">
        <f t="shared" si="94"/>
        <v>0.55780268386189147</v>
      </c>
      <c r="BM86" s="10">
        <f t="shared" si="95"/>
        <v>0.90119041984405335</v>
      </c>
      <c r="BN86" s="10">
        <f t="shared" si="96"/>
        <v>1.0439238763667595</v>
      </c>
      <c r="BO86" s="10">
        <f t="shared" si="97"/>
        <v>0.50904502903076665</v>
      </c>
    </row>
    <row r="87" spans="1:67" x14ac:dyDescent="0.35">
      <c r="A87" t="str">
        <f>'RawData + GCconc'!A87</f>
        <v>NHC</v>
      </c>
      <c r="B87" s="14">
        <f>'RawData + GCconc'!B87</f>
        <v>43873</v>
      </c>
      <c r="C87" s="50">
        <f>'RawData + GCconc'!O87</f>
        <v>17</v>
      </c>
      <c r="D87" s="51">
        <f>'RawData + GCconc'!P87</f>
        <v>753.1</v>
      </c>
      <c r="E87" s="51">
        <f>'RawData + GCconc'!F87</f>
        <v>12.2</v>
      </c>
      <c r="F87" s="51">
        <f>'RawData + GCconc'!G87</f>
        <v>759.4</v>
      </c>
      <c r="G87" s="4">
        <f t="shared" si="59"/>
        <v>0.99092105263157892</v>
      </c>
      <c r="H87" s="4">
        <f t="shared" si="60"/>
        <v>0.99921052631578944</v>
      </c>
      <c r="I87" s="53">
        <f>'RawData + GCconc'!J87-'RawData + GCconc'!I87</f>
        <v>36.14</v>
      </c>
      <c r="J87" s="52">
        <v>71.599999999999994</v>
      </c>
      <c r="K87" s="5">
        <f t="shared" si="61"/>
        <v>35.459999999999994</v>
      </c>
      <c r="L87" s="51">
        <f>'RawData + GCconc'!M87</f>
        <v>50</v>
      </c>
      <c r="M87" s="6">
        <f t="shared" si="62"/>
        <v>1.3972378068691189</v>
      </c>
      <c r="N87" s="53">
        <f>'RawData + GCconc'!T87/'RawData + GCconc'!Q87</f>
        <v>1.9160638962499998</v>
      </c>
      <c r="O87" s="8">
        <v>2</v>
      </c>
      <c r="P87" s="59">
        <f t="shared" si="63"/>
        <v>1.9984210526315786E-6</v>
      </c>
      <c r="Q87" s="7">
        <f t="shared" si="64"/>
        <v>1.8986680529814142E-6</v>
      </c>
      <c r="R87" s="7">
        <f t="shared" si="65"/>
        <v>2.6771969162174488E-6</v>
      </c>
      <c r="S87" s="8">
        <f t="shared" si="66"/>
        <v>33778.272247067311</v>
      </c>
      <c r="T87" s="8">
        <f t="shared" si="67"/>
        <v>30211.355376596857</v>
      </c>
      <c r="U87" s="8">
        <f t="shared" si="68"/>
        <v>61397960.291354604</v>
      </c>
      <c r="V87" s="8">
        <f t="shared" si="69"/>
        <v>33663.930855802064</v>
      </c>
      <c r="W87" s="8">
        <f t="shared" si="70"/>
        <v>55029843.295876607</v>
      </c>
      <c r="X87" s="8">
        <f t="shared" si="71"/>
        <v>30172.351506909348</v>
      </c>
      <c r="Y87" s="9">
        <f>55.5*(Q87/V87)*16*10^3*10^3</f>
        <v>5.00837896284149E-2</v>
      </c>
      <c r="Z87" s="9">
        <f>55.5*(R87/V87)*16*10^3*10^3</f>
        <v>7.0620120739445735E-2</v>
      </c>
      <c r="AA87" s="6">
        <f>$L87/$I87*Q87*16/22.4*(273/($C87+273))*10^3*10^3</f>
        <v>1.7663123787348807</v>
      </c>
      <c r="AB87" s="6">
        <f>$K87/$I87*R87*16/22.4*(273/($C87+273))*10^3*10^3</f>
        <v>1.7663123787348809</v>
      </c>
      <c r="AC87" s="10">
        <f t="shared" si="72"/>
        <v>1.8163961683632956</v>
      </c>
      <c r="AD87" s="10">
        <f t="shared" si="73"/>
        <v>1.8369324994743266</v>
      </c>
      <c r="AE87" s="10">
        <f t="shared" si="74"/>
        <v>5.8815365926333782E-2</v>
      </c>
      <c r="AF87" s="51">
        <f>'RawData + GCconc'!U87/'RawData + GCconc'!Q87</f>
        <v>419.77755526249996</v>
      </c>
      <c r="AG87" s="8">
        <v>401</v>
      </c>
      <c r="AH87" s="59">
        <f t="shared" si="75"/>
        <v>4.0068342105263155E-4</v>
      </c>
      <c r="AI87" s="7">
        <f>AF87*10^-6*G87</f>
        <v>4.1596641693182726E-4</v>
      </c>
      <c r="AJ87" s="12">
        <f>AF87*10^-6*M87</f>
        <v>5.8652907068785576E-4</v>
      </c>
      <c r="AK87" s="8">
        <f t="shared" si="56"/>
        <v>972.59832198586594</v>
      </c>
      <c r="AL87" s="8">
        <f t="shared" si="76"/>
        <v>840.3197224747006</v>
      </c>
      <c r="AM87" s="8">
        <f t="shared" si="77"/>
        <v>2357855.2405569972</v>
      </c>
      <c r="AN87" s="8">
        <f t="shared" si="78"/>
        <v>1292.7901091411013</v>
      </c>
      <c r="AO87" s="8">
        <f t="shared" si="79"/>
        <v>2023003.3036715605</v>
      </c>
      <c r="AP87" s="8">
        <f t="shared" si="80"/>
        <v>1109.1939050204571</v>
      </c>
      <c r="AQ87" s="11">
        <f t="shared" si="81"/>
        <v>785.73465480981179</v>
      </c>
      <c r="AR87" s="11">
        <f t="shared" si="82"/>
        <v>1107.9168849546136</v>
      </c>
      <c r="AS87" s="5">
        <f>$L87/$I87*AI87*44/22.4*(273/(C87+273))*10^3*10^3</f>
        <v>1064.1661311360626</v>
      </c>
      <c r="AT87" s="5">
        <f t="shared" si="83"/>
        <v>1064.1661311360626</v>
      </c>
      <c r="AU87" s="10">
        <f t="shared" si="84"/>
        <v>1849.9007859458743</v>
      </c>
      <c r="AV87" s="10">
        <f t="shared" si="85"/>
        <v>2172.0830160906762</v>
      </c>
      <c r="AW87" s="10">
        <f t="shared" si="86"/>
        <v>882.14414971247095</v>
      </c>
      <c r="AX87" s="52">
        <f>'RawData + GCconc'!V87/'RawData + GCconc'!Q87</f>
        <v>0.19201817624999998</v>
      </c>
      <c r="AY87" s="57">
        <v>0.31</v>
      </c>
      <c r="AZ87" s="59">
        <f t="shared" si="87"/>
        <v>3.0975526315789468E-7</v>
      </c>
      <c r="BA87" s="7">
        <f>$AX87*10^-6*G87</f>
        <v>1.9027485333404602E-7</v>
      </c>
      <c r="BB87" s="7">
        <f>$AX87*10^-6*M87</f>
        <v>2.6829505546255791E-7</v>
      </c>
      <c r="BC87" s="8">
        <f t="shared" si="57"/>
        <v>1778.4540811071681</v>
      </c>
      <c r="BD87" s="8">
        <f t="shared" si="88"/>
        <v>1515.8929052728965</v>
      </c>
      <c r="BE87" s="8">
        <f t="shared" si="58"/>
        <v>3196646.8150648726</v>
      </c>
      <c r="BF87" s="8">
        <f t="shared" si="89"/>
        <v>1752.6917318117567</v>
      </c>
      <c r="BG87" s="8">
        <f t="shared" si="90"/>
        <v>2719167.5407754574</v>
      </c>
      <c r="BH87" s="8">
        <f t="shared" si="91"/>
        <v>1490.8942844945896</v>
      </c>
      <c r="BI87" s="9">
        <f t="shared" si="92"/>
        <v>0.26510719678093686</v>
      </c>
      <c r="BJ87" s="9">
        <f t="shared" si="93"/>
        <v>0.37381161418631825</v>
      </c>
      <c r="BK87" s="9">
        <f>$L87/$I87*BA87*44/22.4*(273/(C87+273))*10^3*10^3</f>
        <v>0.48677981270338622</v>
      </c>
      <c r="BL87" s="9">
        <f t="shared" si="94"/>
        <v>0.48677981270338622</v>
      </c>
      <c r="BM87" s="10">
        <f t="shared" si="95"/>
        <v>0.75188700948432308</v>
      </c>
      <c r="BN87" s="10">
        <f t="shared" si="96"/>
        <v>0.86059142688970447</v>
      </c>
      <c r="BO87" s="10">
        <f t="shared" si="97"/>
        <v>0.50736149470718817</v>
      </c>
    </row>
    <row r="88" spans="1:67" x14ac:dyDescent="0.35">
      <c r="A88" t="str">
        <f>'RawData + GCconc'!A88</f>
        <v>NHC</v>
      </c>
      <c r="B88" s="14">
        <f>'RawData + GCconc'!B88</f>
        <v>43873</v>
      </c>
      <c r="C88" s="50">
        <f>'RawData + GCconc'!O88</f>
        <v>17</v>
      </c>
      <c r="D88" s="51">
        <f>'RawData + GCconc'!P88</f>
        <v>753.1</v>
      </c>
      <c r="E88" s="51">
        <f>'RawData + GCconc'!F88</f>
        <v>12.2</v>
      </c>
      <c r="F88" s="51">
        <f>'RawData + GCconc'!G88</f>
        <v>759.4</v>
      </c>
      <c r="G88" s="4">
        <f t="shared" si="59"/>
        <v>0.99092105263157892</v>
      </c>
      <c r="H88" s="4">
        <f t="shared" si="60"/>
        <v>0.99921052631578944</v>
      </c>
      <c r="I88" s="53">
        <f>'RawData + GCconc'!J88-'RawData + GCconc'!I88</f>
        <v>26.779999999999987</v>
      </c>
      <c r="J88" s="52">
        <v>71.599999999999994</v>
      </c>
      <c r="K88" s="5">
        <f t="shared" si="61"/>
        <v>44.820000000000007</v>
      </c>
      <c r="L88" s="51">
        <f>'RawData + GCconc'!M88</f>
        <v>60</v>
      </c>
      <c r="M88" s="6">
        <f t="shared" si="62"/>
        <v>1.326534207003452</v>
      </c>
      <c r="N88" s="53">
        <f>'RawData + GCconc'!T88/'RawData + GCconc'!Q88</f>
        <v>0.79582807399999989</v>
      </c>
      <c r="O88" s="8">
        <v>2</v>
      </c>
      <c r="P88" s="59">
        <f t="shared" si="63"/>
        <v>1.9984210526315786E-6</v>
      </c>
      <c r="Q88" s="7">
        <f t="shared" si="64"/>
        <v>7.8860279280184196E-7</v>
      </c>
      <c r="R88" s="7">
        <f t="shared" si="65"/>
        <v>1.0556931630546743E-6</v>
      </c>
      <c r="S88" s="8">
        <f t="shared" si="66"/>
        <v>33778.272247067311</v>
      </c>
      <c r="T88" s="8">
        <f t="shared" si="67"/>
        <v>30211.355376596857</v>
      </c>
      <c r="U88" s="8">
        <f t="shared" si="68"/>
        <v>61397960.291354604</v>
      </c>
      <c r="V88" s="8">
        <f t="shared" si="69"/>
        <v>33663.930855802064</v>
      </c>
      <c r="W88" s="8">
        <f t="shared" si="70"/>
        <v>55029843.295876607</v>
      </c>
      <c r="X88" s="8">
        <f t="shared" si="71"/>
        <v>30172.351506909348</v>
      </c>
      <c r="Y88" s="9">
        <f>55.5*(Q88/V88)*16*10^3*10^3</f>
        <v>2.0802065065058818E-2</v>
      </c>
      <c r="Z88" s="9">
        <f>55.5*(R88/V88)*16*10^3*10^3</f>
        <v>2.784747666005195E-2</v>
      </c>
      <c r="AA88" s="6">
        <f>$L88/$I88*Q88*16/22.4*(273/($C88+273))*10^3*10^3</f>
        <v>1.1880524163402377</v>
      </c>
      <c r="AB88" s="6">
        <f>$K88/$I88*R88*16/22.4*(273/($C88+273))*10^3*10^3</f>
        <v>1.1880524163402377</v>
      </c>
      <c r="AC88" s="10">
        <f t="shared" si="72"/>
        <v>1.2088544814052966</v>
      </c>
      <c r="AD88" s="10">
        <f t="shared" si="73"/>
        <v>1.2158998930002898</v>
      </c>
      <c r="AE88" s="10">
        <f t="shared" si="74"/>
        <v>5.8815365926333782E-2</v>
      </c>
      <c r="AF88" s="51">
        <f>'RawData + GCconc'!U88/'RawData + GCconc'!Q88</f>
        <v>246.17398931000002</v>
      </c>
      <c r="AG88" s="8">
        <v>401</v>
      </c>
      <c r="AH88" s="59">
        <f t="shared" si="75"/>
        <v>4.0068342105263155E-4</v>
      </c>
      <c r="AI88" s="7">
        <f>AF88*10^-6*G88</f>
        <v>2.4393898861758026E-4</v>
      </c>
      <c r="AJ88" s="12">
        <f>AF88*10^-6*M88</f>
        <v>3.265582176942171E-4</v>
      </c>
      <c r="AK88" s="8">
        <f t="shared" si="56"/>
        <v>972.59832198586594</v>
      </c>
      <c r="AL88" s="8">
        <f t="shared" si="76"/>
        <v>840.3197224747006</v>
      </c>
      <c r="AM88" s="8">
        <f t="shared" si="77"/>
        <v>2357855.2405569972</v>
      </c>
      <c r="AN88" s="8">
        <f t="shared" si="78"/>
        <v>1292.7901091411013</v>
      </c>
      <c r="AO88" s="8">
        <f t="shared" si="79"/>
        <v>2023003.3036715605</v>
      </c>
      <c r="AP88" s="8">
        <f t="shared" si="80"/>
        <v>1109.1939050204571</v>
      </c>
      <c r="AQ88" s="11">
        <f t="shared" si="81"/>
        <v>460.78555675205394</v>
      </c>
      <c r="AR88" s="11">
        <f t="shared" si="82"/>
        <v>616.84813487557415</v>
      </c>
      <c r="AS88" s="5">
        <f>$L88/$I88*AI88*44/22.4*(273/(C88+273))*10^3*10^3</f>
        <v>1010.6277148117028</v>
      </c>
      <c r="AT88" s="5">
        <f t="shared" si="83"/>
        <v>1010.6277148117028</v>
      </c>
      <c r="AU88" s="10">
        <f t="shared" si="84"/>
        <v>1471.4132715637568</v>
      </c>
      <c r="AV88" s="10">
        <f t="shared" si="85"/>
        <v>1627.4758496872769</v>
      </c>
      <c r="AW88" s="10">
        <f t="shared" si="86"/>
        <v>882.14414971247095</v>
      </c>
      <c r="AX88" s="52">
        <f>'RawData + GCconc'!V88/'RawData + GCconc'!Q88</f>
        <v>8.6696117000000003E-2</v>
      </c>
      <c r="AY88" s="57">
        <v>0.31</v>
      </c>
      <c r="AZ88" s="59">
        <f t="shared" si="87"/>
        <v>3.0975526315789468E-7</v>
      </c>
      <c r="BA88" s="7">
        <f>$AX88*10^-6*G88</f>
        <v>8.5909007516710523E-8</v>
      </c>
      <c r="BB88" s="7">
        <f>$AX88*10^-6*M88</f>
        <v>1.150053648148735E-7</v>
      </c>
      <c r="BC88" s="8">
        <f t="shared" si="57"/>
        <v>1778.4540811071681</v>
      </c>
      <c r="BD88" s="8">
        <f t="shared" si="88"/>
        <v>1515.8929052728965</v>
      </c>
      <c r="BE88" s="8">
        <f t="shared" si="58"/>
        <v>3196646.8150648726</v>
      </c>
      <c r="BF88" s="8">
        <f t="shared" si="89"/>
        <v>1752.6917318117567</v>
      </c>
      <c r="BG88" s="8">
        <f t="shared" si="90"/>
        <v>2719167.5407754574</v>
      </c>
      <c r="BH88" s="8">
        <f t="shared" si="91"/>
        <v>1490.8942844945896</v>
      </c>
      <c r="BI88" s="9">
        <f t="shared" si="92"/>
        <v>0.11969577567353928</v>
      </c>
      <c r="BJ88" s="9">
        <f t="shared" si="93"/>
        <v>0.16023530879991868</v>
      </c>
      <c r="BK88" s="9">
        <f>$L88/$I88*BA88*44/22.4*(273/(C88+273))*10^3*10^3</f>
        <v>0.3559169628454279</v>
      </c>
      <c r="BL88" s="9">
        <f t="shared" si="94"/>
        <v>0.35591696284542795</v>
      </c>
      <c r="BM88" s="10">
        <f t="shared" si="95"/>
        <v>0.47561273851896718</v>
      </c>
      <c r="BN88" s="10">
        <f t="shared" si="96"/>
        <v>0.51615227164534661</v>
      </c>
      <c r="BO88" s="10">
        <f t="shared" si="97"/>
        <v>0.50736149470718817</v>
      </c>
    </row>
    <row r="89" spans="1:67" x14ac:dyDescent="0.35">
      <c r="A89" t="str">
        <f>'RawData + GCconc'!A89</f>
        <v>PM</v>
      </c>
      <c r="B89" s="14">
        <f>'RawData + GCconc'!B89</f>
        <v>43873</v>
      </c>
      <c r="C89" s="50">
        <f>'RawData + GCconc'!O89</f>
        <v>17</v>
      </c>
      <c r="D89" s="51">
        <f>'RawData + GCconc'!P89</f>
        <v>753.1</v>
      </c>
      <c r="E89" s="51">
        <f>'RawData + GCconc'!F89</f>
        <v>12.4</v>
      </c>
      <c r="F89" s="51">
        <f>'RawData + GCconc'!G89</f>
        <v>758.3</v>
      </c>
      <c r="G89" s="4">
        <f t="shared" si="59"/>
        <v>0.99092105263157892</v>
      </c>
      <c r="H89" s="4">
        <f t="shared" si="60"/>
        <v>0.9977631578947368</v>
      </c>
      <c r="I89" s="53">
        <f>'RawData + GCconc'!J89-'RawData + GCconc'!I89</f>
        <v>39.769999999999996</v>
      </c>
      <c r="J89" s="52">
        <v>71.599999999999994</v>
      </c>
      <c r="K89" s="5">
        <f t="shared" si="61"/>
        <v>31.83</v>
      </c>
      <c r="L89" s="51">
        <f>'RawData + GCconc'!M89</f>
        <v>45</v>
      </c>
      <c r="M89" s="6">
        <f t="shared" si="62"/>
        <v>1.400925145096483</v>
      </c>
      <c r="N89" s="53">
        <f>'RawData + GCconc'!T89/'RawData + GCconc'!Q89</f>
        <v>0.84548565499999984</v>
      </c>
      <c r="O89" s="8">
        <v>2</v>
      </c>
      <c r="P89" s="59">
        <f t="shared" si="63"/>
        <v>1.9955263157894733E-6</v>
      </c>
      <c r="Q89" s="7">
        <f t="shared" si="64"/>
        <v>8.378095352374998E-7</v>
      </c>
      <c r="R89" s="7">
        <f t="shared" si="65"/>
        <v>1.1844621139078698E-6</v>
      </c>
      <c r="S89" s="8">
        <f t="shared" si="66"/>
        <v>33778.272247067311</v>
      </c>
      <c r="T89" s="8">
        <f t="shared" si="67"/>
        <v>30358.696600187308</v>
      </c>
      <c r="U89" s="8">
        <f t="shared" si="68"/>
        <v>61397960.291354604</v>
      </c>
      <c r="V89" s="8">
        <f t="shared" si="69"/>
        <v>33663.930855802064</v>
      </c>
      <c r="W89" s="8">
        <f t="shared" si="70"/>
        <v>55294483.780532047</v>
      </c>
      <c r="X89" s="8">
        <f t="shared" si="71"/>
        <v>30317.451424476822</v>
      </c>
      <c r="Y89" s="9">
        <f>55.5*(Q89/V89)*16*10^3*10^3</f>
        <v>2.210005927346045E-2</v>
      </c>
      <c r="Z89" s="9">
        <f>55.5*(R89/V89)*16*10^3*10^3</f>
        <v>3.1244193129303179E-2</v>
      </c>
      <c r="AA89" s="6">
        <f>$L89/$I89*Q89*16/22.4*(273/($C89+273))*10^3*10^3</f>
        <v>0.63743929939471455</v>
      </c>
      <c r="AB89" s="6">
        <f>$K89/$I89*R89*16/22.4*(273/($C89+273))*10^3*10^3</f>
        <v>0.63743929939471455</v>
      </c>
      <c r="AC89" s="10">
        <f t="shared" si="72"/>
        <v>0.65953935866817504</v>
      </c>
      <c r="AD89" s="10">
        <f t="shared" si="73"/>
        <v>0.66868349252401771</v>
      </c>
      <c r="AE89" s="10">
        <f t="shared" si="74"/>
        <v>5.844908741209047E-2</v>
      </c>
      <c r="AF89" s="51">
        <f>'RawData + GCconc'!U89/'RawData + GCconc'!Q89</f>
        <v>332.00069710999998</v>
      </c>
      <c r="AG89" s="8">
        <v>401</v>
      </c>
      <c r="AH89" s="59">
        <f t="shared" si="75"/>
        <v>4.0010302631578946E-4</v>
      </c>
      <c r="AI89" s="7">
        <f>AF89*10^-6*G89</f>
        <v>3.289864802546592E-4</v>
      </c>
      <c r="AJ89" s="12">
        <f>AF89*10^-6*M89</f>
        <v>4.6510812477096021E-4</v>
      </c>
      <c r="AK89" s="8">
        <f t="shared" si="56"/>
        <v>972.59832198586594</v>
      </c>
      <c r="AL89" s="8">
        <f t="shared" si="76"/>
        <v>845.63955442839324</v>
      </c>
      <c r="AM89" s="8">
        <f t="shared" si="77"/>
        <v>2357855.2405569972</v>
      </c>
      <c r="AN89" s="8">
        <f t="shared" si="78"/>
        <v>1292.7901091411013</v>
      </c>
      <c r="AO89" s="8">
        <f t="shared" si="79"/>
        <v>2036420.007329589</v>
      </c>
      <c r="AP89" s="8">
        <f t="shared" si="80"/>
        <v>1116.5501589108694</v>
      </c>
      <c r="AQ89" s="11">
        <f t="shared" si="81"/>
        <v>621.43497161780385</v>
      </c>
      <c r="AR89" s="11">
        <f t="shared" si="82"/>
        <v>878.56028032677273</v>
      </c>
      <c r="AS89" s="5">
        <f>$L89/$I89*AI89*44/22.4*(273/(C89+273))*10^3*10^3</f>
        <v>688.34201847218446</v>
      </c>
      <c r="AT89" s="5">
        <f t="shared" si="83"/>
        <v>688.34201847218446</v>
      </c>
      <c r="AU89" s="10">
        <f t="shared" si="84"/>
        <v>1309.7769900899884</v>
      </c>
      <c r="AV89" s="10">
        <f t="shared" si="85"/>
        <v>1566.9022987989572</v>
      </c>
      <c r="AW89" s="10">
        <f t="shared" si="86"/>
        <v>875.06287332063584</v>
      </c>
      <c r="AX89" s="52">
        <f>'RawData + GCconc'!V89/'RawData + GCconc'!Q89</f>
        <v>0.124676844</v>
      </c>
      <c r="AY89" s="57">
        <v>0.31</v>
      </c>
      <c r="AZ89" s="59">
        <f t="shared" si="87"/>
        <v>3.0930657894736838E-7</v>
      </c>
      <c r="BA89" s="7">
        <f>$AX89*10^-6*G89</f>
        <v>1.2354490949526315E-7</v>
      </c>
      <c r="BB89" s="7">
        <f>$AX89*10^-6*M89</f>
        <v>1.7466292577087156E-7</v>
      </c>
      <c r="BC89" s="8">
        <f t="shared" si="57"/>
        <v>1778.4540811071681</v>
      </c>
      <c r="BD89" s="8">
        <f t="shared" si="88"/>
        <v>1526.3253318997474</v>
      </c>
      <c r="BE89" s="8">
        <f t="shared" si="58"/>
        <v>3196646.8150648726</v>
      </c>
      <c r="BF89" s="8">
        <f t="shared" si="89"/>
        <v>1752.6917318117567</v>
      </c>
      <c r="BG89" s="8">
        <f t="shared" si="90"/>
        <v>2738227.3431066182</v>
      </c>
      <c r="BH89" s="8">
        <f t="shared" si="91"/>
        <v>1501.3445969277179</v>
      </c>
      <c r="BI89" s="9">
        <f t="shared" si="92"/>
        <v>0.17213333269711317</v>
      </c>
      <c r="BJ89" s="9">
        <f t="shared" si="93"/>
        <v>0.24335532426547574</v>
      </c>
      <c r="BK89" s="9">
        <f>$L89/$I89*BA89*44/22.4*(273/(C89+273))*10^3*10^3</f>
        <v>0.25849436824305005</v>
      </c>
      <c r="BL89" s="9">
        <f t="shared" si="94"/>
        <v>0.25849436824305005</v>
      </c>
      <c r="BM89" s="10">
        <f t="shared" si="95"/>
        <v>0.43062770094016323</v>
      </c>
      <c r="BN89" s="10">
        <f t="shared" si="96"/>
        <v>0.50184969250852585</v>
      </c>
      <c r="BO89" s="10">
        <f t="shared" si="97"/>
        <v>0.50310013259789865</v>
      </c>
    </row>
    <row r="90" spans="1:67" x14ac:dyDescent="0.35">
      <c r="A90" t="str">
        <f>'RawData + GCconc'!A90</f>
        <v>PM</v>
      </c>
      <c r="B90" s="14">
        <f>'RawData + GCconc'!B90</f>
        <v>43873</v>
      </c>
      <c r="C90" s="50">
        <f>'RawData + GCconc'!O90</f>
        <v>17</v>
      </c>
      <c r="D90" s="51">
        <f>'RawData + GCconc'!P90</f>
        <v>753.1</v>
      </c>
      <c r="E90" s="51">
        <f>'RawData + GCconc'!F90</f>
        <v>12.4</v>
      </c>
      <c r="F90" s="51">
        <f>'RawData + GCconc'!G90</f>
        <v>758.3</v>
      </c>
      <c r="G90" s="4">
        <f t="shared" si="59"/>
        <v>0.99092105263157892</v>
      </c>
      <c r="H90" s="4">
        <f t="shared" si="60"/>
        <v>0.9977631578947368</v>
      </c>
      <c r="I90" s="53">
        <f>'RawData + GCconc'!J90-'RawData + GCconc'!I90</f>
        <v>40.28</v>
      </c>
      <c r="J90" s="52">
        <v>71.599999999999994</v>
      </c>
      <c r="K90" s="5">
        <f t="shared" si="61"/>
        <v>31.319999999999993</v>
      </c>
      <c r="L90" s="51">
        <f>'RawData + GCconc'!M90</f>
        <v>45</v>
      </c>
      <c r="M90" s="6">
        <f t="shared" si="62"/>
        <v>1.4237371445856022</v>
      </c>
      <c r="N90" s="53">
        <f>'RawData + GCconc'!T90/'RawData + GCconc'!Q90</f>
        <v>0.93696014599999988</v>
      </c>
      <c r="O90" s="8">
        <v>2</v>
      </c>
      <c r="P90" s="59">
        <f t="shared" si="63"/>
        <v>1.9955263157894733E-6</v>
      </c>
      <c r="Q90" s="7">
        <f t="shared" si="64"/>
        <v>9.284535341481577E-7</v>
      </c>
      <c r="R90" s="7">
        <f t="shared" si="65"/>
        <v>1.3339849628565487E-6</v>
      </c>
      <c r="S90" s="8">
        <f t="shared" si="66"/>
        <v>33778.272247067311</v>
      </c>
      <c r="T90" s="8">
        <f t="shared" si="67"/>
        <v>30358.696600187308</v>
      </c>
      <c r="U90" s="8">
        <f t="shared" si="68"/>
        <v>61397960.291354604</v>
      </c>
      <c r="V90" s="8">
        <f t="shared" si="69"/>
        <v>33663.930855802064</v>
      </c>
      <c r="W90" s="8">
        <f t="shared" si="70"/>
        <v>55294483.780532047</v>
      </c>
      <c r="X90" s="8">
        <f t="shared" si="71"/>
        <v>30317.451424476822</v>
      </c>
      <c r="Y90" s="9">
        <f>55.5*(Q90/V90)*16*10^3*10^3</f>
        <v>2.4491101228051183E-2</v>
      </c>
      <c r="Z90" s="9">
        <f>55.5*(R90/V90)*16*10^3*10^3</f>
        <v>3.5188363833406879E-2</v>
      </c>
      <c r="AA90" s="6">
        <f>$L90/$I90*Q90*16/22.4*(273/($C90+273))*10^3*10^3</f>
        <v>0.69746085694535542</v>
      </c>
      <c r="AB90" s="6">
        <f>$K90/$I90*R90*16/22.4*(273/($C90+273))*10^3*10^3</f>
        <v>0.6974608569453552</v>
      </c>
      <c r="AC90" s="10">
        <f t="shared" si="72"/>
        <v>0.72195195817340663</v>
      </c>
      <c r="AD90" s="10">
        <f t="shared" si="73"/>
        <v>0.73264922077876204</v>
      </c>
      <c r="AE90" s="10">
        <f t="shared" si="74"/>
        <v>5.844908741209047E-2</v>
      </c>
      <c r="AF90" s="51">
        <f>'RawData + GCconc'!U90/'RawData + GCconc'!Q90</f>
        <v>327.97263561</v>
      </c>
      <c r="AG90" s="8">
        <v>401</v>
      </c>
      <c r="AH90" s="59">
        <f t="shared" si="75"/>
        <v>4.0010302631578946E-4</v>
      </c>
      <c r="AI90" s="7">
        <f>AF90*10^-6*G90</f>
        <v>3.2499498931301443E-4</v>
      </c>
      <c r="AJ90" s="12">
        <f>AF90*10^-6*M90</f>
        <v>4.6694682372559553E-4</v>
      </c>
      <c r="AK90" s="8">
        <f t="shared" si="56"/>
        <v>972.59832198586594</v>
      </c>
      <c r="AL90" s="8">
        <f t="shared" si="76"/>
        <v>845.63955442839324</v>
      </c>
      <c r="AM90" s="8">
        <f t="shared" si="77"/>
        <v>2357855.2405569972</v>
      </c>
      <c r="AN90" s="8">
        <f t="shared" si="78"/>
        <v>1292.7901091411013</v>
      </c>
      <c r="AO90" s="8">
        <f t="shared" si="79"/>
        <v>2036420.007329589</v>
      </c>
      <c r="AP90" s="8">
        <f t="shared" si="80"/>
        <v>1116.5501589108694</v>
      </c>
      <c r="AQ90" s="11">
        <f t="shared" si="81"/>
        <v>613.89529382279625</v>
      </c>
      <c r="AR90" s="11">
        <f t="shared" si="82"/>
        <v>882.03346813620169</v>
      </c>
      <c r="AS90" s="5">
        <f>$L90/$I90*AI90*44/22.4*(273/(C90+273))*10^3*10^3</f>
        <v>671.3809656422012</v>
      </c>
      <c r="AT90" s="5">
        <f t="shared" si="83"/>
        <v>671.38096564220109</v>
      </c>
      <c r="AU90" s="10">
        <f t="shared" si="84"/>
        <v>1285.2762594649976</v>
      </c>
      <c r="AV90" s="10">
        <f t="shared" si="85"/>
        <v>1553.4144337784028</v>
      </c>
      <c r="AW90" s="10">
        <f t="shared" si="86"/>
        <v>875.06287332063584</v>
      </c>
      <c r="AX90" s="52">
        <f>'RawData + GCconc'!V90/'RawData + GCconc'!Q90</f>
        <v>0.125581147</v>
      </c>
      <c r="AY90" s="57">
        <v>0.31</v>
      </c>
      <c r="AZ90" s="59">
        <f t="shared" si="87"/>
        <v>3.0930657894736838E-7</v>
      </c>
      <c r="BA90" s="7">
        <f>$AX90*10^-6*G90</f>
        <v>1.2444100237592103E-7</v>
      </c>
      <c r="BB90" s="7">
        <f>$AX90*10^-6*M90</f>
        <v>1.7879454364356474E-7</v>
      </c>
      <c r="BC90" s="8">
        <f t="shared" si="57"/>
        <v>1778.4540811071681</v>
      </c>
      <c r="BD90" s="8">
        <f t="shared" si="88"/>
        <v>1526.3253318997474</v>
      </c>
      <c r="BE90" s="8">
        <f t="shared" si="58"/>
        <v>3196646.8150648726</v>
      </c>
      <c r="BF90" s="8">
        <f t="shared" si="89"/>
        <v>1752.6917318117567</v>
      </c>
      <c r="BG90" s="8">
        <f t="shared" si="90"/>
        <v>2738227.3431066182</v>
      </c>
      <c r="BH90" s="8">
        <f t="shared" si="91"/>
        <v>1501.3445969277179</v>
      </c>
      <c r="BI90" s="9">
        <f t="shared" si="92"/>
        <v>0.17338184592670691</v>
      </c>
      <c r="BJ90" s="9">
        <f t="shared" si="93"/>
        <v>0.2491118475958434</v>
      </c>
      <c r="BK90" s="9">
        <f>$L90/$I90*BA90*44/22.4*(273/(C90+273))*10^3*10^3</f>
        <v>0.25707264138820884</v>
      </c>
      <c r="BL90" s="9">
        <f t="shared" si="94"/>
        <v>0.25707264138820884</v>
      </c>
      <c r="BM90" s="10">
        <f t="shared" si="95"/>
        <v>0.43045448731491576</v>
      </c>
      <c r="BN90" s="10">
        <f t="shared" si="96"/>
        <v>0.50618448898405222</v>
      </c>
      <c r="BO90" s="10">
        <f t="shared" si="97"/>
        <v>0.50310013259789865</v>
      </c>
    </row>
    <row r="91" spans="1:67" x14ac:dyDescent="0.35">
      <c r="A91" t="str">
        <f>'RawData + GCconc'!A91</f>
        <v>UNHC</v>
      </c>
      <c r="B91" s="14">
        <f>'RawData + GCconc'!B91</f>
        <v>43873</v>
      </c>
      <c r="C91" s="50">
        <f>'RawData + GCconc'!O91</f>
        <v>17</v>
      </c>
      <c r="D91" s="51">
        <f>'RawData + GCconc'!P91</f>
        <v>753.1</v>
      </c>
      <c r="E91" s="51">
        <f>'RawData + GCconc'!F91</f>
        <v>12.3</v>
      </c>
      <c r="F91" s="51">
        <f>'RawData + GCconc'!G91</f>
        <v>755.4</v>
      </c>
      <c r="G91" s="4">
        <f t="shared" si="59"/>
        <v>0.99092105263157892</v>
      </c>
      <c r="H91" s="4">
        <f t="shared" si="60"/>
        <v>0.99394736842105258</v>
      </c>
      <c r="I91" s="53">
        <f>'RawData + GCconc'!J91-'RawData + GCconc'!I91</f>
        <v>33.740000000000009</v>
      </c>
      <c r="J91" s="52">
        <v>71.599999999999994</v>
      </c>
      <c r="K91" s="5">
        <f t="shared" si="61"/>
        <v>37.859999999999985</v>
      </c>
      <c r="L91" s="51">
        <f>'RawData + GCconc'!M91</f>
        <v>52</v>
      </c>
      <c r="M91" s="6">
        <f t="shared" si="62"/>
        <v>1.3610114827480753</v>
      </c>
      <c r="N91" s="53">
        <f>'RawData + GCconc'!T91/'RawData + GCconc'!Q91</f>
        <v>1.7288678839999998</v>
      </c>
      <c r="O91" s="8">
        <v>2</v>
      </c>
      <c r="P91" s="59">
        <f t="shared" si="63"/>
        <v>1.9878947368421049E-6</v>
      </c>
      <c r="Q91" s="7">
        <f t="shared" si="64"/>
        <v>1.71317158347421E-6</v>
      </c>
      <c r="R91" s="7">
        <f t="shared" si="65"/>
        <v>2.3530090422783669E-6</v>
      </c>
      <c r="S91" s="8">
        <f t="shared" si="66"/>
        <v>33778.272247067311</v>
      </c>
      <c r="T91" s="8">
        <f t="shared" si="67"/>
        <v>30285.008632966332</v>
      </c>
      <c r="U91" s="8">
        <f t="shared" si="68"/>
        <v>61397960.291354604</v>
      </c>
      <c r="V91" s="8">
        <f t="shared" si="69"/>
        <v>33663.930855802064</v>
      </c>
      <c r="W91" s="8">
        <f t="shared" si="70"/>
        <v>55162148.571989581</v>
      </c>
      <c r="X91" s="8">
        <f t="shared" si="71"/>
        <v>30244.893259856668</v>
      </c>
      <c r="Y91" s="9">
        <f>55.5*(Q91/V91)*16*10^3*10^3</f>
        <v>4.5190693048934284E-2</v>
      </c>
      <c r="Z91" s="9">
        <f>55.5*(R91/V91)*16*10^3*10^3</f>
        <v>6.2068569428013316E-2</v>
      </c>
      <c r="AA91" s="6">
        <f>$L91/$I91*Q91*16/22.4*(273/($C91+273))*10^3*10^3</f>
        <v>1.775398059852062</v>
      </c>
      <c r="AB91" s="6">
        <f>$K91/$I91*R91*16/22.4*(273/($C91+273))*10^3*10^3</f>
        <v>1.7753980598520622</v>
      </c>
      <c r="AC91" s="10">
        <f t="shared" si="72"/>
        <v>1.8205887529009963</v>
      </c>
      <c r="AD91" s="10">
        <f t="shared" si="73"/>
        <v>1.8374666292800756</v>
      </c>
      <c r="AE91" s="10">
        <f t="shared" si="74"/>
        <v>5.8365242394780227E-2</v>
      </c>
      <c r="AF91" s="51">
        <f>'RawData + GCconc'!U91/'RawData + GCconc'!Q91</f>
        <v>485.28810460999995</v>
      </c>
      <c r="AG91" s="8">
        <v>401</v>
      </c>
      <c r="AH91" s="59">
        <f t="shared" si="75"/>
        <v>3.985728947368421E-4</v>
      </c>
      <c r="AI91" s="7">
        <f>AF91*10^-6*G91</f>
        <v>4.8088219944972493E-4</v>
      </c>
      <c r="AJ91" s="12">
        <f>AF91*10^-6*M91</f>
        <v>6.6048268281525908E-4</v>
      </c>
      <c r="AK91" s="8">
        <f t="shared" si="56"/>
        <v>972.59832198586594</v>
      </c>
      <c r="AL91" s="8">
        <f t="shared" si="76"/>
        <v>842.97749306999231</v>
      </c>
      <c r="AM91" s="8">
        <f t="shared" si="77"/>
        <v>2357855.2405569972</v>
      </c>
      <c r="AN91" s="8">
        <f t="shared" si="78"/>
        <v>1292.7901091411013</v>
      </c>
      <c r="AO91" s="8">
        <f t="shared" si="79"/>
        <v>2029705.7006243414</v>
      </c>
      <c r="AP91" s="8">
        <f t="shared" si="80"/>
        <v>1112.8687669623823</v>
      </c>
      <c r="AQ91" s="11">
        <f t="shared" si="81"/>
        <v>908.3565249709518</v>
      </c>
      <c r="AR91" s="11">
        <f t="shared" si="82"/>
        <v>1247.6106523636959</v>
      </c>
      <c r="AS91" s="5">
        <f>$L91/$I91*AI91*44/22.4*(273/(C91+273))*10^3*10^3</f>
        <v>1370.4597154360504</v>
      </c>
      <c r="AT91" s="5">
        <f t="shared" si="83"/>
        <v>1370.4597154360504</v>
      </c>
      <c r="AU91" s="10">
        <f t="shared" si="84"/>
        <v>2278.8162404070022</v>
      </c>
      <c r="AV91" s="10">
        <f t="shared" si="85"/>
        <v>2618.0703677997462</v>
      </c>
      <c r="AW91" s="10">
        <f t="shared" si="86"/>
        <v>874.59998684666925</v>
      </c>
      <c r="AX91" s="52">
        <f>'RawData + GCconc'!V91/'RawData + GCconc'!Q91</f>
        <v>0.119401743</v>
      </c>
      <c r="AY91" s="57">
        <v>0.31</v>
      </c>
      <c r="AZ91" s="59">
        <f t="shared" si="87"/>
        <v>3.0812368421052623E-7</v>
      </c>
      <c r="BA91" s="7">
        <f>$AX91*10^-6*G91</f>
        <v>1.1831770085960526E-7</v>
      </c>
      <c r="BB91" s="7">
        <f>$AX91*10^-6*M91</f>
        <v>1.6250714328313461E-7</v>
      </c>
      <c r="BC91" s="8">
        <f t="shared" si="57"/>
        <v>1778.4540811071681</v>
      </c>
      <c r="BD91" s="8">
        <f t="shared" si="88"/>
        <v>1521.1035854108561</v>
      </c>
      <c r="BE91" s="8">
        <f t="shared" si="58"/>
        <v>3196646.8150648726</v>
      </c>
      <c r="BF91" s="8">
        <f t="shared" si="89"/>
        <v>1752.6917318117567</v>
      </c>
      <c r="BG91" s="8">
        <f t="shared" si="90"/>
        <v>2728688.1871283832</v>
      </c>
      <c r="BH91" s="8">
        <f t="shared" si="91"/>
        <v>1496.1143663834105</v>
      </c>
      <c r="BI91" s="9">
        <f t="shared" si="92"/>
        <v>0.16485033862771029</v>
      </c>
      <c r="BJ91" s="9">
        <f t="shared" si="93"/>
        <v>0.22641884861703482</v>
      </c>
      <c r="BK91" s="9">
        <f>$L91/$I91*BA91*44/22.4*(273/(C91+273))*10^3*10^3</f>
        <v>0.33719202506695134</v>
      </c>
      <c r="BL91" s="9">
        <f t="shared" si="94"/>
        <v>0.33719202506695134</v>
      </c>
      <c r="BM91" s="10">
        <f t="shared" si="95"/>
        <v>0.5020423636946616</v>
      </c>
      <c r="BN91" s="10">
        <f t="shared" si="96"/>
        <v>0.56361087368398621</v>
      </c>
      <c r="BO91" s="10">
        <f t="shared" si="97"/>
        <v>0.50292815425667614</v>
      </c>
    </row>
    <row r="92" spans="1:67" x14ac:dyDescent="0.35">
      <c r="A92" t="str">
        <f>'RawData + GCconc'!A92</f>
        <v>UNHC</v>
      </c>
      <c r="B92" s="14">
        <f>'RawData + GCconc'!B92</f>
        <v>43873</v>
      </c>
      <c r="C92" s="50">
        <f>'RawData + GCconc'!O92</f>
        <v>17</v>
      </c>
      <c r="D92" s="51">
        <f>'RawData + GCconc'!P92</f>
        <v>753.1</v>
      </c>
      <c r="E92" s="51">
        <f>'RawData + GCconc'!F92</f>
        <v>12.3</v>
      </c>
      <c r="F92" s="51">
        <f>'RawData + GCconc'!G92</f>
        <v>755.4</v>
      </c>
      <c r="G92" s="4">
        <f t="shared" si="59"/>
        <v>0.99092105263157892</v>
      </c>
      <c r="H92" s="4">
        <f t="shared" si="60"/>
        <v>0.99394736842105258</v>
      </c>
      <c r="I92" s="53">
        <f>'RawData + GCconc'!J92-'RawData + GCconc'!I92</f>
        <v>36.909999999999997</v>
      </c>
      <c r="J92" s="52">
        <v>71.599999999999994</v>
      </c>
      <c r="K92" s="5">
        <f t="shared" si="61"/>
        <v>34.69</v>
      </c>
      <c r="L92" s="51">
        <f>'RawData + GCconc'!M92</f>
        <v>50</v>
      </c>
      <c r="M92" s="6">
        <f t="shared" si="62"/>
        <v>1.4282517333980671</v>
      </c>
      <c r="N92" s="53">
        <f>'RawData + GCconc'!T92/'RawData + GCconc'!Q92</f>
        <v>2.1313556460000003</v>
      </c>
      <c r="O92" s="8">
        <v>2</v>
      </c>
      <c r="P92" s="59">
        <f t="shared" si="63"/>
        <v>1.9878947368421049E-6</v>
      </c>
      <c r="Q92" s="7">
        <f t="shared" si="64"/>
        <v>2.1120051802665791E-6</v>
      </c>
      <c r="R92" s="7">
        <f t="shared" si="65"/>
        <v>3.0441123958872577E-6</v>
      </c>
      <c r="S92" s="8">
        <f t="shared" si="66"/>
        <v>33778.272247067311</v>
      </c>
      <c r="T92" s="8">
        <f t="shared" si="67"/>
        <v>30285.008632966332</v>
      </c>
      <c r="U92" s="8">
        <f t="shared" si="68"/>
        <v>61397960.291354604</v>
      </c>
      <c r="V92" s="8">
        <f t="shared" si="69"/>
        <v>33663.930855802064</v>
      </c>
      <c r="W92" s="8">
        <f t="shared" si="70"/>
        <v>55162148.571989581</v>
      </c>
      <c r="X92" s="8">
        <f t="shared" si="71"/>
        <v>30244.893259856668</v>
      </c>
      <c r="Y92" s="9">
        <f>55.5*(Q92/V92)*16*10^3*10^3</f>
        <v>5.5711277690955741E-2</v>
      </c>
      <c r="Z92" s="9">
        <f>55.5*(R92/V92)*16*10^3*10^3</f>
        <v>8.0298757121585101E-2</v>
      </c>
      <c r="AA92" s="6">
        <f>$L92/$I92*Q92*16/22.4*(273/($C92+273))*10^3*10^3</f>
        <v>1.9237895073383671</v>
      </c>
      <c r="AB92" s="6">
        <f>$K92/$I92*R92*16/22.4*(273/($C92+273))*10^3*10^3</f>
        <v>1.9237895073383671</v>
      </c>
      <c r="AC92" s="10">
        <f t="shared" si="72"/>
        <v>1.9795007850293227</v>
      </c>
      <c r="AD92" s="10">
        <f t="shared" si="73"/>
        <v>2.004088264459952</v>
      </c>
      <c r="AE92" s="10">
        <f t="shared" si="74"/>
        <v>5.8365242394780227E-2</v>
      </c>
      <c r="AF92" s="51">
        <f>'RawData + GCconc'!U92/'RawData + GCconc'!Q92</f>
        <v>480.18627611000005</v>
      </c>
      <c r="AG92" s="8">
        <v>401</v>
      </c>
      <c r="AH92" s="59">
        <f t="shared" si="75"/>
        <v>3.985728947368421E-4</v>
      </c>
      <c r="AI92" s="7">
        <f>AF92*10^-6*G92</f>
        <v>4.7582669018215919E-4</v>
      </c>
      <c r="AJ92" s="12">
        <f>AF92*10^-6*M92</f>
        <v>6.8582688120807033E-4</v>
      </c>
      <c r="AK92" s="8">
        <f t="shared" si="56"/>
        <v>972.59832198586594</v>
      </c>
      <c r="AL92" s="8">
        <f t="shared" si="76"/>
        <v>842.97749306999231</v>
      </c>
      <c r="AM92" s="8">
        <f t="shared" si="77"/>
        <v>2357855.2405569972</v>
      </c>
      <c r="AN92" s="8">
        <f t="shared" si="78"/>
        <v>1292.7901091411013</v>
      </c>
      <c r="AO92" s="8">
        <f t="shared" si="79"/>
        <v>2029705.7006243414</v>
      </c>
      <c r="AP92" s="8">
        <f t="shared" si="80"/>
        <v>1112.8687669623823</v>
      </c>
      <c r="AQ92" s="11">
        <f t="shared" si="81"/>
        <v>898.80698282632818</v>
      </c>
      <c r="AR92" s="11">
        <f t="shared" si="82"/>
        <v>1295.484264667524</v>
      </c>
      <c r="AS92" s="5">
        <f>$L92/$I92*AI92*44/22.4*(273/(C92+273))*10^3*10^3</f>
        <v>1191.9116518754049</v>
      </c>
      <c r="AT92" s="5">
        <f t="shared" si="83"/>
        <v>1191.9116518754049</v>
      </c>
      <c r="AU92" s="10">
        <f t="shared" si="84"/>
        <v>2090.7186347017332</v>
      </c>
      <c r="AV92" s="10">
        <f t="shared" si="85"/>
        <v>2487.3959165429287</v>
      </c>
      <c r="AW92" s="10">
        <f t="shared" si="86"/>
        <v>874.59998684666925</v>
      </c>
      <c r="AX92" s="52">
        <f>'RawData + GCconc'!V92/'RawData + GCconc'!Q92</f>
        <v>0.125731864</v>
      </c>
      <c r="AY92" s="57">
        <v>0.31</v>
      </c>
      <c r="AZ92" s="59">
        <f t="shared" si="87"/>
        <v>3.0812368421052623E-7</v>
      </c>
      <c r="BA92" s="7">
        <f>$AX92*10^-6*G92</f>
        <v>1.2459035102421051E-7</v>
      </c>
      <c r="BB92" s="7">
        <f>$AX92*10^-6*M92</f>
        <v>1.7957675270137001E-7</v>
      </c>
      <c r="BC92" s="8">
        <f t="shared" si="57"/>
        <v>1778.4540811071681</v>
      </c>
      <c r="BD92" s="8">
        <f t="shared" si="88"/>
        <v>1521.1035854108561</v>
      </c>
      <c r="BE92" s="8">
        <f t="shared" si="58"/>
        <v>3196646.8150648726</v>
      </c>
      <c r="BF92" s="8">
        <f t="shared" si="89"/>
        <v>1752.6917318117567</v>
      </c>
      <c r="BG92" s="8">
        <f t="shared" si="90"/>
        <v>2728688.1871283832</v>
      </c>
      <c r="BH92" s="8">
        <f t="shared" si="91"/>
        <v>1496.1143663834105</v>
      </c>
      <c r="BI92" s="9">
        <f t="shared" si="92"/>
        <v>0.1735899312348666</v>
      </c>
      <c r="BJ92" s="9">
        <f t="shared" si="93"/>
        <v>0.25020168814480626</v>
      </c>
      <c r="BK92" s="9">
        <f>$L92/$I92*BA92*44/22.4*(273/(C92+273))*10^3*10^3</f>
        <v>0.31208987255454979</v>
      </c>
      <c r="BL92" s="9">
        <f t="shared" si="94"/>
        <v>0.31208987255454967</v>
      </c>
      <c r="BM92" s="10">
        <f t="shared" si="95"/>
        <v>0.48567980378941639</v>
      </c>
      <c r="BN92" s="10">
        <f t="shared" si="96"/>
        <v>0.56229156069935593</v>
      </c>
      <c r="BO92" s="10">
        <f t="shared" si="97"/>
        <v>0.50292815425667614</v>
      </c>
    </row>
    <row r="93" spans="1:67" x14ac:dyDescent="0.35">
      <c r="A93" t="str">
        <f>'RawData + GCconc'!A93</f>
        <v>WB</v>
      </c>
      <c r="B93" s="14">
        <f>'RawData + GCconc'!B93</f>
        <v>43873</v>
      </c>
      <c r="C93" s="50">
        <f>'RawData + GCconc'!O93</f>
        <v>17</v>
      </c>
      <c r="D93" s="51">
        <f>'RawData + GCconc'!P93</f>
        <v>753.1</v>
      </c>
      <c r="E93" s="51">
        <f>'RawData + GCconc'!F93</f>
        <v>12.4</v>
      </c>
      <c r="F93" s="51">
        <f>'RawData + GCconc'!G93</f>
        <v>756.2</v>
      </c>
      <c r="G93" s="4">
        <f t="shared" si="59"/>
        <v>0.99092105263157892</v>
      </c>
      <c r="H93" s="4">
        <f t="shared" si="60"/>
        <v>0.99500000000000011</v>
      </c>
      <c r="I93" s="53">
        <f>'RawData + GCconc'!J93-'RawData + GCconc'!I93</f>
        <v>42.8</v>
      </c>
      <c r="J93" s="52">
        <v>71.599999999999994</v>
      </c>
      <c r="K93" s="5">
        <f t="shared" si="61"/>
        <v>28.799999999999997</v>
      </c>
      <c r="L93" s="51">
        <f>'RawData + GCconc'!M93</f>
        <v>43</v>
      </c>
      <c r="M93" s="6">
        <f t="shared" si="62"/>
        <v>1.4795001827485381</v>
      </c>
      <c r="N93" s="53">
        <f>'RawData + GCconc'!T93/'RawData + GCconc'!Q93</f>
        <v>2.0830048430000003</v>
      </c>
      <c r="O93" s="8">
        <v>2</v>
      </c>
      <c r="P93" s="59">
        <f t="shared" si="63"/>
        <v>1.99E-6</v>
      </c>
      <c r="Q93" s="7">
        <f t="shared" si="64"/>
        <v>2.064093351662237E-6</v>
      </c>
      <c r="R93" s="7">
        <f t="shared" si="65"/>
        <v>3.0818060458845901E-6</v>
      </c>
      <c r="S93" s="8">
        <f t="shared" si="66"/>
        <v>33778.272247067311</v>
      </c>
      <c r="T93" s="8">
        <f t="shared" si="67"/>
        <v>30358.696600187308</v>
      </c>
      <c r="U93" s="8">
        <f t="shared" si="68"/>
        <v>61397960.291354604</v>
      </c>
      <c r="V93" s="8">
        <f t="shared" si="69"/>
        <v>33663.930855802064</v>
      </c>
      <c r="W93" s="8">
        <f t="shared" si="70"/>
        <v>55294483.780532047</v>
      </c>
      <c r="X93" s="8">
        <f t="shared" si="71"/>
        <v>30317.451424476822</v>
      </c>
      <c r="Y93" s="9">
        <f>55.5*(Q93/V93)*16*10^3*10^3</f>
        <v>5.4447441213186752E-2</v>
      </c>
      <c r="Z93" s="9">
        <f>55.5*(R93/V93)*16*10^3*10^3</f>
        <v>8.1293054589132996E-2</v>
      </c>
      <c r="AA93" s="6">
        <f>$L93/$I93*Q93*16/22.4*(273/($C93+273))*10^3*10^3</f>
        <v>1.3944104700038558</v>
      </c>
      <c r="AB93" s="6">
        <f>$K93/$I93*R93*16/22.4*(273/($C93+273))*10^3*10^3</f>
        <v>1.3944104700038558</v>
      </c>
      <c r="AC93" s="10">
        <f t="shared" si="72"/>
        <v>1.4488579112170425</v>
      </c>
      <c r="AD93" s="10">
        <f t="shared" si="73"/>
        <v>1.4757035245929888</v>
      </c>
      <c r="AE93" s="10">
        <f t="shared" si="74"/>
        <v>5.8287221285800904E-2</v>
      </c>
      <c r="AF93" s="51">
        <f>'RawData + GCconc'!U93/'RawData + GCconc'!Q93</f>
        <v>507.60178540999999</v>
      </c>
      <c r="AG93" s="8">
        <v>401</v>
      </c>
      <c r="AH93" s="59">
        <f t="shared" si="75"/>
        <v>3.9899500000000002E-4</v>
      </c>
      <c r="AI93" s="7">
        <f>AF93*10^-6*G93</f>
        <v>5.0299329551614603E-4</v>
      </c>
      <c r="AJ93" s="12">
        <f>AF93*10^-6*M93</f>
        <v>7.5099693427757911E-4</v>
      </c>
      <c r="AK93" s="8">
        <f t="shared" si="56"/>
        <v>972.59832198586594</v>
      </c>
      <c r="AL93" s="8">
        <f t="shared" si="76"/>
        <v>845.63955442839324</v>
      </c>
      <c r="AM93" s="8">
        <f t="shared" si="77"/>
        <v>2357855.2405569972</v>
      </c>
      <c r="AN93" s="8">
        <f t="shared" si="78"/>
        <v>1292.7901091411013</v>
      </c>
      <c r="AO93" s="8">
        <f t="shared" si="79"/>
        <v>2036420.007329589</v>
      </c>
      <c r="AP93" s="8">
        <f t="shared" si="80"/>
        <v>1116.5501589108694</v>
      </c>
      <c r="AQ93" s="11">
        <f t="shared" si="81"/>
        <v>950.12300834084192</v>
      </c>
      <c r="AR93" s="11">
        <f t="shared" si="82"/>
        <v>1418.5864360644514</v>
      </c>
      <c r="AS93" s="5">
        <f>$L93/$I93*AI93*44/22.4*(273/(C93+273))*10^3*10^3</f>
        <v>934.45026208370393</v>
      </c>
      <c r="AT93" s="5">
        <f t="shared" si="83"/>
        <v>934.45026208370371</v>
      </c>
      <c r="AU93" s="10">
        <f t="shared" si="84"/>
        <v>1884.5732704245459</v>
      </c>
      <c r="AV93" s="10">
        <f t="shared" si="85"/>
        <v>2353.0366981481552</v>
      </c>
      <c r="AW93" s="10">
        <f t="shared" si="86"/>
        <v>872.63951576561362</v>
      </c>
      <c r="AX93" s="52">
        <f>'RawData + GCconc'!V93/'RawData + GCconc'!Q93</f>
        <v>0.13130839899999999</v>
      </c>
      <c r="AY93" s="57">
        <v>0.31</v>
      </c>
      <c r="AZ93" s="59">
        <f t="shared" si="87"/>
        <v>3.0845000000000004E-7</v>
      </c>
      <c r="BA93" s="7">
        <f>$AX93*10^-6*G93</f>
        <v>1.3011625695644737E-7</v>
      </c>
      <c r="BB93" s="7">
        <f>$AX93*10^-6*M93</f>
        <v>1.9427080031691796E-7</v>
      </c>
      <c r="BC93" s="8">
        <f t="shared" si="57"/>
        <v>1778.4540811071681</v>
      </c>
      <c r="BD93" s="8">
        <f t="shared" si="88"/>
        <v>1526.3253318997474</v>
      </c>
      <c r="BE93" s="8">
        <f t="shared" si="58"/>
        <v>3196646.8150648726</v>
      </c>
      <c r="BF93" s="8">
        <f t="shared" si="89"/>
        <v>1752.6917318117567</v>
      </c>
      <c r="BG93" s="8">
        <f t="shared" si="90"/>
        <v>2738227.3431066182</v>
      </c>
      <c r="BH93" s="8">
        <f t="shared" si="91"/>
        <v>1501.3445969277179</v>
      </c>
      <c r="BI93" s="9">
        <f t="shared" si="92"/>
        <v>0.18128909592058878</v>
      </c>
      <c r="BJ93" s="9">
        <f t="shared" si="93"/>
        <v>0.27067469182587911</v>
      </c>
      <c r="BK93" s="9">
        <f>$L93/$I93*BA93*44/22.4*(273/(C93+273))*10^3*10^3</f>
        <v>0.24172721882810833</v>
      </c>
      <c r="BL93" s="9">
        <f t="shared" si="94"/>
        <v>0.24172721882810833</v>
      </c>
      <c r="BM93" s="10">
        <f t="shared" si="95"/>
        <v>0.42301631474869711</v>
      </c>
      <c r="BN93" s="10">
        <f t="shared" si="96"/>
        <v>0.51240191065398744</v>
      </c>
      <c r="BO93" s="10">
        <f t="shared" si="97"/>
        <v>0.50170687098843603</v>
      </c>
    </row>
    <row r="94" spans="1:67" x14ac:dyDescent="0.35">
      <c r="A94" t="str">
        <f>'RawData + GCconc'!A94</f>
        <v>WB</v>
      </c>
      <c r="B94" s="14">
        <f>'RawData + GCconc'!B94</f>
        <v>43873</v>
      </c>
      <c r="C94" s="50">
        <f>'RawData + GCconc'!O94</f>
        <v>17</v>
      </c>
      <c r="D94" s="51">
        <f>'RawData + GCconc'!P94</f>
        <v>753.1</v>
      </c>
      <c r="E94" s="51">
        <f>'RawData + GCconc'!F94</f>
        <v>12.4</v>
      </c>
      <c r="F94" s="51">
        <f>'RawData + GCconc'!G94</f>
        <v>756.2</v>
      </c>
      <c r="G94" s="4">
        <f t="shared" si="59"/>
        <v>0.99092105263157892</v>
      </c>
      <c r="H94" s="4">
        <f t="shared" si="60"/>
        <v>0.99500000000000011</v>
      </c>
      <c r="I94" s="53">
        <f>'RawData + GCconc'!J94-'RawData + GCconc'!I94</f>
        <v>45.629999999999995</v>
      </c>
      <c r="J94" s="52">
        <v>71.599999999999994</v>
      </c>
      <c r="K94" s="5">
        <f t="shared" si="61"/>
        <v>25.97</v>
      </c>
      <c r="L94" s="51">
        <f>'RawData + GCconc'!M94</f>
        <v>39</v>
      </c>
      <c r="M94" s="6">
        <f t="shared" si="62"/>
        <v>1.4880986158117666</v>
      </c>
      <c r="N94" s="53">
        <f>'RawData + GCconc'!T94/'RawData + GCconc'!Q94</f>
        <v>2.3443605320000001</v>
      </c>
      <c r="O94" s="8">
        <v>2</v>
      </c>
      <c r="P94" s="59">
        <f t="shared" si="63"/>
        <v>1.99E-6</v>
      </c>
      <c r="Q94" s="7">
        <f t="shared" si="64"/>
        <v>2.3230762061173684E-6</v>
      </c>
      <c r="R94" s="7">
        <f t="shared" si="65"/>
        <v>3.4886396626329365E-6</v>
      </c>
      <c r="S94" s="8">
        <f t="shared" si="66"/>
        <v>33778.272247067311</v>
      </c>
      <c r="T94" s="8">
        <f t="shared" si="67"/>
        <v>30358.696600187308</v>
      </c>
      <c r="U94" s="8">
        <f t="shared" si="68"/>
        <v>61397960.291354604</v>
      </c>
      <c r="V94" s="8">
        <f t="shared" si="69"/>
        <v>33663.930855802064</v>
      </c>
      <c r="W94" s="8">
        <f t="shared" si="70"/>
        <v>55294483.780532047</v>
      </c>
      <c r="X94" s="8">
        <f t="shared" si="71"/>
        <v>30317.451424476822</v>
      </c>
      <c r="Y94" s="9">
        <f>55.5*(Q94/V94)*16*10^3*10^3</f>
        <v>6.1278989666076929E-2</v>
      </c>
      <c r="Z94" s="9">
        <f>55.5*(R94/V94)*16*10^3*10^3</f>
        <v>9.2024666806969593E-2</v>
      </c>
      <c r="AA94" s="6">
        <f>$L94/$I94*Q94*16/22.4*(273/($C94+273))*10^3*10^3</f>
        <v>1.3351012678835452</v>
      </c>
      <c r="AB94" s="6">
        <f>$K94/$I94*R94*16/22.4*(273/($C94+273))*10^3*10^3</f>
        <v>1.3351012678835452</v>
      </c>
      <c r="AC94" s="10">
        <f t="shared" si="72"/>
        <v>1.3963802575496223</v>
      </c>
      <c r="AD94" s="10">
        <f t="shared" si="73"/>
        <v>1.4271259346905147</v>
      </c>
      <c r="AE94" s="10">
        <f t="shared" si="74"/>
        <v>5.8287221285800904E-2</v>
      </c>
      <c r="AF94" s="51">
        <f>'RawData + GCconc'!U94/'RawData + GCconc'!Q94</f>
        <v>492.09245650999998</v>
      </c>
      <c r="AG94" s="8">
        <v>401</v>
      </c>
      <c r="AH94" s="59">
        <f t="shared" si="75"/>
        <v>3.9899500000000002E-4</v>
      </c>
      <c r="AI94" s="7">
        <f>AF94*10^-6*G94</f>
        <v>4.8762477499694859E-4</v>
      </c>
      <c r="AJ94" s="12">
        <f>AF94*10^-6*M94</f>
        <v>7.322821033839428E-4</v>
      </c>
      <c r="AK94" s="8">
        <f t="shared" si="56"/>
        <v>972.59832198586594</v>
      </c>
      <c r="AL94" s="8">
        <f t="shared" si="76"/>
        <v>845.63955442839324</v>
      </c>
      <c r="AM94" s="8">
        <f t="shared" si="77"/>
        <v>2357855.2405569972</v>
      </c>
      <c r="AN94" s="8">
        <f t="shared" si="78"/>
        <v>1292.7901091411013</v>
      </c>
      <c r="AO94" s="8">
        <f t="shared" si="79"/>
        <v>2036420.007329589</v>
      </c>
      <c r="AP94" s="8">
        <f t="shared" si="80"/>
        <v>1116.5501589108694</v>
      </c>
      <c r="AQ94" s="11">
        <f t="shared" si="81"/>
        <v>921.09283024579599</v>
      </c>
      <c r="AR94" s="11">
        <f t="shared" si="82"/>
        <v>1383.2352860834053</v>
      </c>
      <c r="AS94" s="5">
        <f>$L94/$I94*AI94*44/22.4*(273/(C94+273))*10^3*10^3</f>
        <v>770.67133979402809</v>
      </c>
      <c r="AT94" s="5">
        <f t="shared" si="83"/>
        <v>770.67133979402809</v>
      </c>
      <c r="AU94" s="10">
        <f t="shared" si="84"/>
        <v>1691.764170039824</v>
      </c>
      <c r="AV94" s="10">
        <f t="shared" si="85"/>
        <v>2153.9066258774333</v>
      </c>
      <c r="AW94" s="10">
        <f t="shared" si="86"/>
        <v>872.63951576561362</v>
      </c>
      <c r="AX94" s="52">
        <f>'RawData + GCconc'!V94/'RawData + GCconc'!Q94</f>
        <v>0.13748780299999999</v>
      </c>
      <c r="AY94" s="57">
        <v>0.31</v>
      </c>
      <c r="AZ94" s="59">
        <f t="shared" si="87"/>
        <v>3.0845000000000004E-7</v>
      </c>
      <c r="BA94" s="7">
        <f>$AX94*10^-6*G94</f>
        <v>1.3623955847276315E-7</v>
      </c>
      <c r="BB94" s="7">
        <f>$AX94*10^-6*M94</f>
        <v>2.0459540933530084E-7</v>
      </c>
      <c r="BC94" s="8">
        <f t="shared" si="57"/>
        <v>1778.4540811071681</v>
      </c>
      <c r="BD94" s="8">
        <f t="shared" si="88"/>
        <v>1526.3253318997474</v>
      </c>
      <c r="BE94" s="8">
        <f t="shared" si="58"/>
        <v>3196646.8150648726</v>
      </c>
      <c r="BF94" s="8">
        <f t="shared" si="89"/>
        <v>1752.6917318117567</v>
      </c>
      <c r="BG94" s="8">
        <f t="shared" si="90"/>
        <v>2738227.3431066182</v>
      </c>
      <c r="BH94" s="8">
        <f t="shared" si="91"/>
        <v>1501.3445969277179</v>
      </c>
      <c r="BI94" s="9">
        <f t="shared" si="92"/>
        <v>0.18982060321958549</v>
      </c>
      <c r="BJ94" s="9">
        <f t="shared" si="93"/>
        <v>0.28505982000630864</v>
      </c>
      <c r="BK94" s="9">
        <f>$L94/$I94*BA94*44/22.4*(273/(C94+273))*10^3*10^3</f>
        <v>0.21532114126442456</v>
      </c>
      <c r="BL94" s="9">
        <f t="shared" si="94"/>
        <v>0.21532114126442456</v>
      </c>
      <c r="BM94" s="10">
        <f t="shared" si="95"/>
        <v>0.40514174448401008</v>
      </c>
      <c r="BN94" s="10">
        <f t="shared" si="96"/>
        <v>0.50038096127073317</v>
      </c>
      <c r="BO94" s="10">
        <f t="shared" si="97"/>
        <v>0.50170687098843603</v>
      </c>
    </row>
    <row r="95" spans="1:67" x14ac:dyDescent="0.35">
      <c r="A95" t="str">
        <f>'RawData + GCconc'!A95</f>
        <v>WBP</v>
      </c>
      <c r="B95" s="14">
        <f>'RawData + GCconc'!B95</f>
        <v>43873</v>
      </c>
      <c r="C95" s="50">
        <f>'RawData + GCconc'!O95</f>
        <v>17</v>
      </c>
      <c r="D95" s="51">
        <f>'RawData + GCconc'!P95</f>
        <v>753.1</v>
      </c>
      <c r="E95" s="51">
        <f>'RawData + GCconc'!F95</f>
        <v>12.4</v>
      </c>
      <c r="F95" s="51">
        <f>'RawData + GCconc'!G95</f>
        <v>755.7</v>
      </c>
      <c r="G95" s="4">
        <f t="shared" si="59"/>
        <v>0.99092105263157892</v>
      </c>
      <c r="H95" s="4">
        <f t="shared" si="60"/>
        <v>0.99434210526315792</v>
      </c>
      <c r="I95" s="53">
        <f>'RawData + GCconc'!J95-'RawData + GCconc'!I95</f>
        <v>41.239999999999995</v>
      </c>
      <c r="J95" s="52">
        <v>71.599999999999994</v>
      </c>
      <c r="K95" s="5">
        <f t="shared" si="61"/>
        <v>30.36</v>
      </c>
      <c r="L95" s="51">
        <f>'RawData + GCconc'!M95</f>
        <v>45</v>
      </c>
      <c r="M95" s="6">
        <f t="shared" si="62"/>
        <v>1.4687565009361347</v>
      </c>
      <c r="N95" s="53">
        <f>'RawData + GCconc'!T95/'RawData + GCconc'!Q95</f>
        <v>3.3727951690000002</v>
      </c>
      <c r="O95" s="8">
        <v>2</v>
      </c>
      <c r="P95" s="59">
        <f t="shared" si="63"/>
        <v>1.9886842105263156E-6</v>
      </c>
      <c r="Q95" s="7">
        <f t="shared" si="64"/>
        <v>3.3421737391761842E-6</v>
      </c>
      <c r="R95" s="7">
        <f t="shared" si="65"/>
        <v>4.9538148307947394E-6</v>
      </c>
      <c r="S95" s="8">
        <f t="shared" si="66"/>
        <v>33778.272247067311</v>
      </c>
      <c r="T95" s="8">
        <f t="shared" si="67"/>
        <v>30358.696600187308</v>
      </c>
      <c r="U95" s="8">
        <f t="shared" si="68"/>
        <v>61397960.291354604</v>
      </c>
      <c r="V95" s="8">
        <f t="shared" si="69"/>
        <v>33663.930855802064</v>
      </c>
      <c r="W95" s="8">
        <f t="shared" si="70"/>
        <v>55294483.780532047</v>
      </c>
      <c r="X95" s="8">
        <f t="shared" si="71"/>
        <v>30317.451424476822</v>
      </c>
      <c r="Y95" s="9">
        <f>55.5*(Q95/V95)*16*10^3*10^3</f>
        <v>8.8161132848718848E-2</v>
      </c>
      <c r="Z95" s="9">
        <f>55.5*(R95/V95)*16*10^3*10^3</f>
        <v>0.13067361588248841</v>
      </c>
      <c r="AA95" s="6">
        <f>$L95/$I95*Q95*16/22.4*(273/($C95+273))*10^3*10^3</f>
        <v>2.452220355302102</v>
      </c>
      <c r="AB95" s="6">
        <f>$K95/$I95*R95*16/22.4*(273/($C95+273))*10^3*10^3</f>
        <v>2.452220355302102</v>
      </c>
      <c r="AC95" s="10">
        <f t="shared" si="72"/>
        <v>2.5403814881508211</v>
      </c>
      <c r="AD95" s="10">
        <f t="shared" si="73"/>
        <v>2.5828939711845904</v>
      </c>
      <c r="AE95" s="10">
        <f t="shared" si="74"/>
        <v>5.8248681731922415E-2</v>
      </c>
      <c r="AF95" s="51">
        <f>'RawData + GCconc'!U95/'RawData + GCconc'!Q95</f>
        <v>535.0747153100001</v>
      </c>
      <c r="AG95" s="8">
        <v>401</v>
      </c>
      <c r="AH95" s="59">
        <f t="shared" si="75"/>
        <v>3.9873118421052632E-4</v>
      </c>
      <c r="AI95" s="7">
        <f>AF95*10^-6*G95</f>
        <v>5.3021680013152768E-4</v>
      </c>
      <c r="AJ95" s="12">
        <f>AF95*10^-6*M95</f>
        <v>7.8589446659811418E-4</v>
      </c>
      <c r="AK95" s="8">
        <f t="shared" si="56"/>
        <v>972.59832198586594</v>
      </c>
      <c r="AL95" s="8">
        <f t="shared" si="76"/>
        <v>845.63955442839324</v>
      </c>
      <c r="AM95" s="8">
        <f t="shared" si="77"/>
        <v>2357855.2405569972</v>
      </c>
      <c r="AN95" s="8">
        <f t="shared" si="78"/>
        <v>1292.7901091411013</v>
      </c>
      <c r="AO95" s="8">
        <f t="shared" si="79"/>
        <v>2036420.007329589</v>
      </c>
      <c r="AP95" s="8">
        <f t="shared" si="80"/>
        <v>1116.5501589108694</v>
      </c>
      <c r="AQ95" s="11">
        <f t="shared" si="81"/>
        <v>1001.5465130541705</v>
      </c>
      <c r="AR95" s="11">
        <f t="shared" si="82"/>
        <v>1484.5057011672488</v>
      </c>
      <c r="AS95" s="5">
        <f>$L95/$I95*AI95*44/22.4*(273/(C95+273))*10^3*10^3</f>
        <v>1069.8346230788595</v>
      </c>
      <c r="AT95" s="5">
        <f t="shared" si="83"/>
        <v>1069.8346230788595</v>
      </c>
      <c r="AU95" s="10">
        <f t="shared" si="84"/>
        <v>2071.3811361330299</v>
      </c>
      <c r="AV95" s="10">
        <f t="shared" si="85"/>
        <v>2554.3403242461081</v>
      </c>
      <c r="AW95" s="10">
        <f t="shared" si="86"/>
        <v>872.06252587156075</v>
      </c>
      <c r="AX95" s="52">
        <f>'RawData + GCconc'!V95/'RawData + GCconc'!Q95</f>
        <v>0.14999732900000001</v>
      </c>
      <c r="AY95" s="57">
        <v>0.31</v>
      </c>
      <c r="AZ95" s="59">
        <f t="shared" si="87"/>
        <v>3.0824605263157894E-7</v>
      </c>
      <c r="BA95" s="7">
        <f>$AX95*10^-6*G95</f>
        <v>1.4863551114460529E-7</v>
      </c>
      <c r="BB95" s="7">
        <f>$AX95*10^-6*M95</f>
        <v>2.2030955209180623E-7</v>
      </c>
      <c r="BC95" s="8">
        <f t="shared" si="57"/>
        <v>1778.4540811071681</v>
      </c>
      <c r="BD95" s="8">
        <f t="shared" si="88"/>
        <v>1526.3253318997474</v>
      </c>
      <c r="BE95" s="8">
        <f t="shared" si="58"/>
        <v>3196646.8150648726</v>
      </c>
      <c r="BF95" s="8">
        <f t="shared" si="89"/>
        <v>1752.6917318117567</v>
      </c>
      <c r="BG95" s="8">
        <f t="shared" si="90"/>
        <v>2738227.3431066182</v>
      </c>
      <c r="BH95" s="8">
        <f t="shared" si="91"/>
        <v>1501.3445969277179</v>
      </c>
      <c r="BI95" s="9">
        <f t="shared" si="92"/>
        <v>0.20709170450637451</v>
      </c>
      <c r="BJ95" s="9">
        <f t="shared" si="93"/>
        <v>0.30695410746992263</v>
      </c>
      <c r="BK95" s="9">
        <f>$L95/$I95*BA95*44/22.4*(273/(C95+273))*10^3*10^3</f>
        <v>0.29990640809962349</v>
      </c>
      <c r="BL95" s="9">
        <f t="shared" si="94"/>
        <v>0.29990640809962343</v>
      </c>
      <c r="BM95" s="10">
        <f t="shared" si="95"/>
        <v>0.50699811260599803</v>
      </c>
      <c r="BN95" s="10">
        <f t="shared" si="96"/>
        <v>0.60686051556954612</v>
      </c>
      <c r="BO95" s="10">
        <f t="shared" si="97"/>
        <v>0.50137514203380207</v>
      </c>
    </row>
    <row r="96" spans="1:67" x14ac:dyDescent="0.35">
      <c r="A96" t="str">
        <f>'RawData + GCconc'!A96</f>
        <v>WBP</v>
      </c>
      <c r="B96" s="14">
        <f>'RawData + GCconc'!B96</f>
        <v>43873</v>
      </c>
      <c r="C96" s="50">
        <f>'RawData + GCconc'!O96</f>
        <v>17</v>
      </c>
      <c r="D96" s="51">
        <f>'RawData + GCconc'!P96</f>
        <v>753.1</v>
      </c>
      <c r="E96" s="51">
        <f>'RawData + GCconc'!F96</f>
        <v>12.4</v>
      </c>
      <c r="F96" s="51">
        <f>'RawData + GCconc'!G96</f>
        <v>755.7</v>
      </c>
      <c r="G96" s="4">
        <f t="shared" si="59"/>
        <v>0.99092105263157892</v>
      </c>
      <c r="H96" s="4">
        <f t="shared" si="60"/>
        <v>0.99434210526315792</v>
      </c>
      <c r="I96" s="53">
        <f>'RawData + GCconc'!J96-'RawData + GCconc'!I96</f>
        <v>41.830000000000013</v>
      </c>
      <c r="J96" s="52">
        <v>71.599999999999994</v>
      </c>
      <c r="K96" s="5">
        <f t="shared" si="61"/>
        <v>29.769999999999982</v>
      </c>
      <c r="L96" s="51">
        <f>'RawData + GCconc'!M96</f>
        <v>44</v>
      </c>
      <c r="M96" s="6">
        <f t="shared" si="62"/>
        <v>1.4645793186358582</v>
      </c>
      <c r="N96" s="53">
        <f>'RawData + GCconc'!T96/'RawData + GCconc'!Q96</f>
        <v>3.597561062</v>
      </c>
      <c r="O96" s="8">
        <v>2</v>
      </c>
      <c r="P96" s="59">
        <f t="shared" si="63"/>
        <v>1.9886842105263156E-6</v>
      </c>
      <c r="Q96" s="7">
        <f t="shared" si="64"/>
        <v>3.5648989944634209E-6</v>
      </c>
      <c r="R96" s="7">
        <f t="shared" si="65"/>
        <v>5.2689135289348546E-6</v>
      </c>
      <c r="S96" s="8">
        <f t="shared" si="66"/>
        <v>33778.272247067311</v>
      </c>
      <c r="T96" s="8">
        <f t="shared" si="67"/>
        <v>30358.696600187308</v>
      </c>
      <c r="U96" s="8">
        <f t="shared" si="68"/>
        <v>61397960.291354604</v>
      </c>
      <c r="V96" s="8">
        <f t="shared" si="69"/>
        <v>33663.930855802064</v>
      </c>
      <c r="W96" s="8">
        <f t="shared" si="70"/>
        <v>55294483.780532047</v>
      </c>
      <c r="X96" s="8">
        <f t="shared" si="71"/>
        <v>30317.451424476822</v>
      </c>
      <c r="Y96" s="9">
        <f>55.5*(Q96/V96)*16*10^3*10^3</f>
        <v>9.4036264530228314E-2</v>
      </c>
      <c r="Z96" s="9">
        <f>55.5*(R96/V96)*16*10^3*10^3</f>
        <v>0.13898540945011917</v>
      </c>
      <c r="AA96" s="6">
        <f>$L96/$I96*Q96*16/22.4*(273/($C96+273))*10^3*10^3</f>
        <v>2.5214400959957914</v>
      </c>
      <c r="AB96" s="6">
        <f>$K96/$I96*R96*16/22.4*(273/($C96+273))*10^3*10^3</f>
        <v>2.5214400959957914</v>
      </c>
      <c r="AC96" s="10">
        <f t="shared" si="72"/>
        <v>2.6154763605260198</v>
      </c>
      <c r="AD96" s="10">
        <f t="shared" si="73"/>
        <v>2.6604255054459105</v>
      </c>
      <c r="AE96" s="10">
        <f t="shared" si="74"/>
        <v>5.8248681731922415E-2</v>
      </c>
      <c r="AF96" s="51">
        <f>'RawData + GCconc'!U96/'RawData + GCconc'!Q96</f>
        <v>558.75500850999993</v>
      </c>
      <c r="AG96" s="8">
        <v>401</v>
      </c>
      <c r="AH96" s="59">
        <f t="shared" si="75"/>
        <v>3.9873118421052632E-4</v>
      </c>
      <c r="AI96" s="7">
        <f>AF96*10^-6*G96</f>
        <v>5.5368210119589585E-4</v>
      </c>
      <c r="AJ96" s="12">
        <f>AF96*10^-6*M96</f>
        <v>8.183410296479488E-4</v>
      </c>
      <c r="AK96" s="8">
        <f t="shared" si="56"/>
        <v>972.59832198586594</v>
      </c>
      <c r="AL96" s="8">
        <f t="shared" si="76"/>
        <v>845.63955442839324</v>
      </c>
      <c r="AM96" s="8">
        <f t="shared" si="77"/>
        <v>2357855.2405569972</v>
      </c>
      <c r="AN96" s="8">
        <f t="shared" si="78"/>
        <v>1292.7901091411013</v>
      </c>
      <c r="AO96" s="8">
        <f t="shared" si="79"/>
        <v>2036420.007329589</v>
      </c>
      <c r="AP96" s="8">
        <f t="shared" si="80"/>
        <v>1116.5501589108694</v>
      </c>
      <c r="AQ96" s="11">
        <f t="shared" si="81"/>
        <v>1045.8710053240388</v>
      </c>
      <c r="AR96" s="11">
        <f t="shared" si="82"/>
        <v>1545.7952379663336</v>
      </c>
      <c r="AS96" s="5">
        <f>$L96/$I96*AI96*44/22.4*(273/(C96+273))*10^3*10^3</f>
        <v>1076.9476763679888</v>
      </c>
      <c r="AT96" s="5">
        <f t="shared" si="83"/>
        <v>1076.9476763679888</v>
      </c>
      <c r="AU96" s="10">
        <f t="shared" si="84"/>
        <v>2122.8186816920279</v>
      </c>
      <c r="AV96" s="10">
        <f t="shared" si="85"/>
        <v>2622.7429143343224</v>
      </c>
      <c r="AW96" s="10">
        <f t="shared" si="86"/>
        <v>872.06252587156075</v>
      </c>
      <c r="AX96" s="52">
        <f>'RawData + GCconc'!V96/'RawData + GCconc'!Q96</f>
        <v>0.13929641000000001</v>
      </c>
      <c r="AY96" s="57">
        <v>0.31</v>
      </c>
      <c r="AZ96" s="59">
        <f t="shared" si="87"/>
        <v>3.0824605263157894E-7</v>
      </c>
      <c r="BA96" s="7">
        <f>$AX96*10^-6*G96</f>
        <v>1.3803174522500001E-7</v>
      </c>
      <c r="BB96" s="7">
        <f>$AX96*10^-6*M96</f>
        <v>2.0401064124622116E-7</v>
      </c>
      <c r="BC96" s="8">
        <f t="shared" si="57"/>
        <v>1778.4540811071681</v>
      </c>
      <c r="BD96" s="8">
        <f t="shared" si="88"/>
        <v>1526.3253318997474</v>
      </c>
      <c r="BE96" s="8">
        <f t="shared" si="58"/>
        <v>3196646.8150648726</v>
      </c>
      <c r="BF96" s="8">
        <f t="shared" si="89"/>
        <v>1752.6917318117567</v>
      </c>
      <c r="BG96" s="8">
        <f t="shared" si="90"/>
        <v>2738227.3431066182</v>
      </c>
      <c r="BH96" s="8">
        <f t="shared" si="91"/>
        <v>1501.3445969277179</v>
      </c>
      <c r="BI96" s="9">
        <f t="shared" si="92"/>
        <v>0.19231763105940894</v>
      </c>
      <c r="BJ96" s="9">
        <f t="shared" si="93"/>
        <v>0.28424507109889152</v>
      </c>
      <c r="BK96" s="9">
        <f>$L96/$I96*BA96*44/22.4*(273/(C96+273))*10^3*10^3</f>
        <v>0.26848071657726874</v>
      </c>
      <c r="BL96" s="9">
        <f t="shared" si="94"/>
        <v>0.26848071657726874</v>
      </c>
      <c r="BM96" s="10">
        <f t="shared" si="95"/>
        <v>0.46079834763667771</v>
      </c>
      <c r="BN96" s="10">
        <f t="shared" si="96"/>
        <v>0.55272578767616021</v>
      </c>
      <c r="BO96" s="10">
        <f t="shared" si="97"/>
        <v>0.50137514203380207</v>
      </c>
    </row>
    <row r="97" spans="1:67" x14ac:dyDescent="0.35">
      <c r="A97" t="str">
        <f>'RawData + GCconc'!A97</f>
        <v>CBP</v>
      </c>
      <c r="B97" s="14">
        <f>'RawData + GCconc'!B97</f>
        <v>43888</v>
      </c>
      <c r="C97" s="50">
        <f>'RawData + GCconc'!O97</f>
        <v>18</v>
      </c>
      <c r="D97" s="51">
        <f>'RawData + GCconc'!P97</f>
        <v>751.2</v>
      </c>
      <c r="E97" s="51">
        <f>'RawData + GCconc'!F97</f>
        <v>10.3</v>
      </c>
      <c r="F97" s="51">
        <f>'RawData + GCconc'!G97</f>
        <v>752.2</v>
      </c>
      <c r="G97" s="4">
        <f t="shared" si="59"/>
        <v>0.98842105263157898</v>
      </c>
      <c r="H97" s="4">
        <f t="shared" si="60"/>
        <v>0.98973684210526325</v>
      </c>
      <c r="I97" s="53">
        <f>'RawData + GCconc'!J97-'RawData + GCconc'!I97</f>
        <v>33.910000000000011</v>
      </c>
      <c r="J97" s="52">
        <v>71.599999999999994</v>
      </c>
      <c r="K97" s="5">
        <f t="shared" si="61"/>
        <v>37.689999999999984</v>
      </c>
      <c r="L97" s="51">
        <f>'RawData + GCconc'!M97</f>
        <v>50</v>
      </c>
      <c r="M97" s="6">
        <f t="shared" si="62"/>
        <v>1.3112510647805511</v>
      </c>
      <c r="N97" s="53">
        <f>'RawData + GCconc'!T97/'RawData + GCconc'!Q97</f>
        <v>0.93484530320632708</v>
      </c>
      <c r="O97" s="8">
        <v>2</v>
      </c>
      <c r="P97" s="59">
        <f t="shared" si="63"/>
        <v>1.9794736842105263E-6</v>
      </c>
      <c r="Q97" s="7">
        <f t="shared" si="64"/>
        <v>9.2402077864288536E-7</v>
      </c>
      <c r="R97" s="7">
        <f t="shared" si="65"/>
        <v>1.2258168992343935E-6</v>
      </c>
      <c r="S97" s="8">
        <f t="shared" si="66"/>
        <v>34527.047205656978</v>
      </c>
      <c r="T97" s="8">
        <f t="shared" si="67"/>
        <v>28819.112352669737</v>
      </c>
      <c r="U97" s="8">
        <f t="shared" si="68"/>
        <v>62723924.567217685</v>
      </c>
      <c r="V97" s="8">
        <f t="shared" si="69"/>
        <v>34390.944741737359</v>
      </c>
      <c r="W97" s="8">
        <f t="shared" si="70"/>
        <v>52522971.681031585</v>
      </c>
      <c r="X97" s="8">
        <f t="shared" si="71"/>
        <v>28797.857105042403</v>
      </c>
      <c r="Y97" s="9">
        <f>55.5*(Q97/V97)*16*10^3*10^3</f>
        <v>2.3858909884469509E-2</v>
      </c>
      <c r="Z97" s="9">
        <f>55.5*(R97/V97)*16*10^3*10^3</f>
        <v>3.1651512184225947E-2</v>
      </c>
      <c r="AA97" s="6">
        <f>$L97/$I97*Q97*16/22.4*(273/($C97+273))*10^3*10^3</f>
        <v>0.91298906158186344</v>
      </c>
      <c r="AB97" s="6">
        <f>$K97/$I97*R97*16/22.4*(273/($C97+273))*10^3*10^3</f>
        <v>0.91298906158186388</v>
      </c>
      <c r="AC97" s="10">
        <f t="shared" si="72"/>
        <v>0.93684797146633292</v>
      </c>
      <c r="AD97" s="10">
        <f t="shared" si="73"/>
        <v>0.94464057376608979</v>
      </c>
      <c r="AE97" s="10">
        <f t="shared" si="74"/>
        <v>6.1038313551155438E-2</v>
      </c>
      <c r="AF97" s="51">
        <f>'RawData + GCconc'!U97/'RawData + GCconc'!Q97</f>
        <v>230.61085118045779</v>
      </c>
      <c r="AG97" s="8">
        <v>401</v>
      </c>
      <c r="AH97" s="59">
        <f t="shared" si="75"/>
        <v>3.9688447368421053E-4</v>
      </c>
      <c r="AI97" s="7">
        <f>AF97*10^-6*G97</f>
        <v>2.2794062027205249E-4</v>
      </c>
      <c r="AJ97" s="12">
        <f>AF97*10^-6*M97</f>
        <v>3.0238872416032448E-4</v>
      </c>
      <c r="AK97" s="8">
        <f t="shared" si="56"/>
        <v>1001.3199957478074</v>
      </c>
      <c r="AL97" s="8">
        <f t="shared" si="76"/>
        <v>790.64666706565117</v>
      </c>
      <c r="AM97" s="8">
        <f t="shared" si="77"/>
        <v>2430889.3030216503</v>
      </c>
      <c r="AN97" s="8">
        <f t="shared" si="78"/>
        <v>1332.8340066461883</v>
      </c>
      <c r="AO97" s="8">
        <f t="shared" si="79"/>
        <v>1897940.6986716033</v>
      </c>
      <c r="AP97" s="8">
        <f t="shared" si="80"/>
        <v>1040.6232413145835</v>
      </c>
      <c r="AQ97" s="11">
        <f t="shared" si="81"/>
        <v>417.6296462490505</v>
      </c>
      <c r="AR97" s="11">
        <f t="shared" si="82"/>
        <v>554.0324306832722</v>
      </c>
      <c r="AS97" s="5">
        <f>$L97/$I97*AI97*44/22.4*(273/(C97+273))*10^3*10^3</f>
        <v>619.35301561789345</v>
      </c>
      <c r="AT97" s="5">
        <f t="shared" si="83"/>
        <v>619.35301561789367</v>
      </c>
      <c r="AU97" s="10">
        <f t="shared" si="84"/>
        <v>1036.982661866944</v>
      </c>
      <c r="AV97" s="10">
        <f t="shared" si="85"/>
        <v>1173.3854463011658</v>
      </c>
      <c r="AW97" s="10">
        <f t="shared" si="86"/>
        <v>931.35713893194941</v>
      </c>
      <c r="AX97" s="52">
        <f>'RawData + GCconc'!V97/'RawData + GCconc'!Q97</f>
        <v>0.13357251202579762</v>
      </c>
      <c r="AY97" s="57">
        <v>0.31</v>
      </c>
      <c r="AZ97" s="59">
        <f t="shared" si="87"/>
        <v>3.0681842105263159E-7</v>
      </c>
      <c r="BA97" s="7">
        <f>$AX97*10^-6*G97</f>
        <v>1.3202588293918311E-7</v>
      </c>
      <c r="BB97" s="7">
        <f>$AX97*10^-6*M97</f>
        <v>1.7514709861924007E-7</v>
      </c>
      <c r="BC97" s="8">
        <f t="shared" si="57"/>
        <v>1836.3373219758214</v>
      </c>
      <c r="BD97" s="8">
        <f t="shared" si="88"/>
        <v>1418.9933691044146</v>
      </c>
      <c r="BE97" s="8">
        <f t="shared" si="58"/>
        <v>3301248.9547749003</v>
      </c>
      <c r="BF97" s="8">
        <f t="shared" si="89"/>
        <v>1810.0441126051487</v>
      </c>
      <c r="BG97" s="8">
        <f t="shared" si="90"/>
        <v>2541817.5475606923</v>
      </c>
      <c r="BH97" s="8">
        <f t="shared" si="91"/>
        <v>1393.6549319081571</v>
      </c>
      <c r="BI97" s="9">
        <f t="shared" si="92"/>
        <v>0.17812118715352909</v>
      </c>
      <c r="BJ97" s="9">
        <f t="shared" si="93"/>
        <v>0.2362976746531297</v>
      </c>
      <c r="BK97" s="9">
        <f>$L97/$I97*BA97*44/22.4*(273/(C97+273))*10^3*10^3</f>
        <v>0.35873653691212598</v>
      </c>
      <c r="BL97" s="9">
        <f t="shared" si="94"/>
        <v>0.35873653691212609</v>
      </c>
      <c r="BM97" s="10">
        <f t="shared" si="95"/>
        <v>0.53685772406565513</v>
      </c>
      <c r="BN97" s="10">
        <f t="shared" si="96"/>
        <v>0.59503421156525582</v>
      </c>
      <c r="BO97" s="10">
        <f t="shared" si="97"/>
        <v>0.53761556541451139</v>
      </c>
    </row>
    <row r="98" spans="1:67" x14ac:dyDescent="0.35">
      <c r="A98" t="str">
        <f>'RawData + GCconc'!A98</f>
        <v>CBP</v>
      </c>
      <c r="B98" s="14">
        <f>'RawData + GCconc'!B98</f>
        <v>43888</v>
      </c>
      <c r="C98" s="50">
        <f>'RawData + GCconc'!O98</f>
        <v>18</v>
      </c>
      <c r="D98" s="51">
        <f>'RawData + GCconc'!P98</f>
        <v>751.2</v>
      </c>
      <c r="E98" s="51">
        <f>'RawData + GCconc'!F98</f>
        <v>10.3</v>
      </c>
      <c r="F98" s="51">
        <f>'RawData + GCconc'!G98</f>
        <v>752.2</v>
      </c>
      <c r="G98" s="4">
        <f t="shared" si="59"/>
        <v>0.98842105263157898</v>
      </c>
      <c r="H98" s="4">
        <f t="shared" si="60"/>
        <v>0.98973684210526325</v>
      </c>
      <c r="I98" s="53">
        <f>'RawData + GCconc'!J98-'RawData + GCconc'!I98</f>
        <v>49.429999999999993</v>
      </c>
      <c r="J98" s="52">
        <v>71.599999999999994</v>
      </c>
      <c r="K98" s="5">
        <f t="shared" si="61"/>
        <v>22.17</v>
      </c>
      <c r="L98" s="51">
        <f>'RawData + GCconc'!M98</f>
        <v>35</v>
      </c>
      <c r="M98" s="6">
        <f t="shared" si="62"/>
        <v>1.5604301687913964</v>
      </c>
      <c r="N98" s="53">
        <f>'RawData + GCconc'!T98/'RawData + GCconc'!Q98</f>
        <v>1.8812566350097613</v>
      </c>
      <c r="O98" s="8">
        <v>2</v>
      </c>
      <c r="P98" s="59">
        <f t="shared" si="63"/>
        <v>1.9794736842105263E-6</v>
      </c>
      <c r="Q98" s="7">
        <f t="shared" si="64"/>
        <v>1.8594736634464903E-6</v>
      </c>
      <c r="R98" s="7">
        <f t="shared" si="65"/>
        <v>2.9355696085082161E-6</v>
      </c>
      <c r="S98" s="8">
        <f t="shared" si="66"/>
        <v>34527.047205656978</v>
      </c>
      <c r="T98" s="8">
        <f t="shared" si="67"/>
        <v>28819.112352669737</v>
      </c>
      <c r="U98" s="8">
        <f t="shared" si="68"/>
        <v>62723924.567217685</v>
      </c>
      <c r="V98" s="8">
        <f t="shared" si="69"/>
        <v>34390.944741737359</v>
      </c>
      <c r="W98" s="8">
        <f t="shared" si="70"/>
        <v>52522971.681031585</v>
      </c>
      <c r="X98" s="8">
        <f t="shared" si="71"/>
        <v>28797.857105042403</v>
      </c>
      <c r="Y98" s="9">
        <f>55.5*(Q98/V98)*16*10^3*10^3</f>
        <v>4.8013005328595912E-2</v>
      </c>
      <c r="Z98" s="9">
        <f>55.5*(R98/V98)*16*10^3*10^3</f>
        <v>7.5798610126335444E-2</v>
      </c>
      <c r="AA98" s="6">
        <f>$L98/$I98*Q98*16/22.4*(273/($C98+273))*10^3*10^3</f>
        <v>0.88228539042836096</v>
      </c>
      <c r="AB98" s="6">
        <f>$K98/$I98*R98*16/22.4*(273/($C98+273))*10^3*10^3</f>
        <v>0.88228539042836096</v>
      </c>
      <c r="AC98" s="10">
        <f t="shared" si="72"/>
        <v>0.93029839575695683</v>
      </c>
      <c r="AD98" s="10">
        <f t="shared" si="73"/>
        <v>0.95808400055469645</v>
      </c>
      <c r="AE98" s="10">
        <f t="shared" si="74"/>
        <v>6.1038313551155438E-2</v>
      </c>
      <c r="AF98" s="51">
        <f>'RawData + GCconc'!U98/'RawData + GCconc'!Q98</f>
        <v>241.86579969136099</v>
      </c>
      <c r="AG98" s="8">
        <v>401</v>
      </c>
      <c r="AH98" s="59">
        <f t="shared" si="75"/>
        <v>3.9688447368421053E-4</v>
      </c>
      <c r="AI98" s="7">
        <f>AF98*10^-6*G98</f>
        <v>2.3906524832651365E-4</v>
      </c>
      <c r="AJ98" s="12">
        <f>AF98*10^-6*M98</f>
        <v>3.7741469063725649E-4</v>
      </c>
      <c r="AK98" s="8">
        <f t="shared" si="56"/>
        <v>1001.3199957478074</v>
      </c>
      <c r="AL98" s="8">
        <f t="shared" si="76"/>
        <v>790.64666706565117</v>
      </c>
      <c r="AM98" s="8">
        <f t="shared" si="77"/>
        <v>2430889.3030216503</v>
      </c>
      <c r="AN98" s="8">
        <f t="shared" si="78"/>
        <v>1332.8340066461883</v>
      </c>
      <c r="AO98" s="8">
        <f t="shared" si="79"/>
        <v>1897940.6986716033</v>
      </c>
      <c r="AP98" s="8">
        <f t="shared" si="80"/>
        <v>1040.6232413145835</v>
      </c>
      <c r="AQ98" s="11">
        <f t="shared" si="81"/>
        <v>438.0120356340218</v>
      </c>
      <c r="AR98" s="11">
        <f t="shared" si="82"/>
        <v>691.493966945907</v>
      </c>
      <c r="AS98" s="5">
        <f>$L98/$I98*AI98*44/22.4*(273/(C98+273))*10^3*10^3</f>
        <v>311.93793990517702</v>
      </c>
      <c r="AT98" s="5">
        <f t="shared" si="83"/>
        <v>311.93793990517702</v>
      </c>
      <c r="AU98" s="10">
        <f t="shared" si="84"/>
        <v>749.94997553919882</v>
      </c>
      <c r="AV98" s="10">
        <f t="shared" si="85"/>
        <v>1003.431906851084</v>
      </c>
      <c r="AW98" s="10">
        <f t="shared" si="86"/>
        <v>931.35713893194941</v>
      </c>
      <c r="AX98" s="52">
        <f>'RawData + GCconc'!V98/'RawData + GCconc'!Q98</f>
        <v>0.15922270745694969</v>
      </c>
      <c r="AY98" s="57">
        <v>0.31</v>
      </c>
      <c r="AZ98" s="59">
        <f t="shared" si="87"/>
        <v>3.0681842105263159E-7</v>
      </c>
      <c r="BA98" s="7">
        <f>$AX98*10^-6*G98</f>
        <v>1.5737907610744815E-7</v>
      </c>
      <c r="BB98" s="7">
        <f>$AX98*10^-6*M98</f>
        <v>2.4845591627247112E-7</v>
      </c>
      <c r="BC98" s="8">
        <f t="shared" si="57"/>
        <v>1836.3373219758214</v>
      </c>
      <c r="BD98" s="8">
        <f t="shared" si="88"/>
        <v>1418.9933691044146</v>
      </c>
      <c r="BE98" s="8">
        <f t="shared" si="58"/>
        <v>3301248.9547749003</v>
      </c>
      <c r="BF98" s="8">
        <f t="shared" si="89"/>
        <v>1810.0441126051487</v>
      </c>
      <c r="BG98" s="8">
        <f t="shared" si="90"/>
        <v>2541817.5475606923</v>
      </c>
      <c r="BH98" s="8">
        <f t="shared" si="91"/>
        <v>1393.6549319081571</v>
      </c>
      <c r="BI98" s="9">
        <f t="shared" si="92"/>
        <v>0.21232615336719457</v>
      </c>
      <c r="BJ98" s="9">
        <f t="shared" si="93"/>
        <v>0.33520141487829536</v>
      </c>
      <c r="BK98" s="9">
        <f>$L98/$I98*BA98*44/22.4*(273/(C98+273))*10^3*10^3</f>
        <v>0.20535190760175751</v>
      </c>
      <c r="BL98" s="9">
        <f t="shared" si="94"/>
        <v>0.20535190760175753</v>
      </c>
      <c r="BM98" s="10">
        <f t="shared" si="95"/>
        <v>0.4176780609689521</v>
      </c>
      <c r="BN98" s="10">
        <f t="shared" si="96"/>
        <v>0.54055332248005294</v>
      </c>
      <c r="BO98" s="10">
        <f t="shared" si="97"/>
        <v>0.53761556541451139</v>
      </c>
    </row>
    <row r="99" spans="1:67" x14ac:dyDescent="0.35">
      <c r="A99" t="str">
        <f>'RawData + GCconc'!A99</f>
        <v>MC751</v>
      </c>
      <c r="B99" s="14">
        <f>'RawData + GCconc'!B99</f>
        <v>43888</v>
      </c>
      <c r="C99" s="50">
        <f>'RawData + GCconc'!O99</f>
        <v>18</v>
      </c>
      <c r="D99" s="51">
        <f>'RawData + GCconc'!P99</f>
        <v>751.2</v>
      </c>
      <c r="E99" s="51">
        <f>'RawData + GCconc'!F99</f>
        <v>9.6999999999999993</v>
      </c>
      <c r="F99" s="51">
        <f>'RawData + GCconc'!G99</f>
        <v>751.7</v>
      </c>
      <c r="G99" s="4">
        <f t="shared" si="59"/>
        <v>0.98842105263157898</v>
      </c>
      <c r="H99" s="4">
        <f t="shared" si="60"/>
        <v>0.98907894736842106</v>
      </c>
      <c r="I99" s="53">
        <f>'RawData + GCconc'!J99-'RawData + GCconc'!I99</f>
        <v>40.61</v>
      </c>
      <c r="J99" s="52">
        <v>71.599999999999994</v>
      </c>
      <c r="K99" s="5">
        <f t="shared" si="61"/>
        <v>30.989999999999995</v>
      </c>
      <c r="L99" s="51">
        <f>'RawData + GCconc'!M99</f>
        <v>44</v>
      </c>
      <c r="M99" s="6">
        <f t="shared" si="62"/>
        <v>1.4033729046721355</v>
      </c>
      <c r="N99" s="53">
        <f>'RawData + GCconc'!T99/'RawData + GCconc'!Q99</f>
        <v>24.585495309518624</v>
      </c>
      <c r="O99" s="8">
        <v>2</v>
      </c>
      <c r="P99" s="59">
        <f t="shared" si="63"/>
        <v>1.9781578947368419E-6</v>
      </c>
      <c r="Q99" s="7">
        <f t="shared" si="64"/>
        <v>2.4300821153303145E-5</v>
      </c>
      <c r="R99" s="7">
        <f t="shared" si="65"/>
        <v>3.4502617965322315E-5</v>
      </c>
      <c r="S99" s="8">
        <f t="shared" si="66"/>
        <v>34527.047205656978</v>
      </c>
      <c r="T99" s="8">
        <f t="shared" si="67"/>
        <v>28382.564505781851</v>
      </c>
      <c r="U99" s="8">
        <f t="shared" si="68"/>
        <v>62723924.567217685</v>
      </c>
      <c r="V99" s="8">
        <f t="shared" si="69"/>
        <v>34390.944741737359</v>
      </c>
      <c r="W99" s="8">
        <f t="shared" si="70"/>
        <v>51734666.429302655</v>
      </c>
      <c r="X99" s="8">
        <f t="shared" si="71"/>
        <v>28365.636663817011</v>
      </c>
      <c r="Y99" s="9">
        <f>55.5*(Q99/V99)*16*10^3*10^3</f>
        <v>0.62746543737556704</v>
      </c>
      <c r="Z99" s="9">
        <f>55.5*(R99/V99)*16*10^3*10^3</f>
        <v>0.89088348643191206</v>
      </c>
      <c r="AA99" s="6">
        <f>$L99/$I99*Q99*16/22.4*(273/($C99+273))*10^3*10^3</f>
        <v>17.643399116678637</v>
      </c>
      <c r="AB99" s="6">
        <f>$K99/$I99*R99*16/22.4*(273/($C99+273))*10^3*10^3</f>
        <v>17.643399116678637</v>
      </c>
      <c r="AC99" s="10">
        <f t="shared" si="72"/>
        <v>18.270864554054203</v>
      </c>
      <c r="AD99" s="10">
        <f t="shared" si="73"/>
        <v>18.534282603110547</v>
      </c>
      <c r="AE99" s="10">
        <f t="shared" si="74"/>
        <v>6.1927191388128675E-2</v>
      </c>
      <c r="AF99" s="51">
        <f>'RawData + GCconc'!U99/'RawData + GCconc'!Q99</f>
        <v>795.4175333054136</v>
      </c>
      <c r="AG99" s="8">
        <v>401</v>
      </c>
      <c r="AH99" s="59">
        <f t="shared" si="75"/>
        <v>3.9662065789473682E-4</v>
      </c>
      <c r="AI99" s="7">
        <f>AF99*10^-6*G99</f>
        <v>7.8620743555135088E-4</v>
      </c>
      <c r="AJ99" s="12">
        <f>AF99*10^-6*M99</f>
        <v>1.1162674141419633E-3</v>
      </c>
      <c r="AK99" s="8">
        <f t="shared" si="56"/>
        <v>1001.3199957478074</v>
      </c>
      <c r="AL99" s="8">
        <f t="shared" si="76"/>
        <v>775.29029867192196</v>
      </c>
      <c r="AM99" s="8">
        <f t="shared" si="77"/>
        <v>2430889.3030216503</v>
      </c>
      <c r="AN99" s="8">
        <f t="shared" si="78"/>
        <v>1332.8340066461883</v>
      </c>
      <c r="AO99" s="8">
        <f t="shared" si="79"/>
        <v>1859357.6636670933</v>
      </c>
      <c r="AP99" s="8">
        <f t="shared" si="80"/>
        <v>1019.4685218998784</v>
      </c>
      <c r="AQ99" s="11">
        <f t="shared" si="81"/>
        <v>1440.4783701816643</v>
      </c>
      <c r="AR99" s="11">
        <f t="shared" si="82"/>
        <v>2045.2096898352124</v>
      </c>
      <c r="AS99" s="5">
        <f>$L99/$I99*AI99*44/22.4*(273/(C99+273))*10^3*10^3</f>
        <v>1569.7523794635354</v>
      </c>
      <c r="AT99" s="5">
        <f t="shared" si="83"/>
        <v>1569.7523794635356</v>
      </c>
      <c r="AU99" s="10">
        <f t="shared" si="84"/>
        <v>3010.2307496451995</v>
      </c>
      <c r="AV99" s="10">
        <f t="shared" si="85"/>
        <v>3614.9620692987482</v>
      </c>
      <c r="AW99" s="10">
        <f t="shared" si="86"/>
        <v>950.05154722576901</v>
      </c>
      <c r="AX99" s="52">
        <f>'RawData + GCconc'!V99/'RawData + GCconc'!Q99</f>
        <v>0.2235785870117564</v>
      </c>
      <c r="AY99" s="57">
        <v>0.31</v>
      </c>
      <c r="AZ99" s="59">
        <f t="shared" si="87"/>
        <v>3.0661447368421049E-7</v>
      </c>
      <c r="BA99" s="7">
        <f>$AX99*10^-6*G99</f>
        <v>2.2098978232004134E-7</v>
      </c>
      <c r="BB99" s="7">
        <f>$AX99*10^-6*M99</f>
        <v>3.1376413107718035E-7</v>
      </c>
      <c r="BC99" s="8">
        <f t="shared" si="57"/>
        <v>1836.3373219758214</v>
      </c>
      <c r="BD99" s="8">
        <f t="shared" si="88"/>
        <v>1389.2238186341306</v>
      </c>
      <c r="BE99" s="8">
        <f t="shared" si="58"/>
        <v>3301248.9547749003</v>
      </c>
      <c r="BF99" s="8">
        <f t="shared" si="89"/>
        <v>1810.0441126051487</v>
      </c>
      <c r="BG99" s="8">
        <f t="shared" si="90"/>
        <v>2487222.0904168221</v>
      </c>
      <c r="BH99" s="8">
        <f t="shared" si="91"/>
        <v>1363.7207502902224</v>
      </c>
      <c r="BI99" s="9">
        <f t="shared" si="92"/>
        <v>0.29814579913681039</v>
      </c>
      <c r="BJ99" s="9">
        <f t="shared" si="93"/>
        <v>0.42331123465697512</v>
      </c>
      <c r="BK99" s="9">
        <f>$L99/$I99*BA99*44/22.4*(273/(C99+273))*10^3*10^3</f>
        <v>0.44123118269765588</v>
      </c>
      <c r="BL99" s="9">
        <f t="shared" si="94"/>
        <v>0.44123118269765588</v>
      </c>
      <c r="BM99" s="10">
        <f t="shared" si="95"/>
        <v>0.73937698183446621</v>
      </c>
      <c r="BN99" s="10">
        <f t="shared" si="96"/>
        <v>0.864542417354631</v>
      </c>
      <c r="BO99" s="10">
        <f t="shared" si="97"/>
        <v>0.54905122223702696</v>
      </c>
    </row>
    <row r="100" spans="1:67" x14ac:dyDescent="0.35">
      <c r="A100" t="str">
        <f>'RawData + GCconc'!A100</f>
        <v>MC751</v>
      </c>
      <c r="B100" s="14">
        <f>'RawData + GCconc'!B100</f>
        <v>43888</v>
      </c>
      <c r="C100" s="50">
        <f>'RawData + GCconc'!O100</f>
        <v>18</v>
      </c>
      <c r="D100" s="51">
        <f>'RawData + GCconc'!P100</f>
        <v>751.2</v>
      </c>
      <c r="E100" s="51">
        <f>'RawData + GCconc'!F100</f>
        <v>9.6999999999999993</v>
      </c>
      <c r="F100" s="51">
        <f>'RawData + GCconc'!G100</f>
        <v>751.7</v>
      </c>
      <c r="G100" s="4">
        <f t="shared" si="59"/>
        <v>0.98842105263157898</v>
      </c>
      <c r="H100" s="4">
        <f t="shared" si="60"/>
        <v>0.98907894736842106</v>
      </c>
      <c r="I100" s="53">
        <f>'RawData + GCconc'!J100-'RawData + GCconc'!I100</f>
        <v>40.28</v>
      </c>
      <c r="J100" s="52">
        <v>71.599999999999994</v>
      </c>
      <c r="K100" s="5">
        <f t="shared" si="61"/>
        <v>31.319999999999993</v>
      </c>
      <c r="L100" s="51">
        <f>'RawData + GCconc'!M100</f>
        <v>45</v>
      </c>
      <c r="M100" s="6">
        <f t="shared" si="62"/>
        <v>1.4201451905626137</v>
      </c>
      <c r="N100" s="53">
        <f>'RawData + GCconc'!T100/'RawData + GCconc'!Q100</f>
        <v>24.439942181529627</v>
      </c>
      <c r="O100" s="8">
        <v>2</v>
      </c>
      <c r="P100" s="59">
        <f t="shared" si="63"/>
        <v>1.9781578947368419E-6</v>
      </c>
      <c r="Q100" s="7">
        <f t="shared" si="64"/>
        <v>2.4156953377322442E-5</v>
      </c>
      <c r="R100" s="7">
        <f t="shared" si="65"/>
        <v>3.4708266346727653E-5</v>
      </c>
      <c r="S100" s="8">
        <f t="shared" si="66"/>
        <v>34527.047205656978</v>
      </c>
      <c r="T100" s="8">
        <f t="shared" si="67"/>
        <v>28382.564505781851</v>
      </c>
      <c r="U100" s="8">
        <f t="shared" si="68"/>
        <v>62723924.567217685</v>
      </c>
      <c r="V100" s="8">
        <f t="shared" si="69"/>
        <v>34390.944741737359</v>
      </c>
      <c r="W100" s="8">
        <f t="shared" si="70"/>
        <v>51734666.429302655</v>
      </c>
      <c r="X100" s="8">
        <f t="shared" si="71"/>
        <v>28365.636663817011</v>
      </c>
      <c r="Y100" s="9">
        <f>55.5*(Q100/V100)*16*10^3*10^3</f>
        <v>0.62375066344218866</v>
      </c>
      <c r="Z100" s="9">
        <f>55.5*(R100/V100)*16*10^3*10^3</f>
        <v>0.89619348195716786</v>
      </c>
      <c r="AA100" s="6">
        <f>$L100/$I100*Q100*16/22.4*(273/($C100+273))*10^3*10^3</f>
        <v>18.084513720622692</v>
      </c>
      <c r="AB100" s="6">
        <f>$K100/$I100*R100*16/22.4*(273/($C100+273))*10^3*10^3</f>
        <v>18.084513720622688</v>
      </c>
      <c r="AC100" s="10">
        <f t="shared" si="72"/>
        <v>18.708264384064879</v>
      </c>
      <c r="AD100" s="10">
        <f t="shared" si="73"/>
        <v>18.980707202579858</v>
      </c>
      <c r="AE100" s="10">
        <f t="shared" si="74"/>
        <v>6.1927191388128675E-2</v>
      </c>
      <c r="AF100" s="51">
        <f>'RawData + GCconc'!U100/'RawData + GCconc'!Q100</f>
        <v>832.01553028340879</v>
      </c>
      <c r="AG100" s="8">
        <v>401</v>
      </c>
      <c r="AH100" s="59">
        <f t="shared" si="75"/>
        <v>3.9662065789473682E-4</v>
      </c>
      <c r="AI100" s="7">
        <f>AF100*10^-6*G100</f>
        <v>8.2238166624854826E-4</v>
      </c>
      <c r="AJ100" s="12">
        <f>AF100*10^-6*M100</f>
        <v>1.1815828538053856E-3</v>
      </c>
      <c r="AK100" s="8">
        <f t="shared" si="56"/>
        <v>1001.3199957478074</v>
      </c>
      <c r="AL100" s="8">
        <f t="shared" si="76"/>
        <v>775.29029867192196</v>
      </c>
      <c r="AM100" s="8">
        <f t="shared" si="77"/>
        <v>2430889.3030216503</v>
      </c>
      <c r="AN100" s="8">
        <f t="shared" si="78"/>
        <v>1332.8340066461883</v>
      </c>
      <c r="AO100" s="8">
        <f t="shared" si="79"/>
        <v>1859357.6636670933</v>
      </c>
      <c r="AP100" s="8">
        <f t="shared" si="80"/>
        <v>1019.4685218998784</v>
      </c>
      <c r="AQ100" s="11">
        <f t="shared" si="81"/>
        <v>1506.7562944558506</v>
      </c>
      <c r="AR100" s="11">
        <f t="shared" si="82"/>
        <v>2164.8797334135779</v>
      </c>
      <c r="AS100" s="5">
        <f>$L100/$I100*AI100*44/22.4*(273/(C100+273))*10^3*10^3</f>
        <v>1693.0539132993686</v>
      </c>
      <c r="AT100" s="5">
        <f t="shared" si="83"/>
        <v>1693.0539132993681</v>
      </c>
      <c r="AU100" s="10">
        <f t="shared" si="84"/>
        <v>3199.8102077552194</v>
      </c>
      <c r="AV100" s="10">
        <f t="shared" si="85"/>
        <v>3857.933646712946</v>
      </c>
      <c r="AW100" s="10">
        <f t="shared" si="86"/>
        <v>950.05154722576901</v>
      </c>
      <c r="AX100" s="52">
        <f>'RawData + GCconc'!V100/'RawData + GCconc'!Q100</f>
        <v>0.25414378995067416</v>
      </c>
      <c r="AY100" s="57">
        <v>0.31</v>
      </c>
      <c r="AZ100" s="59">
        <f t="shared" si="87"/>
        <v>3.0661447368421049E-7</v>
      </c>
      <c r="BA100" s="7">
        <f>$AX100*10^-6*G100</f>
        <v>2.5120107238282427E-7</v>
      </c>
      <c r="BB100" s="7">
        <f>$AX100*10^-6*M100</f>
        <v>3.6092108100980502E-7</v>
      </c>
      <c r="BC100" s="8">
        <f t="shared" si="57"/>
        <v>1836.3373219758214</v>
      </c>
      <c r="BD100" s="8">
        <f t="shared" si="88"/>
        <v>1389.2238186341306</v>
      </c>
      <c r="BE100" s="8">
        <f t="shared" si="58"/>
        <v>3301248.9547749003</v>
      </c>
      <c r="BF100" s="8">
        <f t="shared" si="89"/>
        <v>1810.0441126051487</v>
      </c>
      <c r="BG100" s="8">
        <f t="shared" si="90"/>
        <v>2487222.0904168221</v>
      </c>
      <c r="BH100" s="8">
        <f t="shared" si="91"/>
        <v>1363.7207502902224</v>
      </c>
      <c r="BI100" s="9">
        <f t="shared" si="92"/>
        <v>0.33890501037345372</v>
      </c>
      <c r="BJ100" s="9">
        <f t="shared" si="93"/>
        <v>0.48693248616875534</v>
      </c>
      <c r="BK100" s="9">
        <f>$L100/$I100*BA100*44/22.4*(273/(C100+273))*10^3*10^3</f>
        <v>0.51715277234086721</v>
      </c>
      <c r="BL100" s="9">
        <f t="shared" si="94"/>
        <v>0.5171527723408671</v>
      </c>
      <c r="BM100" s="10">
        <f t="shared" si="95"/>
        <v>0.85605778271432098</v>
      </c>
      <c r="BN100" s="10">
        <f t="shared" si="96"/>
        <v>1.0040852585096225</v>
      </c>
      <c r="BO100" s="10">
        <f t="shared" si="97"/>
        <v>0.54905122223702696</v>
      </c>
    </row>
    <row r="101" spans="1:67" x14ac:dyDescent="0.35">
      <c r="A101" t="str">
        <f>'RawData + GCconc'!A101</f>
        <v>NHC</v>
      </c>
      <c r="B101" s="14">
        <f>'RawData + GCconc'!B101</f>
        <v>43888</v>
      </c>
      <c r="C101" s="50">
        <f>'RawData + GCconc'!O101</f>
        <v>18</v>
      </c>
      <c r="D101" s="51">
        <f>'RawData + GCconc'!P101</f>
        <v>751.2</v>
      </c>
      <c r="E101" s="51">
        <f>'RawData + GCconc'!F101</f>
        <v>9.6</v>
      </c>
      <c r="F101" s="51">
        <f>'RawData + GCconc'!G101</f>
        <v>754.8</v>
      </c>
      <c r="G101" s="4">
        <f t="shared" si="59"/>
        <v>0.98842105263157898</v>
      </c>
      <c r="H101" s="4">
        <f t="shared" si="60"/>
        <v>0.99315789473684202</v>
      </c>
      <c r="I101" s="53">
        <f>'RawData + GCconc'!J101-'RawData + GCconc'!I101</f>
        <v>32.349999999999994</v>
      </c>
      <c r="J101" s="52">
        <v>71.599999999999994</v>
      </c>
      <c r="K101" s="5">
        <f t="shared" si="61"/>
        <v>39.25</v>
      </c>
      <c r="L101" s="51">
        <f>'RawData + GCconc'!M101</f>
        <v>53</v>
      </c>
      <c r="M101" s="6">
        <f t="shared" si="62"/>
        <v>1.3346832048273549</v>
      </c>
      <c r="N101" s="53">
        <f>'RawData + GCconc'!T101/'RawData + GCconc'!Q101</f>
        <v>1.5932184035913248</v>
      </c>
      <c r="O101" s="8">
        <v>2</v>
      </c>
      <c r="P101" s="59">
        <f t="shared" si="63"/>
        <v>1.9863157894736841E-6</v>
      </c>
      <c r="Q101" s="7">
        <f t="shared" si="64"/>
        <v>1.5747706115497411E-6</v>
      </c>
      <c r="R101" s="7">
        <f t="shared" si="65"/>
        <v>2.1264418448951913E-6</v>
      </c>
      <c r="S101" s="8">
        <f t="shared" si="66"/>
        <v>34527.047205656978</v>
      </c>
      <c r="T101" s="8">
        <f t="shared" si="67"/>
        <v>28309.964420834793</v>
      </c>
      <c r="U101" s="8">
        <f t="shared" si="68"/>
        <v>62723924.567217685</v>
      </c>
      <c r="V101" s="8">
        <f t="shared" si="69"/>
        <v>34390.944741737359</v>
      </c>
      <c r="W101" s="8">
        <f t="shared" si="70"/>
        <v>51603466.002295554</v>
      </c>
      <c r="X101" s="8">
        <f t="shared" si="71"/>
        <v>28293.700689363464</v>
      </c>
      <c r="Y101" s="9">
        <f>55.5*(Q101/V101)*16*10^3*10^3</f>
        <v>4.0661758889079185E-2</v>
      </c>
      <c r="Z101" s="9">
        <f>55.5*(R101/V101)*16*10^3*10^3</f>
        <v>5.4906324104998627E-2</v>
      </c>
      <c r="AA101" s="6">
        <f>$L101/$I101*Q101*16/22.4*(273/($C101+273))*10^3*10^3</f>
        <v>1.7288627150811391</v>
      </c>
      <c r="AB101" s="6">
        <f>$K101/$I101*R101*16/22.4*(273/($C101+273))*10^3*10^3</f>
        <v>1.7288627150811384</v>
      </c>
      <c r="AC101" s="10">
        <f t="shared" si="72"/>
        <v>1.7695244739702183</v>
      </c>
      <c r="AD101" s="10">
        <f t="shared" si="73"/>
        <v>1.7837690391861369</v>
      </c>
      <c r="AE101" s="10">
        <f t="shared" si="74"/>
        <v>6.2340675771540913E-2</v>
      </c>
      <c r="AF101" s="51">
        <f>'RawData + GCconc'!U101/'RawData + GCconc'!Q101</f>
        <v>185.29649507731631</v>
      </c>
      <c r="AG101" s="8">
        <v>401</v>
      </c>
      <c r="AH101" s="59">
        <f t="shared" si="75"/>
        <v>3.9825631578947366E-4</v>
      </c>
      <c r="AI101" s="7">
        <f>AF101*10^-6*G101</f>
        <v>1.8315095671326317E-4</v>
      </c>
      <c r="AJ101" s="12">
        <f>AF101*10^-6*M101</f>
        <v>2.4731211989306869E-4</v>
      </c>
      <c r="AK101" s="8">
        <f t="shared" si="56"/>
        <v>1001.3199957478074</v>
      </c>
      <c r="AL101" s="8">
        <f t="shared" si="76"/>
        <v>772.7464916961552</v>
      </c>
      <c r="AM101" s="8">
        <f t="shared" si="77"/>
        <v>2430889.3030216503</v>
      </c>
      <c r="AN101" s="8">
        <f t="shared" si="78"/>
        <v>1332.8340066461883</v>
      </c>
      <c r="AO101" s="8">
        <f t="shared" si="79"/>
        <v>1852970.0501299265</v>
      </c>
      <c r="AP101" s="8">
        <f t="shared" si="80"/>
        <v>1015.9662527784227</v>
      </c>
      <c r="AQ101" s="11">
        <f t="shared" si="81"/>
        <v>335.56664525631066</v>
      </c>
      <c r="AR101" s="11">
        <f t="shared" si="82"/>
        <v>453.12183945438113</v>
      </c>
      <c r="AS101" s="5">
        <f>$L101/$I101*AI101*44/22.4*(273/(C101+273))*10^3*10^3</f>
        <v>552.94901963456311</v>
      </c>
      <c r="AT101" s="5">
        <f t="shared" si="83"/>
        <v>552.94901963456289</v>
      </c>
      <c r="AU101" s="10">
        <f t="shared" si="84"/>
        <v>888.51566489087372</v>
      </c>
      <c r="AV101" s="10">
        <f t="shared" si="85"/>
        <v>1006.070859088944</v>
      </c>
      <c r="AW101" s="10">
        <f t="shared" si="86"/>
        <v>957.25809838488931</v>
      </c>
      <c r="AX101" s="52">
        <f>'RawData + GCconc'!V101/'RawData + GCconc'!Q101</f>
        <v>0.12850391053341426</v>
      </c>
      <c r="AY101" s="57">
        <v>0.31</v>
      </c>
      <c r="AZ101" s="59">
        <f t="shared" si="87"/>
        <v>3.0787894736842102E-7</v>
      </c>
      <c r="BA101" s="7">
        <f>$AX101*10^-6*G101</f>
        <v>1.2701597051671157E-7</v>
      </c>
      <c r="BB101" s="7">
        <f>$AX101*10^-6*M101</f>
        <v>1.7151201114358502E-7</v>
      </c>
      <c r="BC101" s="8">
        <f t="shared" si="57"/>
        <v>1836.3373219758214</v>
      </c>
      <c r="BD101" s="8">
        <f t="shared" si="88"/>
        <v>1384.3009584334313</v>
      </c>
      <c r="BE101" s="8">
        <f t="shared" si="58"/>
        <v>3301248.9547749003</v>
      </c>
      <c r="BF101" s="8">
        <f t="shared" si="89"/>
        <v>1810.0441126051487</v>
      </c>
      <c r="BG101" s="8">
        <f t="shared" si="90"/>
        <v>2478189.1340407943</v>
      </c>
      <c r="BH101" s="8">
        <f t="shared" si="91"/>
        <v>1358.7680642820376</v>
      </c>
      <c r="BI101" s="9">
        <f t="shared" si="92"/>
        <v>0.17136212197358319</v>
      </c>
      <c r="BJ101" s="9">
        <f t="shared" si="93"/>
        <v>0.2313934385885327</v>
      </c>
      <c r="BK101" s="9">
        <f>$L101/$I101*BA101*44/22.4*(273/(C101+273))*10^3*10^3</f>
        <v>0.38347250615296496</v>
      </c>
      <c r="BL101" s="9">
        <f t="shared" si="94"/>
        <v>0.38347250615296491</v>
      </c>
      <c r="BM101" s="10">
        <f t="shared" si="95"/>
        <v>0.55483462812654816</v>
      </c>
      <c r="BN101" s="10">
        <f t="shared" si="96"/>
        <v>0.61486594474149758</v>
      </c>
      <c r="BO101" s="10">
        <f t="shared" si="97"/>
        <v>0.55332503702237856</v>
      </c>
    </row>
    <row r="102" spans="1:67" x14ac:dyDescent="0.35">
      <c r="A102" t="str">
        <f>'RawData + GCconc'!A102</f>
        <v>NHC</v>
      </c>
      <c r="B102" s="14">
        <f>'RawData + GCconc'!B102</f>
        <v>43888</v>
      </c>
      <c r="C102" s="50">
        <f>'RawData + GCconc'!O102</f>
        <v>18</v>
      </c>
      <c r="D102" s="51">
        <f>'RawData + GCconc'!P102</f>
        <v>751.2</v>
      </c>
      <c r="E102" s="51">
        <f>'RawData + GCconc'!F102</f>
        <v>9.6</v>
      </c>
      <c r="F102" s="51">
        <f>'RawData + GCconc'!G102</f>
        <v>754.8</v>
      </c>
      <c r="G102" s="4">
        <f t="shared" si="59"/>
        <v>0.98842105263157898</v>
      </c>
      <c r="H102" s="4">
        <f t="shared" si="60"/>
        <v>0.99315789473684202</v>
      </c>
      <c r="I102" s="53">
        <f>'RawData + GCconc'!J102-'RawData + GCconc'!I102</f>
        <v>32.050000000000011</v>
      </c>
      <c r="J102" s="52">
        <v>71.599999999999994</v>
      </c>
      <c r="K102" s="5">
        <f t="shared" si="61"/>
        <v>39.549999999999983</v>
      </c>
      <c r="L102" s="51">
        <f>'RawData + GCconc'!M102</f>
        <v>54</v>
      </c>
      <c r="M102" s="6">
        <f t="shared" si="62"/>
        <v>1.3495508683212463</v>
      </c>
      <c r="N102" s="53">
        <f>'RawData + GCconc'!T102/'RawData + GCconc'!Q102</f>
        <v>1.4657913519039059</v>
      </c>
      <c r="O102" s="8">
        <v>2</v>
      </c>
      <c r="P102" s="59">
        <f t="shared" si="63"/>
        <v>1.9863157894736841E-6</v>
      </c>
      <c r="Q102" s="7">
        <f t="shared" si="64"/>
        <v>1.4488190309871237E-6</v>
      </c>
      <c r="R102" s="7">
        <f t="shared" si="65"/>
        <v>1.9781599917396895E-6</v>
      </c>
      <c r="S102" s="8">
        <f t="shared" si="66"/>
        <v>34527.047205656978</v>
      </c>
      <c r="T102" s="8">
        <f t="shared" si="67"/>
        <v>28309.964420834793</v>
      </c>
      <c r="U102" s="8">
        <f t="shared" si="68"/>
        <v>62723924.567217685</v>
      </c>
      <c r="V102" s="8">
        <f t="shared" si="69"/>
        <v>34390.944741737359</v>
      </c>
      <c r="W102" s="8">
        <f t="shared" si="70"/>
        <v>51603466.002295554</v>
      </c>
      <c r="X102" s="8">
        <f t="shared" si="71"/>
        <v>28293.700689363464</v>
      </c>
      <c r="Y102" s="9">
        <f>55.5*(Q102/V102)*16*10^3*10^3</f>
        <v>3.7409594565606344E-2</v>
      </c>
      <c r="Z102" s="9">
        <f>55.5*(R102/V102)*16*10^3*10^3</f>
        <v>5.10775753866686E-2</v>
      </c>
      <c r="AA102" s="6">
        <f>$L102/$I102*Q102*16/22.4*(273/($C102+273))*10^3*10^3</f>
        <v>1.6357671803930081</v>
      </c>
      <c r="AB102" s="6">
        <f>$K102/$I102*R102*16/22.4*(273/($C102+273))*10^3*10^3</f>
        <v>1.6357671803930081</v>
      </c>
      <c r="AC102" s="10">
        <f t="shared" si="72"/>
        <v>1.6731767749586144</v>
      </c>
      <c r="AD102" s="10">
        <f t="shared" si="73"/>
        <v>1.6868447557796766</v>
      </c>
      <c r="AE102" s="10">
        <f t="shared" si="74"/>
        <v>6.2340675771540913E-2</v>
      </c>
      <c r="AF102" s="51">
        <f>'RawData + GCconc'!U102/'RawData + GCconc'!Q102</f>
        <v>175.19837210928969</v>
      </c>
      <c r="AG102" s="8">
        <v>401</v>
      </c>
      <c r="AH102" s="59">
        <f t="shared" si="75"/>
        <v>3.9825631578947366E-4</v>
      </c>
      <c r="AI102" s="7">
        <f>AF102*10^-6*G102</f>
        <v>1.7316975937960318E-4</v>
      </c>
      <c r="AJ102" s="12">
        <f>AF102*10^-6*M102</f>
        <v>2.3643911520856073E-4</v>
      </c>
      <c r="AK102" s="8">
        <f t="shared" si="56"/>
        <v>1001.3199957478074</v>
      </c>
      <c r="AL102" s="8">
        <f t="shared" si="76"/>
        <v>772.7464916961552</v>
      </c>
      <c r="AM102" s="8">
        <f t="shared" si="77"/>
        <v>2430889.3030216503</v>
      </c>
      <c r="AN102" s="8">
        <f t="shared" si="78"/>
        <v>1332.8340066461883</v>
      </c>
      <c r="AO102" s="8">
        <f t="shared" si="79"/>
        <v>1852970.0501299265</v>
      </c>
      <c r="AP102" s="8">
        <f t="shared" si="80"/>
        <v>1015.9662527784227</v>
      </c>
      <c r="AQ102" s="11">
        <f t="shared" si="81"/>
        <v>317.27923379527641</v>
      </c>
      <c r="AR102" s="11">
        <f t="shared" si="82"/>
        <v>433.20047092149008</v>
      </c>
      <c r="AS102" s="5">
        <f>$L102/$I102*AI102*44/22.4*(273/(C102+273))*10^3*10^3</f>
        <v>537.66540759818565</v>
      </c>
      <c r="AT102" s="5">
        <f t="shared" si="83"/>
        <v>537.66540759818565</v>
      </c>
      <c r="AU102" s="10">
        <f t="shared" si="84"/>
        <v>854.94464139346201</v>
      </c>
      <c r="AV102" s="10">
        <f t="shared" si="85"/>
        <v>970.86587851967579</v>
      </c>
      <c r="AW102" s="10">
        <f t="shared" si="86"/>
        <v>957.25809838488931</v>
      </c>
      <c r="AX102" s="52">
        <f>'RawData + GCconc'!V102/'RawData + GCconc'!Q102</f>
        <v>0.13249735413347388</v>
      </c>
      <c r="AY102" s="57">
        <v>0.31</v>
      </c>
      <c r="AZ102" s="59">
        <f t="shared" si="87"/>
        <v>3.0787894736842102E-7</v>
      </c>
      <c r="BA102" s="7">
        <f>$AX102*10^-6*G102</f>
        <v>1.3096317424350734E-7</v>
      </c>
      <c r="BB102" s="7">
        <f>$AX102*10^-6*M102</f>
        <v>1.7881191932109735E-7</v>
      </c>
      <c r="BC102" s="8">
        <f t="shared" si="57"/>
        <v>1836.3373219758214</v>
      </c>
      <c r="BD102" s="8">
        <f t="shared" si="88"/>
        <v>1384.3009584334313</v>
      </c>
      <c r="BE102" s="8">
        <f t="shared" si="58"/>
        <v>3301248.9547749003</v>
      </c>
      <c r="BF102" s="8">
        <f t="shared" si="89"/>
        <v>1810.0441126051487</v>
      </c>
      <c r="BG102" s="8">
        <f t="shared" si="90"/>
        <v>2478189.1340407943</v>
      </c>
      <c r="BH102" s="8">
        <f t="shared" si="91"/>
        <v>1358.7680642820376</v>
      </c>
      <c r="BI102" s="9">
        <f t="shared" si="92"/>
        <v>0.1766874460547527</v>
      </c>
      <c r="BJ102" s="9">
        <f t="shared" si="93"/>
        <v>0.24124202495465613</v>
      </c>
      <c r="BK102" s="9">
        <f>$L102/$I102*BA102*44/22.4*(273/(C102+273))*10^3*10^3</f>
        <v>0.40662046717771982</v>
      </c>
      <c r="BL102" s="9">
        <f t="shared" si="94"/>
        <v>0.40662046717771982</v>
      </c>
      <c r="BM102" s="10">
        <f t="shared" si="95"/>
        <v>0.58330791323247255</v>
      </c>
      <c r="BN102" s="10">
        <f t="shared" si="96"/>
        <v>0.6478624921323759</v>
      </c>
      <c r="BO102" s="10">
        <f t="shared" si="97"/>
        <v>0.55332503702237856</v>
      </c>
    </row>
    <row r="103" spans="1:67" x14ac:dyDescent="0.35">
      <c r="A103" t="str">
        <f>'RawData + GCconc'!A103</f>
        <v>PM</v>
      </c>
      <c r="B103" s="14">
        <f>'RawData + GCconc'!B103</f>
        <v>43888</v>
      </c>
      <c r="C103" s="50">
        <f>'RawData + GCconc'!O103</f>
        <v>18</v>
      </c>
      <c r="D103" s="51">
        <f>'RawData + GCconc'!P103</f>
        <v>751.2</v>
      </c>
      <c r="E103" s="51">
        <f>'RawData + GCconc'!F103</f>
        <v>10.1</v>
      </c>
      <c r="F103" s="51">
        <f>'RawData + GCconc'!G103</f>
        <v>754</v>
      </c>
      <c r="G103" s="4">
        <f t="shared" si="59"/>
        <v>0.98842105263157898</v>
      </c>
      <c r="H103" s="4">
        <f t="shared" si="60"/>
        <v>0.99210526315789471</v>
      </c>
      <c r="I103" s="53">
        <f>'RawData + GCconc'!J103-'RawData + GCconc'!I103</f>
        <v>41.55</v>
      </c>
      <c r="J103" s="52">
        <v>71.599999999999994</v>
      </c>
      <c r="K103" s="5">
        <f t="shared" si="61"/>
        <v>30.049999999999997</v>
      </c>
      <c r="L103" s="51">
        <f>'RawData + GCconc'!M103</f>
        <v>44</v>
      </c>
      <c r="M103" s="6">
        <f t="shared" si="62"/>
        <v>1.4472720903756897</v>
      </c>
      <c r="N103" s="53">
        <f>'RawData + GCconc'!T103/'RawData + GCconc'!Q103</f>
        <v>1.7153359947917681</v>
      </c>
      <c r="O103" s="8">
        <v>2</v>
      </c>
      <c r="P103" s="59">
        <f t="shared" si="63"/>
        <v>1.9842105263157894E-6</v>
      </c>
      <c r="Q103" s="7">
        <f t="shared" si="64"/>
        <v>1.695474209588916E-6</v>
      </c>
      <c r="R103" s="7">
        <f t="shared" si="65"/>
        <v>2.4825579108789455E-6</v>
      </c>
      <c r="S103" s="8">
        <f t="shared" si="66"/>
        <v>34527.047205656978</v>
      </c>
      <c r="T103" s="8">
        <f t="shared" si="67"/>
        <v>28673.418763032343</v>
      </c>
      <c r="U103" s="8">
        <f t="shared" si="68"/>
        <v>62723924.567217685</v>
      </c>
      <c r="V103" s="8">
        <f t="shared" si="69"/>
        <v>34390.944741737359</v>
      </c>
      <c r="W103" s="8">
        <f t="shared" si="70"/>
        <v>52259999.34749987</v>
      </c>
      <c r="X103" s="8">
        <f t="shared" si="71"/>
        <v>28653.671819228482</v>
      </c>
      <c r="Y103" s="9">
        <f>55.5*(Q103/V103)*16*10^3*10^3</f>
        <v>4.3778416365740661E-2</v>
      </c>
      <c r="Z103" s="9">
        <f>55.5*(R103/V103)*16*10^3*10^3</f>
        <v>6.4101508156159365E-2</v>
      </c>
      <c r="AA103" s="6">
        <f>$L103/$I103*Q103*16/22.4*(273/($C103+273))*10^3*10^3</f>
        <v>1.2031352709874577</v>
      </c>
      <c r="AB103" s="6">
        <f>$K103/$I103*R103*16/22.4*(273/($C103+273))*10^3*10^3</f>
        <v>1.2031352709874579</v>
      </c>
      <c r="AC103" s="10">
        <f t="shared" si="72"/>
        <v>1.2469136873531983</v>
      </c>
      <c r="AD103" s="10">
        <f t="shared" si="73"/>
        <v>1.2672367791436172</v>
      </c>
      <c r="AE103" s="10">
        <f t="shared" si="74"/>
        <v>6.1492256855752027E-2</v>
      </c>
      <c r="AF103" s="51">
        <f>'RawData + GCconc'!U103/'RawData + GCconc'!Q103</f>
        <v>200.06476560732608</v>
      </c>
      <c r="AG103" s="8">
        <v>401</v>
      </c>
      <c r="AH103" s="59">
        <f t="shared" si="75"/>
        <v>3.9783421052631574E-4</v>
      </c>
      <c r="AI103" s="7">
        <f>AF103*10^-6*G103</f>
        <v>1.9774822621608333E-4</v>
      </c>
      <c r="AJ103" s="12">
        <f>AF103*10^-6*M103</f>
        <v>2.8954815153103716E-4</v>
      </c>
      <c r="AK103" s="8">
        <f t="shared" si="56"/>
        <v>1001.3199957478074</v>
      </c>
      <c r="AL103" s="8">
        <f t="shared" si="76"/>
        <v>785.51010411052732</v>
      </c>
      <c r="AM103" s="8">
        <f t="shared" si="77"/>
        <v>2430889.3030216503</v>
      </c>
      <c r="AN103" s="8">
        <f t="shared" si="78"/>
        <v>1332.8340066461883</v>
      </c>
      <c r="AO103" s="8">
        <f t="shared" si="79"/>
        <v>1885030.7520113764</v>
      </c>
      <c r="AP103" s="8">
        <f t="shared" si="80"/>
        <v>1033.5448375751166</v>
      </c>
      <c r="AQ103" s="11">
        <f t="shared" si="81"/>
        <v>362.31156018805387</v>
      </c>
      <c r="AR103" s="11">
        <f t="shared" si="82"/>
        <v>530.50611142344007</v>
      </c>
      <c r="AS103" s="5">
        <f>$L103/$I103*AI103*44/22.4*(273/(C103+273))*10^3*10^3</f>
        <v>385.8944754647847</v>
      </c>
      <c r="AT103" s="5">
        <f t="shared" si="83"/>
        <v>385.89447546478476</v>
      </c>
      <c r="AU103" s="10">
        <f t="shared" si="84"/>
        <v>748.20603565283864</v>
      </c>
      <c r="AV103" s="10">
        <f t="shared" si="85"/>
        <v>916.40058688822478</v>
      </c>
      <c r="AW103" s="10">
        <f t="shared" si="86"/>
        <v>939.97967653208366</v>
      </c>
      <c r="AX103" s="52">
        <f>'RawData + GCconc'!V103/'RawData + GCconc'!Q103</f>
        <v>0.14432409094903501</v>
      </c>
      <c r="AY103" s="57">
        <v>0.31</v>
      </c>
      <c r="AZ103" s="59">
        <f t="shared" si="87"/>
        <v>3.0755263157894732E-7</v>
      </c>
      <c r="BA103" s="7">
        <f>$AX103*10^-6*G103</f>
        <v>1.4265296989594091E-7</v>
      </c>
      <c r="BB103" s="7">
        <f>$AX103*10^-6*M103</f>
        <v>2.0887622879938105E-7</v>
      </c>
      <c r="BC103" s="8">
        <f t="shared" si="57"/>
        <v>1836.3373219758214</v>
      </c>
      <c r="BD103" s="8">
        <f t="shared" si="88"/>
        <v>1409.0259146285775</v>
      </c>
      <c r="BE103" s="8">
        <f t="shared" si="58"/>
        <v>3301248.9547749003</v>
      </c>
      <c r="BF103" s="8">
        <f t="shared" si="89"/>
        <v>1810.0441126051487</v>
      </c>
      <c r="BG103" s="8">
        <f t="shared" si="90"/>
        <v>2523543.4075140017</v>
      </c>
      <c r="BH103" s="8">
        <f t="shared" si="91"/>
        <v>1383.6353908018762</v>
      </c>
      <c r="BI103" s="9">
        <f t="shared" si="92"/>
        <v>0.19245859814129304</v>
      </c>
      <c r="BJ103" s="9">
        <f t="shared" si="93"/>
        <v>0.28180293904215958</v>
      </c>
      <c r="BK103" s="9">
        <f>$L103/$I103*BA103*44/22.4*(273/(C103+273))*10^3*10^3</f>
        <v>0.27837919987881338</v>
      </c>
      <c r="BL103" s="9">
        <f t="shared" si="94"/>
        <v>0.27837919987881343</v>
      </c>
      <c r="BM103" s="10">
        <f t="shared" si="95"/>
        <v>0.47083779802010639</v>
      </c>
      <c r="BN103" s="10">
        <f t="shared" si="96"/>
        <v>0.56018213892097302</v>
      </c>
      <c r="BO103" s="10">
        <f t="shared" si="97"/>
        <v>0.5428045071039469</v>
      </c>
    </row>
    <row r="104" spans="1:67" x14ac:dyDescent="0.35">
      <c r="A104" t="str">
        <f>'RawData + GCconc'!A104</f>
        <v>PM</v>
      </c>
      <c r="B104" s="14">
        <f>'RawData + GCconc'!B104</f>
        <v>43888</v>
      </c>
      <c r="C104" s="50">
        <f>'RawData + GCconc'!O104</f>
        <v>18</v>
      </c>
      <c r="D104" s="51">
        <f>'RawData + GCconc'!P104</f>
        <v>751.2</v>
      </c>
      <c r="E104" s="51">
        <f>'RawData + GCconc'!F104</f>
        <v>10.1</v>
      </c>
      <c r="F104" s="51">
        <f>'RawData + GCconc'!G104</f>
        <v>754</v>
      </c>
      <c r="G104" s="4">
        <f t="shared" si="59"/>
        <v>0.98842105263157898</v>
      </c>
      <c r="H104" s="4">
        <f t="shared" si="60"/>
        <v>0.99210526315789471</v>
      </c>
      <c r="I104" s="53">
        <f>'RawData + GCconc'!J104-'RawData + GCconc'!I104</f>
        <v>33.53</v>
      </c>
      <c r="J104" s="52">
        <v>71.599999999999994</v>
      </c>
      <c r="K104" s="5">
        <f t="shared" si="61"/>
        <v>38.069999999999993</v>
      </c>
      <c r="L104" s="51">
        <f>'RawData + GCconc'!M104</f>
        <v>41</v>
      </c>
      <c r="M104" s="6">
        <f t="shared" si="62"/>
        <v>1.0644933847621421</v>
      </c>
      <c r="N104" s="53">
        <f>'RawData + GCconc'!T104/'RawData + GCconc'!Q104</f>
        <v>1.2520855673031304</v>
      </c>
      <c r="O104" s="8">
        <v>2</v>
      </c>
      <c r="P104" s="59">
        <f t="shared" si="63"/>
        <v>1.9842105263157894E-6</v>
      </c>
      <c r="Q104" s="7">
        <f t="shared" si="64"/>
        <v>1.2375877344185679E-6</v>
      </c>
      <c r="R104" s="7">
        <f t="shared" si="65"/>
        <v>1.3328368035503361E-6</v>
      </c>
      <c r="S104" s="8">
        <f t="shared" si="66"/>
        <v>34527.047205656978</v>
      </c>
      <c r="T104" s="8">
        <f t="shared" si="67"/>
        <v>28673.418763032343</v>
      </c>
      <c r="U104" s="8">
        <f t="shared" si="68"/>
        <v>62723924.567217685</v>
      </c>
      <c r="V104" s="8">
        <f t="shared" si="69"/>
        <v>34390.944741737359</v>
      </c>
      <c r="W104" s="8">
        <f t="shared" si="70"/>
        <v>52259999.34749987</v>
      </c>
      <c r="X104" s="8">
        <f t="shared" si="71"/>
        <v>28653.671819228482</v>
      </c>
      <c r="Y104" s="9">
        <f>55.5*(Q104/V104)*16*10^3*10^3</f>
        <v>3.195544398144877E-2</v>
      </c>
      <c r="Z104" s="9">
        <f>55.5*(R104/V104)*16*10^3*10^3</f>
        <v>3.4414846420788021E-2</v>
      </c>
      <c r="AA104" s="6">
        <f>$L104/$I104*Q104*16/22.4*(273/($C104+273))*10^3*10^3</f>
        <v>1.0140699703375291</v>
      </c>
      <c r="AB104" s="6">
        <f>$K104/$I104*R104*16/22.4*(273/($C104+273))*10^3*10^3</f>
        <v>1.0140699703375293</v>
      </c>
      <c r="AC104" s="10">
        <f t="shared" si="72"/>
        <v>1.0460254143189778</v>
      </c>
      <c r="AD104" s="10">
        <f t="shared" si="73"/>
        <v>1.0484848167583174</v>
      </c>
      <c r="AE104" s="10">
        <f t="shared" si="74"/>
        <v>6.1492256855752027E-2</v>
      </c>
      <c r="AF104" s="51">
        <f>'RawData + GCconc'!U104/'RawData + GCconc'!Q104</f>
        <v>208.51869671580133</v>
      </c>
      <c r="AG104" s="8">
        <v>401</v>
      </c>
      <c r="AH104" s="59">
        <f t="shared" si="75"/>
        <v>3.9783421052631574E-4</v>
      </c>
      <c r="AI104" s="7">
        <f>AF104*10^-6*G104</f>
        <v>2.0610426970119733E-4</v>
      </c>
      <c r="AJ104" s="12">
        <f>AF104*10^-6*M104</f>
        <v>2.2196677325319391E-4</v>
      </c>
      <c r="AK104" s="8">
        <f t="shared" si="56"/>
        <v>1001.3199957478074</v>
      </c>
      <c r="AL104" s="8">
        <f t="shared" si="76"/>
        <v>785.51010411052732</v>
      </c>
      <c r="AM104" s="8">
        <f t="shared" si="77"/>
        <v>2430889.3030216503</v>
      </c>
      <c r="AN104" s="8">
        <f t="shared" si="78"/>
        <v>1332.8340066461883</v>
      </c>
      <c r="AO104" s="8">
        <f t="shared" si="79"/>
        <v>1885030.7520113764</v>
      </c>
      <c r="AP104" s="8">
        <f t="shared" si="80"/>
        <v>1033.5448375751166</v>
      </c>
      <c r="AQ104" s="11">
        <f t="shared" si="81"/>
        <v>377.62138728497399</v>
      </c>
      <c r="AR104" s="11">
        <f t="shared" si="82"/>
        <v>406.68444651126703</v>
      </c>
      <c r="AS104" s="5">
        <f>$L104/$I104*AI104*44/22.4*(273/(C104+273))*10^3*10^3</f>
        <v>464.42074233342345</v>
      </c>
      <c r="AT104" s="5">
        <f t="shared" si="83"/>
        <v>464.42074233342345</v>
      </c>
      <c r="AU104" s="10">
        <f t="shared" si="84"/>
        <v>842.04212961839744</v>
      </c>
      <c r="AV104" s="10">
        <f t="shared" si="85"/>
        <v>871.10518884469047</v>
      </c>
      <c r="AW104" s="10">
        <f t="shared" si="86"/>
        <v>939.97967653208366</v>
      </c>
      <c r="AX104" s="52">
        <f>'RawData + GCconc'!V104/'RawData + GCconc'!Q104</f>
        <v>0.16613443676474515</v>
      </c>
      <c r="AY104" s="57">
        <v>0.31</v>
      </c>
      <c r="AZ104" s="59">
        <f t="shared" si="87"/>
        <v>3.0755263157894732E-7</v>
      </c>
      <c r="BA104" s="7">
        <f>$AX104*10^-6*G104</f>
        <v>1.6421077486536389E-7</v>
      </c>
      <c r="BB104" s="7">
        <f>$AX104*10^-6*M104</f>
        <v>1.7684900891725561E-7</v>
      </c>
      <c r="BC104" s="8">
        <f t="shared" si="57"/>
        <v>1836.3373219758214</v>
      </c>
      <c r="BD104" s="8">
        <f t="shared" si="88"/>
        <v>1409.0259146285775</v>
      </c>
      <c r="BE104" s="8">
        <f t="shared" si="58"/>
        <v>3301248.9547749003</v>
      </c>
      <c r="BF104" s="8">
        <f t="shared" si="89"/>
        <v>1810.0441126051487</v>
      </c>
      <c r="BG104" s="8">
        <f t="shared" si="90"/>
        <v>2523543.4075140017</v>
      </c>
      <c r="BH104" s="8">
        <f t="shared" si="91"/>
        <v>1383.6353908018762</v>
      </c>
      <c r="BI104" s="9">
        <f t="shared" si="92"/>
        <v>0.22154306043075714</v>
      </c>
      <c r="BJ104" s="9">
        <f t="shared" si="93"/>
        <v>0.23859378717260424</v>
      </c>
      <c r="BK104" s="9">
        <f>$L104/$I104*BA104*44/22.4*(273/(C104+273))*10^3*10^3</f>
        <v>0.37002091258314157</v>
      </c>
      <c r="BL104" s="9">
        <f t="shared" si="94"/>
        <v>0.37002091258314157</v>
      </c>
      <c r="BM104" s="10">
        <f t="shared" si="95"/>
        <v>0.59156397301389874</v>
      </c>
      <c r="BN104" s="10">
        <f t="shared" si="96"/>
        <v>0.60861469975574578</v>
      </c>
      <c r="BO104" s="10">
        <f t="shared" si="97"/>
        <v>0.5428045071039469</v>
      </c>
    </row>
    <row r="105" spans="1:67" x14ac:dyDescent="0.35">
      <c r="A105" t="str">
        <f>'RawData + GCconc'!A105</f>
        <v>UNHC</v>
      </c>
      <c r="B105" s="14">
        <f>'RawData + GCconc'!B105</f>
        <v>43888</v>
      </c>
      <c r="C105" s="50">
        <f>'RawData + GCconc'!O105</f>
        <v>18</v>
      </c>
      <c r="D105" s="51">
        <f>'RawData + GCconc'!P105</f>
        <v>751.2</v>
      </c>
      <c r="E105" s="51">
        <f>'RawData + GCconc'!F105</f>
        <v>10.3</v>
      </c>
      <c r="F105" s="51">
        <f>'RawData + GCconc'!G105</f>
        <v>751.1</v>
      </c>
      <c r="G105" s="4">
        <f t="shared" si="59"/>
        <v>0.98842105263157898</v>
      </c>
      <c r="H105" s="4">
        <f t="shared" si="60"/>
        <v>0.98828947368421061</v>
      </c>
      <c r="I105" s="53">
        <f>'RawData + GCconc'!J105-'RawData + GCconc'!I105</f>
        <v>43.989999999999995</v>
      </c>
      <c r="J105" s="52">
        <v>71.599999999999994</v>
      </c>
      <c r="K105" s="5">
        <f t="shared" si="61"/>
        <v>27.61</v>
      </c>
      <c r="L105" s="51">
        <f>'RawData + GCconc'!M105</f>
        <v>36</v>
      </c>
      <c r="M105" s="6">
        <f t="shared" si="62"/>
        <v>1.2887779027430946</v>
      </c>
      <c r="N105" s="53">
        <f>'RawData + GCconc'!T105/'RawData + GCconc'!Q105</f>
        <v>4.7855315213855176</v>
      </c>
      <c r="O105" s="8">
        <v>2</v>
      </c>
      <c r="P105" s="59">
        <f t="shared" si="63"/>
        <v>1.976578947368421E-6</v>
      </c>
      <c r="Q105" s="7">
        <f t="shared" si="64"/>
        <v>4.7301201037694748E-6</v>
      </c>
      <c r="R105" s="7">
        <f t="shared" si="65"/>
        <v>6.1674872776421977E-6</v>
      </c>
      <c r="S105" s="8">
        <f t="shared" si="66"/>
        <v>34527.047205656978</v>
      </c>
      <c r="T105" s="8">
        <f t="shared" si="67"/>
        <v>28819.112352669737</v>
      </c>
      <c r="U105" s="8">
        <f t="shared" si="68"/>
        <v>62723924.567217685</v>
      </c>
      <c r="V105" s="8">
        <f t="shared" si="69"/>
        <v>34390.944741737359</v>
      </c>
      <c r="W105" s="8">
        <f t="shared" si="70"/>
        <v>52522971.681031585</v>
      </c>
      <c r="X105" s="8">
        <f t="shared" si="71"/>
        <v>28797.857105042403</v>
      </c>
      <c r="Y105" s="9">
        <f>55.5*(Q105/V105)*16*10^3*10^3</f>
        <v>0.12213525053441436</v>
      </c>
      <c r="Z105" s="9">
        <f>55.5*(R105/V105)*16*10^3*10^3</f>
        <v>0.15924914955591876</v>
      </c>
      <c r="AA105" s="6">
        <f>$L105/$I105*Q105*16/22.4*(273/($C105+273))*10^3*10^3</f>
        <v>2.5939543529857003</v>
      </c>
      <c r="AB105" s="6">
        <f>$K105/$I105*R105*16/22.4*(273/($C105+273))*10^3*10^3</f>
        <v>2.5939543529857003</v>
      </c>
      <c r="AC105" s="10">
        <f t="shared" si="72"/>
        <v>2.7160896035201145</v>
      </c>
      <c r="AD105" s="10">
        <f t="shared" si="73"/>
        <v>2.7532035025416191</v>
      </c>
      <c r="AE105" s="10">
        <f t="shared" si="74"/>
        <v>6.0949052523627818E-2</v>
      </c>
      <c r="AF105" s="51">
        <f>'RawData + GCconc'!U105/'RawData + GCconc'!Q105</f>
        <v>177.97796681647918</v>
      </c>
      <c r="AG105" s="8">
        <v>401</v>
      </c>
      <c r="AH105" s="59">
        <f t="shared" si="75"/>
        <v>3.9630407894736844E-4</v>
      </c>
      <c r="AI105" s="7">
        <f>AF105*10^-6*G105</f>
        <v>1.7591716930597258E-4</v>
      </c>
      <c r="AJ105" s="12">
        <f>AF105*10^-6*M105</f>
        <v>2.2937407080822212E-4</v>
      </c>
      <c r="AK105" s="8">
        <f t="shared" si="56"/>
        <v>1001.3199957478074</v>
      </c>
      <c r="AL105" s="8">
        <f t="shared" si="76"/>
        <v>790.64666706565117</v>
      </c>
      <c r="AM105" s="8">
        <f t="shared" si="77"/>
        <v>2430889.3030216503</v>
      </c>
      <c r="AN105" s="8">
        <f t="shared" si="78"/>
        <v>1332.8340066461883</v>
      </c>
      <c r="AO105" s="8">
        <f t="shared" si="79"/>
        <v>1897940.6986716033</v>
      </c>
      <c r="AP105" s="8">
        <f t="shared" si="80"/>
        <v>1040.6232413145835</v>
      </c>
      <c r="AQ105" s="11">
        <f t="shared" si="81"/>
        <v>322.31300019584745</v>
      </c>
      <c r="AR105" s="11">
        <f t="shared" si="82"/>
        <v>420.25599446035881</v>
      </c>
      <c r="AS105" s="5">
        <f>$L105/$I105*AI105*44/22.4*(273/(C105+273))*10^3*10^3</f>
        <v>265.29623285609279</v>
      </c>
      <c r="AT105" s="5">
        <f t="shared" si="83"/>
        <v>265.29623285609279</v>
      </c>
      <c r="AU105" s="10">
        <f t="shared" si="84"/>
        <v>587.60923305194024</v>
      </c>
      <c r="AV105" s="10">
        <f t="shared" si="85"/>
        <v>685.55222731645154</v>
      </c>
      <c r="AW105" s="10">
        <f t="shared" si="86"/>
        <v>929.99514364768311</v>
      </c>
      <c r="AX105" s="52">
        <f>'RawData + GCconc'!V105/'RawData + GCconc'!Q105</f>
        <v>0.17872914350339469</v>
      </c>
      <c r="AY105" s="57">
        <v>0.31</v>
      </c>
      <c r="AZ105" s="59">
        <f t="shared" si="87"/>
        <v>3.0636973684210529E-7</v>
      </c>
      <c r="BA105" s="7">
        <f>$AX105*10^-6*G105</f>
        <v>1.766596481575659E-7</v>
      </c>
      <c r="BB105" s="7">
        <f>$AX105*10^-6*M105</f>
        <v>2.3034217072337457E-7</v>
      </c>
      <c r="BC105" s="8">
        <f t="shared" si="57"/>
        <v>1836.3373219758214</v>
      </c>
      <c r="BD105" s="8">
        <f t="shared" si="88"/>
        <v>1418.9933691044146</v>
      </c>
      <c r="BE105" s="8">
        <f t="shared" si="58"/>
        <v>3301248.9547749003</v>
      </c>
      <c r="BF105" s="8">
        <f t="shared" si="89"/>
        <v>1810.0441126051487</v>
      </c>
      <c r="BG105" s="8">
        <f t="shared" si="90"/>
        <v>2541817.5475606923</v>
      </c>
      <c r="BH105" s="8">
        <f t="shared" si="91"/>
        <v>1393.6549319081571</v>
      </c>
      <c r="BI105" s="9">
        <f t="shared" si="92"/>
        <v>0.23833831330213781</v>
      </c>
      <c r="BJ105" s="9">
        <f t="shared" si="93"/>
        <v>0.31076346537040783</v>
      </c>
      <c r="BK105" s="9">
        <f>$L105/$I105*BA105*44/22.4*(273/(C105+273))*10^3*10^3</f>
        <v>0.26641594642970329</v>
      </c>
      <c r="BL105" s="9">
        <f t="shared" si="94"/>
        <v>0.26641594642970329</v>
      </c>
      <c r="BM105" s="10">
        <f t="shared" si="95"/>
        <v>0.50475425973184107</v>
      </c>
      <c r="BN105" s="10">
        <f t="shared" si="96"/>
        <v>0.57717941180011112</v>
      </c>
      <c r="BO105" s="10">
        <f t="shared" si="97"/>
        <v>0.53682936876208398</v>
      </c>
    </row>
    <row r="106" spans="1:67" x14ac:dyDescent="0.35">
      <c r="A106" t="str">
        <f>'RawData + GCconc'!A106</f>
        <v>UNHC</v>
      </c>
      <c r="B106" s="14">
        <f>'RawData + GCconc'!B106</f>
        <v>43888</v>
      </c>
      <c r="C106" s="50">
        <f>'RawData + GCconc'!O106</f>
        <v>18</v>
      </c>
      <c r="D106" s="51">
        <f>'RawData + GCconc'!P106</f>
        <v>751.2</v>
      </c>
      <c r="E106" s="51">
        <f>'RawData + GCconc'!F106</f>
        <v>10.3</v>
      </c>
      <c r="F106" s="51">
        <f>'RawData + GCconc'!G106</f>
        <v>751.1</v>
      </c>
      <c r="G106" s="4">
        <f t="shared" si="59"/>
        <v>0.98842105263157898</v>
      </c>
      <c r="H106" s="4">
        <f t="shared" si="60"/>
        <v>0.98828947368421061</v>
      </c>
      <c r="I106" s="53">
        <f>'RawData + GCconc'!J106-'RawData + GCconc'!I106</f>
        <v>34.349999999999994</v>
      </c>
      <c r="J106" s="52">
        <v>71.599999999999994</v>
      </c>
      <c r="K106" s="5">
        <f t="shared" si="61"/>
        <v>37.25</v>
      </c>
      <c r="L106" s="51">
        <f>'RawData + GCconc'!M106</f>
        <v>51</v>
      </c>
      <c r="M106" s="6">
        <f t="shared" si="62"/>
        <v>1.3532744613210879</v>
      </c>
      <c r="N106" s="53">
        <f>'RawData + GCconc'!T106/'RawData + GCconc'!Q106</f>
        <v>3.0811947050662898</v>
      </c>
      <c r="O106" s="8">
        <v>2</v>
      </c>
      <c r="P106" s="59">
        <f t="shared" si="63"/>
        <v>1.976578947368421E-6</v>
      </c>
      <c r="Q106" s="7">
        <f t="shared" si="64"/>
        <v>3.0455177137444696E-6</v>
      </c>
      <c r="R106" s="7">
        <f t="shared" si="65"/>
        <v>4.169702104723971E-6</v>
      </c>
      <c r="S106" s="8">
        <f t="shared" si="66"/>
        <v>34527.047205656978</v>
      </c>
      <c r="T106" s="8">
        <f t="shared" si="67"/>
        <v>28819.112352669737</v>
      </c>
      <c r="U106" s="8">
        <f t="shared" si="68"/>
        <v>62723924.567217685</v>
      </c>
      <c r="V106" s="8">
        <f t="shared" si="69"/>
        <v>34390.944741737359</v>
      </c>
      <c r="W106" s="8">
        <f t="shared" si="70"/>
        <v>52522971.681031585</v>
      </c>
      <c r="X106" s="8">
        <f t="shared" si="71"/>
        <v>28797.857105042403</v>
      </c>
      <c r="Y106" s="9">
        <f>55.5*(Q106/V106)*16*10^3*10^3</f>
        <v>7.8637552707965172E-2</v>
      </c>
      <c r="Z106" s="9">
        <f>55.5*(R106/V106)*16*10^3*10^3</f>
        <v>0.10766483726459657</v>
      </c>
      <c r="AA106" s="6">
        <f>$L106/$I106*Q106*16/22.4*(273/($C106+273))*10^3*10^3</f>
        <v>3.0300248266219243</v>
      </c>
      <c r="AB106" s="6">
        <f>$K106/$I106*R106*16/22.4*(273/($C106+273))*10^3*10^3</f>
        <v>3.030024826621923</v>
      </c>
      <c r="AC106" s="10">
        <f t="shared" si="72"/>
        <v>3.1086623793298895</v>
      </c>
      <c r="AD106" s="10">
        <f t="shared" si="73"/>
        <v>3.1376896638865195</v>
      </c>
      <c r="AE106" s="10">
        <f t="shared" si="74"/>
        <v>6.0949052523627818E-2</v>
      </c>
      <c r="AF106" s="51">
        <f>'RawData + GCconc'!U106/'RawData + GCconc'!Q106</f>
        <v>155.48145897919684</v>
      </c>
      <c r="AG106" s="8">
        <v>401</v>
      </c>
      <c r="AH106" s="59">
        <f t="shared" si="75"/>
        <v>3.9630407894736844E-4</v>
      </c>
      <c r="AI106" s="7">
        <f>AF106*10^-6*G106</f>
        <v>1.5368114734891141E-4</v>
      </c>
      <c r="AJ106" s="12">
        <f>AF106*10^-6*M106</f>
        <v>2.1040908764548942E-4</v>
      </c>
      <c r="AK106" s="8">
        <f t="shared" si="56"/>
        <v>1001.3199957478074</v>
      </c>
      <c r="AL106" s="8">
        <f t="shared" si="76"/>
        <v>790.64666706565117</v>
      </c>
      <c r="AM106" s="8">
        <f t="shared" si="77"/>
        <v>2430889.3030216503</v>
      </c>
      <c r="AN106" s="8">
        <f t="shared" si="78"/>
        <v>1332.8340066461883</v>
      </c>
      <c r="AO106" s="8">
        <f t="shared" si="79"/>
        <v>1897940.6986716033</v>
      </c>
      <c r="AP106" s="8">
        <f t="shared" si="80"/>
        <v>1040.6232413145835</v>
      </c>
      <c r="AQ106" s="11">
        <f t="shared" si="81"/>
        <v>281.57246885557993</v>
      </c>
      <c r="AR106" s="11">
        <f t="shared" si="82"/>
        <v>385.50861507743821</v>
      </c>
      <c r="AS106" s="5">
        <f>$L106/$I106*AI106*44/22.4*(273/(C106+273))*10^3*10^3</f>
        <v>420.47322424391547</v>
      </c>
      <c r="AT106" s="5">
        <f t="shared" si="83"/>
        <v>420.4732242439153</v>
      </c>
      <c r="AU106" s="10">
        <f t="shared" si="84"/>
        <v>702.04569309949534</v>
      </c>
      <c r="AV106" s="10">
        <f t="shared" si="85"/>
        <v>805.9818393213535</v>
      </c>
      <c r="AW106" s="10">
        <f t="shared" si="86"/>
        <v>929.99514364768311</v>
      </c>
      <c r="AX106" s="52">
        <f>'RawData + GCconc'!V106/'RawData + GCconc'!Q106</f>
        <v>0.14524565485674107</v>
      </c>
      <c r="AY106" s="57">
        <v>0.31</v>
      </c>
      <c r="AZ106" s="59">
        <f t="shared" si="87"/>
        <v>3.0636973684210529E-7</v>
      </c>
      <c r="BA106" s="7">
        <f>$AX106*10^-6*G106</f>
        <v>1.4356386306366303E-7</v>
      </c>
      <c r="BB106" s="7">
        <f>$AX106*10^-6*M106</f>
        <v>1.9655723533548493E-7</v>
      </c>
      <c r="BC106" s="8">
        <f t="shared" si="57"/>
        <v>1836.3373219758214</v>
      </c>
      <c r="BD106" s="8">
        <f t="shared" si="88"/>
        <v>1418.9933691044146</v>
      </c>
      <c r="BE106" s="8">
        <f t="shared" si="58"/>
        <v>3301248.9547749003</v>
      </c>
      <c r="BF106" s="8">
        <f t="shared" si="89"/>
        <v>1810.0441126051487</v>
      </c>
      <c r="BG106" s="8">
        <f t="shared" si="90"/>
        <v>2541817.5475606923</v>
      </c>
      <c r="BH106" s="8">
        <f t="shared" si="91"/>
        <v>1393.6549319081571</v>
      </c>
      <c r="BI106" s="9">
        <f t="shared" si="92"/>
        <v>0.19368751908310142</v>
      </c>
      <c r="BJ106" s="9">
        <f t="shared" si="93"/>
        <v>0.26518291203323952</v>
      </c>
      <c r="BK106" s="9">
        <f>$L106/$I106*BA106*44/22.4*(273/(C106+273))*10^3*10^3</f>
        <v>0.39279222877117559</v>
      </c>
      <c r="BL106" s="9">
        <f t="shared" si="94"/>
        <v>0.39279222877117553</v>
      </c>
      <c r="BM106" s="10">
        <f t="shared" si="95"/>
        <v>0.58647974785427703</v>
      </c>
      <c r="BN106" s="10">
        <f t="shared" si="96"/>
        <v>0.65797514080441499</v>
      </c>
      <c r="BO106" s="10">
        <f t="shared" si="97"/>
        <v>0.53682936876208398</v>
      </c>
    </row>
    <row r="107" spans="1:67" x14ac:dyDescent="0.35">
      <c r="A107" t="str">
        <f>'RawData + GCconc'!A107</f>
        <v>WB</v>
      </c>
      <c r="B107" s="14">
        <f>'RawData + GCconc'!B107</f>
        <v>43888</v>
      </c>
      <c r="C107" s="50">
        <f>'RawData + GCconc'!O107</f>
        <v>18</v>
      </c>
      <c r="D107" s="51">
        <f>'RawData + GCconc'!P107</f>
        <v>751.2</v>
      </c>
      <c r="E107" s="51">
        <f>'RawData + GCconc'!F107</f>
        <v>10.5</v>
      </c>
      <c r="F107" s="51">
        <f>'RawData + GCconc'!G107</f>
        <v>750.8</v>
      </c>
      <c r="G107" s="4">
        <f t="shared" si="59"/>
        <v>0.98842105263157898</v>
      </c>
      <c r="H107" s="4">
        <f t="shared" si="60"/>
        <v>0.98789473684210516</v>
      </c>
      <c r="I107" s="53">
        <f>'RawData + GCconc'!J107-'RawData + GCconc'!I107</f>
        <v>40.81</v>
      </c>
      <c r="J107" s="52">
        <v>71.599999999999994</v>
      </c>
      <c r="K107" s="5">
        <f t="shared" si="61"/>
        <v>30.789999999999992</v>
      </c>
      <c r="L107" s="51">
        <f>'RawData + GCconc'!M107</f>
        <v>44</v>
      </c>
      <c r="M107" s="6">
        <f t="shared" si="62"/>
        <v>1.4124886754072583</v>
      </c>
      <c r="N107" s="53">
        <f>'RawData + GCconc'!T107/'RawData + GCconc'!Q107</f>
        <v>2.4599878280901222</v>
      </c>
      <c r="O107" s="8">
        <v>2</v>
      </c>
      <c r="P107" s="59">
        <f t="shared" si="63"/>
        <v>1.9757894736842104E-6</v>
      </c>
      <c r="Q107" s="7">
        <f t="shared" si="64"/>
        <v>2.4315037585017105E-6</v>
      </c>
      <c r="R107" s="7">
        <f t="shared" si="65"/>
        <v>3.4747049488169952E-6</v>
      </c>
      <c r="S107" s="8">
        <f t="shared" si="66"/>
        <v>34527.047205656978</v>
      </c>
      <c r="T107" s="8">
        <f t="shared" si="67"/>
        <v>28964.979080765108</v>
      </c>
      <c r="U107" s="8">
        <f t="shared" si="68"/>
        <v>62723924.567217685</v>
      </c>
      <c r="V107" s="8">
        <f t="shared" si="69"/>
        <v>34390.944741737359</v>
      </c>
      <c r="W107" s="8">
        <f t="shared" si="70"/>
        <v>52786138.11625398</v>
      </c>
      <c r="X107" s="8">
        <f t="shared" si="71"/>
        <v>28942.148815008903</v>
      </c>
      <c r="Y107" s="9">
        <f>55.5*(Q107/V107)*16*10^3*10^3</f>
        <v>6.278325163103507E-2</v>
      </c>
      <c r="Z107" s="9">
        <f>55.5*(R107/V107)*16*10^3*10^3</f>
        <v>8.9719489177185557E-2</v>
      </c>
      <c r="AA107" s="6">
        <f>$L107/$I107*Q107*16/22.4*(273/($C107+273))*10^3*10^3</f>
        <v>1.7567204190692325</v>
      </c>
      <c r="AB107" s="6">
        <f>$K107/$I107*R107*16/22.4*(273/($C107+273))*10^3*10^3</f>
        <v>1.7567204190692323</v>
      </c>
      <c r="AC107" s="10">
        <f t="shared" si="72"/>
        <v>1.8195036707002676</v>
      </c>
      <c r="AD107" s="10">
        <f t="shared" si="73"/>
        <v>1.8464399082464178</v>
      </c>
      <c r="AE107" s="10">
        <f t="shared" si="74"/>
        <v>6.0620967152298123E-2</v>
      </c>
      <c r="AF107" s="51">
        <f>'RawData + GCconc'!U107/'RawData + GCconc'!Q107</f>
        <v>249.58868132482397</v>
      </c>
      <c r="AG107" s="8">
        <v>401</v>
      </c>
      <c r="AH107" s="59">
        <f t="shared" si="75"/>
        <v>3.9614578947368411E-4</v>
      </c>
      <c r="AI107" s="7">
        <f>AF107*10^-6*G107</f>
        <v>2.4669870712001023E-4</v>
      </c>
      <c r="AJ107" s="12">
        <f>AF107*10^-6*M107</f>
        <v>3.5254118588114489E-4</v>
      </c>
      <c r="AK107" s="8">
        <f t="shared" si="56"/>
        <v>1001.3199957478074</v>
      </c>
      <c r="AL107" s="8">
        <f t="shared" si="76"/>
        <v>795.80093665673621</v>
      </c>
      <c r="AM107" s="8">
        <f t="shared" si="77"/>
        <v>2430889.3030216503</v>
      </c>
      <c r="AN107" s="8">
        <f t="shared" si="78"/>
        <v>1332.8340066461883</v>
      </c>
      <c r="AO107" s="8">
        <f t="shared" si="79"/>
        <v>1910899.4416099798</v>
      </c>
      <c r="AP107" s="8">
        <f t="shared" si="80"/>
        <v>1047.7283995997368</v>
      </c>
      <c r="AQ107" s="11">
        <f t="shared" si="81"/>
        <v>451.99795307067609</v>
      </c>
      <c r="AR107" s="11">
        <f t="shared" si="82"/>
        <v>645.9210761646558</v>
      </c>
      <c r="AS107" s="5">
        <f>$L107/$I107*AI107*44/22.4*(273/(C107+273))*10^3*10^3</f>
        <v>490.14804121156891</v>
      </c>
      <c r="AT107" s="5">
        <f t="shared" si="83"/>
        <v>490.1480412115688</v>
      </c>
      <c r="AU107" s="10">
        <f t="shared" si="84"/>
        <v>942.14599428224506</v>
      </c>
      <c r="AV107" s="10">
        <f t="shared" si="85"/>
        <v>1136.0691173762245</v>
      </c>
      <c r="AW107" s="10">
        <f t="shared" si="86"/>
        <v>923.31945785215669</v>
      </c>
      <c r="AX107" s="52">
        <f>'RawData + GCconc'!V107/'RawData + GCconc'!Q107</f>
        <v>0.14493846688750572</v>
      </c>
      <c r="AY107" s="57">
        <v>0.31</v>
      </c>
      <c r="AZ107" s="59">
        <f t="shared" si="87"/>
        <v>3.0624736842105257E-7</v>
      </c>
      <c r="BA107" s="7">
        <f>$AX107*10^-6*G107</f>
        <v>1.4326023200775564E-7</v>
      </c>
      <c r="BB107" s="7">
        <f>$AX107*10^-6*M107</f>
        <v>2.0472394310949172E-7</v>
      </c>
      <c r="BC107" s="8">
        <f t="shared" si="57"/>
        <v>1836.3373219758214</v>
      </c>
      <c r="BD107" s="8">
        <f t="shared" si="88"/>
        <v>1429.005102791981</v>
      </c>
      <c r="BE107" s="8">
        <f t="shared" si="58"/>
        <v>3301248.9547749003</v>
      </c>
      <c r="BF107" s="8">
        <f t="shared" si="89"/>
        <v>1810.0441126051487</v>
      </c>
      <c r="BG107" s="8">
        <f t="shared" si="90"/>
        <v>2560167.1743055424</v>
      </c>
      <c r="BH107" s="8">
        <f t="shared" si="91"/>
        <v>1403.7158616692941</v>
      </c>
      <c r="BI107" s="9">
        <f t="shared" si="92"/>
        <v>0.19327787876916527</v>
      </c>
      <c r="BJ107" s="9">
        <f t="shared" si="93"/>
        <v>0.27620093101147369</v>
      </c>
      <c r="BK107" s="9">
        <f>$L107/$I107*BA107*44/22.4*(273/(C107+273))*10^3*10^3</f>
        <v>0.28463352289867244</v>
      </c>
      <c r="BL107" s="9">
        <f t="shared" si="94"/>
        <v>0.28463352289867244</v>
      </c>
      <c r="BM107" s="10">
        <f t="shared" si="95"/>
        <v>0.47791140166783774</v>
      </c>
      <c r="BN107" s="10">
        <f t="shared" si="96"/>
        <v>0.56083445391014619</v>
      </c>
      <c r="BO107" s="10">
        <f t="shared" si="97"/>
        <v>0.53276884169055583</v>
      </c>
    </row>
    <row r="108" spans="1:67" x14ac:dyDescent="0.35">
      <c r="A108" t="str">
        <f>'RawData + GCconc'!A108</f>
        <v>WB</v>
      </c>
      <c r="B108" s="14">
        <f>'RawData + GCconc'!B108</f>
        <v>43888</v>
      </c>
      <c r="C108" s="50">
        <f>'RawData + GCconc'!O108</f>
        <v>18</v>
      </c>
      <c r="D108" s="51">
        <f>'RawData + GCconc'!P108</f>
        <v>751.2</v>
      </c>
      <c r="E108" s="51">
        <f>'RawData + GCconc'!F108</f>
        <v>10.5</v>
      </c>
      <c r="F108" s="51">
        <f>'RawData + GCconc'!G108</f>
        <v>750.8</v>
      </c>
      <c r="G108" s="4">
        <f t="shared" si="59"/>
        <v>0.98842105263157898</v>
      </c>
      <c r="H108" s="4">
        <f t="shared" si="60"/>
        <v>0.98789473684210516</v>
      </c>
      <c r="I108" s="53">
        <f>'RawData + GCconc'!J108-'RawData + GCconc'!I108</f>
        <v>41.75</v>
      </c>
      <c r="J108" s="52">
        <v>71.599999999999994</v>
      </c>
      <c r="K108" s="5">
        <f t="shared" si="61"/>
        <v>29.849999999999994</v>
      </c>
      <c r="L108" s="51">
        <f>'RawData + GCconc'!M108</f>
        <v>42</v>
      </c>
      <c r="M108" s="6">
        <f t="shared" si="62"/>
        <v>1.3907431896323725</v>
      </c>
      <c r="N108" s="53">
        <f>'RawData + GCconc'!T108/'RawData + GCconc'!Q108</f>
        <v>2.6790030731778738</v>
      </c>
      <c r="O108" s="8">
        <v>2</v>
      </c>
      <c r="P108" s="59">
        <f t="shared" si="63"/>
        <v>1.9757894736842104E-6</v>
      </c>
      <c r="Q108" s="7">
        <f t="shared" si="64"/>
        <v>2.6479830375937088E-6</v>
      </c>
      <c r="R108" s="7">
        <f t="shared" si="65"/>
        <v>3.7258052790263243E-6</v>
      </c>
      <c r="S108" s="8">
        <f t="shared" si="66"/>
        <v>34527.047205656978</v>
      </c>
      <c r="T108" s="8">
        <f t="shared" si="67"/>
        <v>28964.979080765108</v>
      </c>
      <c r="U108" s="8">
        <f t="shared" si="68"/>
        <v>62723924.567217685</v>
      </c>
      <c r="V108" s="8">
        <f t="shared" si="69"/>
        <v>34390.944741737359</v>
      </c>
      <c r="W108" s="8">
        <f t="shared" si="70"/>
        <v>52786138.11625398</v>
      </c>
      <c r="X108" s="8">
        <f t="shared" si="71"/>
        <v>28942.148815008903</v>
      </c>
      <c r="Y108" s="9">
        <f>55.5*(Q108/V108)*16*10^3*10^3</f>
        <v>6.8372909062004023E-2</v>
      </c>
      <c r="Z108" s="9">
        <f>55.5*(R108/V108)*16*10^3*10^3</f>
        <v>9.6203088127442826E-2</v>
      </c>
      <c r="AA108" s="6">
        <f>$L108/$I108*Q108*16/22.4*(273/($C108+273))*10^3*10^3</f>
        <v>1.7850469023102231</v>
      </c>
      <c r="AB108" s="6">
        <f>$K108/$I108*R108*16/22.4*(273/($C108+273))*10^3*10^3</f>
        <v>1.7850469023102231</v>
      </c>
      <c r="AC108" s="10">
        <f t="shared" si="72"/>
        <v>1.8534198113722271</v>
      </c>
      <c r="AD108" s="10">
        <f t="shared" si="73"/>
        <v>1.8812499904376661</v>
      </c>
      <c r="AE108" s="10">
        <f t="shared" si="74"/>
        <v>6.0620967152298123E-2</v>
      </c>
      <c r="AF108" s="51">
        <f>'RawData + GCconc'!U108/'RawData + GCconc'!Q108</f>
        <v>273.67046860975199</v>
      </c>
      <c r="AG108" s="8">
        <v>401</v>
      </c>
      <c r="AH108" s="59">
        <f t="shared" si="75"/>
        <v>3.9614578947368411E-4</v>
      </c>
      <c r="AI108" s="7">
        <f>AF108*10^-6*G108</f>
        <v>2.7050165265742851E-4</v>
      </c>
      <c r="AJ108" s="12">
        <f>AF108*10^-6*M108</f>
        <v>3.8060534042251256E-4</v>
      </c>
      <c r="AK108" s="8">
        <f t="shared" si="56"/>
        <v>1001.3199957478074</v>
      </c>
      <c r="AL108" s="8">
        <f t="shared" si="76"/>
        <v>795.80093665673621</v>
      </c>
      <c r="AM108" s="8">
        <f t="shared" si="77"/>
        <v>2430889.3030216503</v>
      </c>
      <c r="AN108" s="8">
        <f t="shared" si="78"/>
        <v>1332.8340066461883</v>
      </c>
      <c r="AO108" s="8">
        <f t="shared" si="79"/>
        <v>1910899.4416099798</v>
      </c>
      <c r="AP108" s="8">
        <f t="shared" si="80"/>
        <v>1047.7283995997368</v>
      </c>
      <c r="AQ108" s="11">
        <f t="shared" si="81"/>
        <v>495.60938008448704</v>
      </c>
      <c r="AR108" s="11">
        <f t="shared" si="82"/>
        <v>697.33983127465513</v>
      </c>
      <c r="AS108" s="5">
        <f>$L108/$I108*AI108*44/22.4*(273/(C108+273))*10^3*10^3</f>
        <v>501.46086976372482</v>
      </c>
      <c r="AT108" s="5">
        <f t="shared" si="83"/>
        <v>501.46086976372482</v>
      </c>
      <c r="AU108" s="10">
        <f t="shared" si="84"/>
        <v>997.07024984821192</v>
      </c>
      <c r="AV108" s="10">
        <f t="shared" si="85"/>
        <v>1198.8007010383799</v>
      </c>
      <c r="AW108" s="10">
        <f t="shared" si="86"/>
        <v>923.31945785215669</v>
      </c>
      <c r="AX108" s="52">
        <f>'RawData + GCconc'!V108/'RawData + GCconc'!Q108</f>
        <v>0.15522926385689009</v>
      </c>
      <c r="AY108" s="57">
        <v>0.31</v>
      </c>
      <c r="AZ108" s="59">
        <f t="shared" si="87"/>
        <v>3.0624736842105257E-7</v>
      </c>
      <c r="BA108" s="7">
        <f>$AX108*10^-6*G108</f>
        <v>1.534318723806524E-7</v>
      </c>
      <c r="BB108" s="7">
        <f>$AX108*10^-6*M108</f>
        <v>2.1588404154061647E-7</v>
      </c>
      <c r="BC108" s="8">
        <f t="shared" si="57"/>
        <v>1836.3373219758214</v>
      </c>
      <c r="BD108" s="8">
        <f t="shared" si="88"/>
        <v>1429.005102791981</v>
      </c>
      <c r="BE108" s="8">
        <f t="shared" si="58"/>
        <v>3301248.9547749003</v>
      </c>
      <c r="BF108" s="8">
        <f t="shared" si="89"/>
        <v>1810.0441126051487</v>
      </c>
      <c r="BG108" s="8">
        <f t="shared" si="90"/>
        <v>2560167.1743055424</v>
      </c>
      <c r="BH108" s="8">
        <f t="shared" si="91"/>
        <v>1403.7158616692941</v>
      </c>
      <c r="BI108" s="9">
        <f t="shared" si="92"/>
        <v>0.20700082928602509</v>
      </c>
      <c r="BJ108" s="9">
        <f t="shared" si="93"/>
        <v>0.2912574482416434</v>
      </c>
      <c r="BK108" s="9">
        <f>$L108/$I108*BA108*44/22.4*(273/(C108+273))*10^3*10^3</f>
        <v>0.28443478780116005</v>
      </c>
      <c r="BL108" s="9">
        <f t="shared" si="94"/>
        <v>0.28443478780116005</v>
      </c>
      <c r="BM108" s="10">
        <f t="shared" si="95"/>
        <v>0.49143561708718514</v>
      </c>
      <c r="BN108" s="10">
        <f t="shared" si="96"/>
        <v>0.5756922360428034</v>
      </c>
      <c r="BO108" s="10">
        <f t="shared" si="97"/>
        <v>0.53276884169055583</v>
      </c>
    </row>
    <row r="109" spans="1:67" x14ac:dyDescent="0.35">
      <c r="A109" t="str">
        <f>'RawData + GCconc'!A109</f>
        <v>WBP</v>
      </c>
      <c r="B109" s="14">
        <f>'RawData + GCconc'!B109</f>
        <v>43888</v>
      </c>
      <c r="C109" s="50">
        <f>'RawData + GCconc'!O109</f>
        <v>18</v>
      </c>
      <c r="D109" s="51">
        <f>'RawData + GCconc'!P109</f>
        <v>751.2</v>
      </c>
      <c r="E109" s="51">
        <f>'RawData + GCconc'!F109</f>
        <v>10.3</v>
      </c>
      <c r="F109" s="51">
        <f>'RawData + GCconc'!G109</f>
        <v>750.5</v>
      </c>
      <c r="G109" s="4">
        <f t="shared" si="59"/>
        <v>0.98842105263157898</v>
      </c>
      <c r="H109" s="4">
        <f t="shared" si="60"/>
        <v>0.98750000000000004</v>
      </c>
      <c r="I109" s="53">
        <f>'RawData + GCconc'!J109-'RawData + GCconc'!I109</f>
        <v>40.78</v>
      </c>
      <c r="J109" s="52">
        <v>71.599999999999994</v>
      </c>
      <c r="K109" s="5">
        <f t="shared" si="61"/>
        <v>30.819999999999993</v>
      </c>
      <c r="L109" s="51">
        <f>'RawData + GCconc'!M109</f>
        <v>44</v>
      </c>
      <c r="M109" s="6">
        <f t="shared" si="62"/>
        <v>1.411113767546706</v>
      </c>
      <c r="N109" s="53">
        <f>'RawData + GCconc'!T109/'RawData + GCconc'!Q109</f>
        <v>5.7684362631445554</v>
      </c>
      <c r="O109" s="8">
        <v>2</v>
      </c>
      <c r="P109" s="59">
        <f t="shared" si="63"/>
        <v>1.9750000000000001E-6</v>
      </c>
      <c r="Q109" s="7">
        <f t="shared" si="64"/>
        <v>5.7016438432555131E-6</v>
      </c>
      <c r="R109" s="7">
        <f t="shared" si="65"/>
        <v>8.1399198281389559E-6</v>
      </c>
      <c r="S109" s="8">
        <f t="shared" si="66"/>
        <v>34527.047205656978</v>
      </c>
      <c r="T109" s="8">
        <f t="shared" si="67"/>
        <v>28819.112352669737</v>
      </c>
      <c r="U109" s="8">
        <f t="shared" si="68"/>
        <v>62723924.567217685</v>
      </c>
      <c r="V109" s="8">
        <f t="shared" si="69"/>
        <v>34390.944741737359</v>
      </c>
      <c r="W109" s="8">
        <f t="shared" si="70"/>
        <v>52522971.681031585</v>
      </c>
      <c r="X109" s="8">
        <f t="shared" si="71"/>
        <v>28797.857105042403</v>
      </c>
      <c r="Y109" s="9">
        <f>55.5*(Q109/V109)*16*10^3*10^3</f>
        <v>0.14722072251380439</v>
      </c>
      <c r="Z109" s="9">
        <f>55.5*(R109/V109)*16*10^3*10^3</f>
        <v>0.21017883811185573</v>
      </c>
      <c r="AA109" s="6">
        <f>$L109/$I109*Q109*16/22.4*(273/($C109+273))*10^3*10^3</f>
        <v>4.1223718397715601</v>
      </c>
      <c r="AB109" s="6">
        <f>$K109/$I109*R109*16/22.4*(273/($C109+273))*10^3*10^3</f>
        <v>4.1223718397715592</v>
      </c>
      <c r="AC109" s="10">
        <f t="shared" si="72"/>
        <v>4.2695925622853643</v>
      </c>
      <c r="AD109" s="10">
        <f t="shared" si="73"/>
        <v>4.3325506778834146</v>
      </c>
      <c r="AE109" s="10">
        <f t="shared" si="74"/>
        <v>6.0900364690430947E-2</v>
      </c>
      <c r="AF109" s="51">
        <f>'RawData + GCconc'!U109/'RawData + GCconc'!Q109</f>
        <v>305.95714817100816</v>
      </c>
      <c r="AG109" s="8">
        <v>401</v>
      </c>
      <c r="AH109" s="59">
        <f t="shared" si="75"/>
        <v>3.959875E-4</v>
      </c>
      <c r="AI109" s="7">
        <f>AF109*10^-6*G109</f>
        <v>3.0241448645534387E-4</v>
      </c>
      <c r="AJ109" s="12">
        <f>AF109*10^-6*M109</f>
        <v>4.3174034406343709E-4</v>
      </c>
      <c r="AK109" s="8">
        <f t="shared" si="56"/>
        <v>1001.3199957478074</v>
      </c>
      <c r="AL109" s="8">
        <f t="shared" si="76"/>
        <v>790.64666706565117</v>
      </c>
      <c r="AM109" s="8">
        <f t="shared" si="77"/>
        <v>2430889.3030216503</v>
      </c>
      <c r="AN109" s="8">
        <f t="shared" si="78"/>
        <v>1332.8340066461883</v>
      </c>
      <c r="AO109" s="8">
        <f t="shared" si="79"/>
        <v>1897940.6986716033</v>
      </c>
      <c r="AP109" s="8">
        <f t="shared" si="80"/>
        <v>1040.6232413145835</v>
      </c>
      <c r="AQ109" s="11">
        <f t="shared" si="81"/>
        <v>554.07963200325923</v>
      </c>
      <c r="AR109" s="11">
        <f t="shared" si="82"/>
        <v>791.02867644852086</v>
      </c>
      <c r="AS109" s="5">
        <f>$L109/$I109*AI109*44/22.4*(273/(C109+273))*10^3*10^3</f>
        <v>601.28775879910802</v>
      </c>
      <c r="AT109" s="5">
        <f t="shared" si="83"/>
        <v>601.28775879910791</v>
      </c>
      <c r="AU109" s="10">
        <f t="shared" si="84"/>
        <v>1155.3673908023673</v>
      </c>
      <c r="AV109" s="10">
        <f t="shared" si="85"/>
        <v>1392.3164352476288</v>
      </c>
      <c r="AW109" s="10">
        <f t="shared" si="86"/>
        <v>929.25223712899231</v>
      </c>
      <c r="AX109" s="52">
        <f>'RawData + GCconc'!V109/'RawData + GCconc'!Q109</f>
        <v>0.16828475254939265</v>
      </c>
      <c r="AY109" s="57">
        <v>0.31</v>
      </c>
      <c r="AZ109" s="59">
        <f t="shared" si="87"/>
        <v>3.0612500000000002E-7</v>
      </c>
      <c r="BA109" s="7">
        <f>$AX109*10^-6*G109</f>
        <v>1.6633619225671546E-7</v>
      </c>
      <c r="BB109" s="7">
        <f>$AX109*10^-6*M109</f>
        <v>2.3746893119063859E-7</v>
      </c>
      <c r="BC109" s="8">
        <f t="shared" si="57"/>
        <v>1836.3373219758214</v>
      </c>
      <c r="BD109" s="8">
        <f t="shared" si="88"/>
        <v>1418.9933691044146</v>
      </c>
      <c r="BE109" s="8">
        <f t="shared" si="58"/>
        <v>3301248.9547749003</v>
      </c>
      <c r="BF109" s="8">
        <f t="shared" si="89"/>
        <v>1810.0441126051487</v>
      </c>
      <c r="BG109" s="8">
        <f t="shared" si="90"/>
        <v>2541817.5475606923</v>
      </c>
      <c r="BH109" s="8">
        <f t="shared" si="91"/>
        <v>1393.6549319081571</v>
      </c>
      <c r="BI109" s="9">
        <f t="shared" si="92"/>
        <v>0.22441054262830992</v>
      </c>
      <c r="BJ109" s="9">
        <f t="shared" si="93"/>
        <v>0.32037845151348598</v>
      </c>
      <c r="BK109" s="9">
        <f>$L109/$I109*BA109*44/22.4*(273/(C109+273))*10^3*10^3</f>
        <v>0.3307246204423705</v>
      </c>
      <c r="BL109" s="9">
        <f t="shared" si="94"/>
        <v>0.33072462044237039</v>
      </c>
      <c r="BM109" s="10">
        <f t="shared" si="95"/>
        <v>0.55513516307068045</v>
      </c>
      <c r="BN109" s="10">
        <f t="shared" si="96"/>
        <v>0.65110307195585637</v>
      </c>
      <c r="BO109" s="10">
        <f t="shared" si="97"/>
        <v>0.53640053422439626</v>
      </c>
    </row>
    <row r="110" spans="1:67" x14ac:dyDescent="0.35">
      <c r="A110" t="str">
        <f>'RawData + GCconc'!A110</f>
        <v>CBP</v>
      </c>
      <c r="B110" s="14">
        <f>'RawData + GCconc'!B110</f>
        <v>43901</v>
      </c>
      <c r="C110" s="50">
        <f>'RawData + GCconc'!O110</f>
        <v>18</v>
      </c>
      <c r="D110" s="51">
        <f>'RawData + GCconc'!P110</f>
        <v>750.4</v>
      </c>
      <c r="E110" s="51">
        <f>'RawData + GCconc'!F110</f>
        <v>14.3</v>
      </c>
      <c r="F110" s="51">
        <f>'RawData + GCconc'!G110</f>
        <v>752.3</v>
      </c>
      <c r="G110" s="4">
        <f t="shared" si="59"/>
        <v>0.98736842105263156</v>
      </c>
      <c r="H110" s="4">
        <f t="shared" si="60"/>
        <v>0.98986842105263151</v>
      </c>
      <c r="I110" s="53">
        <f>'RawData + GCconc'!J110-'RawData + GCconc'!I110</f>
        <v>43.289999999999992</v>
      </c>
      <c r="J110" s="52">
        <v>71.599999999999994</v>
      </c>
      <c r="K110" s="5">
        <f t="shared" si="61"/>
        <v>28.310000000000002</v>
      </c>
      <c r="L110" s="51">
        <f>'RawData + GCconc'!M110</f>
        <v>41</v>
      </c>
      <c r="M110" s="6">
        <f t="shared" si="62"/>
        <v>1.4299577980628007</v>
      </c>
      <c r="N110" s="53">
        <f>'RawData + GCconc'!T110/'RawData + GCconc'!Q110</f>
        <v>3.6772765142446726</v>
      </c>
      <c r="O110" s="8">
        <v>2</v>
      </c>
      <c r="P110" s="59">
        <f t="shared" si="63"/>
        <v>1.9797368421052628E-6</v>
      </c>
      <c r="Q110" s="7">
        <f t="shared" si="64"/>
        <v>3.6308267056436868E-6</v>
      </c>
      <c r="R110" s="7">
        <f t="shared" si="65"/>
        <v>5.2583502271773622E-6</v>
      </c>
      <c r="S110" s="8">
        <f t="shared" si="66"/>
        <v>34527.047205656978</v>
      </c>
      <c r="T110" s="8">
        <f t="shared" si="67"/>
        <v>31764.782776378459</v>
      </c>
      <c r="U110" s="8">
        <f t="shared" si="68"/>
        <v>62723924.567217685</v>
      </c>
      <c r="V110" s="8">
        <f t="shared" si="69"/>
        <v>34390.944741737359</v>
      </c>
      <c r="W110" s="8">
        <f t="shared" si="70"/>
        <v>57813290.240472816</v>
      </c>
      <c r="X110" s="8">
        <f t="shared" si="71"/>
        <v>31698.489590960231</v>
      </c>
      <c r="Y110" s="9">
        <f>55.5*(Q110/V110)*16*10^3*10^3</f>
        <v>9.3750670091324609E-2</v>
      </c>
      <c r="Z110" s="9">
        <f>55.5*(R110/V110)*16*10^3*10^3</f>
        <v>0.13577454870167105</v>
      </c>
      <c r="AA110" s="6">
        <f>$L110/$I110*Q110*16/22.4*(273/($C110+273))*10^3*10^3</f>
        <v>2.3043233171015012</v>
      </c>
      <c r="AB110" s="6">
        <f>$K110/$I110*R110*16/22.4*(273/($C110+273))*10^3*10^3</f>
        <v>2.3043233171015007</v>
      </c>
      <c r="AC110" s="10">
        <f t="shared" si="72"/>
        <v>2.3980739871928258</v>
      </c>
      <c r="AD110" s="10">
        <f t="shared" si="73"/>
        <v>2.440097865803172</v>
      </c>
      <c r="AE110" s="10">
        <f t="shared" si="74"/>
        <v>5.5460254998737267E-2</v>
      </c>
      <c r="AF110" s="51">
        <f>'RawData + GCconc'!U110/'RawData + GCconc'!Q110</f>
        <v>79.016089283705512</v>
      </c>
      <c r="AG110" s="8">
        <v>401</v>
      </c>
      <c r="AH110" s="59">
        <f t="shared" si="75"/>
        <v>3.9693723684210521E-4</v>
      </c>
      <c r="AI110" s="7">
        <f>AF110*10^-6*G110</f>
        <v>7.8017991313806076E-5</v>
      </c>
      <c r="AJ110" s="12">
        <f>AF110*10^-6*M110</f>
        <v>1.1298967304366119E-4</v>
      </c>
      <c r="AK110" s="8">
        <f t="shared" si="56"/>
        <v>1001.3199957478074</v>
      </c>
      <c r="AL110" s="8">
        <f t="shared" si="76"/>
        <v>897.02402674836003</v>
      </c>
      <c r="AM110" s="8">
        <f t="shared" si="77"/>
        <v>2430889.3030216503</v>
      </c>
      <c r="AN110" s="8">
        <f t="shared" si="78"/>
        <v>1332.8340066461883</v>
      </c>
      <c r="AO110" s="8">
        <f t="shared" si="79"/>
        <v>2166232.9341187654</v>
      </c>
      <c r="AP110" s="8">
        <f t="shared" si="80"/>
        <v>1187.7253798935028</v>
      </c>
      <c r="AQ110" s="11">
        <f t="shared" si="81"/>
        <v>142.94348271298986</v>
      </c>
      <c r="AR110" s="11">
        <f t="shared" si="82"/>
        <v>207.01811343103438</v>
      </c>
      <c r="AS110" s="5">
        <f>$L110/$I110*AI110*44/22.4*(273/(C110+273))*10^3*10^3</f>
        <v>136.16495651267198</v>
      </c>
      <c r="AT110" s="5">
        <f t="shared" si="83"/>
        <v>136.16495651267198</v>
      </c>
      <c r="AU110" s="10">
        <f t="shared" si="84"/>
        <v>279.10843922566187</v>
      </c>
      <c r="AV110" s="10">
        <f t="shared" si="85"/>
        <v>343.18306994370636</v>
      </c>
      <c r="AW110" s="10">
        <f t="shared" si="86"/>
        <v>816.11519697872836</v>
      </c>
      <c r="AX110" s="52">
        <f>'RawData + GCconc'!V110/'RawData + GCconc'!Q110</f>
        <v>0.14013799600001406</v>
      </c>
      <c r="AY110" s="57">
        <v>0.31</v>
      </c>
      <c r="AZ110" s="59">
        <f t="shared" si="87"/>
        <v>3.0685921052631576E-7</v>
      </c>
      <c r="BA110" s="7">
        <f>$AX110*10^-6*G110</f>
        <v>1.3836783184001386E-7</v>
      </c>
      <c r="BB110" s="7">
        <f>$AX110*10^-6*M110</f>
        <v>2.0039142018511365E-7</v>
      </c>
      <c r="BC110" s="8">
        <f t="shared" si="57"/>
        <v>1836.3373219758214</v>
      </c>
      <c r="BD110" s="8">
        <f t="shared" si="88"/>
        <v>1627.6392361330647</v>
      </c>
      <c r="BE110" s="8">
        <f t="shared" si="58"/>
        <v>3301248.9547749003</v>
      </c>
      <c r="BF110" s="8">
        <f t="shared" si="89"/>
        <v>1810.0441126051487</v>
      </c>
      <c r="BG110" s="8">
        <f t="shared" si="90"/>
        <v>2922959.9327797592</v>
      </c>
      <c r="BH110" s="8">
        <f t="shared" si="91"/>
        <v>1602.6317585216761</v>
      </c>
      <c r="BI110" s="9">
        <f t="shared" si="92"/>
        <v>0.18667735388337664</v>
      </c>
      <c r="BJ110" s="9">
        <f t="shared" si="93"/>
        <v>0.27035575800842254</v>
      </c>
      <c r="BK110" s="9">
        <f>$L110/$I110*BA110*44/22.4*(273/(C110+273))*10^3*10^3</f>
        <v>0.24149365406584267</v>
      </c>
      <c r="BL110" s="9">
        <f t="shared" si="94"/>
        <v>0.24149365406584267</v>
      </c>
      <c r="BM110" s="10">
        <f t="shared" si="95"/>
        <v>0.42817100794921931</v>
      </c>
      <c r="BN110" s="10">
        <f t="shared" si="96"/>
        <v>0.51184941207426515</v>
      </c>
      <c r="BO110" s="10">
        <f t="shared" si="97"/>
        <v>0.46757478012072468</v>
      </c>
    </row>
    <row r="111" spans="1:67" x14ac:dyDescent="0.35">
      <c r="A111" t="str">
        <f>'RawData + GCconc'!A111</f>
        <v>CBP</v>
      </c>
      <c r="B111" s="14">
        <f>'RawData + GCconc'!B111</f>
        <v>43901</v>
      </c>
      <c r="C111" s="50">
        <f>'RawData + GCconc'!O111</f>
        <v>18</v>
      </c>
      <c r="D111" s="51">
        <f>'RawData + GCconc'!P111</f>
        <v>750.4</v>
      </c>
      <c r="E111" s="51">
        <f>'RawData + GCconc'!F111</f>
        <v>14.3</v>
      </c>
      <c r="F111" s="51">
        <f>'RawData + GCconc'!G111</f>
        <v>752.3</v>
      </c>
      <c r="G111" s="4">
        <f t="shared" si="59"/>
        <v>0.98736842105263156</v>
      </c>
      <c r="H111" s="4">
        <f t="shared" si="60"/>
        <v>0.98986842105263151</v>
      </c>
      <c r="I111" s="53">
        <f>'RawData + GCconc'!J111-'RawData + GCconc'!I111</f>
        <v>42.25</v>
      </c>
      <c r="J111" s="52">
        <v>71.599999999999994</v>
      </c>
      <c r="K111" s="5">
        <f t="shared" si="61"/>
        <v>29.349999999999994</v>
      </c>
      <c r="L111" s="51">
        <f>'RawData + GCconc'!M111</f>
        <v>43</v>
      </c>
      <c r="M111" s="6">
        <f t="shared" si="62"/>
        <v>1.4465704294808575</v>
      </c>
      <c r="N111" s="53">
        <f>'RawData + GCconc'!T111/'RawData + GCconc'!Q111</f>
        <v>3.4543739525975576</v>
      </c>
      <c r="O111" s="8">
        <v>2</v>
      </c>
      <c r="P111" s="59">
        <f t="shared" si="63"/>
        <v>1.9797368421052628E-6</v>
      </c>
      <c r="Q111" s="7">
        <f t="shared" si="64"/>
        <v>3.4107397553015883E-6</v>
      </c>
      <c r="R111" s="7">
        <f t="shared" si="65"/>
        <v>4.996995212196536E-6</v>
      </c>
      <c r="S111" s="8">
        <f t="shared" si="66"/>
        <v>34527.047205656978</v>
      </c>
      <c r="T111" s="8">
        <f t="shared" si="67"/>
        <v>31764.782776378459</v>
      </c>
      <c r="U111" s="8">
        <f t="shared" si="68"/>
        <v>62723924.567217685</v>
      </c>
      <c r="V111" s="8">
        <f t="shared" si="69"/>
        <v>34390.944741737359</v>
      </c>
      <c r="W111" s="8">
        <f t="shared" si="70"/>
        <v>57813290.240472816</v>
      </c>
      <c r="X111" s="8">
        <f t="shared" si="71"/>
        <v>31698.489590960231</v>
      </c>
      <c r="Y111" s="9">
        <f>55.5*(Q111/V111)*16*10^3*10^3</f>
        <v>8.8067859881502189E-2</v>
      </c>
      <c r="Z111" s="9">
        <f>55.5*(R111/V111)*16*10^3*10^3</f>
        <v>0.12902616609555689</v>
      </c>
      <c r="AA111" s="6">
        <f>$L111/$I111*Q111*16/22.4*(273/($C111+273))*10^3*10^3</f>
        <v>2.3261191035363731</v>
      </c>
      <c r="AB111" s="6">
        <f>$K111/$I111*R111*16/22.4*(273/($C111+273))*10^3*10^3</f>
        <v>2.3261191035363731</v>
      </c>
      <c r="AC111" s="10">
        <f t="shared" si="72"/>
        <v>2.4141869634178752</v>
      </c>
      <c r="AD111" s="10">
        <f t="shared" si="73"/>
        <v>2.45514526963193</v>
      </c>
      <c r="AE111" s="10">
        <f t="shared" si="74"/>
        <v>5.5460254998737267E-2</v>
      </c>
      <c r="AF111" s="51">
        <f>'RawData + GCconc'!U111/'RawData + GCconc'!Q111</f>
        <v>86.456224630524318</v>
      </c>
      <c r="AG111" s="8">
        <v>401</v>
      </c>
      <c r="AH111" s="59">
        <f t="shared" si="75"/>
        <v>3.9693723684210521E-4</v>
      </c>
      <c r="AI111" s="7">
        <f>AF111*10^-6*G111</f>
        <v>8.536414600361243E-5</v>
      </c>
      <c r="AJ111" s="12">
        <f>AF111*10^-6*M111</f>
        <v>1.2506501799507106E-4</v>
      </c>
      <c r="AK111" s="8">
        <f t="shared" si="56"/>
        <v>1001.3199957478074</v>
      </c>
      <c r="AL111" s="8">
        <f t="shared" si="76"/>
        <v>897.02402674836003</v>
      </c>
      <c r="AM111" s="8">
        <f t="shared" si="77"/>
        <v>2430889.3030216503</v>
      </c>
      <c r="AN111" s="8">
        <f t="shared" si="78"/>
        <v>1332.8340066461883</v>
      </c>
      <c r="AO111" s="8">
        <f t="shared" si="79"/>
        <v>2166232.9341187654</v>
      </c>
      <c r="AP111" s="8">
        <f t="shared" si="80"/>
        <v>1187.7253798935028</v>
      </c>
      <c r="AQ111" s="11">
        <f t="shared" si="81"/>
        <v>156.40300555158234</v>
      </c>
      <c r="AR111" s="11">
        <f t="shared" si="82"/>
        <v>229.14239314201168</v>
      </c>
      <c r="AS111" s="5">
        <f>$L111/$I111*AI111*44/22.4*(273/(C111+273))*10^3*10^3</f>
        <v>160.10008350399954</v>
      </c>
      <c r="AT111" s="5">
        <f t="shared" si="83"/>
        <v>160.10008350399957</v>
      </c>
      <c r="AU111" s="10">
        <f t="shared" si="84"/>
        <v>316.50308905558188</v>
      </c>
      <c r="AV111" s="10">
        <f t="shared" si="85"/>
        <v>389.24247664601126</v>
      </c>
      <c r="AW111" s="10">
        <f t="shared" si="86"/>
        <v>816.11519697872836</v>
      </c>
      <c r="AX111" s="52">
        <f>'RawData + GCconc'!V111/'RawData + GCconc'!Q111</f>
        <v>0.13717069535783705</v>
      </c>
      <c r="AY111" s="57">
        <v>0.31</v>
      </c>
      <c r="AZ111" s="59">
        <f t="shared" si="87"/>
        <v>3.0685921052631576E-7</v>
      </c>
      <c r="BA111" s="7">
        <f>$AX111*10^-6*G111</f>
        <v>1.3543801289015909E-7</v>
      </c>
      <c r="BB111" s="7">
        <f>$AX111*10^-6*M111</f>
        <v>1.984270716959742E-7</v>
      </c>
      <c r="BC111" s="8">
        <f t="shared" si="57"/>
        <v>1836.3373219758214</v>
      </c>
      <c r="BD111" s="8">
        <f t="shared" si="88"/>
        <v>1627.6392361330647</v>
      </c>
      <c r="BE111" s="8">
        <f t="shared" si="58"/>
        <v>3301248.9547749003</v>
      </c>
      <c r="BF111" s="8">
        <f t="shared" si="89"/>
        <v>1810.0441126051487</v>
      </c>
      <c r="BG111" s="8">
        <f t="shared" si="90"/>
        <v>2922959.9327797592</v>
      </c>
      <c r="BH111" s="8">
        <f t="shared" si="91"/>
        <v>1602.6317585216761</v>
      </c>
      <c r="BI111" s="9">
        <f t="shared" si="92"/>
        <v>0.18272462266223097</v>
      </c>
      <c r="BJ111" s="9">
        <f t="shared" si="93"/>
        <v>0.26770558005028733</v>
      </c>
      <c r="BK111" s="9">
        <f>$L111/$I111*BA111*44/22.4*(273/(C111+273))*10^3*10^3</f>
        <v>0.25401340244665049</v>
      </c>
      <c r="BL111" s="9">
        <f t="shared" si="94"/>
        <v>0.25401340244665055</v>
      </c>
      <c r="BM111" s="10">
        <f t="shared" si="95"/>
        <v>0.43673802510888149</v>
      </c>
      <c r="BN111" s="10">
        <f t="shared" si="96"/>
        <v>0.52171898249693793</v>
      </c>
      <c r="BO111" s="10">
        <f t="shared" si="97"/>
        <v>0.46757478012072468</v>
      </c>
    </row>
    <row r="112" spans="1:67" x14ac:dyDescent="0.35">
      <c r="A112" t="str">
        <f>'RawData + GCconc'!A112</f>
        <v>MC751</v>
      </c>
      <c r="B112" s="14">
        <f>'RawData + GCconc'!B112</f>
        <v>43901</v>
      </c>
      <c r="C112" s="50">
        <f>'RawData + GCconc'!O112</f>
        <v>18</v>
      </c>
      <c r="D112" s="51">
        <f>'RawData + GCconc'!P112</f>
        <v>750.4</v>
      </c>
      <c r="E112" s="51">
        <f>'RawData + GCconc'!F112</f>
        <v>15</v>
      </c>
      <c r="F112" s="51">
        <f>'RawData + GCconc'!G112</f>
        <v>751.2</v>
      </c>
      <c r="G112" s="4">
        <f t="shared" si="59"/>
        <v>0.98736842105263156</v>
      </c>
      <c r="H112" s="4">
        <f t="shared" si="60"/>
        <v>0.98842105263157898</v>
      </c>
      <c r="I112" s="53">
        <f>'RawData + GCconc'!J112-'RawData + GCconc'!I112</f>
        <v>43.400000000000006</v>
      </c>
      <c r="J112" s="52">
        <v>71.599999999999994</v>
      </c>
      <c r="K112" s="5">
        <f t="shared" si="61"/>
        <v>28.199999999999989</v>
      </c>
      <c r="L112" s="51">
        <f>'RawData + GCconc'!M112</f>
        <v>40</v>
      </c>
      <c r="M112" s="6">
        <f t="shared" si="62"/>
        <v>1.4005225830533787</v>
      </c>
      <c r="N112" s="53">
        <f>'RawData + GCconc'!T112/'RawData + GCconc'!Q112</f>
        <v>63.454799827385784</v>
      </c>
      <c r="O112" s="8">
        <v>2</v>
      </c>
      <c r="P112" s="59">
        <f t="shared" si="63"/>
        <v>1.9768421052631579E-6</v>
      </c>
      <c r="Q112" s="7">
        <f t="shared" si="64"/>
        <v>6.2653265513776694E-5</v>
      </c>
      <c r="R112" s="7">
        <f t="shared" si="65"/>
        <v>8.8869880161385417E-5</v>
      </c>
      <c r="S112" s="8">
        <f t="shared" si="66"/>
        <v>34527.047205656978</v>
      </c>
      <c r="T112" s="8">
        <f t="shared" si="67"/>
        <v>32285.335516853935</v>
      </c>
      <c r="U112" s="8">
        <f t="shared" si="68"/>
        <v>62723924.567217685</v>
      </c>
      <c r="V112" s="8">
        <f t="shared" si="69"/>
        <v>34390.944741737359</v>
      </c>
      <c r="W112" s="8">
        <f t="shared" si="70"/>
        <v>58742624.632782489</v>
      </c>
      <c r="X112" s="8">
        <f t="shared" si="71"/>
        <v>32208.03499892123</v>
      </c>
      <c r="Y112" s="9">
        <f>55.5*(Q112/V112)*16*10^3*10^3</f>
        <v>1.617754330218004</v>
      </c>
      <c r="Z112" s="9">
        <f>55.5*(R112/V112)*16*10^3*10^3</f>
        <v>2.2946869932170277</v>
      </c>
      <c r="AA112" s="6">
        <f>$L112/$I112*Q112*16/22.4*(273/($C112+273))*10^3*10^3</f>
        <v>38.695066353703119</v>
      </c>
      <c r="AB112" s="6">
        <f>$K112/$I112*R112*16/22.4*(273/($C112+273))*10^3*10^3</f>
        <v>38.695066353703119</v>
      </c>
      <c r="AC112" s="10">
        <f t="shared" si="72"/>
        <v>40.312820683921124</v>
      </c>
      <c r="AD112" s="10">
        <f t="shared" si="73"/>
        <v>40.989753346920146</v>
      </c>
      <c r="AE112" s="10">
        <f t="shared" si="74"/>
        <v>5.4503039056324927E-2</v>
      </c>
      <c r="AF112" s="51">
        <f>'RawData + GCconc'!U112/'RawData + GCconc'!Q112</f>
        <v>764.44199914070236</v>
      </c>
      <c r="AG112" s="8">
        <v>401</v>
      </c>
      <c r="AH112" s="59">
        <f t="shared" si="75"/>
        <v>3.9635684210526318E-4</v>
      </c>
      <c r="AI112" s="7">
        <f>AF112*10^-6*G112</f>
        <v>7.5478588967787239E-4</v>
      </c>
      <c r="AJ112" s="12">
        <f>AF112*10^-6*M112</f>
        <v>1.0706182832310252E-3</v>
      </c>
      <c r="AK112" s="8">
        <f t="shared" si="56"/>
        <v>1001.3199957478074</v>
      </c>
      <c r="AL112" s="8">
        <f t="shared" si="76"/>
        <v>916.3344740091153</v>
      </c>
      <c r="AM112" s="8">
        <f t="shared" si="77"/>
        <v>2430889.3030216503</v>
      </c>
      <c r="AN112" s="8">
        <f t="shared" si="78"/>
        <v>1332.8340066461883</v>
      </c>
      <c r="AO112" s="8">
        <f t="shared" si="79"/>
        <v>2215118.0102852047</v>
      </c>
      <c r="AP112" s="8">
        <f t="shared" si="80"/>
        <v>1214.5286127067493</v>
      </c>
      <c r="AQ112" s="11">
        <f t="shared" si="81"/>
        <v>1382.9082491910438</v>
      </c>
      <c r="AR112" s="11">
        <f t="shared" si="82"/>
        <v>1961.5719846681484</v>
      </c>
      <c r="AS112" s="5">
        <f>$L112/$I112*AI112*44/22.4*(273/(C112+273))*10^3*10^3</f>
        <v>1281.9419238911082</v>
      </c>
      <c r="AT112" s="5">
        <f t="shared" si="83"/>
        <v>1281.9419238911082</v>
      </c>
      <c r="AU112" s="10">
        <f t="shared" si="84"/>
        <v>2664.8501730821517</v>
      </c>
      <c r="AV112" s="10">
        <f t="shared" si="85"/>
        <v>3243.5139085592564</v>
      </c>
      <c r="AW112" s="10">
        <f t="shared" si="86"/>
        <v>796.93750998911628</v>
      </c>
      <c r="AX112" s="52">
        <f>'RawData + GCconc'!V112/'RawData + GCconc'!Q112</f>
        <v>0.15002899814060408</v>
      </c>
      <c r="AY112" s="57">
        <v>0.31</v>
      </c>
      <c r="AZ112" s="59">
        <f t="shared" si="87"/>
        <v>3.0641052631578945E-7</v>
      </c>
      <c r="BA112" s="7">
        <f>$AX112*10^-6*G112</f>
        <v>1.4813389500619643E-7</v>
      </c>
      <c r="BB112" s="7">
        <f>$AX112*10^-6*M112</f>
        <v>2.1011900000878937E-7</v>
      </c>
      <c r="BC112" s="8">
        <f t="shared" si="57"/>
        <v>1836.3373219758214</v>
      </c>
      <c r="BD112" s="8">
        <f t="shared" si="88"/>
        <v>1665.9699051340192</v>
      </c>
      <c r="BE112" s="8">
        <f t="shared" si="58"/>
        <v>3301248.9547749003</v>
      </c>
      <c r="BF112" s="8">
        <f t="shared" si="89"/>
        <v>1810.0441126051487</v>
      </c>
      <c r="BG112" s="8">
        <f t="shared" si="90"/>
        <v>2992671.6341468324</v>
      </c>
      <c r="BH112" s="8">
        <f t="shared" si="91"/>
        <v>1640.8540363225225</v>
      </c>
      <c r="BI112" s="9">
        <f t="shared" si="92"/>
        <v>0.19985312462052904</v>
      </c>
      <c r="BJ112" s="9">
        <f t="shared" si="93"/>
        <v>0.28347960939082151</v>
      </c>
      <c r="BK112" s="9">
        <f>$L112/$I112*BA112*44/22.4*(273/(C112+273))*10^3*10^3</f>
        <v>0.25159327029652351</v>
      </c>
      <c r="BL112" s="9">
        <f t="shared" si="94"/>
        <v>0.25159327029652356</v>
      </c>
      <c r="BM112" s="10">
        <f t="shared" si="95"/>
        <v>0.45144639491705252</v>
      </c>
      <c r="BN112" s="10">
        <f t="shared" si="96"/>
        <v>0.53507287968734507</v>
      </c>
      <c r="BO112" s="10">
        <f t="shared" si="97"/>
        <v>0.45601527539898901</v>
      </c>
    </row>
    <row r="113" spans="1:67" x14ac:dyDescent="0.35">
      <c r="A113" t="str">
        <f>'RawData + GCconc'!A113</f>
        <v>MC751</v>
      </c>
      <c r="B113" s="14">
        <f>'RawData + GCconc'!B113</f>
        <v>43901</v>
      </c>
      <c r="C113" s="50">
        <f>'RawData + GCconc'!O113</f>
        <v>18</v>
      </c>
      <c r="D113" s="51">
        <f>'RawData + GCconc'!P113</f>
        <v>750.4</v>
      </c>
      <c r="E113" s="51">
        <f>'RawData + GCconc'!F113</f>
        <v>15</v>
      </c>
      <c r="F113" s="51">
        <f>'RawData + GCconc'!G113</f>
        <v>751.2</v>
      </c>
      <c r="G113" s="4">
        <f t="shared" si="59"/>
        <v>0.98736842105263156</v>
      </c>
      <c r="H113" s="4">
        <f t="shared" si="60"/>
        <v>0.98842105263157898</v>
      </c>
      <c r="I113" s="53">
        <f>'RawData + GCconc'!J113-'RawData + GCconc'!I113</f>
        <v>39</v>
      </c>
      <c r="J113" s="52">
        <v>71.599999999999994</v>
      </c>
      <c r="K113" s="5">
        <f t="shared" si="61"/>
        <v>32.599999999999994</v>
      </c>
      <c r="L113" s="51">
        <f>'RawData + GCconc'!M113</f>
        <v>45</v>
      </c>
      <c r="M113" s="6">
        <f t="shared" si="62"/>
        <v>1.3629318695511787</v>
      </c>
      <c r="N113" s="53">
        <f>'RawData + GCconc'!T113/'RawData + GCconc'!Q113</f>
        <v>54.408515024590208</v>
      </c>
      <c r="O113" s="8">
        <v>2</v>
      </c>
      <c r="P113" s="59">
        <f t="shared" si="63"/>
        <v>1.9768421052631579E-6</v>
      </c>
      <c r="Q113" s="7">
        <f t="shared" si="64"/>
        <v>5.3721249571648012E-5</v>
      </c>
      <c r="R113" s="7">
        <f t="shared" si="65"/>
        <v>7.4155099101968125E-5</v>
      </c>
      <c r="S113" s="8">
        <f t="shared" si="66"/>
        <v>34527.047205656978</v>
      </c>
      <c r="T113" s="8">
        <f t="shared" si="67"/>
        <v>32285.335516853935</v>
      </c>
      <c r="U113" s="8">
        <f t="shared" si="68"/>
        <v>62723924.567217685</v>
      </c>
      <c r="V113" s="8">
        <f t="shared" si="69"/>
        <v>34390.944741737359</v>
      </c>
      <c r="W113" s="8">
        <f t="shared" si="70"/>
        <v>58742624.632782489</v>
      </c>
      <c r="X113" s="8">
        <f t="shared" si="71"/>
        <v>32208.03499892123</v>
      </c>
      <c r="Y113" s="9">
        <f>55.5*(Q113/V113)*16*10^3*10^3</f>
        <v>1.3871229760585373</v>
      </c>
      <c r="Z113" s="9">
        <f>55.5*(R113/V113)*16*10^3*10^3</f>
        <v>1.9147403043752824</v>
      </c>
      <c r="AA113" s="6">
        <f>$L113/$I113*Q113*16/22.4*(273/($C113+273))*10^3*10^3</f>
        <v>41.537048637872168</v>
      </c>
      <c r="AB113" s="6">
        <f>$K113/$I113*R113*16/22.4*(273/($C113+273))*10^3*10^3</f>
        <v>41.537048637872168</v>
      </c>
      <c r="AC113" s="10">
        <f t="shared" si="72"/>
        <v>42.924171613930703</v>
      </c>
      <c r="AD113" s="10">
        <f t="shared" si="73"/>
        <v>43.451788942247447</v>
      </c>
      <c r="AE113" s="10">
        <f t="shared" si="74"/>
        <v>5.4503039056324927E-2</v>
      </c>
      <c r="AF113" s="51">
        <f>'RawData + GCconc'!U113/'RawData + GCconc'!Q113</f>
        <v>774.3371539208307</v>
      </c>
      <c r="AG113" s="8">
        <v>401</v>
      </c>
      <c r="AH113" s="59">
        <f t="shared" si="75"/>
        <v>3.9635684210526318E-4</v>
      </c>
      <c r="AI113" s="7">
        <f>AF113*10^-6*G113</f>
        <v>7.6455605302919909E-4</v>
      </c>
      <c r="AJ113" s="12">
        <f>AF113*10^-6*M113</f>
        <v>1.0553687848562567E-3</v>
      </c>
      <c r="AK113" s="8">
        <f t="shared" si="56"/>
        <v>1001.3199957478074</v>
      </c>
      <c r="AL113" s="8">
        <f t="shared" si="76"/>
        <v>916.3344740091153</v>
      </c>
      <c r="AM113" s="8">
        <f t="shared" si="77"/>
        <v>2430889.3030216503</v>
      </c>
      <c r="AN113" s="8">
        <f t="shared" si="78"/>
        <v>1332.8340066461883</v>
      </c>
      <c r="AO113" s="8">
        <f t="shared" si="79"/>
        <v>2215118.0102852047</v>
      </c>
      <c r="AP113" s="8">
        <f t="shared" si="80"/>
        <v>1214.5286127067493</v>
      </c>
      <c r="AQ113" s="11">
        <f t="shared" si="81"/>
        <v>1400.8090071136119</v>
      </c>
      <c r="AR113" s="11">
        <f t="shared" si="82"/>
        <v>1933.6320650341272</v>
      </c>
      <c r="AS113" s="5">
        <f>$L113/$I113*AI113*44/22.4*(273/(C113+273))*10^3*10^3</f>
        <v>1625.6668653327042</v>
      </c>
      <c r="AT113" s="5">
        <f t="shared" si="83"/>
        <v>1625.6668653327044</v>
      </c>
      <c r="AU113" s="10">
        <f t="shared" si="84"/>
        <v>3026.4758724463163</v>
      </c>
      <c r="AV113" s="10">
        <f t="shared" si="85"/>
        <v>3559.2989303668319</v>
      </c>
      <c r="AW113" s="10">
        <f t="shared" si="86"/>
        <v>796.93750998911628</v>
      </c>
      <c r="AX113" s="52">
        <f>'RawData + GCconc'!V113/'RawData + GCconc'!Q113</f>
        <v>0.14692039746784721</v>
      </c>
      <c r="AY113" s="57">
        <v>0.31</v>
      </c>
      <c r="AZ113" s="59">
        <f t="shared" si="87"/>
        <v>3.0641052631578945E-7</v>
      </c>
      <c r="BA113" s="7">
        <f>$AX113*10^-6*G113</f>
        <v>1.4506456086825335E-7</v>
      </c>
      <c r="BB113" s="7">
        <f>$AX113*10^-6*M113</f>
        <v>2.0024249199605527E-7</v>
      </c>
      <c r="BC113" s="8">
        <f t="shared" si="57"/>
        <v>1836.3373219758214</v>
      </c>
      <c r="BD113" s="8">
        <f t="shared" si="88"/>
        <v>1665.9699051340192</v>
      </c>
      <c r="BE113" s="8">
        <f t="shared" si="58"/>
        <v>3301248.9547749003</v>
      </c>
      <c r="BF113" s="8">
        <f t="shared" si="89"/>
        <v>1810.0441126051487</v>
      </c>
      <c r="BG113" s="8">
        <f t="shared" si="90"/>
        <v>2992671.6341468324</v>
      </c>
      <c r="BH113" s="8">
        <f t="shared" si="91"/>
        <v>1640.8540363225225</v>
      </c>
      <c r="BI113" s="9">
        <f t="shared" si="92"/>
        <v>0.1957121681031383</v>
      </c>
      <c r="BJ113" s="9">
        <f t="shared" si="93"/>
        <v>0.27015483327120327</v>
      </c>
      <c r="BK113" s="9">
        <f>$L113/$I113*BA113*44/22.4*(273/(C113+273))*10^3*10^3</f>
        <v>0.30844913071213664</v>
      </c>
      <c r="BL113" s="9">
        <f t="shared" si="94"/>
        <v>0.3084491307121367</v>
      </c>
      <c r="BM113" s="10">
        <f t="shared" si="95"/>
        <v>0.50416129881527494</v>
      </c>
      <c r="BN113" s="10">
        <f t="shared" si="96"/>
        <v>0.57860396398334002</v>
      </c>
      <c r="BO113" s="10">
        <f t="shared" si="97"/>
        <v>0.45601527539898901</v>
      </c>
    </row>
    <row r="114" spans="1:67" x14ac:dyDescent="0.35">
      <c r="A114" t="str">
        <f>'RawData + GCconc'!A114</f>
        <v>NHC</v>
      </c>
      <c r="B114" s="14">
        <f>'RawData + GCconc'!B114</f>
        <v>43901</v>
      </c>
      <c r="C114" s="50">
        <f>'RawData + GCconc'!O114</f>
        <v>18</v>
      </c>
      <c r="D114" s="51">
        <f>'RawData + GCconc'!P114</f>
        <v>750.4</v>
      </c>
      <c r="E114" s="51">
        <f>'RawData + GCconc'!F114</f>
        <v>13.3</v>
      </c>
      <c r="F114" s="51">
        <f>'RawData + GCconc'!G114</f>
        <v>755.9</v>
      </c>
      <c r="G114" s="4">
        <f t="shared" si="59"/>
        <v>0.98736842105263156</v>
      </c>
      <c r="H114" s="4">
        <f t="shared" si="60"/>
        <v>0.99460526315789466</v>
      </c>
      <c r="I114" s="53">
        <f>'RawData + GCconc'!J114-'RawData + GCconc'!I114</f>
        <v>34.200000000000003</v>
      </c>
      <c r="J114" s="52">
        <v>71.599999999999994</v>
      </c>
      <c r="K114" s="5">
        <f t="shared" si="61"/>
        <v>37.399999999999991</v>
      </c>
      <c r="L114" s="51">
        <f>'RawData + GCconc'!M114</f>
        <v>51</v>
      </c>
      <c r="M114" s="6">
        <f t="shared" si="62"/>
        <v>1.3464114832535889</v>
      </c>
      <c r="N114" s="53">
        <f>'RawData + GCconc'!T114/'RawData + GCconc'!Q114</f>
        <v>4.2388431888915488</v>
      </c>
      <c r="O114" s="8">
        <v>2</v>
      </c>
      <c r="P114" s="59">
        <f t="shared" si="63"/>
        <v>1.9892105263157894E-6</v>
      </c>
      <c r="Q114" s="7">
        <f t="shared" si="64"/>
        <v>4.1852999065055498E-6</v>
      </c>
      <c r="R114" s="7">
        <f t="shared" si="65"/>
        <v>5.7072271452348423E-6</v>
      </c>
      <c r="S114" s="8">
        <f t="shared" si="66"/>
        <v>34527.047205656978</v>
      </c>
      <c r="T114" s="8">
        <f t="shared" si="67"/>
        <v>31023.378491734948</v>
      </c>
      <c r="U114" s="8">
        <f t="shared" si="68"/>
        <v>62723924.567217685</v>
      </c>
      <c r="V114" s="8">
        <f t="shared" si="69"/>
        <v>34390.944741737359</v>
      </c>
      <c r="W114" s="8">
        <f t="shared" si="70"/>
        <v>56486692.800636657</v>
      </c>
      <c r="X114" s="8">
        <f t="shared" si="71"/>
        <v>30971.128547104559</v>
      </c>
      <c r="Y114" s="9">
        <f>55.5*(Q114/V114)*16*10^3*10^3</f>
        <v>0.10806758421109823</v>
      </c>
      <c r="Z114" s="9">
        <f>55.5*(R114/V114)*16*10^3*10^3</f>
        <v>0.14736488756058855</v>
      </c>
      <c r="AA114" s="6">
        <f>$L114/$I114*Q114*16/22.4*(273/($C114+273))*10^3*10^3</f>
        <v>4.1822720172622843</v>
      </c>
      <c r="AB114" s="6">
        <f>$K114/$I114*R114*16/22.4*(273/($C114+273))*10^3*10^3</f>
        <v>4.1822720172622834</v>
      </c>
      <c r="AC114" s="10">
        <f t="shared" si="72"/>
        <v>4.2903396014733826</v>
      </c>
      <c r="AD114" s="10">
        <f t="shared" si="73"/>
        <v>4.3296369048228716</v>
      </c>
      <c r="AE114" s="10">
        <f t="shared" si="74"/>
        <v>5.7034374600907489E-2</v>
      </c>
      <c r="AF114" s="51">
        <f>'RawData + GCconc'!U114/'RawData + GCconc'!Q114</f>
        <v>157.97962463458788</v>
      </c>
      <c r="AG114" s="8">
        <v>401</v>
      </c>
      <c r="AH114" s="59">
        <f t="shared" si="75"/>
        <v>3.9883671052631575E-4</v>
      </c>
      <c r="AI114" s="7">
        <f>AF114*10^-6*G114</f>
        <v>1.5598409253394046E-4</v>
      </c>
      <c r="AJ114" s="12">
        <f>AF114*10^-6*M114</f>
        <v>2.1270558072810069E-4</v>
      </c>
      <c r="AK114" s="8">
        <f t="shared" si="56"/>
        <v>1001.3199957478074</v>
      </c>
      <c r="AL114" s="8">
        <f t="shared" si="76"/>
        <v>869.78997637707459</v>
      </c>
      <c r="AM114" s="8">
        <f t="shared" si="77"/>
        <v>2430889.3030216503</v>
      </c>
      <c r="AN114" s="8">
        <f t="shared" si="78"/>
        <v>1332.8340066461883</v>
      </c>
      <c r="AO114" s="8">
        <f t="shared" si="79"/>
        <v>2097382.0592275346</v>
      </c>
      <c r="AP114" s="8">
        <f t="shared" si="80"/>
        <v>1149.9750852468869</v>
      </c>
      <c r="AQ114" s="11">
        <f t="shared" si="81"/>
        <v>285.79189311531354</v>
      </c>
      <c r="AR114" s="11">
        <f t="shared" si="82"/>
        <v>389.71621788451864</v>
      </c>
      <c r="AS114" s="5">
        <f>$L114/$I114*AI114*44/22.4*(273/(C114+273))*10^3*10^3</f>
        <v>428.64592257868657</v>
      </c>
      <c r="AT114" s="5">
        <f t="shared" si="83"/>
        <v>428.64592257868657</v>
      </c>
      <c r="AU114" s="10">
        <f t="shared" si="84"/>
        <v>714.43781569400016</v>
      </c>
      <c r="AV114" s="10">
        <f t="shared" si="85"/>
        <v>818.36214046320515</v>
      </c>
      <c r="AW114" s="10">
        <f t="shared" si="86"/>
        <v>846.93943338447616</v>
      </c>
      <c r="AX114" s="52">
        <f>'RawData + GCconc'!V114/'RawData + GCconc'!Q114</f>
        <v>0.14635519734552779</v>
      </c>
      <c r="AY114" s="57">
        <v>0.31</v>
      </c>
      <c r="AZ114" s="59">
        <f t="shared" si="87"/>
        <v>3.0832763157894733E-7</v>
      </c>
      <c r="BA114" s="7">
        <f>$AX114*10^-6*G114</f>
        <v>1.4450650011590007E-7</v>
      </c>
      <c r="BB114" s="7">
        <f>$AX114*10^-6*M114</f>
        <v>1.9705431833986379E-7</v>
      </c>
      <c r="BC114" s="8">
        <f t="shared" si="57"/>
        <v>1836.3373219758214</v>
      </c>
      <c r="BD114" s="8">
        <f t="shared" si="88"/>
        <v>1573.8188365976141</v>
      </c>
      <c r="BE114" s="8">
        <f t="shared" si="58"/>
        <v>3301248.9547749003</v>
      </c>
      <c r="BF114" s="8">
        <f t="shared" si="89"/>
        <v>1810.0441126051487</v>
      </c>
      <c r="BG114" s="8">
        <f t="shared" si="90"/>
        <v>2824909.2659928738</v>
      </c>
      <c r="BH114" s="8">
        <f t="shared" si="91"/>
        <v>1548.8714894277896</v>
      </c>
      <c r="BI114" s="9">
        <f t="shared" si="92"/>
        <v>0.19495926691815818</v>
      </c>
      <c r="BJ114" s="9">
        <f t="shared" si="93"/>
        <v>0.26585354579748849</v>
      </c>
      <c r="BK114" s="9">
        <f>$L114/$I114*BA114*44/22.4*(273/(C114+273))*10^3*10^3</f>
        <v>0.39710537821232722</v>
      </c>
      <c r="BL114" s="9">
        <f t="shared" si="94"/>
        <v>0.39710537821232716</v>
      </c>
      <c r="BM114" s="10">
        <f t="shared" si="95"/>
        <v>0.5920646451304854</v>
      </c>
      <c r="BN114" s="10">
        <f t="shared" si="96"/>
        <v>0.66295892400981571</v>
      </c>
      <c r="BO114" s="10">
        <f t="shared" si="97"/>
        <v>0.48611913993842815</v>
      </c>
    </row>
    <row r="115" spans="1:67" x14ac:dyDescent="0.35">
      <c r="A115" t="str">
        <f>'RawData + GCconc'!A115</f>
        <v>NHC</v>
      </c>
      <c r="B115" s="14">
        <f>'RawData + GCconc'!B115</f>
        <v>43901</v>
      </c>
      <c r="C115" s="50">
        <f>'RawData + GCconc'!O115</f>
        <v>18</v>
      </c>
      <c r="D115" s="51">
        <f>'RawData + GCconc'!P115</f>
        <v>750.4</v>
      </c>
      <c r="E115" s="51">
        <f>'RawData + GCconc'!F115</f>
        <v>13.3</v>
      </c>
      <c r="F115" s="51">
        <f>'RawData + GCconc'!G115</f>
        <v>755.9</v>
      </c>
      <c r="G115" s="4">
        <f t="shared" si="59"/>
        <v>0.98736842105263156</v>
      </c>
      <c r="H115" s="4">
        <f t="shared" si="60"/>
        <v>0.99460526315789466</v>
      </c>
      <c r="I115" s="53">
        <f>'RawData + GCconc'!J115-'RawData + GCconc'!I115</f>
        <v>37.200000000000003</v>
      </c>
      <c r="J115" s="52">
        <v>71.599999999999994</v>
      </c>
      <c r="K115" s="5">
        <f t="shared" si="61"/>
        <v>34.399999999999991</v>
      </c>
      <c r="L115" s="51">
        <f>'RawData + GCconc'!M115</f>
        <v>48</v>
      </c>
      <c r="M115" s="6">
        <f t="shared" si="62"/>
        <v>1.3777233782129747</v>
      </c>
      <c r="N115" s="53">
        <f>'RawData + GCconc'!T115/'RawData + GCconc'!Q115</f>
        <v>4.8250399808474977</v>
      </c>
      <c r="O115" s="8">
        <v>2</v>
      </c>
      <c r="P115" s="59">
        <f t="shared" si="63"/>
        <v>1.9892105263157894E-6</v>
      </c>
      <c r="Q115" s="7">
        <f t="shared" si="64"/>
        <v>4.7640921074052131E-6</v>
      </c>
      <c r="R115" s="7">
        <f t="shared" si="65"/>
        <v>6.6475703824258806E-6</v>
      </c>
      <c r="S115" s="8">
        <f t="shared" si="66"/>
        <v>34527.047205656978</v>
      </c>
      <c r="T115" s="8">
        <f t="shared" si="67"/>
        <v>31023.378491734948</v>
      </c>
      <c r="U115" s="8">
        <f t="shared" si="68"/>
        <v>62723924.567217685</v>
      </c>
      <c r="V115" s="8">
        <f t="shared" si="69"/>
        <v>34390.944741737359</v>
      </c>
      <c r="W115" s="8">
        <f t="shared" si="70"/>
        <v>56486692.800636657</v>
      </c>
      <c r="X115" s="8">
        <f t="shared" si="71"/>
        <v>30971.128547104559</v>
      </c>
      <c r="Y115" s="9">
        <f>55.5*(Q115/V115)*16*10^3*10^3</f>
        <v>0.1230124331606865</v>
      </c>
      <c r="Z115" s="9">
        <f>55.5*(R115/V115)*16*10^3*10^3</f>
        <v>0.17164525557305094</v>
      </c>
      <c r="AA115" s="6">
        <f>$L115/$I115*Q115*16/22.4*(273/($C115+273))*10^3*10^3</f>
        <v>4.1192682006164123</v>
      </c>
      <c r="AB115" s="6">
        <f>$K115/$I115*R115*16/22.4*(273/($C115+273))*10^3*10^3</f>
        <v>4.1192682006164123</v>
      </c>
      <c r="AC115" s="10">
        <f t="shared" si="72"/>
        <v>4.2422806337770984</v>
      </c>
      <c r="AD115" s="10">
        <f t="shared" si="73"/>
        <v>4.2909134561894628</v>
      </c>
      <c r="AE115" s="10">
        <f t="shared" si="74"/>
        <v>5.7034374600907489E-2</v>
      </c>
      <c r="AF115" s="51">
        <f>'RawData + GCconc'!U115/'RawData + GCconc'!Q115</f>
        <v>142.2184499241053</v>
      </c>
      <c r="AG115" s="8">
        <v>401</v>
      </c>
      <c r="AH115" s="59">
        <f t="shared" si="75"/>
        <v>3.9883671052631575E-4</v>
      </c>
      <c r="AI115" s="7">
        <f>AF115*10^-6*G115</f>
        <v>1.404220063461166E-4</v>
      </c>
      <c r="AJ115" s="12">
        <f>AF115*10^-6*M115</f>
        <v>1.9593768327365112E-4</v>
      </c>
      <c r="AK115" s="8">
        <f t="shared" si="56"/>
        <v>1001.3199957478074</v>
      </c>
      <c r="AL115" s="8">
        <f t="shared" si="76"/>
        <v>869.78997637707459</v>
      </c>
      <c r="AM115" s="8">
        <f t="shared" si="77"/>
        <v>2430889.3030216503</v>
      </c>
      <c r="AN115" s="8">
        <f t="shared" si="78"/>
        <v>1332.8340066461883</v>
      </c>
      <c r="AO115" s="8">
        <f t="shared" si="79"/>
        <v>2097382.0592275346</v>
      </c>
      <c r="AP115" s="8">
        <f t="shared" si="80"/>
        <v>1149.9750852468869</v>
      </c>
      <c r="AQ115" s="11">
        <f t="shared" si="81"/>
        <v>257.27925442124848</v>
      </c>
      <c r="AR115" s="11">
        <f t="shared" si="82"/>
        <v>358.99430849476551</v>
      </c>
      <c r="AS115" s="5">
        <f>$L115/$I115*AI115*44/22.4*(273/(C115+273))*10^3*10^3</f>
        <v>333.89336394237904</v>
      </c>
      <c r="AT115" s="5">
        <f t="shared" si="83"/>
        <v>333.89336394237904</v>
      </c>
      <c r="AU115" s="10">
        <f t="shared" si="84"/>
        <v>591.17261836362752</v>
      </c>
      <c r="AV115" s="10">
        <f t="shared" si="85"/>
        <v>692.8876724371446</v>
      </c>
      <c r="AW115" s="10">
        <f t="shared" si="86"/>
        <v>846.93943338447616</v>
      </c>
      <c r="AX115" s="52">
        <f>'RawData + GCconc'!V115/'RawData + GCconc'!Q115</f>
        <v>0.13420339471566006</v>
      </c>
      <c r="AY115" s="57">
        <v>0.31</v>
      </c>
      <c r="AZ115" s="59">
        <f t="shared" si="87"/>
        <v>3.0832763157894733E-7</v>
      </c>
      <c r="BA115" s="7">
        <f>$AX115*10^-6*G115</f>
        <v>1.3250819394030435E-7</v>
      </c>
      <c r="BB115" s="7">
        <f>$AX115*10^-6*M115</f>
        <v>1.8489515433530844E-7</v>
      </c>
      <c r="BC115" s="8">
        <f t="shared" si="57"/>
        <v>1836.3373219758214</v>
      </c>
      <c r="BD115" s="8">
        <f t="shared" si="88"/>
        <v>1573.8188365976141</v>
      </c>
      <c r="BE115" s="8">
        <f t="shared" si="58"/>
        <v>3301248.9547749003</v>
      </c>
      <c r="BF115" s="8">
        <f t="shared" si="89"/>
        <v>1810.0441126051487</v>
      </c>
      <c r="BG115" s="8">
        <f t="shared" si="90"/>
        <v>2824909.2659928738</v>
      </c>
      <c r="BH115" s="8">
        <f t="shared" si="91"/>
        <v>1548.8714894277896</v>
      </c>
      <c r="BI115" s="9">
        <f t="shared" si="92"/>
        <v>0.17877189144108527</v>
      </c>
      <c r="BJ115" s="9">
        <f t="shared" si="93"/>
        <v>0.24944915084802602</v>
      </c>
      <c r="BK115" s="9">
        <f>$L115/$I115*BA115*44/22.4*(273/(C115+273))*10^3*10^3</f>
        <v>0.31507601818196745</v>
      </c>
      <c r="BL115" s="9">
        <f t="shared" si="94"/>
        <v>0.31507601818196745</v>
      </c>
      <c r="BM115" s="10">
        <f t="shared" si="95"/>
        <v>0.49384790962305269</v>
      </c>
      <c r="BN115" s="10">
        <f t="shared" si="96"/>
        <v>0.5645251690299935</v>
      </c>
      <c r="BO115" s="10">
        <f t="shared" si="97"/>
        <v>0.48611913993842815</v>
      </c>
    </row>
    <row r="116" spans="1:67" x14ac:dyDescent="0.35">
      <c r="A116" t="str">
        <f>'RawData + GCconc'!A116</f>
        <v>PM</v>
      </c>
      <c r="B116" s="14">
        <f>'RawData + GCconc'!B116</f>
        <v>43901</v>
      </c>
      <c r="C116" s="50">
        <f>'RawData + GCconc'!O116</f>
        <v>18</v>
      </c>
      <c r="D116" s="51">
        <f>'RawData + GCconc'!P116</f>
        <v>750.4</v>
      </c>
      <c r="E116" s="51">
        <f>'RawData + GCconc'!F116</f>
        <v>14.8</v>
      </c>
      <c r="F116" s="51">
        <f>'RawData + GCconc'!G116</f>
        <v>753.1</v>
      </c>
      <c r="G116" s="4">
        <f t="shared" si="59"/>
        <v>0.98736842105263156</v>
      </c>
      <c r="H116" s="4">
        <f t="shared" si="60"/>
        <v>0.99092105263157892</v>
      </c>
      <c r="I116" s="53">
        <f>'RawData + GCconc'!J116-'RawData + GCconc'!I116</f>
        <v>34.06</v>
      </c>
      <c r="J116" s="52">
        <v>71.599999999999994</v>
      </c>
      <c r="K116" s="5">
        <f t="shared" si="61"/>
        <v>37.539999999999992</v>
      </c>
      <c r="L116" s="51">
        <f>'RawData + GCconc'!M116</f>
        <v>51</v>
      </c>
      <c r="M116" s="6">
        <f t="shared" si="62"/>
        <v>1.3413902363794412</v>
      </c>
      <c r="N116" s="53">
        <f>'RawData + GCconc'!T116/'RawData + GCconc'!Q116</f>
        <v>1.9716408905913336</v>
      </c>
      <c r="O116" s="8">
        <v>2</v>
      </c>
      <c r="P116" s="59">
        <f t="shared" si="63"/>
        <v>1.9818421052631579E-6</v>
      </c>
      <c r="Q116" s="7">
        <f t="shared" si="64"/>
        <v>1.946735953025969E-6</v>
      </c>
      <c r="R116" s="7">
        <f t="shared" si="65"/>
        <v>2.6447398402856809E-6</v>
      </c>
      <c r="S116" s="8">
        <f t="shared" si="66"/>
        <v>34527.047205656978</v>
      </c>
      <c r="T116" s="8">
        <f t="shared" si="67"/>
        <v>32136.485317446055</v>
      </c>
      <c r="U116" s="8">
        <f t="shared" si="68"/>
        <v>62723924.567217685</v>
      </c>
      <c r="V116" s="8">
        <f t="shared" si="69"/>
        <v>34390.944741737359</v>
      </c>
      <c r="W116" s="8">
        <f t="shared" si="70"/>
        <v>58477063.993782923</v>
      </c>
      <c r="X116" s="8">
        <f t="shared" si="71"/>
        <v>32062.43056928087</v>
      </c>
      <c r="Y116" s="9">
        <f>55.5*(Q116/V116)*16*10^3*10^3</f>
        <v>5.0266183126661319E-2</v>
      </c>
      <c r="Z116" s="9">
        <f>55.5*(R116/V116)*16*10^3*10^3</f>
        <v>6.8289167273834009E-2</v>
      </c>
      <c r="AA116" s="6">
        <f>$L116/$I116*Q116*16/22.4*(273/($C116+273))*10^3*10^3</f>
        <v>1.9533236327285044</v>
      </c>
      <c r="AB116" s="6">
        <f>$K116/$I116*R116*16/22.4*(273/($C116+273))*10^3*10^3</f>
        <v>1.9533236327285048</v>
      </c>
      <c r="AC116" s="10">
        <f t="shared" si="72"/>
        <v>2.0035898158551659</v>
      </c>
      <c r="AD116" s="10">
        <f t="shared" si="73"/>
        <v>2.0216128000023388</v>
      </c>
      <c r="AE116" s="10">
        <f t="shared" si="74"/>
        <v>5.4889032372980096E-2</v>
      </c>
      <c r="AF116" s="51">
        <f>'RawData + GCconc'!U116/'RawData + GCconc'!Q116</f>
        <v>62.939590976284094</v>
      </c>
      <c r="AG116" s="8">
        <v>401</v>
      </c>
      <c r="AH116" s="59">
        <f t="shared" si="75"/>
        <v>3.9735934210526313E-4</v>
      </c>
      <c r="AI116" s="7">
        <f>AF116*10^-6*G116</f>
        <v>6.2144564563952086E-5</v>
      </c>
      <c r="AJ116" s="12">
        <f>AF116*10^-6*M116</f>
        <v>8.4426552817303064E-5</v>
      </c>
      <c r="AK116" s="8">
        <f t="shared" si="56"/>
        <v>1001.3199957478074</v>
      </c>
      <c r="AL116" s="8">
        <f t="shared" si="76"/>
        <v>910.79668351898852</v>
      </c>
      <c r="AM116" s="8">
        <f t="shared" si="77"/>
        <v>2430889.3030216503</v>
      </c>
      <c r="AN116" s="8">
        <f t="shared" si="78"/>
        <v>1332.8340066461883</v>
      </c>
      <c r="AO116" s="8">
        <f t="shared" si="79"/>
        <v>2201093.3643723726</v>
      </c>
      <c r="AP116" s="8">
        <f t="shared" si="80"/>
        <v>1206.8390297296228</v>
      </c>
      <c r="AQ116" s="11">
        <f t="shared" si="81"/>
        <v>113.86041015492798</v>
      </c>
      <c r="AR116" s="11">
        <f t="shared" si="82"/>
        <v>154.68516030637528</v>
      </c>
      <c r="AS116" s="5">
        <f>$L116/$I116*AI116*44/22.4*(273/(C116+273))*10^3*10^3</f>
        <v>171.47586330554577</v>
      </c>
      <c r="AT116" s="5">
        <f t="shared" si="83"/>
        <v>171.47586330554577</v>
      </c>
      <c r="AU116" s="10">
        <f t="shared" si="84"/>
        <v>285.33627346047376</v>
      </c>
      <c r="AV116" s="10">
        <f t="shared" si="85"/>
        <v>326.16102361192105</v>
      </c>
      <c r="AW116" s="10">
        <f t="shared" si="86"/>
        <v>804.04386129146633</v>
      </c>
      <c r="AX116" s="52">
        <f>'RawData + GCconc'!V116/'RawData + GCconc'!Q116</f>
        <v>0.10721508887490729</v>
      </c>
      <c r="AY116" s="57">
        <v>0.31</v>
      </c>
      <c r="AZ116" s="59">
        <f t="shared" si="87"/>
        <v>3.0718552631578946E-7</v>
      </c>
      <c r="BA116" s="7">
        <f>$AX116*10^-6*G116</f>
        <v>1.0586079301543477E-7</v>
      </c>
      <c r="BB116" s="7">
        <f>$AX116*10^-6*M116</f>
        <v>1.4381727340935467E-7</v>
      </c>
      <c r="BC116" s="8">
        <f t="shared" si="57"/>
        <v>1836.3373219758214</v>
      </c>
      <c r="BD116" s="8">
        <f t="shared" si="88"/>
        <v>1654.9631945878152</v>
      </c>
      <c r="BE116" s="8">
        <f t="shared" si="58"/>
        <v>3301248.9547749003</v>
      </c>
      <c r="BF116" s="8">
        <f t="shared" si="89"/>
        <v>1810.0441126051487</v>
      </c>
      <c r="BG116" s="8">
        <f t="shared" si="90"/>
        <v>2972664.1746482793</v>
      </c>
      <c r="BH116" s="8">
        <f t="shared" si="91"/>
        <v>1629.8841322741889</v>
      </c>
      <c r="BI116" s="9">
        <f t="shared" si="92"/>
        <v>0.14282085985828386</v>
      </c>
      <c r="BJ116" s="9">
        <f t="shared" si="93"/>
        <v>0.19402940470890992</v>
      </c>
      <c r="BK116" s="9">
        <f>$L116/$I116*BA116*44/22.4*(273/(C116+273))*10^3*10^3</f>
        <v>0.29210231015217453</v>
      </c>
      <c r="BL116" s="9">
        <f t="shared" si="94"/>
        <v>0.29210231015217447</v>
      </c>
      <c r="BM116" s="10">
        <f t="shared" si="95"/>
        <v>0.43492317001045838</v>
      </c>
      <c r="BN116" s="10">
        <f t="shared" si="96"/>
        <v>0.48613171486108442</v>
      </c>
      <c r="BO116" s="10">
        <f t="shared" si="97"/>
        <v>0.46024563366751259</v>
      </c>
    </row>
    <row r="117" spans="1:67" x14ac:dyDescent="0.35">
      <c r="A117" t="str">
        <f>'RawData + GCconc'!A117</f>
        <v>PM</v>
      </c>
      <c r="B117" s="14">
        <f>'RawData + GCconc'!B117</f>
        <v>43901</v>
      </c>
      <c r="C117" s="50">
        <f>'RawData + GCconc'!O117</f>
        <v>18</v>
      </c>
      <c r="D117" s="51">
        <f>'RawData + GCconc'!P117</f>
        <v>750.4</v>
      </c>
      <c r="E117" s="51">
        <f>'RawData + GCconc'!F117</f>
        <v>14.8</v>
      </c>
      <c r="F117" s="51">
        <f>'RawData + GCconc'!G117</f>
        <v>753.1</v>
      </c>
      <c r="G117" s="4">
        <f t="shared" si="59"/>
        <v>0.98736842105263156</v>
      </c>
      <c r="H117" s="4">
        <f t="shared" si="60"/>
        <v>0.99092105263157892</v>
      </c>
      <c r="I117" s="53">
        <f>'RawData + GCconc'!J117-'RawData + GCconc'!I117</f>
        <v>47.480000000000004</v>
      </c>
      <c r="J117" s="52">
        <v>71.599999999999994</v>
      </c>
      <c r="K117" s="5">
        <f t="shared" si="61"/>
        <v>24.11999999999999</v>
      </c>
      <c r="L117" s="51">
        <f>'RawData + GCconc'!M117</f>
        <v>38</v>
      </c>
      <c r="M117" s="6">
        <f t="shared" si="62"/>
        <v>1.555555555555556</v>
      </c>
      <c r="N117" s="53">
        <f>'RawData + GCconc'!T117/'RawData + GCconc'!Q117</f>
        <v>2.9974852765142441</v>
      </c>
      <c r="O117" s="8">
        <v>2</v>
      </c>
      <c r="P117" s="59">
        <f t="shared" si="63"/>
        <v>1.9818421052631579E-6</v>
      </c>
      <c r="Q117" s="7">
        <f t="shared" si="64"/>
        <v>2.9596223046003799E-6</v>
      </c>
      <c r="R117" s="7">
        <f t="shared" si="65"/>
        <v>4.6627548745777138E-6</v>
      </c>
      <c r="S117" s="8">
        <f t="shared" si="66"/>
        <v>34527.047205656978</v>
      </c>
      <c r="T117" s="8">
        <f t="shared" si="67"/>
        <v>32136.485317446055</v>
      </c>
      <c r="U117" s="8">
        <f t="shared" si="68"/>
        <v>62723924.567217685</v>
      </c>
      <c r="V117" s="8">
        <f t="shared" si="69"/>
        <v>34390.944741737359</v>
      </c>
      <c r="W117" s="8">
        <f t="shared" si="70"/>
        <v>58477063.993782923</v>
      </c>
      <c r="X117" s="8">
        <f t="shared" si="71"/>
        <v>32062.43056928087</v>
      </c>
      <c r="Y117" s="9">
        <f>55.5*(Q117/V117)*16*10^3*10^3</f>
        <v>7.6419668788440753E-2</v>
      </c>
      <c r="Z117" s="9">
        <f>55.5*(R117/V117)*16*10^3*10^3</f>
        <v>0.12039582976620022</v>
      </c>
      <c r="AA117" s="6">
        <f>$L117/$I117*Q117*16/22.4*(273/($C117+273))*10^3*10^3</f>
        <v>1.5872699720257555</v>
      </c>
      <c r="AB117" s="6">
        <f>$K117/$I117*R117*16/22.4*(273/($C117+273))*10^3*10^3</f>
        <v>1.587269972025755</v>
      </c>
      <c r="AC117" s="10">
        <f t="shared" si="72"/>
        <v>1.6636896408141961</v>
      </c>
      <c r="AD117" s="10">
        <f t="shared" si="73"/>
        <v>1.7076658017919553</v>
      </c>
      <c r="AE117" s="10">
        <f t="shared" si="74"/>
        <v>5.4889032372980096E-2</v>
      </c>
      <c r="AF117" s="51">
        <f>'RawData + GCconc'!U117/'RawData + GCconc'!Q117</f>
        <v>48.587362179107586</v>
      </c>
      <c r="AG117" s="8">
        <v>401</v>
      </c>
      <c r="AH117" s="59">
        <f t="shared" si="75"/>
        <v>3.9735934210526313E-4</v>
      </c>
      <c r="AI117" s="7">
        <f>AF117*10^-6*G117</f>
        <v>4.7973627077897803E-5</v>
      </c>
      <c r="AJ117" s="12">
        <f>AF117*10^-6*M117</f>
        <v>7.5580341167500709E-5</v>
      </c>
      <c r="AK117" s="8">
        <f t="shared" si="56"/>
        <v>1001.3199957478074</v>
      </c>
      <c r="AL117" s="8">
        <f t="shared" si="76"/>
        <v>910.79668351898852</v>
      </c>
      <c r="AM117" s="8">
        <f t="shared" si="77"/>
        <v>2430889.3030216503</v>
      </c>
      <c r="AN117" s="8">
        <f t="shared" si="78"/>
        <v>1332.8340066461883</v>
      </c>
      <c r="AO117" s="8">
        <f t="shared" si="79"/>
        <v>2201093.3643723726</v>
      </c>
      <c r="AP117" s="8">
        <f t="shared" si="80"/>
        <v>1206.8390297296228</v>
      </c>
      <c r="AQ117" s="11">
        <f t="shared" si="81"/>
        <v>87.896614837293313</v>
      </c>
      <c r="AR117" s="11">
        <f t="shared" si="82"/>
        <v>138.47725388959978</v>
      </c>
      <c r="AS117" s="5">
        <f>$L117/$I117*AI117*44/22.4*(273/(C117+273))*10^3*10^3</f>
        <v>70.753798002115019</v>
      </c>
      <c r="AT117" s="5">
        <f t="shared" si="83"/>
        <v>70.753798002114991</v>
      </c>
      <c r="AU117" s="10">
        <f t="shared" si="84"/>
        <v>158.65041283940832</v>
      </c>
      <c r="AV117" s="10">
        <f t="shared" si="85"/>
        <v>209.23105189171477</v>
      </c>
      <c r="AW117" s="10">
        <f t="shared" si="86"/>
        <v>804.04386129146633</v>
      </c>
      <c r="AX117" s="52">
        <f>'RawData + GCconc'!V117/'RawData + GCconc'!Q117</f>
        <v>0.13123609407348305</v>
      </c>
      <c r="AY117" s="57">
        <v>0.31</v>
      </c>
      <c r="AZ117" s="59">
        <f t="shared" si="87"/>
        <v>3.0718552631578946E-7</v>
      </c>
      <c r="BA117" s="7">
        <f>$AX117*10^-6*G117</f>
        <v>1.2957837499044958E-7</v>
      </c>
      <c r="BB117" s="7">
        <f>$AX117*10^-6*M117</f>
        <v>2.0414503522541813E-7</v>
      </c>
      <c r="BC117" s="8">
        <f t="shared" si="57"/>
        <v>1836.3373219758214</v>
      </c>
      <c r="BD117" s="8">
        <f t="shared" si="88"/>
        <v>1654.9631945878152</v>
      </c>
      <c r="BE117" s="8">
        <f t="shared" si="58"/>
        <v>3301248.9547749003</v>
      </c>
      <c r="BF117" s="8">
        <f t="shared" si="89"/>
        <v>1810.0441126051487</v>
      </c>
      <c r="BG117" s="8">
        <f t="shared" si="90"/>
        <v>2972664.1746482793</v>
      </c>
      <c r="BH117" s="8">
        <f t="shared" si="91"/>
        <v>1629.8841322741889</v>
      </c>
      <c r="BI117" s="9">
        <f t="shared" si="92"/>
        <v>0.17481916021993962</v>
      </c>
      <c r="BJ117" s="9">
        <f t="shared" si="93"/>
        <v>0.27541990416076723</v>
      </c>
      <c r="BK117" s="9">
        <f>$L117/$I117*BA117*44/22.4*(273/(C117+273))*10^3*10^3</f>
        <v>0.19110838033216998</v>
      </c>
      <c r="BL117" s="9">
        <f t="shared" si="94"/>
        <v>0.19110838033216992</v>
      </c>
      <c r="BM117" s="10">
        <f t="shared" si="95"/>
        <v>0.36592754055210963</v>
      </c>
      <c r="BN117" s="10">
        <f t="shared" si="96"/>
        <v>0.46652828449293715</v>
      </c>
      <c r="BO117" s="10">
        <f t="shared" si="97"/>
        <v>0.46024563366751259</v>
      </c>
    </row>
    <row r="118" spans="1:67" x14ac:dyDescent="0.35">
      <c r="A118" t="str">
        <f>'RawData + GCconc'!A118</f>
        <v>UNHC</v>
      </c>
      <c r="B118" s="14">
        <f>'RawData + GCconc'!B118</f>
        <v>43901</v>
      </c>
      <c r="C118" s="50">
        <f>'RawData + GCconc'!O118</f>
        <v>18</v>
      </c>
      <c r="D118" s="51">
        <f>'RawData + GCconc'!P118</f>
        <v>750.4</v>
      </c>
      <c r="E118" s="51">
        <f>'RawData + GCconc'!F118</f>
        <v>15.1</v>
      </c>
      <c r="F118" s="51">
        <f>'RawData + GCconc'!G118</f>
        <v>751</v>
      </c>
      <c r="G118" s="4">
        <f t="shared" si="59"/>
        <v>0.98736842105263156</v>
      </c>
      <c r="H118" s="4">
        <f t="shared" si="60"/>
        <v>0.98815789473684212</v>
      </c>
      <c r="I118" s="53">
        <f>'RawData + GCconc'!J118-'RawData + GCconc'!I118</f>
        <v>32.08</v>
      </c>
      <c r="J118" s="52">
        <v>71.599999999999994</v>
      </c>
      <c r="K118" s="5">
        <f t="shared" si="61"/>
        <v>39.519999999999996</v>
      </c>
      <c r="L118" s="51">
        <f>'RawData + GCconc'!M118</f>
        <v>53</v>
      </c>
      <c r="M118" s="6">
        <f t="shared" si="62"/>
        <v>1.3241529938205838</v>
      </c>
      <c r="N118" s="53">
        <f>'RawData + GCconc'!T118/'RawData + GCconc'!Q118</f>
        <v>4.4432731625568582</v>
      </c>
      <c r="O118" s="8">
        <v>2</v>
      </c>
      <c r="P118" s="59">
        <f t="shared" si="63"/>
        <v>1.9763157894736841E-6</v>
      </c>
      <c r="Q118" s="7">
        <f t="shared" si="64"/>
        <v>4.3871476068192977E-6</v>
      </c>
      <c r="R118" s="7">
        <f t="shared" si="65"/>
        <v>5.8835734605623178E-6</v>
      </c>
      <c r="S118" s="8">
        <f t="shared" si="66"/>
        <v>34527.047205656978</v>
      </c>
      <c r="T118" s="8">
        <f t="shared" si="67"/>
        <v>32359.795093158435</v>
      </c>
      <c r="U118" s="8">
        <f t="shared" si="68"/>
        <v>62723924.567217685</v>
      </c>
      <c r="V118" s="8">
        <f t="shared" si="69"/>
        <v>34390.944741737359</v>
      </c>
      <c r="W118" s="8">
        <f t="shared" si="70"/>
        <v>58875412.120055422</v>
      </c>
      <c r="X118" s="8">
        <f t="shared" si="71"/>
        <v>32280.841143764796</v>
      </c>
      <c r="Y118" s="9">
        <f>55.5*(Q118/V118)*16*10^3*10^3</f>
        <v>0.11327944329855967</v>
      </c>
      <c r="Z118" s="9">
        <f>55.5*(R118/V118)*16*10^3*10^3</f>
        <v>0.15191828175161093</v>
      </c>
      <c r="AA118" s="6">
        <f>$L118/$I118*Q118*16/22.4*(273/($C118+273))*10^3*10^3</f>
        <v>4.8569695302634148</v>
      </c>
      <c r="AB118" s="6">
        <f>$K118/$I118*R118*16/22.4*(273/($C118+273))*10^3*10^3</f>
        <v>4.856969530263413</v>
      </c>
      <c r="AC118" s="10">
        <f t="shared" si="72"/>
        <v>4.9702489735619748</v>
      </c>
      <c r="AD118" s="10">
        <f t="shared" si="73"/>
        <v>5.0088878120150238</v>
      </c>
      <c r="AE118" s="10">
        <f t="shared" si="74"/>
        <v>5.4365634812202294E-2</v>
      </c>
      <c r="AF118" s="51">
        <f>'RawData + GCconc'!U118/'RawData + GCconc'!Q118</f>
        <v>43.609753970287343</v>
      </c>
      <c r="AG118" s="8">
        <v>401</v>
      </c>
      <c r="AH118" s="59">
        <f t="shared" si="75"/>
        <v>3.9625131578947364E-4</v>
      </c>
      <c r="AI118" s="7">
        <f>AF118*10^-6*G118</f>
        <v>4.3058893920136346E-5</v>
      </c>
      <c r="AJ118" s="12">
        <f>AF118*10^-6*M118</f>
        <v>5.7745986279535076E-5</v>
      </c>
      <c r="AK118" s="8">
        <f t="shared" si="56"/>
        <v>1001.3199957478074</v>
      </c>
      <c r="AL118" s="8">
        <f t="shared" si="76"/>
        <v>919.10949181345666</v>
      </c>
      <c r="AM118" s="8">
        <f t="shared" si="77"/>
        <v>2430889.3030216503</v>
      </c>
      <c r="AN118" s="8">
        <f t="shared" si="78"/>
        <v>1332.8340066461883</v>
      </c>
      <c r="AO118" s="8">
        <f t="shared" si="79"/>
        <v>2222147.5023373622</v>
      </c>
      <c r="AP118" s="8">
        <f t="shared" si="80"/>
        <v>1218.3828178508988</v>
      </c>
      <c r="AQ118" s="11">
        <f t="shared" si="81"/>
        <v>78.891908841342939</v>
      </c>
      <c r="AR118" s="11">
        <f t="shared" si="82"/>
        <v>105.80139596637592</v>
      </c>
      <c r="AS118" s="5">
        <f>$L118/$I118*AI118*44/22.4*(273/(C118+273))*10^3*10^3</f>
        <v>131.09275659944592</v>
      </c>
      <c r="AT118" s="5">
        <f t="shared" si="83"/>
        <v>131.09275659944589</v>
      </c>
      <c r="AU118" s="10">
        <f t="shared" si="84"/>
        <v>209.98466544078886</v>
      </c>
      <c r="AV118" s="10">
        <f t="shared" si="85"/>
        <v>236.8941525658218</v>
      </c>
      <c r="AW118" s="10">
        <f t="shared" si="86"/>
        <v>794.20498958178143</v>
      </c>
      <c r="AX118" s="52">
        <f>'RawData + GCconc'!V118/'RawData + GCconc'!Q118</f>
        <v>0.11399749034274044</v>
      </c>
      <c r="AY118" s="57">
        <v>0.31</v>
      </c>
      <c r="AZ118" s="59">
        <f t="shared" si="87"/>
        <v>3.0632894736842101E-7</v>
      </c>
      <c r="BA118" s="7">
        <f>$AX118*10^-6*G118</f>
        <v>1.1255752204367424E-7</v>
      </c>
      <c r="BB118" s="7">
        <f>$AX118*10^-6*M118</f>
        <v>1.5095011812537283E-7</v>
      </c>
      <c r="BC118" s="8">
        <f t="shared" si="57"/>
        <v>1836.3373219758214</v>
      </c>
      <c r="BD118" s="8">
        <f t="shared" si="88"/>
        <v>1671.4897752702473</v>
      </c>
      <c r="BE118" s="8">
        <f t="shared" si="58"/>
        <v>3301248.9547749003</v>
      </c>
      <c r="BF118" s="8">
        <f t="shared" si="89"/>
        <v>1810.0441126051487</v>
      </c>
      <c r="BG118" s="8">
        <f t="shared" si="90"/>
        <v>3002702.2119127838</v>
      </c>
      <c r="BH118" s="8">
        <f t="shared" si="91"/>
        <v>1646.3537088646453</v>
      </c>
      <c r="BI118" s="9">
        <f t="shared" si="92"/>
        <v>0.15185567407804548</v>
      </c>
      <c r="BJ118" s="9">
        <f t="shared" si="93"/>
        <v>0.20365259934555693</v>
      </c>
      <c r="BK118" s="9">
        <f>$L118/$I118*BA118*44/22.4*(273/(C118+273))*10^3*10^3</f>
        <v>0.34268125577205794</v>
      </c>
      <c r="BL118" s="9">
        <f t="shared" si="94"/>
        <v>0.34268125577205782</v>
      </c>
      <c r="BM118" s="10">
        <f t="shared" si="95"/>
        <v>0.49453692985010345</v>
      </c>
      <c r="BN118" s="10">
        <f t="shared" si="96"/>
        <v>0.54633385511761479</v>
      </c>
      <c r="BO118" s="10">
        <f t="shared" si="97"/>
        <v>0.45437094437595449</v>
      </c>
    </row>
    <row r="119" spans="1:67" x14ac:dyDescent="0.35">
      <c r="A119" t="str">
        <f>'RawData + GCconc'!A119</f>
        <v>UNHC</v>
      </c>
      <c r="B119" s="14">
        <f>'RawData + GCconc'!B119</f>
        <v>43901</v>
      </c>
      <c r="C119" s="50">
        <f>'RawData + GCconc'!O119</f>
        <v>18</v>
      </c>
      <c r="D119" s="51">
        <f>'RawData + GCconc'!P119</f>
        <v>750.4</v>
      </c>
      <c r="E119" s="51">
        <f>'RawData + GCconc'!F119</f>
        <v>15.1</v>
      </c>
      <c r="F119" s="51">
        <f>'RawData + GCconc'!G119</f>
        <v>751</v>
      </c>
      <c r="G119" s="4">
        <f t="shared" si="59"/>
        <v>0.98736842105263156</v>
      </c>
      <c r="H119" s="4">
        <f t="shared" si="60"/>
        <v>0.98815789473684212</v>
      </c>
      <c r="I119" s="53">
        <f>'RawData + GCconc'!J119-'RawData + GCconc'!I119</f>
        <v>38.799999999999997</v>
      </c>
      <c r="J119" s="52">
        <v>71.599999999999994</v>
      </c>
      <c r="K119" s="5">
        <f t="shared" si="61"/>
        <v>32.799999999999997</v>
      </c>
      <c r="L119" s="51">
        <f>'RawData + GCconc'!M119</f>
        <v>46</v>
      </c>
      <c r="M119" s="6">
        <f t="shared" si="62"/>
        <v>1.3847240051347882</v>
      </c>
      <c r="N119" s="53">
        <f>'RawData + GCconc'!T119/'RawData + GCconc'!Q119</f>
        <v>6.6747933162978201</v>
      </c>
      <c r="O119" s="8">
        <v>2</v>
      </c>
      <c r="P119" s="59">
        <f t="shared" si="63"/>
        <v>1.9763157894736841E-6</v>
      </c>
      <c r="Q119" s="7">
        <f t="shared" si="64"/>
        <v>6.5904801375656368E-6</v>
      </c>
      <c r="R119" s="7">
        <f t="shared" si="65"/>
        <v>9.2427465343908329E-6</v>
      </c>
      <c r="S119" s="8">
        <f t="shared" si="66"/>
        <v>34527.047205656978</v>
      </c>
      <c r="T119" s="8">
        <f t="shared" si="67"/>
        <v>32359.795093158435</v>
      </c>
      <c r="U119" s="8">
        <f t="shared" si="68"/>
        <v>62723924.567217685</v>
      </c>
      <c r="V119" s="8">
        <f t="shared" si="69"/>
        <v>34390.944741737359</v>
      </c>
      <c r="W119" s="8">
        <f t="shared" si="70"/>
        <v>58875412.120055422</v>
      </c>
      <c r="X119" s="8">
        <f t="shared" si="71"/>
        <v>32280.841143764796</v>
      </c>
      <c r="Y119" s="9">
        <f>55.5*(Q119/V119)*16*10^3*10^3</f>
        <v>0.1701711426105661</v>
      </c>
      <c r="Z119" s="9">
        <f>55.5*(R119/V119)*16*10^3*10^3</f>
        <v>0.23865465122213536</v>
      </c>
      <c r="AA119" s="6">
        <f>$L119/$I119*Q119*16/22.4*(273/($C119+273))*10^3*10^3</f>
        <v>5.2358209191522098</v>
      </c>
      <c r="AB119" s="6">
        <f>$K119/$I119*R119*16/22.4*(273/($C119+273))*10^3*10^3</f>
        <v>5.2358209191522098</v>
      </c>
      <c r="AC119" s="10">
        <f t="shared" si="72"/>
        <v>5.4059920617627757</v>
      </c>
      <c r="AD119" s="10">
        <f t="shared" si="73"/>
        <v>5.4744755703743451</v>
      </c>
      <c r="AE119" s="10">
        <f t="shared" si="74"/>
        <v>5.4365634812202294E-2</v>
      </c>
      <c r="AF119" s="51">
        <f>'RawData + GCconc'!U119/'RawData + GCconc'!Q119</f>
        <v>45.962168106180258</v>
      </c>
      <c r="AG119" s="8">
        <v>401</v>
      </c>
      <c r="AH119" s="59">
        <f t="shared" si="75"/>
        <v>3.9625131578947364E-4</v>
      </c>
      <c r="AI119" s="7">
        <f>AF119*10^-6*G119</f>
        <v>4.5381593351154815E-5</v>
      </c>
      <c r="AJ119" s="12">
        <f>AF119*10^-6*M119</f>
        <v>6.364491750466834E-5</v>
      </c>
      <c r="AK119" s="8">
        <f t="shared" si="56"/>
        <v>1001.3199957478074</v>
      </c>
      <c r="AL119" s="8">
        <f t="shared" si="76"/>
        <v>919.10949181345666</v>
      </c>
      <c r="AM119" s="8">
        <f t="shared" si="77"/>
        <v>2430889.3030216503</v>
      </c>
      <c r="AN119" s="8">
        <f t="shared" si="78"/>
        <v>1332.8340066461883</v>
      </c>
      <c r="AO119" s="8">
        <f t="shared" si="79"/>
        <v>2222147.5023373622</v>
      </c>
      <c r="AP119" s="8">
        <f t="shared" si="80"/>
        <v>1218.3828178508988</v>
      </c>
      <c r="AQ119" s="11">
        <f t="shared" si="81"/>
        <v>83.147526556875007</v>
      </c>
      <c r="AR119" s="11">
        <f t="shared" si="82"/>
        <v>116.60933602488566</v>
      </c>
      <c r="AS119" s="5">
        <f>$L119/$I119*AI119*44/22.4*(273/(C119+273))*10^3*10^3</f>
        <v>99.147133417438212</v>
      </c>
      <c r="AT119" s="5">
        <f t="shared" si="83"/>
        <v>99.147133417438241</v>
      </c>
      <c r="AU119" s="10">
        <f t="shared" si="84"/>
        <v>182.29465997431322</v>
      </c>
      <c r="AV119" s="10">
        <f t="shared" si="85"/>
        <v>215.75646944232392</v>
      </c>
      <c r="AW119" s="10">
        <f t="shared" si="86"/>
        <v>794.20498958178143</v>
      </c>
      <c r="AX119" s="52">
        <f>'RawData + GCconc'!V119/'RawData + GCconc'!Q119</f>
        <v>0.14790949768190623</v>
      </c>
      <c r="AY119" s="57">
        <v>0.31</v>
      </c>
      <c r="AZ119" s="59">
        <f t="shared" si="87"/>
        <v>3.0632894736842101E-7</v>
      </c>
      <c r="BA119" s="7">
        <f>$AX119*10^-6*G119</f>
        <v>1.4604116718487161E-7</v>
      </c>
      <c r="BB119" s="7">
        <f>$AX119*10^-6*M119</f>
        <v>2.0481383202756385E-7</v>
      </c>
      <c r="BC119" s="8">
        <f t="shared" si="57"/>
        <v>1836.3373219758214</v>
      </c>
      <c r="BD119" s="8">
        <f t="shared" si="88"/>
        <v>1671.4897752702473</v>
      </c>
      <c r="BE119" s="8">
        <f t="shared" si="58"/>
        <v>3301248.9547749003</v>
      </c>
      <c r="BF119" s="8">
        <f t="shared" si="89"/>
        <v>1810.0441126051487</v>
      </c>
      <c r="BG119" s="8">
        <f t="shared" si="90"/>
        <v>3002702.2119127838</v>
      </c>
      <c r="BH119" s="8">
        <f t="shared" si="91"/>
        <v>1646.3537088646453</v>
      </c>
      <c r="BI119" s="9">
        <f t="shared" si="92"/>
        <v>0.19702974517685359</v>
      </c>
      <c r="BJ119" s="9">
        <f t="shared" si="93"/>
        <v>0.27632220360168491</v>
      </c>
      <c r="BK119" s="9">
        <f>$L119/$I119*BA119*44/22.4*(273/(C119+273))*10^3*10^3</f>
        <v>0.31906246603720029</v>
      </c>
      <c r="BL119" s="9">
        <f t="shared" si="94"/>
        <v>0.31906246603720029</v>
      </c>
      <c r="BM119" s="10">
        <f t="shared" si="95"/>
        <v>0.51609221121405391</v>
      </c>
      <c r="BN119" s="10">
        <f t="shared" si="96"/>
        <v>0.59538466963888514</v>
      </c>
      <c r="BO119" s="10">
        <f t="shared" si="97"/>
        <v>0.45437094437595449</v>
      </c>
    </row>
    <row r="120" spans="1:67" x14ac:dyDescent="0.35">
      <c r="A120" t="str">
        <f>'RawData + GCconc'!A120</f>
        <v>WB</v>
      </c>
      <c r="B120" s="14">
        <f>'RawData + GCconc'!B120</f>
        <v>43901</v>
      </c>
      <c r="C120" s="50">
        <f>'RawData + GCconc'!O120</f>
        <v>18</v>
      </c>
      <c r="D120" s="51">
        <f>'RawData + GCconc'!P120</f>
        <v>750.4</v>
      </c>
      <c r="E120" s="51">
        <f>'RawData + GCconc'!F120</f>
        <v>14.3</v>
      </c>
      <c r="F120" s="51">
        <f>'RawData + GCconc'!G120</f>
        <v>751</v>
      </c>
      <c r="G120" s="4">
        <f t="shared" si="59"/>
        <v>0.98736842105263156</v>
      </c>
      <c r="H120" s="4">
        <f t="shared" si="60"/>
        <v>0.98815789473684212</v>
      </c>
      <c r="I120" s="53">
        <f>'RawData + GCconc'!J120-'RawData + GCconc'!I120</f>
        <v>45.180000000000007</v>
      </c>
      <c r="J120" s="52">
        <v>71.599999999999994</v>
      </c>
      <c r="K120" s="5">
        <f t="shared" si="61"/>
        <v>26.419999999999987</v>
      </c>
      <c r="L120" s="51">
        <f>'RawData + GCconc'!M120</f>
        <v>40</v>
      </c>
      <c r="M120" s="6">
        <f t="shared" si="62"/>
        <v>1.4948802741145073</v>
      </c>
      <c r="N120" s="53">
        <f>'RawData + GCconc'!T120/'RawData + GCconc'!Q120</f>
        <v>4.9235604500837917</v>
      </c>
      <c r="O120" s="8">
        <v>2</v>
      </c>
      <c r="P120" s="59">
        <f t="shared" si="63"/>
        <v>1.9763157894736841E-6</v>
      </c>
      <c r="Q120" s="7">
        <f t="shared" si="64"/>
        <v>4.861368107556417E-6</v>
      </c>
      <c r="R120" s="7">
        <f t="shared" si="65"/>
        <v>7.360133395240605E-6</v>
      </c>
      <c r="S120" s="8">
        <f t="shared" si="66"/>
        <v>34527.047205656978</v>
      </c>
      <c r="T120" s="8">
        <f t="shared" si="67"/>
        <v>31764.782776378459</v>
      </c>
      <c r="U120" s="8">
        <f t="shared" si="68"/>
        <v>62723924.567217685</v>
      </c>
      <c r="V120" s="8">
        <f t="shared" si="69"/>
        <v>34390.944741737359</v>
      </c>
      <c r="W120" s="8">
        <f t="shared" si="70"/>
        <v>57813290.240472816</v>
      </c>
      <c r="X120" s="8">
        <f t="shared" si="71"/>
        <v>31698.489590960231</v>
      </c>
      <c r="Y120" s="9">
        <f>55.5*(Q120/V120)*16*10^3*10^3</f>
        <v>0.12552417247994499</v>
      </c>
      <c r="Z120" s="9">
        <f>55.5*(R120/V120)*16*10^3*10^3</f>
        <v>0.19004416726713863</v>
      </c>
      <c r="AA120" s="6">
        <f>$L120/$I120*Q120*16/22.4*(273/($C120+273))*10^3*10^3</f>
        <v>2.8841237751506417</v>
      </c>
      <c r="AB120" s="6">
        <f>$K120/$I120*R120*16/22.4*(273/($C120+273))*10^3*10^3</f>
        <v>2.8841237751506426</v>
      </c>
      <c r="AC120" s="10">
        <f t="shared" si="72"/>
        <v>3.0096479476305866</v>
      </c>
      <c r="AD120" s="10">
        <f t="shared" si="73"/>
        <v>3.0741679424177812</v>
      </c>
      <c r="AE120" s="10">
        <f t="shared" si="74"/>
        <v>5.5364417790843667E-2</v>
      </c>
      <c r="AF120" s="51">
        <f>'RawData + GCconc'!U120/'RawData + GCconc'!Q120</f>
        <v>190.19768802340229</v>
      </c>
      <c r="AG120" s="8">
        <v>401</v>
      </c>
      <c r="AH120" s="59">
        <f t="shared" si="75"/>
        <v>3.9625131578947364E-4</v>
      </c>
      <c r="AI120" s="7">
        <f>AF120*10^-6*G120</f>
        <v>1.877951909115277E-4</v>
      </c>
      <c r="AJ120" s="12">
        <f>AF120*10^-6*M120</f>
        <v>2.8432277200836912E-4</v>
      </c>
      <c r="AK120" s="8">
        <f t="shared" si="56"/>
        <v>1001.3199957478074</v>
      </c>
      <c r="AL120" s="8">
        <f t="shared" si="76"/>
        <v>897.02402674836003</v>
      </c>
      <c r="AM120" s="8">
        <f t="shared" si="77"/>
        <v>2430889.3030216503</v>
      </c>
      <c r="AN120" s="8">
        <f t="shared" si="78"/>
        <v>1332.8340066461883</v>
      </c>
      <c r="AO120" s="8">
        <f t="shared" si="79"/>
        <v>2166232.9341187654</v>
      </c>
      <c r="AP120" s="8">
        <f t="shared" si="80"/>
        <v>1187.7253798935028</v>
      </c>
      <c r="AQ120" s="11">
        <f t="shared" si="81"/>
        <v>344.0757468065479</v>
      </c>
      <c r="AR120" s="11">
        <f t="shared" si="82"/>
        <v>520.93224346184422</v>
      </c>
      <c r="AS120" s="5">
        <f>$L120/$I120*AI120*44/22.4*(273/(C120+273))*10^3*10^3</f>
        <v>306.38856145119928</v>
      </c>
      <c r="AT120" s="5">
        <f t="shared" si="83"/>
        <v>306.38856145119928</v>
      </c>
      <c r="AU120" s="10">
        <f t="shared" si="84"/>
        <v>650.46430825774723</v>
      </c>
      <c r="AV120" s="10">
        <f t="shared" si="85"/>
        <v>827.3208049130435</v>
      </c>
      <c r="AW120" s="10">
        <f t="shared" si="86"/>
        <v>814.70492214678302</v>
      </c>
      <c r="AX120" s="52">
        <f>'RawData + GCconc'!V120/'RawData + GCconc'!Q120</f>
        <v>0.15002899814060408</v>
      </c>
      <c r="AY120" s="57">
        <v>0.31</v>
      </c>
      <c r="AZ120" s="59">
        <f t="shared" si="87"/>
        <v>3.0632894736842101E-7</v>
      </c>
      <c r="BA120" s="7">
        <f>$AX120*10^-6*G120</f>
        <v>1.4813389500619643E-7</v>
      </c>
      <c r="BB120" s="7">
        <f>$AX120*10^-6*M120</f>
        <v>2.2427538986555112E-7</v>
      </c>
      <c r="BC120" s="8">
        <f t="shared" si="57"/>
        <v>1836.3373219758214</v>
      </c>
      <c r="BD120" s="8">
        <f t="shared" si="88"/>
        <v>1627.6392361330647</v>
      </c>
      <c r="BE120" s="8">
        <f t="shared" si="58"/>
        <v>3301248.9547749003</v>
      </c>
      <c r="BF120" s="8">
        <f t="shared" si="89"/>
        <v>1810.0441126051487</v>
      </c>
      <c r="BG120" s="8">
        <f t="shared" si="90"/>
        <v>2922959.9327797592</v>
      </c>
      <c r="BH120" s="8">
        <f t="shared" si="91"/>
        <v>1602.6317585216761</v>
      </c>
      <c r="BI120" s="9">
        <f t="shared" si="92"/>
        <v>0.19985312462052904</v>
      </c>
      <c r="BJ120" s="9">
        <f t="shared" si="93"/>
        <v>0.30257853841109639</v>
      </c>
      <c r="BK120" s="9">
        <f>$L120/$I120*BA120*44/22.4*(273/(C120+273))*10^3*10^3</f>
        <v>0.24168100776602736</v>
      </c>
      <c r="BL120" s="9">
        <f t="shared" si="94"/>
        <v>0.24168100776602744</v>
      </c>
      <c r="BM120" s="10">
        <f t="shared" si="95"/>
        <v>0.44153413238655637</v>
      </c>
      <c r="BN120" s="10">
        <f t="shared" si="96"/>
        <v>0.5442595461771238</v>
      </c>
      <c r="BO120" s="10">
        <f t="shared" si="97"/>
        <v>0.46676679498958434</v>
      </c>
    </row>
    <row r="121" spans="1:67" x14ac:dyDescent="0.35">
      <c r="A121" t="str">
        <f>'RawData + GCconc'!A121</f>
        <v>WBP</v>
      </c>
      <c r="B121" s="14">
        <f>'RawData + GCconc'!B121</f>
        <v>43901</v>
      </c>
      <c r="C121" s="50">
        <f>'RawData + GCconc'!O121</f>
        <v>18</v>
      </c>
      <c r="D121" s="51">
        <f>'RawData + GCconc'!P121</f>
        <v>750.4</v>
      </c>
      <c r="E121" s="51">
        <f>'RawData + GCconc'!F121</f>
        <v>14.5</v>
      </c>
      <c r="F121" s="51">
        <f>'RawData + GCconc'!G121</f>
        <v>751</v>
      </c>
      <c r="G121" s="4">
        <f t="shared" si="59"/>
        <v>0.98736842105263156</v>
      </c>
      <c r="H121" s="4">
        <f t="shared" si="60"/>
        <v>0.98815789473684212</v>
      </c>
      <c r="I121" s="53">
        <f>'RawData + GCconc'!J121-'RawData + GCconc'!I121</f>
        <v>45.08</v>
      </c>
      <c r="J121" s="52">
        <v>71.599999999999994</v>
      </c>
      <c r="K121" s="5">
        <f t="shared" si="61"/>
        <v>26.519999999999996</v>
      </c>
      <c r="L121" s="51">
        <f>'RawData + GCconc'!M121</f>
        <v>39</v>
      </c>
      <c r="M121" s="6">
        <f t="shared" si="62"/>
        <v>1.4520123839009291</v>
      </c>
      <c r="N121" s="53">
        <f>'RawData + GCconc'!T121/'RawData + GCconc'!Q121</f>
        <v>10.992327359747959</v>
      </c>
      <c r="O121" s="8">
        <v>2</v>
      </c>
      <c r="P121" s="59">
        <f t="shared" si="63"/>
        <v>1.9763157894736841E-6</v>
      </c>
      <c r="Q121" s="7">
        <f t="shared" si="64"/>
        <v>1.0853476908887984E-5</v>
      </c>
      <c r="R121" s="7">
        <f t="shared" si="65"/>
        <v>1.5960995454247037E-5</v>
      </c>
      <c r="S121" s="8">
        <f t="shared" si="66"/>
        <v>34527.047205656978</v>
      </c>
      <c r="T121" s="8">
        <f t="shared" si="67"/>
        <v>31913.389067218999</v>
      </c>
      <c r="U121" s="8">
        <f t="shared" si="68"/>
        <v>62723924.567217685</v>
      </c>
      <c r="V121" s="8">
        <f t="shared" si="69"/>
        <v>34390.944741737359</v>
      </c>
      <c r="W121" s="8">
        <f t="shared" si="70"/>
        <v>58078773.089692749</v>
      </c>
      <c r="X121" s="8">
        <f t="shared" si="71"/>
        <v>31844.051369187571</v>
      </c>
      <c r="Y121" s="9">
        <f>55.5*(Q121/V121)*16*10^3*10^3</f>
        <v>0.28024491817451719</v>
      </c>
      <c r="Z121" s="9">
        <f>55.5*(R121/V121)*16*10^3*10^3</f>
        <v>0.41212487966840772</v>
      </c>
      <c r="AA121" s="6">
        <f>$L121/$I121*Q121*16/22.4*(273/($C121+273))*10^3*10^3</f>
        <v>6.2920361428550953</v>
      </c>
      <c r="AB121" s="6">
        <f>$K121/$I121*R121*16/22.4*(273/($C121+273))*10^3*10^3</f>
        <v>6.2920361428550935</v>
      </c>
      <c r="AC121" s="10">
        <f t="shared" si="72"/>
        <v>6.5722810610296127</v>
      </c>
      <c r="AD121" s="10">
        <f t="shared" si="73"/>
        <v>6.7041610225235013</v>
      </c>
      <c r="AE121" s="10">
        <f t="shared" si="74"/>
        <v>5.5111342482971427E-2</v>
      </c>
      <c r="AF121" s="51">
        <f>'RawData + GCconc'!U121/'RawData + GCconc'!Q121</f>
        <v>295.0678096878629</v>
      </c>
      <c r="AG121" s="8">
        <v>401</v>
      </c>
      <c r="AH121" s="59">
        <f t="shared" si="75"/>
        <v>3.9625131578947364E-4</v>
      </c>
      <c r="AI121" s="7">
        <f>AF121*10^-6*G121</f>
        <v>2.9134063735496358E-4</v>
      </c>
      <c r="AJ121" s="12">
        <f>AF121*10^-6*M121</f>
        <v>4.2844211375729949E-4</v>
      </c>
      <c r="AK121" s="8">
        <f t="shared" si="56"/>
        <v>1001.3199957478074</v>
      </c>
      <c r="AL121" s="8">
        <f t="shared" si="76"/>
        <v>902.52073612996639</v>
      </c>
      <c r="AM121" s="8">
        <f t="shared" si="77"/>
        <v>2430889.3030216503</v>
      </c>
      <c r="AN121" s="8">
        <f t="shared" si="78"/>
        <v>1332.8340066461883</v>
      </c>
      <c r="AO121" s="8">
        <f t="shared" si="79"/>
        <v>2180142.5242413767</v>
      </c>
      <c r="AP121" s="8">
        <f t="shared" si="80"/>
        <v>1195.3518788504409</v>
      </c>
      <c r="AQ121" s="11">
        <f t="shared" si="81"/>
        <v>533.79027911439118</v>
      </c>
      <c r="AR121" s="11">
        <f t="shared" si="82"/>
        <v>784.9857045799871</v>
      </c>
      <c r="AS121" s="5">
        <f>$L121/$I121*AI121*44/22.4*(273/(C121+273))*10^3*10^3</f>
        <v>464.46830335092471</v>
      </c>
      <c r="AT121" s="5">
        <f t="shared" si="83"/>
        <v>464.46830335092494</v>
      </c>
      <c r="AU121" s="10">
        <f t="shared" si="84"/>
        <v>998.25858246531584</v>
      </c>
      <c r="AV121" s="10">
        <f t="shared" si="85"/>
        <v>1249.454007930912</v>
      </c>
      <c r="AW121" s="10">
        <f t="shared" si="86"/>
        <v>809.50699980366517</v>
      </c>
      <c r="AX121" s="52">
        <f>'RawData + GCconc'!V121/'RawData + GCconc'!Q121</f>
        <v>0.15370279893568037</v>
      </c>
      <c r="AY121" s="57">
        <v>0.31</v>
      </c>
      <c r="AZ121" s="59">
        <f t="shared" si="87"/>
        <v>3.0632894736842101E-7</v>
      </c>
      <c r="BA121" s="7">
        <f>$AX121*10^-6*G121</f>
        <v>1.5176128989649281E-7</v>
      </c>
      <c r="BB121" s="7">
        <f>$AX121*10^-6*M121</f>
        <v>2.2317836749484244E-7</v>
      </c>
      <c r="BC121" s="8">
        <f t="shared" si="57"/>
        <v>1836.3373219758214</v>
      </c>
      <c r="BD121" s="8">
        <f t="shared" si="88"/>
        <v>1638.5357501656617</v>
      </c>
      <c r="BE121" s="8">
        <f t="shared" si="58"/>
        <v>3301248.9547749003</v>
      </c>
      <c r="BF121" s="8">
        <f t="shared" si="89"/>
        <v>1810.0441126051487</v>
      </c>
      <c r="BG121" s="8">
        <f t="shared" si="90"/>
        <v>2942787.6062915646</v>
      </c>
      <c r="BH121" s="8">
        <f t="shared" si="91"/>
        <v>1613.5030875848149</v>
      </c>
      <c r="BI121" s="9">
        <f t="shared" si="92"/>
        <v>0.2047469823228999</v>
      </c>
      <c r="BJ121" s="9">
        <f t="shared" si="93"/>
        <v>0.30109850341602939</v>
      </c>
      <c r="BK121" s="9">
        <f>$L121/$I121*BA121*44/22.4*(273/(C121+273))*10^3*10^3</f>
        <v>0.2419446510192477</v>
      </c>
      <c r="BL121" s="9">
        <f t="shared" si="94"/>
        <v>0.24194465101924775</v>
      </c>
      <c r="BM121" s="10">
        <f t="shared" si="95"/>
        <v>0.44669163334214756</v>
      </c>
      <c r="BN121" s="10">
        <f t="shared" si="96"/>
        <v>0.54304315443527718</v>
      </c>
      <c r="BO121" s="10">
        <f t="shared" si="97"/>
        <v>0.46362185187598037</v>
      </c>
    </row>
    <row r="122" spans="1:67" x14ac:dyDescent="0.35">
      <c r="A122" t="str">
        <f>'RawData + GCconc'!A122</f>
        <v>WBP</v>
      </c>
      <c r="B122" s="14">
        <f>'RawData + GCconc'!B122</f>
        <v>43901</v>
      </c>
      <c r="C122" s="50">
        <f>'RawData + GCconc'!O122</f>
        <v>18</v>
      </c>
      <c r="D122" s="51">
        <f>'RawData + GCconc'!P122</f>
        <v>750.4</v>
      </c>
      <c r="E122" s="51">
        <f>'RawData + GCconc'!F122</f>
        <v>14.5</v>
      </c>
      <c r="F122" s="51">
        <f>'RawData + GCconc'!G122</f>
        <v>751</v>
      </c>
      <c r="G122" s="4">
        <f t="shared" si="59"/>
        <v>0.98736842105263156</v>
      </c>
      <c r="H122" s="4">
        <f t="shared" si="60"/>
        <v>0.98815789473684212</v>
      </c>
      <c r="I122" s="53">
        <f>'RawData + GCconc'!J122-'RawData + GCconc'!I122</f>
        <v>35.909999999999997</v>
      </c>
      <c r="J122" s="52">
        <v>71.599999999999994</v>
      </c>
      <c r="K122" s="5">
        <f t="shared" si="61"/>
        <v>35.69</v>
      </c>
      <c r="L122" s="51">
        <f>'RawData + GCconc'!M122</f>
        <v>49</v>
      </c>
      <c r="M122" s="6">
        <f t="shared" si="62"/>
        <v>1.3555912757517217</v>
      </c>
      <c r="N122" s="53">
        <f>'RawData + GCconc'!T122/'RawData + GCconc'!Q122</f>
        <v>9.0794306428228229</v>
      </c>
      <c r="O122" s="8">
        <v>2</v>
      </c>
      <c r="P122" s="59">
        <f t="shared" si="63"/>
        <v>1.9763157894736841E-6</v>
      </c>
      <c r="Q122" s="7">
        <f t="shared" si="64"/>
        <v>8.9647430978608505E-6</v>
      </c>
      <c r="R122" s="7">
        <f t="shared" si="65"/>
        <v>1.2307996968203466E-5</v>
      </c>
      <c r="S122" s="8">
        <f t="shared" si="66"/>
        <v>34527.047205656978</v>
      </c>
      <c r="T122" s="8">
        <f t="shared" si="67"/>
        <v>31913.389067218999</v>
      </c>
      <c r="U122" s="8">
        <f t="shared" si="68"/>
        <v>62723924.567217685</v>
      </c>
      <c r="V122" s="8">
        <f t="shared" si="69"/>
        <v>34390.944741737359</v>
      </c>
      <c r="W122" s="8">
        <f t="shared" si="70"/>
        <v>58078773.089692749</v>
      </c>
      <c r="X122" s="8">
        <f t="shared" si="71"/>
        <v>31844.051369187571</v>
      </c>
      <c r="Y122" s="9">
        <f>55.5*(Q122/V122)*16*10^3*10^3</f>
        <v>0.23147639387874164</v>
      </c>
      <c r="Z122" s="9">
        <f>55.5*(R122/V122)*16*10^3*10^3</f>
        <v>0.31780171756958081</v>
      </c>
      <c r="AA122" s="6">
        <f>$L122/$I122*Q122*16/22.4*(273/($C122+273))*10^3*10^3</f>
        <v>8.1970983491623723</v>
      </c>
      <c r="AB122" s="6">
        <f>$K122/$I122*R122*16/22.4*(273/($C122+273))*10^3*10^3</f>
        <v>8.1970983491623706</v>
      </c>
      <c r="AC122" s="10">
        <f t="shared" si="72"/>
        <v>8.4285747430411142</v>
      </c>
      <c r="AD122" s="10">
        <f t="shared" si="73"/>
        <v>8.5149000667319505</v>
      </c>
      <c r="AE122" s="10">
        <f t="shared" si="74"/>
        <v>5.5111342482971427E-2</v>
      </c>
      <c r="AF122" s="51">
        <f>'RawData + GCconc'!U122/'RawData + GCconc'!Q122</f>
        <v>284.579546237302</v>
      </c>
      <c r="AG122" s="8">
        <v>401</v>
      </c>
      <c r="AH122" s="59">
        <f t="shared" si="75"/>
        <v>3.9625131578947364E-4</v>
      </c>
      <c r="AI122" s="7">
        <f>AF122*10^-6*G122</f>
        <v>2.8098485723219925E-4</v>
      </c>
      <c r="AJ122" s="12">
        <f>AF122*10^-6*M122</f>
        <v>3.8577355013667028E-4</v>
      </c>
      <c r="AK122" s="8">
        <f t="shared" si="56"/>
        <v>1001.3199957478074</v>
      </c>
      <c r="AL122" s="8">
        <f t="shared" si="76"/>
        <v>902.52073612996639</v>
      </c>
      <c r="AM122" s="8">
        <f t="shared" si="77"/>
        <v>2430889.3030216503</v>
      </c>
      <c r="AN122" s="8">
        <f t="shared" si="78"/>
        <v>1332.8340066461883</v>
      </c>
      <c r="AO122" s="8">
        <f t="shared" si="79"/>
        <v>2180142.5242413767</v>
      </c>
      <c r="AP122" s="8">
        <f t="shared" si="80"/>
        <v>1195.3518788504409</v>
      </c>
      <c r="AQ122" s="11">
        <f t="shared" si="81"/>
        <v>514.81656225716233</v>
      </c>
      <c r="AR122" s="11">
        <f t="shared" si="82"/>
        <v>706.8089535052103</v>
      </c>
      <c r="AS122" s="5">
        <f>$L122/$I122*AI122*44/22.4*(273/(C122+273))*10^3*10^3</f>
        <v>706.54187538793303</v>
      </c>
      <c r="AT122" s="5">
        <f t="shared" si="83"/>
        <v>706.54187538793303</v>
      </c>
      <c r="AU122" s="10">
        <f t="shared" si="84"/>
        <v>1221.3584376450954</v>
      </c>
      <c r="AV122" s="10">
        <f t="shared" si="85"/>
        <v>1413.3508288931434</v>
      </c>
      <c r="AW122" s="10">
        <f t="shared" si="86"/>
        <v>809.50699980366517</v>
      </c>
      <c r="AX122" s="52">
        <f>'RawData + GCconc'!V122/'RawData + GCconc'!Q122</f>
        <v>0.13024699385942404</v>
      </c>
      <c r="AY122" s="57">
        <v>0.31</v>
      </c>
      <c r="AZ122" s="59">
        <f t="shared" si="87"/>
        <v>3.0632894736842101E-7</v>
      </c>
      <c r="BA122" s="7">
        <f>$AX122*10^-6*G122</f>
        <v>1.2860176867383129E-7</v>
      </c>
      <c r="BB122" s="7">
        <f>$AX122*10^-6*M122</f>
        <v>1.7656168856872328E-7</v>
      </c>
      <c r="BC122" s="8">
        <f t="shared" si="57"/>
        <v>1836.3373219758214</v>
      </c>
      <c r="BD122" s="8">
        <f t="shared" si="88"/>
        <v>1638.5357501656617</v>
      </c>
      <c r="BE122" s="8">
        <f t="shared" si="58"/>
        <v>3301248.9547749003</v>
      </c>
      <c r="BF122" s="8">
        <f t="shared" si="89"/>
        <v>1810.0441126051487</v>
      </c>
      <c r="BG122" s="8">
        <f t="shared" si="90"/>
        <v>2942787.6062915646</v>
      </c>
      <c r="BH122" s="8">
        <f t="shared" si="91"/>
        <v>1613.5030875848149</v>
      </c>
      <c r="BI122" s="9">
        <f t="shared" si="92"/>
        <v>0.1735015831462243</v>
      </c>
      <c r="BJ122" s="9">
        <f t="shared" si="93"/>
        <v>0.23820615226015668</v>
      </c>
      <c r="BK122" s="9">
        <f>$L122/$I122*BA122*44/22.4*(273/(C122+273))*10^3*10^3</f>
        <v>0.32337164255768869</v>
      </c>
      <c r="BL122" s="9">
        <f t="shared" si="94"/>
        <v>0.32337164255768869</v>
      </c>
      <c r="BM122" s="10">
        <f t="shared" si="95"/>
        <v>0.49687322570391301</v>
      </c>
      <c r="BN122" s="10">
        <f t="shared" si="96"/>
        <v>0.56157779481784531</v>
      </c>
      <c r="BO122" s="10">
        <f t="shared" si="97"/>
        <v>0.46362185187598037</v>
      </c>
    </row>
    <row r="123" spans="1:67" x14ac:dyDescent="0.35">
      <c r="A123" t="str">
        <f>'RawData + GCconc'!A123</f>
        <v>CBP</v>
      </c>
      <c r="B123" s="14">
        <f>'RawData + GCconc'!B123</f>
        <v>43910</v>
      </c>
      <c r="C123" s="50">
        <f>'RawData + GCconc'!O123</f>
        <v>21.8</v>
      </c>
      <c r="D123" s="51">
        <f>'RawData + GCconc'!P123</f>
        <v>753</v>
      </c>
      <c r="E123" s="51">
        <f>'RawData + GCconc'!F123</f>
        <v>18.600000000000001</v>
      </c>
      <c r="F123" s="51">
        <f>'RawData + GCconc'!G123</f>
        <v>756.1</v>
      </c>
      <c r="G123" s="4">
        <f t="shared" si="59"/>
        <v>0.99078947368421055</v>
      </c>
      <c r="H123" s="4">
        <f t="shared" si="60"/>
        <v>0.99486842105263162</v>
      </c>
      <c r="I123" s="53">
        <f>'RawData + GCconc'!J123-'RawData + GCconc'!I123</f>
        <v>43.459999999999994</v>
      </c>
      <c r="J123" s="52">
        <v>71.599999999999994</v>
      </c>
      <c r="K123" s="5">
        <f t="shared" si="61"/>
        <v>28.14</v>
      </c>
      <c r="L123" s="51">
        <f>'RawData + GCconc'!M123</f>
        <v>42</v>
      </c>
      <c r="M123" s="6">
        <f t="shared" si="62"/>
        <v>1.4787902592301649</v>
      </c>
      <c r="N123" s="53">
        <f>'RawData + GCconc'!T123/'RawData + GCconc'!Q123</f>
        <v>7.1269176548137931</v>
      </c>
      <c r="O123" s="8">
        <v>2</v>
      </c>
      <c r="P123" s="59">
        <f t="shared" si="63"/>
        <v>1.9897368421052631E-6</v>
      </c>
      <c r="Q123" s="7">
        <f t="shared" si="64"/>
        <v>7.0612749922036661E-6</v>
      </c>
      <c r="R123" s="7">
        <f t="shared" si="65"/>
        <v>1.0539216406274128E-5</v>
      </c>
      <c r="S123" s="8">
        <f t="shared" si="66"/>
        <v>37377.086509989218</v>
      </c>
      <c r="T123" s="8">
        <f t="shared" si="67"/>
        <v>34976.790945395674</v>
      </c>
      <c r="U123" s="8">
        <f t="shared" si="68"/>
        <v>67732648.244090021</v>
      </c>
      <c r="V123" s="8">
        <f t="shared" si="69"/>
        <v>37137.181371324412</v>
      </c>
      <c r="W123" s="8">
        <f t="shared" si="70"/>
        <v>63518411.308568962</v>
      </c>
      <c r="X123" s="8">
        <f t="shared" si="71"/>
        <v>34826.554436257895</v>
      </c>
      <c r="Y123" s="9">
        <f>55.5*(Q123/V123)*16*10^3*10^3</f>
        <v>0.16884459082612485</v>
      </c>
      <c r="Z123" s="9">
        <f>55.5*(R123/V123)*16*10^3*10^3</f>
        <v>0.25200685197929079</v>
      </c>
      <c r="AA123" s="6">
        <f>$L123/$I123*Q123*16/22.4*(273/($C123+273))*10^3*10^3</f>
        <v>4.5138780889106567</v>
      </c>
      <c r="AB123" s="6">
        <f>$K123/$I123*R123*16/22.4*(273/($C123+273))*10^3*10^3</f>
        <v>4.5138780889106558</v>
      </c>
      <c r="AC123" s="10">
        <f t="shared" si="72"/>
        <v>4.6827226797367816</v>
      </c>
      <c r="AD123" s="10">
        <f t="shared" si="73"/>
        <v>4.7658849408899462</v>
      </c>
      <c r="AE123" s="10">
        <f t="shared" si="74"/>
        <v>5.0733882360466012E-2</v>
      </c>
      <c r="AF123" s="51">
        <f>'RawData + GCconc'!U123/'RawData + GCconc'!Q123</f>
        <v>243.4323194050132</v>
      </c>
      <c r="AG123" s="8">
        <v>401</v>
      </c>
      <c r="AH123" s="59">
        <f t="shared" si="75"/>
        <v>3.9894223684210523E-4</v>
      </c>
      <c r="AI123" s="7">
        <f>AF123*10^-6*G123</f>
        <v>2.4119017962101968E-4</v>
      </c>
      <c r="AJ123" s="12">
        <f>AF123*10^-6*M123</f>
        <v>3.5998534271793981E-4</v>
      </c>
      <c r="AK123" s="8">
        <f t="shared" si="56"/>
        <v>1113.8486021832368</v>
      </c>
      <c r="AL123" s="8">
        <f t="shared" si="76"/>
        <v>1018.7363458997168</v>
      </c>
      <c r="AM123" s="8">
        <f t="shared" si="77"/>
        <v>2718078.708096337</v>
      </c>
      <c r="AN123" s="8">
        <f t="shared" si="78"/>
        <v>1490.2972876587091</v>
      </c>
      <c r="AO123" s="8">
        <f t="shared" si="79"/>
        <v>2475230.2286892859</v>
      </c>
      <c r="AP123" s="8">
        <f t="shared" si="80"/>
        <v>1357.1457239845852</v>
      </c>
      <c r="AQ123" s="11">
        <f t="shared" si="81"/>
        <v>395.21404454801166</v>
      </c>
      <c r="AR123" s="11">
        <f t="shared" si="82"/>
        <v>589.87170828061426</v>
      </c>
      <c r="AS123" s="5">
        <f>$L123/$I123*AI123*44/22.4*(273/(C123+273))*10^3*10^3</f>
        <v>423.99332099343189</v>
      </c>
      <c r="AT123" s="5">
        <f t="shared" si="83"/>
        <v>423.99332099343189</v>
      </c>
      <c r="AU123" s="10">
        <f t="shared" si="84"/>
        <v>819.20736554144355</v>
      </c>
      <c r="AV123" s="10">
        <f t="shared" si="85"/>
        <v>1013.8650292740462</v>
      </c>
      <c r="AW123" s="10">
        <f t="shared" si="86"/>
        <v>717.84254642022984</v>
      </c>
      <c r="AX123" s="52">
        <f>'RawData + GCconc'!V123/'RawData + GCconc'!Q123</f>
        <v>0.10085658749881371</v>
      </c>
      <c r="AY123" s="57">
        <v>0.31</v>
      </c>
      <c r="AZ123" s="59">
        <f t="shared" si="87"/>
        <v>3.0840921052631582E-7</v>
      </c>
      <c r="BA123" s="7">
        <f>$AX123*10^-6*G123</f>
        <v>9.992764524553516E-8</v>
      </c>
      <c r="BB123" s="7">
        <f>$AX123*10^-6*M123</f>
        <v>1.4914573917244054E-7</v>
      </c>
      <c r="BC123" s="8">
        <f t="shared" si="57"/>
        <v>2066.1526529221833</v>
      </c>
      <c r="BD123" s="8">
        <f t="shared" si="88"/>
        <v>1871.5895053977572</v>
      </c>
      <c r="BE123" s="8">
        <f t="shared" si="58"/>
        <v>3713982.1967485915</v>
      </c>
      <c r="BF123" s="8">
        <f t="shared" si="89"/>
        <v>2036.3419123001295</v>
      </c>
      <c r="BG123" s="8">
        <f t="shared" si="90"/>
        <v>3364829.6353517342</v>
      </c>
      <c r="BH123" s="8">
        <f t="shared" si="91"/>
        <v>1844.9048087023245</v>
      </c>
      <c r="BI123" s="9">
        <f t="shared" si="92"/>
        <v>0.11983415369276702</v>
      </c>
      <c r="BJ123" s="9">
        <f t="shared" si="93"/>
        <v>0.17885694581010009</v>
      </c>
      <c r="BK123" s="9">
        <f>$L123/$I123*BA123*44/22.4*(273/(C123+273))*10^3*10^3</f>
        <v>0.17566492231682698</v>
      </c>
      <c r="BL123" s="9">
        <f t="shared" si="94"/>
        <v>0.17566492231682698</v>
      </c>
      <c r="BM123" s="10">
        <f t="shared" si="95"/>
        <v>0.29549907600959402</v>
      </c>
      <c r="BN123" s="10">
        <f t="shared" si="96"/>
        <v>0.3545218681269271</v>
      </c>
      <c r="BO123" s="10">
        <f t="shared" si="97"/>
        <v>0.40822447236993542</v>
      </c>
    </row>
    <row r="124" spans="1:67" x14ac:dyDescent="0.35">
      <c r="A124" t="str">
        <f>'RawData + GCconc'!A124</f>
        <v>CBP</v>
      </c>
      <c r="B124" s="14">
        <f>'RawData + GCconc'!B124</f>
        <v>43910</v>
      </c>
      <c r="C124" s="50">
        <f>'RawData + GCconc'!O124</f>
        <v>21.8</v>
      </c>
      <c r="D124" s="51">
        <f>'RawData + GCconc'!P124</f>
        <v>753</v>
      </c>
      <c r="E124" s="51">
        <f>'RawData + GCconc'!F124</f>
        <v>18.600000000000001</v>
      </c>
      <c r="F124" s="51">
        <f>'RawData + GCconc'!G124</f>
        <v>756.1</v>
      </c>
      <c r="G124" s="4">
        <f t="shared" si="59"/>
        <v>0.99078947368421055</v>
      </c>
      <c r="H124" s="4">
        <f t="shared" si="60"/>
        <v>0.99486842105263162</v>
      </c>
      <c r="I124" s="53">
        <f>'RawData + GCconc'!J124-'RawData + GCconc'!I124</f>
        <v>52.220000000000013</v>
      </c>
      <c r="J124" s="52">
        <v>71.599999999999994</v>
      </c>
      <c r="K124" s="5">
        <f t="shared" si="61"/>
        <v>19.379999999999981</v>
      </c>
      <c r="L124" s="51">
        <f>'RawData + GCconc'!M124</f>
        <v>33</v>
      </c>
      <c r="M124" s="6">
        <f t="shared" si="62"/>
        <v>1.6871028189669237</v>
      </c>
      <c r="N124" s="53">
        <f>'RawData + GCconc'!T124/'RawData + GCconc'!Q124</f>
        <v>11.09173722959806</v>
      </c>
      <c r="O124" s="8">
        <v>2</v>
      </c>
      <c r="P124" s="59">
        <f t="shared" si="63"/>
        <v>1.9897368421052631E-6</v>
      </c>
      <c r="Q124" s="7">
        <f t="shared" si="64"/>
        <v>1.0989576491957024E-5</v>
      </c>
      <c r="R124" s="7">
        <f t="shared" si="65"/>
        <v>1.8712901147295263E-5</v>
      </c>
      <c r="S124" s="8">
        <f t="shared" si="66"/>
        <v>37377.086509989218</v>
      </c>
      <c r="T124" s="8">
        <f t="shared" si="67"/>
        <v>34976.790945395674</v>
      </c>
      <c r="U124" s="8">
        <f t="shared" si="68"/>
        <v>67732648.244090021</v>
      </c>
      <c r="V124" s="8">
        <f t="shared" si="69"/>
        <v>37137.181371324412</v>
      </c>
      <c r="W124" s="8">
        <f t="shared" si="70"/>
        <v>63518411.308568962</v>
      </c>
      <c r="X124" s="8">
        <f t="shared" si="71"/>
        <v>34826.554436257895</v>
      </c>
      <c r="Y124" s="9">
        <f>55.5*(Q124/V124)*16*10^3*10^3</f>
        <v>0.26277556789468903</v>
      </c>
      <c r="Z124" s="9">
        <f>55.5*(R124/V124)*16*10^3*10^3</f>
        <v>0.44745065740581774</v>
      </c>
      <c r="AA124" s="6">
        <f>$L124/$I124*Q124*16/22.4*(273/($C124+273))*10^3*10^3</f>
        <v>4.5937267757784639</v>
      </c>
      <c r="AB124" s="6">
        <f>$K124/$I124*R124*16/22.4*(273/($C124+273))*10^3*10^3</f>
        <v>4.5937267757784657</v>
      </c>
      <c r="AC124" s="10">
        <f t="shared" si="72"/>
        <v>4.8565023436731529</v>
      </c>
      <c r="AD124" s="10">
        <f t="shared" si="73"/>
        <v>5.0411774331842834</v>
      </c>
      <c r="AE124" s="10">
        <f t="shared" si="74"/>
        <v>5.0733882360466012E-2</v>
      </c>
      <c r="AF124" s="51">
        <f>'RawData + GCconc'!U124/'RawData + GCconc'!Q124</f>
        <v>245.03396307200413</v>
      </c>
      <c r="AG124" s="8">
        <v>401</v>
      </c>
      <c r="AH124" s="59">
        <f t="shared" si="75"/>
        <v>3.9894223684210523E-4</v>
      </c>
      <c r="AI124" s="7">
        <f>AF124*10^-6*G124</f>
        <v>2.4277707130686724E-4</v>
      </c>
      <c r="AJ124" s="12">
        <f>AF124*10^-6*M124</f>
        <v>4.1339748984141523E-4</v>
      </c>
      <c r="AK124" s="8">
        <f t="shared" si="56"/>
        <v>1113.8486021832368</v>
      </c>
      <c r="AL124" s="8">
        <f t="shared" si="76"/>
        <v>1018.7363458997168</v>
      </c>
      <c r="AM124" s="8">
        <f t="shared" si="77"/>
        <v>2718078.708096337</v>
      </c>
      <c r="AN124" s="8">
        <f t="shared" si="78"/>
        <v>1490.2972876587091</v>
      </c>
      <c r="AO124" s="8">
        <f t="shared" si="79"/>
        <v>2475230.2286892859</v>
      </c>
      <c r="AP124" s="8">
        <f t="shared" si="80"/>
        <v>1357.1457239845852</v>
      </c>
      <c r="AQ124" s="11">
        <f t="shared" si="81"/>
        <v>397.81432405528216</v>
      </c>
      <c r="AR124" s="11">
        <f t="shared" si="82"/>
        <v>677.39281185884045</v>
      </c>
      <c r="AS124" s="5">
        <f>$L124/$I124*AI124*44/22.4*(273/(C124+273))*10^3*10^3</f>
        <v>279.07733460111541</v>
      </c>
      <c r="AT124" s="5">
        <f t="shared" si="83"/>
        <v>279.07733460111541</v>
      </c>
      <c r="AU124" s="10">
        <f t="shared" si="84"/>
        <v>676.89165865639757</v>
      </c>
      <c r="AV124" s="10">
        <f t="shared" si="85"/>
        <v>956.47014645995591</v>
      </c>
      <c r="AW124" s="10">
        <f t="shared" si="86"/>
        <v>717.84254642022984</v>
      </c>
      <c r="AX124" s="52">
        <f>'RawData + GCconc'!V124/'RawData + GCconc'!Q124</f>
        <v>0.12629059300318804</v>
      </c>
      <c r="AY124" s="57">
        <v>0.31</v>
      </c>
      <c r="AZ124" s="59">
        <f t="shared" si="87"/>
        <v>3.0840921052631582E-7</v>
      </c>
      <c r="BA124" s="7">
        <f>$AX124*10^-6*G124</f>
        <v>1.2512739017289551E-7</v>
      </c>
      <c r="BB124" s="7">
        <f>$AX124*10^-6*M124</f>
        <v>2.1306521546468298E-7</v>
      </c>
      <c r="BC124" s="8">
        <f t="shared" si="57"/>
        <v>2066.1526529221833</v>
      </c>
      <c r="BD124" s="8">
        <f t="shared" si="88"/>
        <v>1871.5895053977572</v>
      </c>
      <c r="BE124" s="8">
        <f t="shared" si="58"/>
        <v>3713982.1967485915</v>
      </c>
      <c r="BF124" s="8">
        <f t="shared" si="89"/>
        <v>2036.3419123001295</v>
      </c>
      <c r="BG124" s="8">
        <f t="shared" si="90"/>
        <v>3364829.6353517342</v>
      </c>
      <c r="BH124" s="8">
        <f t="shared" si="91"/>
        <v>1844.9048087023245</v>
      </c>
      <c r="BI124" s="9">
        <f t="shared" si="92"/>
        <v>0.15005392019705932</v>
      </c>
      <c r="BJ124" s="9">
        <f t="shared" si="93"/>
        <v>0.25550977123338303</v>
      </c>
      <c r="BK124" s="9">
        <f>$L124/$I124*BA124*44/22.4*(273/(C124+273))*10^3*10^3</f>
        <v>0.14383655897597819</v>
      </c>
      <c r="BL124" s="9">
        <f t="shared" si="94"/>
        <v>0.14383655897597825</v>
      </c>
      <c r="BM124" s="10">
        <f t="shared" si="95"/>
        <v>0.29389047917303751</v>
      </c>
      <c r="BN124" s="10">
        <f t="shared" si="96"/>
        <v>0.39934633020936128</v>
      </c>
      <c r="BO124" s="10">
        <f t="shared" si="97"/>
        <v>0.40822447236993542</v>
      </c>
    </row>
    <row r="125" spans="1:67" x14ac:dyDescent="0.35">
      <c r="A125" t="str">
        <f>'RawData + GCconc'!A125</f>
        <v>MC751</v>
      </c>
      <c r="B125" s="14">
        <f>'RawData + GCconc'!B125</f>
        <v>43910</v>
      </c>
      <c r="C125" s="50">
        <f>'RawData + GCconc'!O125</f>
        <v>21.8</v>
      </c>
      <c r="D125" s="51">
        <f>'RawData + GCconc'!P125</f>
        <v>753</v>
      </c>
      <c r="E125" s="51">
        <f>'RawData + GCconc'!F125</f>
        <v>18.8</v>
      </c>
      <c r="F125" s="51">
        <f>'RawData + GCconc'!G125</f>
        <v>754.5</v>
      </c>
      <c r="G125" s="4">
        <f t="shared" si="59"/>
        <v>0.99078947368421055</v>
      </c>
      <c r="H125" s="4">
        <f t="shared" si="60"/>
        <v>0.99276315789473679</v>
      </c>
      <c r="I125" s="53">
        <f>'RawData + GCconc'!J125-'RawData + GCconc'!I125</f>
        <v>38.36</v>
      </c>
      <c r="J125" s="52">
        <v>71.599999999999994</v>
      </c>
      <c r="K125" s="5">
        <f t="shared" si="61"/>
        <v>33.239999999999995</v>
      </c>
      <c r="L125" s="51">
        <f>'RawData + GCconc'!M125</f>
        <v>45</v>
      </c>
      <c r="M125" s="6">
        <f t="shared" si="62"/>
        <v>1.3413214896446894</v>
      </c>
      <c r="N125" s="53">
        <f>'RawData + GCconc'!T125/'RawData + GCconc'!Q125</f>
        <v>80.689165709264984</v>
      </c>
      <c r="O125" s="8">
        <v>2</v>
      </c>
      <c r="P125" s="59">
        <f t="shared" si="63"/>
        <v>1.9855263157894734E-6</v>
      </c>
      <c r="Q125" s="7">
        <f t="shared" si="64"/>
        <v>7.9945976025100701E-5</v>
      </c>
      <c r="R125" s="7">
        <f t="shared" si="65"/>
        <v>1.082301119473385E-4</v>
      </c>
      <c r="S125" s="8">
        <f t="shared" si="66"/>
        <v>37377.086509989218</v>
      </c>
      <c r="T125" s="8">
        <f t="shared" si="67"/>
        <v>35126.763630101763</v>
      </c>
      <c r="U125" s="8">
        <f t="shared" si="68"/>
        <v>67732648.244090021</v>
      </c>
      <c r="V125" s="8">
        <f t="shared" si="69"/>
        <v>37137.181371324412</v>
      </c>
      <c r="W125" s="8">
        <f t="shared" si="70"/>
        <v>63783012.758135051</v>
      </c>
      <c r="X125" s="8">
        <f t="shared" si="71"/>
        <v>34971.632951248757</v>
      </c>
      <c r="Y125" s="9">
        <f>55.5*(Q125/V125)*16*10^3*10^3</f>
        <v>1.911615908608135</v>
      </c>
      <c r="Z125" s="9">
        <f>55.5*(R125/V125)*16*10^3*10^3</f>
        <v>2.5879276741084865</v>
      </c>
      <c r="AA125" s="6">
        <f>$L125/$I125*Q125*16/22.4*(273/($C125+273))*10^3*10^3</f>
        <v>62.035124254921485</v>
      </c>
      <c r="AB125" s="6">
        <f>$K125/$I125*R125*16/22.4*(273/($C125+273))*10^3*10^3</f>
        <v>62.03512425492147</v>
      </c>
      <c r="AC125" s="10">
        <f t="shared" si="72"/>
        <v>63.946740163529618</v>
      </c>
      <c r="AD125" s="10">
        <f t="shared" si="73"/>
        <v>64.623051929029955</v>
      </c>
      <c r="AE125" s="10">
        <f t="shared" si="74"/>
        <v>5.0416501021811576E-2</v>
      </c>
      <c r="AF125" s="51">
        <f>'RawData + GCconc'!U125/'RawData + GCconc'!Q125</f>
        <v>1442.8031588853316</v>
      </c>
      <c r="AG125" s="8">
        <v>401</v>
      </c>
      <c r="AH125" s="59">
        <f t="shared" si="75"/>
        <v>3.9809802631578944E-4</v>
      </c>
      <c r="AI125" s="7">
        <f>AF125*10^-6*G125</f>
        <v>1.4295141824219142E-3</v>
      </c>
      <c r="AJ125" s="12">
        <f>AF125*10^-6*M125</f>
        <v>1.9352628823401366E-3</v>
      </c>
      <c r="AK125" s="8">
        <f t="shared" si="56"/>
        <v>1113.8486021832368</v>
      </c>
      <c r="AL125" s="8">
        <f t="shared" si="76"/>
        <v>1024.5718873675253</v>
      </c>
      <c r="AM125" s="8">
        <f t="shared" si="77"/>
        <v>2718078.708096337</v>
      </c>
      <c r="AN125" s="8">
        <f t="shared" si="78"/>
        <v>1490.2972876587091</v>
      </c>
      <c r="AO125" s="8">
        <f t="shared" si="79"/>
        <v>2490096.1944305059</v>
      </c>
      <c r="AP125" s="8">
        <f t="shared" si="80"/>
        <v>1365.2965948024816</v>
      </c>
      <c r="AQ125" s="11">
        <f t="shared" si="81"/>
        <v>2342.4008500737164</v>
      </c>
      <c r="AR125" s="11">
        <f t="shared" si="82"/>
        <v>3171.1202843958258</v>
      </c>
      <c r="AS125" s="5">
        <f>$L125/$I125*AI125*44/22.4*(273/(C125+273))*10^3*10^3</f>
        <v>3050.4380512272523</v>
      </c>
      <c r="AT125" s="5">
        <f t="shared" si="83"/>
        <v>3050.4380512272519</v>
      </c>
      <c r="AU125" s="10">
        <f t="shared" si="84"/>
        <v>5392.8389013009692</v>
      </c>
      <c r="AV125" s="10">
        <f t="shared" si="85"/>
        <v>6221.5583356230782</v>
      </c>
      <c r="AW125" s="10">
        <f t="shared" si="86"/>
        <v>712.04702623886647</v>
      </c>
      <c r="AX125" s="52">
        <f>'RawData + GCconc'!V125/'RawData + GCconc'!Q125</f>
        <v>0.11159538982288286</v>
      </c>
      <c r="AY125" s="57">
        <v>0.31</v>
      </c>
      <c r="AZ125" s="59">
        <f t="shared" si="87"/>
        <v>3.0775657894736842E-7</v>
      </c>
      <c r="BA125" s="7">
        <f>$AX125*10^-6*G125</f>
        <v>1.1056753754819842E-7</v>
      </c>
      <c r="BB125" s="7">
        <f>$AX125*10^-6*M125</f>
        <v>1.4968529451470906E-7</v>
      </c>
      <c r="BC125" s="8">
        <f t="shared" si="57"/>
        <v>2066.1526529221833</v>
      </c>
      <c r="BD125" s="8">
        <f t="shared" si="88"/>
        <v>1883.4269901385094</v>
      </c>
      <c r="BE125" s="8">
        <f t="shared" si="58"/>
        <v>3713982.1967485915</v>
      </c>
      <c r="BF125" s="8">
        <f t="shared" si="89"/>
        <v>2036.3419123001295</v>
      </c>
      <c r="BG125" s="8">
        <f t="shared" si="90"/>
        <v>3386158.2344540069</v>
      </c>
      <c r="BH125" s="8">
        <f t="shared" si="91"/>
        <v>1856.599081313708</v>
      </c>
      <c r="BI125" s="9">
        <f t="shared" si="92"/>
        <v>0.132593610661246</v>
      </c>
      <c r="BJ125" s="9">
        <f t="shared" si="93"/>
        <v>0.17950398555222838</v>
      </c>
      <c r="BK125" s="9">
        <f>$L125/$I125*BA125*44/22.4*(273/(C125+273))*10^3*10^3</f>
        <v>0.23593989336719712</v>
      </c>
      <c r="BL125" s="9">
        <f t="shared" si="94"/>
        <v>0.23593989336719712</v>
      </c>
      <c r="BM125" s="10">
        <f t="shared" si="95"/>
        <v>0.36853350402844309</v>
      </c>
      <c r="BN125" s="10">
        <f t="shared" si="96"/>
        <v>0.41544387891942547</v>
      </c>
      <c r="BO125" s="10">
        <f t="shared" si="97"/>
        <v>0.40479475259553155</v>
      </c>
    </row>
    <row r="126" spans="1:67" x14ac:dyDescent="0.35">
      <c r="A126" t="str">
        <f>'RawData + GCconc'!A126</f>
        <v>MC751</v>
      </c>
      <c r="B126" s="14">
        <f>'RawData + GCconc'!B126</f>
        <v>43910</v>
      </c>
      <c r="C126" s="50">
        <f>'RawData + GCconc'!O126</f>
        <v>21.8</v>
      </c>
      <c r="D126" s="51">
        <f>'RawData + GCconc'!P126</f>
        <v>753</v>
      </c>
      <c r="E126" s="51">
        <f>'RawData + GCconc'!F126</f>
        <v>18.8</v>
      </c>
      <c r="F126" s="51">
        <f>'RawData + GCconc'!G126</f>
        <v>754.5</v>
      </c>
      <c r="G126" s="4">
        <f t="shared" si="59"/>
        <v>0.99078947368421055</v>
      </c>
      <c r="H126" s="4">
        <f t="shared" si="60"/>
        <v>0.99276315789473679</v>
      </c>
      <c r="I126" s="53">
        <f>'RawData + GCconc'!J126-'RawData + GCconc'!I126</f>
        <v>40.850000000000009</v>
      </c>
      <c r="J126" s="52">
        <v>71.599999999999994</v>
      </c>
      <c r="K126" s="5">
        <f t="shared" si="61"/>
        <v>30.749999999999986</v>
      </c>
      <c r="L126" s="51">
        <f>'RawData + GCconc'!M126</f>
        <v>42</v>
      </c>
      <c r="M126" s="6">
        <f t="shared" si="62"/>
        <v>1.3532734274711176</v>
      </c>
      <c r="N126" s="53">
        <f>'RawData + GCconc'!T126/'RawData + GCconc'!Q126</f>
        <v>94.381434640614273</v>
      </c>
      <c r="O126" s="8">
        <v>2</v>
      </c>
      <c r="P126" s="59">
        <f t="shared" si="63"/>
        <v>1.9855263157894734E-6</v>
      </c>
      <c r="Q126" s="7">
        <f t="shared" si="64"/>
        <v>9.3512131953134937E-5</v>
      </c>
      <c r="R126" s="7">
        <f t="shared" si="65"/>
        <v>1.2772388754574534E-4</v>
      </c>
      <c r="S126" s="8">
        <f t="shared" si="66"/>
        <v>37377.086509989218</v>
      </c>
      <c r="T126" s="8">
        <f t="shared" si="67"/>
        <v>35126.763630101763</v>
      </c>
      <c r="U126" s="8">
        <f t="shared" si="68"/>
        <v>67732648.244090021</v>
      </c>
      <c r="V126" s="8">
        <f t="shared" si="69"/>
        <v>37137.181371324412</v>
      </c>
      <c r="W126" s="8">
        <f t="shared" si="70"/>
        <v>63783012.758135051</v>
      </c>
      <c r="X126" s="8">
        <f t="shared" si="71"/>
        <v>34971.632951248757</v>
      </c>
      <c r="Y126" s="9">
        <f>55.5*(Q126/V126)*16*10^3*10^3</f>
        <v>2.2360009593647425</v>
      </c>
      <c r="Z126" s="9">
        <f>55.5*(R126/V126)*16*10^3*10^3</f>
        <v>3.0540500908396497</v>
      </c>
      <c r="AA126" s="6">
        <f>$L126/$I126*Q126*16/22.4*(273/($C126+273))*10^3*10^3</f>
        <v>63.596368942217957</v>
      </c>
      <c r="AB126" s="6">
        <f>$K126/$I126*R126*16/22.4*(273/($C126+273))*10^3*10^3</f>
        <v>63.596368942217957</v>
      </c>
      <c r="AC126" s="10">
        <f t="shared" si="72"/>
        <v>65.832369901582695</v>
      </c>
      <c r="AD126" s="10">
        <f t="shared" si="73"/>
        <v>66.650419033057602</v>
      </c>
      <c r="AE126" s="10">
        <f t="shared" si="74"/>
        <v>5.0416501021811576E-2</v>
      </c>
      <c r="AF126" s="51">
        <f>'RawData + GCconc'!U126/'RawData + GCconc'!Q126</f>
        <v>1536.5894058605691</v>
      </c>
      <c r="AG126" s="8">
        <v>401</v>
      </c>
      <c r="AH126" s="59">
        <f t="shared" si="75"/>
        <v>3.9809802631578944E-4</v>
      </c>
      <c r="AI126" s="7">
        <f>AF126*10^-6*G126</f>
        <v>1.522436608701327E-3</v>
      </c>
      <c r="AJ126" s="12">
        <f>AF126*10^-6*M126</f>
        <v>2.0794256118847406E-3</v>
      </c>
      <c r="AK126" s="8">
        <f t="shared" si="56"/>
        <v>1113.8486021832368</v>
      </c>
      <c r="AL126" s="8">
        <f t="shared" si="76"/>
        <v>1024.5718873675253</v>
      </c>
      <c r="AM126" s="8">
        <f t="shared" si="77"/>
        <v>2718078.708096337</v>
      </c>
      <c r="AN126" s="8">
        <f t="shared" si="78"/>
        <v>1490.2972876587091</v>
      </c>
      <c r="AO126" s="8">
        <f t="shared" si="79"/>
        <v>2490096.1944305059</v>
      </c>
      <c r="AP126" s="8">
        <f t="shared" si="80"/>
        <v>1365.2965948024816</v>
      </c>
      <c r="AQ126" s="11">
        <f t="shared" si="81"/>
        <v>2494.6634669713276</v>
      </c>
      <c r="AR126" s="11">
        <f t="shared" si="82"/>
        <v>3407.3452231803512</v>
      </c>
      <c r="AS126" s="5">
        <f>$L126/$I126*AI126*44/22.4*(273/(C126+273))*10^3*10^3</f>
        <v>2847.319969597515</v>
      </c>
      <c r="AT126" s="5">
        <f t="shared" si="83"/>
        <v>2847.319969597515</v>
      </c>
      <c r="AU126" s="10">
        <f t="shared" si="84"/>
        <v>5341.9834365688421</v>
      </c>
      <c r="AV126" s="10">
        <f t="shared" si="85"/>
        <v>6254.6651927778657</v>
      </c>
      <c r="AW126" s="10">
        <f t="shared" si="86"/>
        <v>712.04702623886647</v>
      </c>
      <c r="AX126" s="52">
        <f>'RawData + GCconc'!V126/'RawData + GCconc'!Q126</f>
        <v>0.11654089089317787</v>
      </c>
      <c r="AY126" s="57">
        <v>0.31</v>
      </c>
      <c r="AZ126" s="59">
        <f t="shared" si="87"/>
        <v>3.0775657894736842E-7</v>
      </c>
      <c r="BA126" s="7">
        <f>$AX126*10^-6*G126</f>
        <v>1.154674879507407E-7</v>
      </c>
      <c r="BB126" s="7">
        <f>$AX126*10^-6*M126</f>
        <v>1.5771169085954838E-7</v>
      </c>
      <c r="BC126" s="8">
        <f t="shared" si="57"/>
        <v>2066.1526529221833</v>
      </c>
      <c r="BD126" s="8">
        <f t="shared" si="88"/>
        <v>1883.4269901385094</v>
      </c>
      <c r="BE126" s="8">
        <f t="shared" si="58"/>
        <v>3713982.1967485915</v>
      </c>
      <c r="BF126" s="8">
        <f t="shared" si="89"/>
        <v>2036.3419123001295</v>
      </c>
      <c r="BG126" s="8">
        <f t="shared" si="90"/>
        <v>3386158.2344540069</v>
      </c>
      <c r="BH126" s="8">
        <f t="shared" si="91"/>
        <v>1856.599081313708</v>
      </c>
      <c r="BI126" s="9">
        <f t="shared" si="92"/>
        <v>0.13846967637041394</v>
      </c>
      <c r="BJ126" s="9">
        <f t="shared" si="93"/>
        <v>0.189129314066907</v>
      </c>
      <c r="BK126" s="9">
        <f>$L126/$I126*BA126*44/22.4*(273/(C126+273))*10^3*10^3</f>
        <v>0.21595177257452777</v>
      </c>
      <c r="BL126" s="9">
        <f t="shared" si="94"/>
        <v>0.21595177257452786</v>
      </c>
      <c r="BM126" s="10">
        <f t="shared" si="95"/>
        <v>0.35442144894494171</v>
      </c>
      <c r="BN126" s="10">
        <f t="shared" si="96"/>
        <v>0.40508108664143483</v>
      </c>
      <c r="BO126" s="10">
        <f t="shared" si="97"/>
        <v>0.40479475259553155</v>
      </c>
    </row>
    <row r="127" spans="1:67" x14ac:dyDescent="0.35">
      <c r="A127" t="str">
        <f>'RawData + GCconc'!A127</f>
        <v>NHC</v>
      </c>
      <c r="B127" s="14">
        <f>'RawData + GCconc'!B127</f>
        <v>43910</v>
      </c>
      <c r="C127" s="50">
        <f>'RawData + GCconc'!O127</f>
        <v>21.8</v>
      </c>
      <c r="D127" s="51">
        <f>'RawData + GCconc'!P127</f>
        <v>753</v>
      </c>
      <c r="E127" s="51">
        <f>'RawData + GCconc'!F127</f>
        <v>17.5</v>
      </c>
      <c r="F127" s="51">
        <f>'RawData + GCconc'!G127</f>
        <v>759.1</v>
      </c>
      <c r="G127" s="4">
        <f t="shared" si="59"/>
        <v>0.99078947368421055</v>
      </c>
      <c r="H127" s="4">
        <f t="shared" si="60"/>
        <v>0.99881578947368421</v>
      </c>
      <c r="I127" s="53">
        <f>'RawData + GCconc'!J127-'RawData + GCconc'!I127</f>
        <v>41.929999999999993</v>
      </c>
      <c r="J127" s="52">
        <v>71.599999999999994</v>
      </c>
      <c r="K127" s="5">
        <f t="shared" si="61"/>
        <v>29.67</v>
      </c>
      <c r="L127" s="51">
        <f>'RawData + GCconc'!M127</f>
        <v>43</v>
      </c>
      <c r="M127" s="6">
        <f t="shared" si="62"/>
        <v>1.4359267734553776</v>
      </c>
      <c r="N127" s="53">
        <f>'RawData + GCconc'!T127/'RawData + GCconc'!Q127</f>
        <v>11.068566206109061</v>
      </c>
      <c r="O127" s="8">
        <v>2</v>
      </c>
      <c r="P127" s="59">
        <f t="shared" si="63"/>
        <v>1.9976315789473684E-6</v>
      </c>
      <c r="Q127" s="7">
        <f t="shared" si="64"/>
        <v>1.0966618885789635E-5</v>
      </c>
      <c r="R127" s="7">
        <f t="shared" si="65"/>
        <v>1.5893650559115413E-5</v>
      </c>
      <c r="S127" s="8">
        <f t="shared" si="66"/>
        <v>37377.086509989218</v>
      </c>
      <c r="T127" s="8">
        <f t="shared" si="67"/>
        <v>34152.514358508066</v>
      </c>
      <c r="U127" s="8">
        <f t="shared" si="68"/>
        <v>67732648.244090021</v>
      </c>
      <c r="V127" s="8">
        <f t="shared" si="69"/>
        <v>37137.181371324412</v>
      </c>
      <c r="W127" s="8">
        <f t="shared" si="70"/>
        <v>62061183.287116908</v>
      </c>
      <c r="X127" s="8">
        <f t="shared" si="71"/>
        <v>34027.569858879237</v>
      </c>
      <c r="Y127" s="9">
        <f>55.5*(Q127/V127)*16*10^3*10^3</f>
        <v>0.26222662062610652</v>
      </c>
      <c r="Z127" s="9">
        <f>55.5*(R127/V127)*16*10^3*10^3</f>
        <v>0.38003858061754558</v>
      </c>
      <c r="AA127" s="6">
        <f>$L127/$I127*Q127*16/22.4*(273/($C127+273))*10^3*10^3</f>
        <v>7.4391527519492904</v>
      </c>
      <c r="AB127" s="6">
        <f>$K127/$I127*R127*16/22.4*(273/($C127+273))*10^3*10^3</f>
        <v>7.4391527519492904</v>
      </c>
      <c r="AC127" s="10">
        <f t="shared" si="72"/>
        <v>7.7013793725753965</v>
      </c>
      <c r="AD127" s="10">
        <f t="shared" si="73"/>
        <v>7.8191913325668363</v>
      </c>
      <c r="AE127" s="10">
        <f t="shared" si="74"/>
        <v>5.2131164507546457E-2</v>
      </c>
      <c r="AF127" s="51">
        <f>'RawData + GCconc'!U127/'RawData + GCconc'!Q127</f>
        <v>410.11837891063459</v>
      </c>
      <c r="AG127" s="8">
        <v>401</v>
      </c>
      <c r="AH127" s="59">
        <f t="shared" si="75"/>
        <v>4.0052513157894733E-4</v>
      </c>
      <c r="AI127" s="7">
        <f>AF127*10^-6*G127</f>
        <v>4.0634097278908929E-4</v>
      </c>
      <c r="AJ127" s="12">
        <f>AF127*10^-6*M127</f>
        <v>5.8889996056389745E-4</v>
      </c>
      <c r="AK127" s="8">
        <f t="shared" si="56"/>
        <v>1113.8486021832368</v>
      </c>
      <c r="AL127" s="8">
        <f t="shared" si="76"/>
        <v>986.91097328504736</v>
      </c>
      <c r="AM127" s="8">
        <f t="shared" si="77"/>
        <v>2718078.708096337</v>
      </c>
      <c r="AN127" s="8">
        <f t="shared" si="78"/>
        <v>1490.2972876587091</v>
      </c>
      <c r="AO127" s="8">
        <f t="shared" si="79"/>
        <v>2394235.703504046</v>
      </c>
      <c r="AP127" s="8">
        <f t="shared" si="80"/>
        <v>1312.7371787724023</v>
      </c>
      <c r="AQ127" s="11">
        <f t="shared" si="81"/>
        <v>665.83000839373335</v>
      </c>
      <c r="AR127" s="11">
        <f t="shared" si="82"/>
        <v>964.97102665758416</v>
      </c>
      <c r="AS127" s="5">
        <f>$L127/$I127*AI127*44/22.4*(273/(C127+273))*10^3*10^3</f>
        <v>758.00842930214924</v>
      </c>
      <c r="AT127" s="5">
        <f t="shared" si="83"/>
        <v>758.00842930214924</v>
      </c>
      <c r="AU127" s="10">
        <f t="shared" si="84"/>
        <v>1423.8384376958825</v>
      </c>
      <c r="AV127" s="10">
        <f t="shared" si="85"/>
        <v>1722.9794559597335</v>
      </c>
      <c r="AW127" s="10">
        <f t="shared" si="86"/>
        <v>745.07097622574895</v>
      </c>
      <c r="AX127" s="52">
        <f>'RawData + GCconc'!V127/'RawData + GCconc'!Q127</f>
        <v>0.13589899508261835</v>
      </c>
      <c r="AY127" s="57">
        <v>0.31</v>
      </c>
      <c r="AZ127" s="59">
        <f t="shared" si="87"/>
        <v>3.0963289473684208E-7</v>
      </c>
      <c r="BA127" s="7">
        <f>$AX127*10^-6*G127</f>
        <v>1.3464729381212056E-7</v>
      </c>
      <c r="BB127" s="7">
        <f>$AX127*10^-6*M127</f>
        <v>1.9514100552481238E-7</v>
      </c>
      <c r="BC127" s="8">
        <f t="shared" si="57"/>
        <v>2066.1526529221833</v>
      </c>
      <c r="BD127" s="8">
        <f t="shared" si="88"/>
        <v>1807.2594443644414</v>
      </c>
      <c r="BE127" s="8">
        <f t="shared" si="58"/>
        <v>3713982.1967485915</v>
      </c>
      <c r="BF127" s="8">
        <f t="shared" si="89"/>
        <v>2036.3419123001295</v>
      </c>
      <c r="BG127" s="8">
        <f t="shared" si="90"/>
        <v>3248733.070906892</v>
      </c>
      <c r="BH127" s="8">
        <f t="shared" si="91"/>
        <v>1781.2501416820969</v>
      </c>
      <c r="BI127" s="9">
        <f t="shared" si="92"/>
        <v>0.16147027643201425</v>
      </c>
      <c r="BJ127" s="9">
        <f t="shared" si="93"/>
        <v>0.23401489337973075</v>
      </c>
      <c r="BK127" s="9">
        <f>$L127/$I127*BA127*44/22.4*(273/(C127+273))*10^3*10^3</f>
        <v>0.25117768211202912</v>
      </c>
      <c r="BL127" s="9">
        <f t="shared" si="94"/>
        <v>0.25117768211202907</v>
      </c>
      <c r="BM127" s="10">
        <f t="shared" si="95"/>
        <v>0.41264795854404335</v>
      </c>
      <c r="BN127" s="10">
        <f t="shared" si="96"/>
        <v>0.48519257549175981</v>
      </c>
      <c r="BO127" s="10">
        <f t="shared" si="97"/>
        <v>0.42449036845175175</v>
      </c>
    </row>
    <row r="128" spans="1:67" x14ac:dyDescent="0.35">
      <c r="A128" t="str">
        <f>'RawData + GCconc'!A128</f>
        <v>NHC</v>
      </c>
      <c r="B128" s="14">
        <f>'RawData + GCconc'!B128</f>
        <v>43910</v>
      </c>
      <c r="C128" s="50">
        <f>'RawData + GCconc'!O128</f>
        <v>21.8</v>
      </c>
      <c r="D128" s="51">
        <f>'RawData + GCconc'!P128</f>
        <v>753</v>
      </c>
      <c r="E128" s="51">
        <f>'RawData + GCconc'!F128</f>
        <v>17.5</v>
      </c>
      <c r="F128" s="51">
        <f>'RawData + GCconc'!G128</f>
        <v>759.1</v>
      </c>
      <c r="G128" s="4">
        <f t="shared" si="59"/>
        <v>0.99078947368421055</v>
      </c>
      <c r="H128" s="4">
        <f t="shared" si="60"/>
        <v>0.99881578947368421</v>
      </c>
      <c r="I128" s="53">
        <f>'RawData + GCconc'!J128-'RawData + GCconc'!I128</f>
        <v>43.730000000000004</v>
      </c>
      <c r="J128" s="52">
        <v>71.599999999999994</v>
      </c>
      <c r="K128" s="5">
        <f t="shared" si="61"/>
        <v>27.86999999999999</v>
      </c>
      <c r="L128" s="51">
        <f>'RawData + GCconc'!M128</f>
        <v>42</v>
      </c>
      <c r="M128" s="6">
        <f t="shared" si="62"/>
        <v>1.4931165373066688</v>
      </c>
      <c r="N128" s="53">
        <f>'RawData + GCconc'!T128/'RawData + GCconc'!Q128</f>
        <v>11.779144259771696</v>
      </c>
      <c r="O128" s="8">
        <v>2</v>
      </c>
      <c r="P128" s="59">
        <f t="shared" si="63"/>
        <v>1.9976315789473684E-6</v>
      </c>
      <c r="Q128" s="7">
        <f t="shared" si="64"/>
        <v>1.1670652141589587E-5</v>
      </c>
      <c r="R128" s="7">
        <f t="shared" si="65"/>
        <v>1.758763508958604E-5</v>
      </c>
      <c r="S128" s="8">
        <f t="shared" si="66"/>
        <v>37377.086509989218</v>
      </c>
      <c r="T128" s="8">
        <f t="shared" si="67"/>
        <v>34152.514358508066</v>
      </c>
      <c r="U128" s="8">
        <f t="shared" si="68"/>
        <v>67732648.244090021</v>
      </c>
      <c r="V128" s="8">
        <f t="shared" si="69"/>
        <v>37137.181371324412</v>
      </c>
      <c r="W128" s="8">
        <f t="shared" si="70"/>
        <v>62061183.287116908</v>
      </c>
      <c r="X128" s="8">
        <f t="shared" si="71"/>
        <v>34027.569858879237</v>
      </c>
      <c r="Y128" s="9">
        <f>55.5*(Q128/V128)*16*10^3*10^3</f>
        <v>0.27906100352930369</v>
      </c>
      <c r="Z128" s="9">
        <f>55.5*(R128/V128)*16*10^3*10^3</f>
        <v>0.42054403115287986</v>
      </c>
      <c r="AA128" s="6">
        <f>$L128/$I128*Q128*16/22.4*(273/($C128+273))*10^3*10^3</f>
        <v>7.4143326958863076</v>
      </c>
      <c r="AB128" s="6">
        <f>$K128/$I128*R128*16/22.4*(273/($C128+273))*10^3*10^3</f>
        <v>7.4143326958863094</v>
      </c>
      <c r="AC128" s="10">
        <f t="shared" si="72"/>
        <v>7.6933936994156111</v>
      </c>
      <c r="AD128" s="10">
        <f t="shared" si="73"/>
        <v>7.8348767270391892</v>
      </c>
      <c r="AE128" s="10">
        <f t="shared" si="74"/>
        <v>5.2131164507546457E-2</v>
      </c>
      <c r="AF128" s="51">
        <f>'RawData + GCconc'!U128/'RawData + GCconc'!Q128</f>
        <v>348.62026723464231</v>
      </c>
      <c r="AG128" s="8">
        <v>401</v>
      </c>
      <c r="AH128" s="59">
        <f t="shared" si="75"/>
        <v>4.0052513157894733E-4</v>
      </c>
      <c r="AI128" s="7">
        <f>AF128*10^-6*G128</f>
        <v>3.4540929108906005E-4</v>
      </c>
      <c r="AJ128" s="12">
        <f>AF128*10^-6*M128</f>
        <v>5.2053068624831464E-4</v>
      </c>
      <c r="AK128" s="8">
        <f t="shared" si="56"/>
        <v>1113.8486021832368</v>
      </c>
      <c r="AL128" s="8">
        <f t="shared" si="76"/>
        <v>986.91097328504736</v>
      </c>
      <c r="AM128" s="8">
        <f t="shared" si="77"/>
        <v>2718078.708096337</v>
      </c>
      <c r="AN128" s="8">
        <f t="shared" si="78"/>
        <v>1490.2972876587091</v>
      </c>
      <c r="AO128" s="8">
        <f t="shared" si="79"/>
        <v>2394235.703504046</v>
      </c>
      <c r="AP128" s="8">
        <f t="shared" si="80"/>
        <v>1312.7371787724023</v>
      </c>
      <c r="AQ128" s="11">
        <f t="shared" si="81"/>
        <v>565.98740118800447</v>
      </c>
      <c r="AR128" s="11">
        <f t="shared" si="82"/>
        <v>852.94118585921058</v>
      </c>
      <c r="AS128" s="5">
        <f>$L128/$I128*AI128*44/22.4*(273/(C128+273))*10^3*10^3</f>
        <v>603.45328312546326</v>
      </c>
      <c r="AT128" s="5">
        <f t="shared" si="83"/>
        <v>603.45328312546326</v>
      </c>
      <c r="AU128" s="10">
        <f t="shared" si="84"/>
        <v>1169.4406843134677</v>
      </c>
      <c r="AV128" s="10">
        <f t="shared" si="85"/>
        <v>1456.3944689846739</v>
      </c>
      <c r="AW128" s="10">
        <f t="shared" si="86"/>
        <v>745.07097622574895</v>
      </c>
      <c r="AX128" s="52">
        <f>'RawData + GCconc'!V128/'RawData + GCconc'!Q128</f>
        <v>0.13321429450160105</v>
      </c>
      <c r="AY128" s="57">
        <v>0.31</v>
      </c>
      <c r="AZ128" s="59">
        <f t="shared" si="87"/>
        <v>3.0963289473684208E-7</v>
      </c>
      <c r="BA128" s="7">
        <f>$AX128*10^-6*G128</f>
        <v>1.3198732073645473E-7</v>
      </c>
      <c r="BB128" s="7">
        <f>$AX128*10^-6*M128</f>
        <v>1.9890446612598137E-7</v>
      </c>
      <c r="BC128" s="8">
        <f t="shared" si="57"/>
        <v>2066.1526529221833</v>
      </c>
      <c r="BD128" s="8">
        <f t="shared" si="88"/>
        <v>1807.2594443644414</v>
      </c>
      <c r="BE128" s="8">
        <f t="shared" si="58"/>
        <v>3713982.1967485915</v>
      </c>
      <c r="BF128" s="8">
        <f t="shared" si="89"/>
        <v>2036.3419123001295</v>
      </c>
      <c r="BG128" s="8">
        <f t="shared" si="90"/>
        <v>3248733.070906892</v>
      </c>
      <c r="BH128" s="8">
        <f t="shared" si="91"/>
        <v>1781.2501416820969</v>
      </c>
      <c r="BI128" s="9">
        <f t="shared" si="92"/>
        <v>0.15828041218989447</v>
      </c>
      <c r="BJ128" s="9">
        <f t="shared" si="93"/>
        <v>0.23852807003859239</v>
      </c>
      <c r="BK128" s="9">
        <f>$L128/$I128*BA128*44/22.4*(273/(C128+273))*10^3*10^3</f>
        <v>0.23059073419310747</v>
      </c>
      <c r="BL128" s="9">
        <f t="shared" si="94"/>
        <v>0.23059073419310747</v>
      </c>
      <c r="BM128" s="10">
        <f t="shared" si="95"/>
        <v>0.38887114638300191</v>
      </c>
      <c r="BN128" s="10">
        <f t="shared" si="96"/>
        <v>0.46911880423169983</v>
      </c>
      <c r="BO128" s="10">
        <f t="shared" si="97"/>
        <v>0.42449036845175175</v>
      </c>
    </row>
    <row r="129" spans="1:67" x14ac:dyDescent="0.35">
      <c r="A129" t="str">
        <f>'RawData + GCconc'!A129</f>
        <v>UNHC</v>
      </c>
      <c r="B129" s="14">
        <f>'RawData + GCconc'!B129</f>
        <v>43910</v>
      </c>
      <c r="C129" s="50">
        <f>'RawData + GCconc'!O129</f>
        <v>21.8</v>
      </c>
      <c r="D129" s="51">
        <f>'RawData + GCconc'!P129</f>
        <v>753</v>
      </c>
      <c r="E129" s="51">
        <f>'RawData + GCconc'!F129</f>
        <v>18.7</v>
      </c>
      <c r="F129" s="51">
        <f>'RawData + GCconc'!G129</f>
        <v>754.8</v>
      </c>
      <c r="G129" s="4">
        <f t="shared" si="59"/>
        <v>0.99078947368421055</v>
      </c>
      <c r="H129" s="4">
        <f t="shared" si="60"/>
        <v>0.99315789473684202</v>
      </c>
      <c r="I129" s="53">
        <f>'RawData + GCconc'!J129-'RawData + GCconc'!I129</f>
        <v>34.019999999999996</v>
      </c>
      <c r="J129" s="52">
        <v>71.599999999999994</v>
      </c>
      <c r="K129" s="5">
        <f t="shared" si="61"/>
        <v>37.58</v>
      </c>
      <c r="L129" s="51">
        <f>'RawData + GCconc'!M129</f>
        <v>51</v>
      </c>
      <c r="M129" s="6">
        <f t="shared" si="62"/>
        <v>1.344605193131845</v>
      </c>
      <c r="N129" s="53">
        <f>'RawData + GCconc'!T129/'RawData + GCconc'!Q129</f>
        <v>8.5442119248908952</v>
      </c>
      <c r="O129" s="8">
        <v>2</v>
      </c>
      <c r="P129" s="59">
        <f t="shared" si="63"/>
        <v>1.9863157894736841E-6</v>
      </c>
      <c r="Q129" s="7">
        <f t="shared" si="64"/>
        <v>8.4655152361090058E-6</v>
      </c>
      <c r="R129" s="7">
        <f t="shared" si="65"/>
        <v>1.1488591725427335E-5</v>
      </c>
      <c r="S129" s="8">
        <f t="shared" si="66"/>
        <v>37377.086509989218</v>
      </c>
      <c r="T129" s="8">
        <f t="shared" si="67"/>
        <v>35051.774183986832</v>
      </c>
      <c r="U129" s="8">
        <f t="shared" si="68"/>
        <v>67732648.244090021</v>
      </c>
      <c r="V129" s="8">
        <f t="shared" si="69"/>
        <v>37137.181371324412</v>
      </c>
      <c r="W129" s="8">
        <f t="shared" si="70"/>
        <v>63650727.354399033</v>
      </c>
      <c r="X129" s="8">
        <f t="shared" si="71"/>
        <v>34899.102094140981</v>
      </c>
      <c r="Y129" s="9">
        <f>55.5*(Q129/V129)*16*10^3*10^3</f>
        <v>0.20242186542108884</v>
      </c>
      <c r="Z129" s="9">
        <f>55.5*(R129/V129)*16*10^3*10^3</f>
        <v>0.27470769389237704</v>
      </c>
      <c r="AA129" s="6">
        <f>$L129/$I129*Q129*16/22.4*(273/($C129+273))*10^3*10^3</f>
        <v>8.3945301773065157</v>
      </c>
      <c r="AB129" s="6">
        <f>$K129/$I129*R129*16/22.4*(273/($C129+273))*10^3*10^3</f>
        <v>8.3945301773065122</v>
      </c>
      <c r="AC129" s="10">
        <f t="shared" si="72"/>
        <v>8.5969520427276045</v>
      </c>
      <c r="AD129" s="10">
        <f t="shared" si="73"/>
        <v>8.6692378711988898</v>
      </c>
      <c r="AE129" s="10">
        <f t="shared" si="74"/>
        <v>5.0541369697553178E-2</v>
      </c>
      <c r="AF129" s="51">
        <f>'RawData + GCconc'!U129/'RawData + GCconc'!Q129</f>
        <v>152.82183151323119</v>
      </c>
      <c r="AG129" s="8">
        <v>401</v>
      </c>
      <c r="AH129" s="59">
        <f t="shared" si="75"/>
        <v>3.9825631578947366E-4</v>
      </c>
      <c r="AI129" s="7">
        <f>AF129*10^-6*G129</f>
        <v>1.5141426201245142E-4</v>
      </c>
      <c r="AJ129" s="12">
        <f>AF129*10^-6*M129</f>
        <v>2.0548502827661051E-4</v>
      </c>
      <c r="AK129" s="8">
        <f t="shared" si="56"/>
        <v>1113.8486021832368</v>
      </c>
      <c r="AL129" s="8">
        <f t="shared" si="76"/>
        <v>1021.6522474482357</v>
      </c>
      <c r="AM129" s="8">
        <f t="shared" si="77"/>
        <v>2718078.708096337</v>
      </c>
      <c r="AN129" s="8">
        <f t="shared" si="78"/>
        <v>1490.2972876587091</v>
      </c>
      <c r="AO129" s="8">
        <f t="shared" si="79"/>
        <v>2482657.8850664515</v>
      </c>
      <c r="AP129" s="8">
        <f t="shared" si="80"/>
        <v>1361.2182389266943</v>
      </c>
      <c r="AQ129" s="11">
        <f t="shared" si="81"/>
        <v>248.10729436091083</v>
      </c>
      <c r="AR129" s="11">
        <f t="shared" si="82"/>
        <v>336.70761076121482</v>
      </c>
      <c r="AS129" s="5">
        <f>$L129/$I129*AI129*44/22.4*(273/(C129+273))*10^3*10^3</f>
        <v>412.89771263661567</v>
      </c>
      <c r="AT129" s="5">
        <f t="shared" si="83"/>
        <v>412.89771263661555</v>
      </c>
      <c r="AU129" s="10">
        <f t="shared" si="84"/>
        <v>661.00500699752649</v>
      </c>
      <c r="AV129" s="10">
        <f t="shared" si="85"/>
        <v>749.60532339783038</v>
      </c>
      <c r="AW129" s="10">
        <f t="shared" si="86"/>
        <v>714.46436386624771</v>
      </c>
      <c r="AX129" s="52">
        <f>'RawData + GCconc'!V129/'RawData + GCconc'!Q129</f>
        <v>9.1672085511122978E-2</v>
      </c>
      <c r="AY129" s="57">
        <v>0.31</v>
      </c>
      <c r="AZ129" s="59">
        <f t="shared" si="87"/>
        <v>3.0787894736842102E-7</v>
      </c>
      <c r="BA129" s="7">
        <f>$AX129*10^-6*G129</f>
        <v>9.0827737355099475E-8</v>
      </c>
      <c r="BB129" s="7">
        <f>$AX129*10^-6*M129</f>
        <v>1.2326276224348253E-7</v>
      </c>
      <c r="BC129" s="8">
        <f t="shared" si="57"/>
        <v>2066.1526529221833</v>
      </c>
      <c r="BD129" s="8">
        <f t="shared" si="88"/>
        <v>1877.5028327565381</v>
      </c>
      <c r="BE129" s="8">
        <f t="shared" si="58"/>
        <v>3713982.1967485915</v>
      </c>
      <c r="BF129" s="8">
        <f t="shared" si="89"/>
        <v>2036.3419123001295</v>
      </c>
      <c r="BG129" s="8">
        <f t="shared" si="90"/>
        <v>3375485.5330468193</v>
      </c>
      <c r="BH129" s="8">
        <f t="shared" si="91"/>
        <v>1850.7473383484491</v>
      </c>
      <c r="BI129" s="9">
        <f t="shared" si="92"/>
        <v>0.10892146023288371</v>
      </c>
      <c r="BJ129" s="9">
        <f t="shared" si="93"/>
        <v>0.14781784118885227</v>
      </c>
      <c r="BK129" s="9">
        <f>$L129/$I129*BA129*44/22.4*(273/(C129+273))*10^3*10^3</f>
        <v>0.24768185307930818</v>
      </c>
      <c r="BL129" s="9">
        <f t="shared" si="94"/>
        <v>0.24768185307930812</v>
      </c>
      <c r="BM129" s="10">
        <f t="shared" si="95"/>
        <v>0.35660331331219186</v>
      </c>
      <c r="BN129" s="10">
        <f t="shared" si="96"/>
        <v>0.3954996942681604</v>
      </c>
      <c r="BO129" s="10">
        <f t="shared" si="97"/>
        <v>0.40623610467791016</v>
      </c>
    </row>
    <row r="130" spans="1:67" x14ac:dyDescent="0.35">
      <c r="A130" t="str">
        <f>'RawData + GCconc'!A130</f>
        <v>UNHC</v>
      </c>
      <c r="B130" s="14">
        <f>'RawData + GCconc'!B130</f>
        <v>43910</v>
      </c>
      <c r="C130" s="50">
        <f>'RawData + GCconc'!O130</f>
        <v>21.8</v>
      </c>
      <c r="D130" s="51">
        <f>'RawData + GCconc'!P130</f>
        <v>753</v>
      </c>
      <c r="E130" s="51">
        <f>'RawData + GCconc'!F130</f>
        <v>18.7</v>
      </c>
      <c r="F130" s="51">
        <f>'RawData + GCconc'!G130</f>
        <v>754.8</v>
      </c>
      <c r="G130" s="4">
        <f t="shared" si="59"/>
        <v>0.99078947368421055</v>
      </c>
      <c r="H130" s="4">
        <f t="shared" si="60"/>
        <v>0.99315789473684202</v>
      </c>
      <c r="I130" s="53">
        <f>'RawData + GCconc'!J130-'RawData + GCconc'!I130</f>
        <v>33.89</v>
      </c>
      <c r="J130" s="52">
        <v>71.599999999999994</v>
      </c>
      <c r="K130" s="5">
        <f t="shared" si="61"/>
        <v>37.709999999999994</v>
      </c>
      <c r="L130" s="51">
        <f>'RawData + GCconc'!M130</f>
        <v>52</v>
      </c>
      <c r="M130" s="6">
        <f t="shared" si="62"/>
        <v>1.3662437717204707</v>
      </c>
      <c r="N130" s="53">
        <f>'RawData + GCconc'!T130/'RawData + GCconc'!Q130</f>
        <v>8.8196896485934388</v>
      </c>
      <c r="O130" s="8">
        <v>2</v>
      </c>
      <c r="P130" s="59">
        <f t="shared" si="63"/>
        <v>1.9863157894736841E-6</v>
      </c>
      <c r="Q130" s="7">
        <f t="shared" si="64"/>
        <v>8.7384556649879737E-6</v>
      </c>
      <c r="R130" s="7">
        <f t="shared" si="65"/>
        <v>1.2049846050898293E-5</v>
      </c>
      <c r="S130" s="8">
        <f t="shared" si="66"/>
        <v>37377.086509989218</v>
      </c>
      <c r="T130" s="8">
        <f t="shared" si="67"/>
        <v>35051.774183986832</v>
      </c>
      <c r="U130" s="8">
        <f t="shared" si="68"/>
        <v>67732648.244090021</v>
      </c>
      <c r="V130" s="8">
        <f t="shared" si="69"/>
        <v>37137.181371324412</v>
      </c>
      <c r="W130" s="8">
        <f t="shared" si="70"/>
        <v>63650727.354399033</v>
      </c>
      <c r="X130" s="8">
        <f t="shared" si="71"/>
        <v>34899.102094140981</v>
      </c>
      <c r="Y130" s="9">
        <f>55.5*(Q130/V130)*16*10^3*10^3</f>
        <v>0.20894823850312547</v>
      </c>
      <c r="Z130" s="9">
        <f>55.5*(R130/V130)*16*10^3*10^3</f>
        <v>0.28812804036495682</v>
      </c>
      <c r="AA130" s="6">
        <f>$L130/$I130*Q130*16/22.4*(273/($C130+273))*10^3*10^3</f>
        <v>8.8689783375076594</v>
      </c>
      <c r="AB130" s="6">
        <f>$K130/$I130*R130*16/22.4*(273/($C130+273))*10^3*10^3</f>
        <v>8.8689783375076576</v>
      </c>
      <c r="AC130" s="10">
        <f t="shared" si="72"/>
        <v>9.0779265760107855</v>
      </c>
      <c r="AD130" s="10">
        <f t="shared" si="73"/>
        <v>9.1571063778726138</v>
      </c>
      <c r="AE130" s="10">
        <f t="shared" si="74"/>
        <v>5.0541369697553178E-2</v>
      </c>
      <c r="AF130" s="51">
        <f>'RawData + GCconc'!U130/'RawData + GCconc'!Q130</f>
        <v>157.67431131056776</v>
      </c>
      <c r="AG130" s="8">
        <v>401</v>
      </c>
      <c r="AH130" s="59">
        <f t="shared" si="75"/>
        <v>3.9825631578947366E-4</v>
      </c>
      <c r="AI130" s="7">
        <f>AF130*10^-6*G130</f>
        <v>1.5622204791691777E-4</v>
      </c>
      <c r="AJ130" s="12">
        <f>AF130*10^-6*M130</f>
        <v>2.1542154578837775E-4</v>
      </c>
      <c r="AK130" s="8">
        <f t="shared" ref="AK130:AK134" si="98">1/EXP((-317.658+17371.2/($C130+273)+43.0607*LN($C130+273)+-0.000219107*($C130+273))/1.98719)</f>
        <v>1113.8486021832368</v>
      </c>
      <c r="AL130" s="8">
        <f t="shared" si="76"/>
        <v>1021.6522474482357</v>
      </c>
      <c r="AM130" s="8">
        <f t="shared" si="77"/>
        <v>2718078.708096337</v>
      </c>
      <c r="AN130" s="8">
        <f t="shared" si="78"/>
        <v>1490.2972876587091</v>
      </c>
      <c r="AO130" s="8">
        <f t="shared" si="79"/>
        <v>2482657.8850664515</v>
      </c>
      <c r="AP130" s="8">
        <f t="shared" si="80"/>
        <v>1361.2182389266943</v>
      </c>
      <c r="AQ130" s="11">
        <f t="shared" si="81"/>
        <v>255.98532868059453</v>
      </c>
      <c r="AR130" s="11">
        <f t="shared" si="82"/>
        <v>352.98958078469678</v>
      </c>
      <c r="AS130" s="5">
        <f>$L130/$I130*AI130*44/22.4*(273/(C130+273))*10^3*10^3</f>
        <v>436.02754683654604</v>
      </c>
      <c r="AT130" s="5">
        <f t="shared" si="83"/>
        <v>436.02754683654592</v>
      </c>
      <c r="AU130" s="10">
        <f t="shared" si="84"/>
        <v>692.01287551714063</v>
      </c>
      <c r="AV130" s="10">
        <f t="shared" si="85"/>
        <v>789.01712762124271</v>
      </c>
      <c r="AW130" s="10">
        <f t="shared" si="86"/>
        <v>714.46436386624771</v>
      </c>
      <c r="AX130" s="52">
        <f>'RawData + GCconc'!V130/'RawData + GCconc'!Q130</f>
        <v>9.8313186948376277E-2</v>
      </c>
      <c r="AY130" s="57">
        <v>0.31</v>
      </c>
      <c r="AZ130" s="59">
        <f t="shared" si="87"/>
        <v>3.0787894736842102E-7</v>
      </c>
      <c r="BA130" s="7">
        <f>$AX130*10^-6*G130</f>
        <v>9.7407670752799131E-8</v>
      </c>
      <c r="BB130" s="7">
        <f>$AX130*10^-6*M130</f>
        <v>1.3431977934620936E-7</v>
      </c>
      <c r="BC130" s="8">
        <f t="shared" ref="BC130:BC134" si="99">1/EXP((-180.95+13205.8/($C130+273)+20.0399*LN($C130+273)+0.0238544*($C130+273))/1.98719)</f>
        <v>2066.1526529221833</v>
      </c>
      <c r="BD130" s="8">
        <f t="shared" si="88"/>
        <v>1877.5028327565381</v>
      </c>
      <c r="BE130" s="8">
        <f t="shared" ref="BE130:BE134" si="100">1/(EXP(-74.2323+97.3006*(100/($C130+273))+24.1406*LN(($C130+273)/100)))</f>
        <v>3713982.1967485915</v>
      </c>
      <c r="BF130" s="8">
        <f t="shared" si="89"/>
        <v>2036.3419123001295</v>
      </c>
      <c r="BG130" s="8">
        <f t="shared" si="90"/>
        <v>3375485.5330468193</v>
      </c>
      <c r="BH130" s="8">
        <f t="shared" si="91"/>
        <v>1850.7473383484491</v>
      </c>
      <c r="BI130" s="9">
        <f t="shared" si="92"/>
        <v>0.11681217704233783</v>
      </c>
      <c r="BJ130" s="9">
        <f t="shared" si="93"/>
        <v>0.1610775180642155</v>
      </c>
      <c r="BK130" s="9">
        <f>$L130/$I130*BA130*44/22.4*(273/(C130+273))*10^3*10^3</f>
        <v>0.2718721735359193</v>
      </c>
      <c r="BL130" s="9">
        <f t="shared" si="94"/>
        <v>0.27187217353591925</v>
      </c>
      <c r="BM130" s="10">
        <f t="shared" si="95"/>
        <v>0.38868435057825712</v>
      </c>
      <c r="BN130" s="10">
        <f t="shared" si="96"/>
        <v>0.43294969160013475</v>
      </c>
      <c r="BO130" s="10">
        <f t="shared" si="97"/>
        <v>0.40623610467791016</v>
      </c>
    </row>
    <row r="131" spans="1:67" x14ac:dyDescent="0.35">
      <c r="A131" t="str">
        <f>'RawData + GCconc'!A131</f>
        <v>WB</v>
      </c>
      <c r="B131" s="14">
        <f>'RawData + GCconc'!B131</f>
        <v>43910</v>
      </c>
      <c r="C131" s="50">
        <f>'RawData + GCconc'!O131</f>
        <v>21.8</v>
      </c>
      <c r="D131" s="51">
        <f>'RawData + GCconc'!P131</f>
        <v>753</v>
      </c>
      <c r="E131" s="51">
        <f>'RawData + GCconc'!F131</f>
        <v>18.8</v>
      </c>
      <c r="F131" s="51">
        <f>'RawData + GCconc'!G131</f>
        <v>754.8</v>
      </c>
      <c r="G131" s="4">
        <f t="shared" ref="G131:G134" si="101">D131/760</f>
        <v>0.99078947368421055</v>
      </c>
      <c r="H131" s="4">
        <f t="shared" ref="H131:H134" si="102">F131/760</f>
        <v>0.99315789473684202</v>
      </c>
      <c r="I131" s="53">
        <f>'RawData + GCconc'!J131-'RawData + GCconc'!I131</f>
        <v>45.81</v>
      </c>
      <c r="J131" s="52">
        <v>71.599999999999994</v>
      </c>
      <c r="K131" s="5">
        <f t="shared" ref="K131:K134" si="103">J131-I131</f>
        <v>25.789999999999992</v>
      </c>
      <c r="L131" s="51">
        <f>'RawData + GCconc'!M131</f>
        <v>39</v>
      </c>
      <c r="M131" s="6">
        <f t="shared" ref="M131:M134" si="104">G131*L131/K131</f>
        <v>1.4982857492704234</v>
      </c>
      <c r="N131" s="53">
        <f>'RawData + GCconc'!T131/'RawData + GCconc'!Q131</f>
        <v>9.6834539131000117</v>
      </c>
      <c r="O131" s="8">
        <v>2</v>
      </c>
      <c r="P131" s="59">
        <f t="shared" ref="P131:P134" si="105">O131*H131 * 10^-6</f>
        <v>1.9863157894736841E-6</v>
      </c>
      <c r="Q131" s="7">
        <f t="shared" ref="Q131:Q134" si="106">N131*10^-6*G131</f>
        <v>9.5942642060056689E-6</v>
      </c>
      <c r="R131" s="7">
        <f t="shared" ref="R131:R134" si="107">N131*10^-6*M131</f>
        <v>1.4508581001714662E-5</v>
      </c>
      <c r="S131" s="8">
        <f t="shared" ref="S131:S134" si="108">1/EXP((-365.183+18106.7/($C131+273)+49.7554*LN($C131+273)+-0.00028503*($C131+273))/1.98719)</f>
        <v>37377.086509989218</v>
      </c>
      <c r="T131" s="8">
        <f t="shared" ref="T131:T134" si="109">1/EXP((-365.183+18106.7/($E131+273)+49.7554*LN($E131+273)+-0.00028503*($E131+273))/1.98719)</f>
        <v>35126.763630101763</v>
      </c>
      <c r="U131" s="8">
        <f t="shared" ref="U131:U134" si="110">1/(EXP(-83.522+101.4956*(100/($C131+273))+28.7314*LN(($C131+273)/100)))</f>
        <v>67732648.244090021</v>
      </c>
      <c r="V131" s="8">
        <f t="shared" ref="V131:V134" si="111">U131/101325*1000/18</f>
        <v>37137.181371324412</v>
      </c>
      <c r="W131" s="8">
        <f t="shared" ref="W131:W134" si="112">1/(EXP(-83.522+101.4956*(100/($E131+273))+28.7314*LN(($E131+273)/100)))</f>
        <v>63783012.758135051</v>
      </c>
      <c r="X131" s="8">
        <f t="shared" ref="X131:X134" si="113">W131/101325*1000/18</f>
        <v>34971.632951248757</v>
      </c>
      <c r="Y131" s="9">
        <f>55.5*(Q131/V131)*16*10^3*10^3</f>
        <v>0.22941177279306266</v>
      </c>
      <c r="Z131" s="9">
        <f>55.5*(R131/V131)*16*10^3*10^3</f>
        <v>0.34691970294414282</v>
      </c>
      <c r="AA131" s="6">
        <f>$L131/$I131*Q131*16/22.4*(273/($C131+273))*10^3*10^3</f>
        <v>5.4028526243191015</v>
      </c>
      <c r="AB131" s="6">
        <f>$K131/$I131*R131*16/22.4*(273/($C131+273))*10^3*10^3</f>
        <v>5.4028526243190989</v>
      </c>
      <c r="AC131" s="10">
        <f t="shared" ref="AC131:AC134" si="114">SUM(AA131,Y131)</f>
        <v>5.6322643971121638</v>
      </c>
      <c r="AD131" s="10">
        <f t="shared" ref="AD131:AD134" si="115">Z131+AB131</f>
        <v>5.7497723272632415</v>
      </c>
      <c r="AE131" s="10">
        <f t="shared" ref="AE131:AE134" si="116">55.5*(P131/X131)*16*10^3*10^3</f>
        <v>5.0436547344285459E-2</v>
      </c>
      <c r="AF131" s="51">
        <f>'RawData + GCconc'!U131/'RawData + GCconc'!Q131</f>
        <v>334.89618306311382</v>
      </c>
      <c r="AG131" s="8">
        <v>401</v>
      </c>
      <c r="AH131" s="59">
        <f t="shared" ref="AH131:AH134" si="117">AG131*H131 * 10^-6</f>
        <v>3.9825631578947366E-4</v>
      </c>
      <c r="AI131" s="7">
        <f>AF131*10^-6*G131</f>
        <v>3.3181161295595357E-4</v>
      </c>
      <c r="AJ131" s="12">
        <f>AF131*10^-6*M131</f>
        <v>5.017701785685224E-4</v>
      </c>
      <c r="AK131" s="8">
        <f t="shared" si="98"/>
        <v>1113.8486021832368</v>
      </c>
      <c r="AL131" s="8">
        <f t="shared" ref="AL131:AL134" si="118">1/EXP((-317.658+17371.2/($E131+273)+43.0607*LN($E131+273)+-0.000219107*($E131+273))/1.98719)</f>
        <v>1024.5718873675253</v>
      </c>
      <c r="AM131" s="8">
        <f t="shared" ref="AM131:AM134" si="119">1/(EXP(-69.6192+90.5069*(100/($C131+273))+22.294*LN(($C131+273)/100)))</f>
        <v>2718078.708096337</v>
      </c>
      <c r="AN131" s="8">
        <f t="shared" ref="AN131:AN134" si="120">AM131/101325*1000/18</f>
        <v>1490.2972876587091</v>
      </c>
      <c r="AO131" s="8">
        <f t="shared" ref="AO131:AO134" si="121">1/(EXP(-69.6192+90.5069*(100/($E131+273))+22.294*LN(($E131+273)/100)))</f>
        <v>2490096.1944305059</v>
      </c>
      <c r="AP131" s="8">
        <f t="shared" ref="AP131:AP134" si="122">AO131/101325*1000/18</f>
        <v>1365.2965948024816</v>
      </c>
      <c r="AQ131" s="11">
        <f t="shared" ref="AQ131:AQ134" si="123">55.5*(AI131/$AN131)*44*10^3*10^3</f>
        <v>543.7062561600801</v>
      </c>
      <c r="AR131" s="11">
        <f t="shared" ref="AR131:AR134" si="124">55.5*(AJ131/$AN131)*44*10^3*10^3</f>
        <v>822.20023226999342</v>
      </c>
      <c r="AS131" s="5">
        <f>$L131/$I131*AI131*44/22.4*(273/(C131+273))*10^3*10^3</f>
        <v>513.84924520529864</v>
      </c>
      <c r="AT131" s="5">
        <f t="shared" ref="AT131:AT134" si="125">$K131/$I131*AJ131*44/22.4*(273/($C131+273))*10^3*10^3</f>
        <v>513.84924520529853</v>
      </c>
      <c r="AU131" s="10">
        <f t="shared" ref="AU131:AU134" si="126">SUM(AQ131,AS131)</f>
        <v>1057.5555013653789</v>
      </c>
      <c r="AV131" s="10">
        <f t="shared" ref="AV131:AV134" si="127">AR131+AT131</f>
        <v>1336.049477475292</v>
      </c>
      <c r="AW131" s="10">
        <f t="shared" ref="AW131:AW134" si="128">55.5*(AH131/$AP131)*44*10^3*10^3</f>
        <v>712.33014632882237</v>
      </c>
      <c r="AX131" s="52">
        <f>'RawData + GCconc'!V131/'RawData + GCconc'!Q131</f>
        <v>0.12685579312550746</v>
      </c>
      <c r="AY131" s="57">
        <v>0.31</v>
      </c>
      <c r="AZ131" s="59">
        <f t="shared" ref="AZ131:AZ134" si="129">AY131*H131 *10^-6</f>
        <v>3.0787894736842102E-7</v>
      </c>
      <c r="BA131" s="7">
        <f>$AX131*10^-6*G131</f>
        <v>1.2568738450461463E-7</v>
      </c>
      <c r="BB131" s="7">
        <f>$AX131*10^-6*M131</f>
        <v>1.9006622705234476E-7</v>
      </c>
      <c r="BC131" s="8">
        <f t="shared" si="99"/>
        <v>2066.1526529221833</v>
      </c>
      <c r="BD131" s="8">
        <f t="shared" ref="BD131:BD134" si="130">1/EXP((-180.95+13205.8/($E131+273)+20.0399*LN($E131+273)+0.0238544*($E131+273))/1.98719)</f>
        <v>1883.4269901385094</v>
      </c>
      <c r="BE131" s="8">
        <f t="shared" si="100"/>
        <v>3713982.1967485915</v>
      </c>
      <c r="BF131" s="8">
        <f t="shared" ref="BF131:BF134" si="131">BE131/101325*1000/18</f>
        <v>2036.3419123001295</v>
      </c>
      <c r="BG131" s="8">
        <f t="shared" ref="BG131:BG134" si="132">1/(EXP(-74.2323+97.3006*(100/($E131+273))+24.1406*LN(($E131+273)/100)))</f>
        <v>3386158.2344540069</v>
      </c>
      <c r="BH131" s="8">
        <f t="shared" ref="BH131:BH134" si="133">BG131/101325*1000/18</f>
        <v>1856.599081313708</v>
      </c>
      <c r="BI131" s="9">
        <f t="shared" ref="BI131:BI134" si="134">55.5*(BA131/BF131)*44*10^3*10^3</f>
        <v>0.15072547056382141</v>
      </c>
      <c r="BJ131" s="9">
        <f t="shared" ref="BJ131:BJ134" si="135">55.5*(BB131/$BF131)*44*10^3*10^3</f>
        <v>0.22792917223687614</v>
      </c>
      <c r="BK131" s="9">
        <f>$L131/$I131*BA131*44/22.4*(273/(C131+273))*10^3*10^3</f>
        <v>0.19464167358150192</v>
      </c>
      <c r="BL131" s="9">
        <f t="shared" ref="BL131:BL134" si="136">$K131/$I131*BB131*44/22.4*(273/($C131+273))*10^3*10^3</f>
        <v>0.19464167358150186</v>
      </c>
      <c r="BM131" s="10">
        <f t="shared" ref="BM131:BM134" si="137">BI131+BK131</f>
        <v>0.34536714414532332</v>
      </c>
      <c r="BN131" s="10">
        <f t="shared" ref="BN131:BN134" si="138">BL131+BJ131</f>
        <v>0.422570845818378</v>
      </c>
      <c r="BO131" s="10">
        <f t="shared" ref="BO131:BO134" si="139">55.5*(AZ131/$BH131)*44*10^3*10^3</f>
        <v>0.40495570478344228</v>
      </c>
    </row>
    <row r="132" spans="1:67" x14ac:dyDescent="0.35">
      <c r="A132" t="str">
        <f>'RawData + GCconc'!A132</f>
        <v>WB</v>
      </c>
      <c r="B132" s="14">
        <f>'RawData + GCconc'!B132</f>
        <v>43910</v>
      </c>
      <c r="C132" s="50">
        <f>'RawData + GCconc'!O132</f>
        <v>21.8</v>
      </c>
      <c r="D132" s="51">
        <f>'RawData + GCconc'!P132</f>
        <v>753</v>
      </c>
      <c r="E132" s="51">
        <f>'RawData + GCconc'!F132</f>
        <v>18.8</v>
      </c>
      <c r="F132" s="51">
        <f>'RawData + GCconc'!G132</f>
        <v>754.8</v>
      </c>
      <c r="G132" s="4">
        <f t="shared" si="101"/>
        <v>0.99078947368421055</v>
      </c>
      <c r="H132" s="4">
        <f t="shared" si="102"/>
        <v>0.99315789473684202</v>
      </c>
      <c r="I132" s="53">
        <f>'RawData + GCconc'!J132-'RawData + GCconc'!I132</f>
        <v>45.11</v>
      </c>
      <c r="J132" s="52">
        <v>71.599999999999994</v>
      </c>
      <c r="K132" s="5">
        <f t="shared" si="103"/>
        <v>26.489999999999995</v>
      </c>
      <c r="L132" s="51">
        <f>'RawData + GCconc'!M132</f>
        <v>40</v>
      </c>
      <c r="M132" s="6">
        <f t="shared" si="104"/>
        <v>1.4960958455027722</v>
      </c>
      <c r="N132" s="53">
        <f>'RawData + GCconc'!T132/'RawData + GCconc'!Q132</f>
        <v>10.049498155579759</v>
      </c>
      <c r="O132" s="8">
        <v>2</v>
      </c>
      <c r="P132" s="59">
        <f t="shared" si="105"/>
        <v>1.9863157894736841E-6</v>
      </c>
      <c r="Q132" s="7">
        <f t="shared" si="106"/>
        <v>9.9569369883573126E-6</v>
      </c>
      <c r="R132" s="7">
        <f t="shared" si="107"/>
        <v>1.5035012439950648E-5</v>
      </c>
      <c r="S132" s="8">
        <f t="shared" si="108"/>
        <v>37377.086509989218</v>
      </c>
      <c r="T132" s="8">
        <f t="shared" si="109"/>
        <v>35126.763630101763</v>
      </c>
      <c r="U132" s="8">
        <f t="shared" si="110"/>
        <v>67732648.244090021</v>
      </c>
      <c r="V132" s="8">
        <f t="shared" si="111"/>
        <v>37137.181371324412</v>
      </c>
      <c r="W132" s="8">
        <f t="shared" si="112"/>
        <v>63783012.758135051</v>
      </c>
      <c r="X132" s="8">
        <f t="shared" si="113"/>
        <v>34971.632951248757</v>
      </c>
      <c r="Y132" s="9">
        <f>55.5*(Q132/V132)*16*10^3*10^3</f>
        <v>0.23808376724272579</v>
      </c>
      <c r="Z132" s="9">
        <f>55.5*(R132/V132)*16*10^3*10^3</f>
        <v>0.35950738730498433</v>
      </c>
      <c r="AA132" s="6">
        <f>$L132/$I132*Q132*16/22.4*(273/($C132+273))*10^3*10^3</f>
        <v>5.8400969279366741</v>
      </c>
      <c r="AB132" s="6">
        <f>$K132/$I132*R132*16/22.4*(273/($C132+273))*10^3*10^3</f>
        <v>5.840096927936675</v>
      </c>
      <c r="AC132" s="10">
        <f t="shared" si="114"/>
        <v>6.0781806951794</v>
      </c>
      <c r="AD132" s="10">
        <f t="shared" si="115"/>
        <v>6.1996043152416593</v>
      </c>
      <c r="AE132" s="10">
        <f t="shared" si="116"/>
        <v>5.0436547344285459E-2</v>
      </c>
      <c r="AF132" s="51">
        <f>'RawData + GCconc'!U132/'RawData + GCconc'!Q132</f>
        <v>368.97240336246062</v>
      </c>
      <c r="AG132" s="8">
        <v>401</v>
      </c>
      <c r="AH132" s="59">
        <f t="shared" si="117"/>
        <v>3.9825631578947366E-4</v>
      </c>
      <c r="AI132" s="7">
        <f>AF132*10^-6*G132</f>
        <v>3.6557397333149055E-4</v>
      </c>
      <c r="AJ132" s="12">
        <f>AF132*10^-6*M132</f>
        <v>5.5201807977575039E-4</v>
      </c>
      <c r="AK132" s="8">
        <f t="shared" si="98"/>
        <v>1113.8486021832368</v>
      </c>
      <c r="AL132" s="8">
        <f t="shared" si="118"/>
        <v>1024.5718873675253</v>
      </c>
      <c r="AM132" s="8">
        <f t="shared" si="119"/>
        <v>2718078.708096337</v>
      </c>
      <c r="AN132" s="8">
        <f t="shared" si="120"/>
        <v>1490.2972876587091</v>
      </c>
      <c r="AO132" s="8">
        <f t="shared" si="121"/>
        <v>2490096.1944305059</v>
      </c>
      <c r="AP132" s="8">
        <f t="shared" si="122"/>
        <v>1365.2965948024816</v>
      </c>
      <c r="AQ132" s="11">
        <f t="shared" si="123"/>
        <v>599.02923414562576</v>
      </c>
      <c r="AR132" s="11">
        <f t="shared" si="124"/>
        <v>904.53640490090754</v>
      </c>
      <c r="AS132" s="5">
        <f>$L132/$I132*AI132*44/22.4*(273/(C132+273))*10^3*10^3</f>
        <v>589.66080261219395</v>
      </c>
      <c r="AT132" s="5">
        <f t="shared" si="125"/>
        <v>589.66080261219395</v>
      </c>
      <c r="AU132" s="10">
        <f t="shared" si="126"/>
        <v>1188.6900367578196</v>
      </c>
      <c r="AV132" s="10">
        <f t="shared" si="127"/>
        <v>1494.1972075131016</v>
      </c>
      <c r="AW132" s="10">
        <f t="shared" si="128"/>
        <v>712.33014632882237</v>
      </c>
      <c r="AX132" s="52">
        <f>'RawData + GCconc'!V132/'RawData + GCconc'!Q132</f>
        <v>0.13578511147588232</v>
      </c>
      <c r="AY132" s="57">
        <v>0.31</v>
      </c>
      <c r="AZ132" s="59">
        <f t="shared" si="129"/>
        <v>3.0787894736842102E-7</v>
      </c>
      <c r="BA132" s="7">
        <f>$AX132*10^-6*G132</f>
        <v>1.3453445913334128E-7</v>
      </c>
      <c r="BB132" s="7">
        <f>$AX132*10^-6*M132</f>
        <v>2.031475411601983E-7</v>
      </c>
      <c r="BC132" s="8">
        <f t="shared" si="99"/>
        <v>2066.1526529221833</v>
      </c>
      <c r="BD132" s="8">
        <f t="shared" si="130"/>
        <v>1883.4269901385094</v>
      </c>
      <c r="BE132" s="8">
        <f t="shared" si="100"/>
        <v>3713982.1967485915</v>
      </c>
      <c r="BF132" s="8">
        <f t="shared" si="131"/>
        <v>2036.3419123001295</v>
      </c>
      <c r="BG132" s="8">
        <f t="shared" si="132"/>
        <v>3386158.2344540069</v>
      </c>
      <c r="BH132" s="8">
        <f t="shared" si="133"/>
        <v>1856.599081313708</v>
      </c>
      <c r="BI132" s="9">
        <f t="shared" si="134"/>
        <v>0.16133496404468153</v>
      </c>
      <c r="BJ132" s="9">
        <f t="shared" si="135"/>
        <v>0.24361640474848106</v>
      </c>
      <c r="BK132" s="9">
        <f>$L132/$I132*BA132*44/22.4*(273/(C132+273))*10^3*10^3</f>
        <v>0.21700039646867816</v>
      </c>
      <c r="BL132" s="9">
        <f t="shared" si="136"/>
        <v>0.21700039646867819</v>
      </c>
      <c r="BM132" s="10">
        <f t="shared" si="137"/>
        <v>0.3783353605133597</v>
      </c>
      <c r="BN132" s="10">
        <f t="shared" si="138"/>
        <v>0.46061680121715926</v>
      </c>
      <c r="BO132" s="10">
        <f t="shared" si="139"/>
        <v>0.40495570478344228</v>
      </c>
    </row>
    <row r="133" spans="1:67" x14ac:dyDescent="0.35">
      <c r="A133" t="str">
        <f>'RawData + GCconc'!A133</f>
        <v>WBP</v>
      </c>
      <c r="B133" s="14">
        <f>'RawData + GCconc'!B133</f>
        <v>43910</v>
      </c>
      <c r="C133" s="50">
        <f>'RawData + GCconc'!O133</f>
        <v>21.8</v>
      </c>
      <c r="D133" s="51">
        <f>'RawData + GCconc'!P133</f>
        <v>753</v>
      </c>
      <c r="E133" s="51">
        <f>'RawData + GCconc'!F133</f>
        <v>17.899999999999999</v>
      </c>
      <c r="F133" s="51">
        <f>'RawData + GCconc'!G133</f>
        <v>754.2</v>
      </c>
      <c r="G133" s="4">
        <f t="shared" si="101"/>
        <v>0.99078947368421055</v>
      </c>
      <c r="H133" s="4">
        <f t="shared" si="102"/>
        <v>0.99236842105263168</v>
      </c>
      <c r="I133" s="53">
        <f>'RawData + GCconc'!J133-'RawData + GCconc'!I133</f>
        <v>43.22</v>
      </c>
      <c r="J133" s="52">
        <v>71.599999999999994</v>
      </c>
      <c r="K133" s="5">
        <f t="shared" si="103"/>
        <v>28.379999999999995</v>
      </c>
      <c r="L133" s="51">
        <f>'RawData + GCconc'!M133</f>
        <v>41</v>
      </c>
      <c r="M133" s="6">
        <f t="shared" si="104"/>
        <v>1.43137309446979</v>
      </c>
      <c r="N133" s="53">
        <f>'RawData + GCconc'!T133/'RawData + GCconc'!Q133</f>
        <v>15.803178672361181</v>
      </c>
      <c r="O133" s="8">
        <v>2</v>
      </c>
      <c r="P133" s="59">
        <f t="shared" si="105"/>
        <v>1.9847368421052632E-6</v>
      </c>
      <c r="Q133" s="7">
        <f t="shared" si="106"/>
        <v>1.5657623079326272E-5</v>
      </c>
      <c r="R133" s="7">
        <f t="shared" si="107"/>
        <v>2.2620244758716607E-5</v>
      </c>
      <c r="S133" s="8">
        <f t="shared" si="108"/>
        <v>37377.086509989218</v>
      </c>
      <c r="T133" s="8">
        <f t="shared" si="109"/>
        <v>34452.120084250913</v>
      </c>
      <c r="U133" s="8">
        <f t="shared" si="110"/>
        <v>67732648.244090021</v>
      </c>
      <c r="V133" s="8">
        <f t="shared" si="111"/>
        <v>37137.181371324412</v>
      </c>
      <c r="W133" s="8">
        <f t="shared" si="112"/>
        <v>62591420.541195281</v>
      </c>
      <c r="X133" s="8">
        <f t="shared" si="113"/>
        <v>34318.294016062333</v>
      </c>
      <c r="Y133" s="9">
        <f>55.5*(Q133/V133)*16*10^3*10^3</f>
        <v>0.37439484583980087</v>
      </c>
      <c r="Z133" s="9">
        <f>55.5*(R133/V133)*16*10^3*10^3</f>
        <v>0.54088050315122771</v>
      </c>
      <c r="AA133" s="6">
        <f>$L133/$I133*Q133*16/22.4*(273/($C133+273))*10^3*10^3</f>
        <v>9.8249887231850259</v>
      </c>
      <c r="AB133" s="6">
        <f>$K133/$I133*R133*16/22.4*(273/($C133+273))*10^3*10^3</f>
        <v>9.8249887231850259</v>
      </c>
      <c r="AC133" s="10">
        <f t="shared" si="114"/>
        <v>10.199383569024826</v>
      </c>
      <c r="AD133" s="10">
        <f t="shared" si="115"/>
        <v>10.365869226336253</v>
      </c>
      <c r="AE133" s="10">
        <f t="shared" si="116"/>
        <v>5.1355883685959981E-2</v>
      </c>
      <c r="AF133" s="51">
        <f>'RawData + GCconc'!U133/'RawData + GCconc'!Q133</f>
        <v>561.32605391572656</v>
      </c>
      <c r="AG133" s="8">
        <v>401</v>
      </c>
      <c r="AH133" s="59">
        <f t="shared" si="117"/>
        <v>3.9793973684210527E-4</v>
      </c>
      <c r="AI133" s="7">
        <f>AF133*10^-6*G133</f>
        <v>5.561559455243974E-4</v>
      </c>
      <c r="AJ133" s="12">
        <f>AF133*10^-6*M133</f>
        <v>8.0346701079986966E-4</v>
      </c>
      <c r="AK133" s="8">
        <f t="shared" si="98"/>
        <v>1113.8486021832368</v>
      </c>
      <c r="AL133" s="8">
        <f t="shared" si="118"/>
        <v>998.43053864449325</v>
      </c>
      <c r="AM133" s="8">
        <f t="shared" si="119"/>
        <v>2718078.708096337</v>
      </c>
      <c r="AN133" s="8">
        <f t="shared" si="120"/>
        <v>1490.2972876587091</v>
      </c>
      <c r="AO133" s="8">
        <f t="shared" si="121"/>
        <v>2423536.8650957341</v>
      </c>
      <c r="AP133" s="8">
        <f t="shared" si="122"/>
        <v>1328.8027332816482</v>
      </c>
      <c r="AQ133" s="11">
        <f t="shared" si="123"/>
        <v>911.31670856372284</v>
      </c>
      <c r="AR133" s="11">
        <f t="shared" si="124"/>
        <v>1316.5604316812066</v>
      </c>
      <c r="AS133" s="5">
        <f>$L133/$I133*AI133*44/22.4*(273/(C133+273))*10^3*10^3</f>
        <v>959.70002151167694</v>
      </c>
      <c r="AT133" s="5">
        <f t="shared" si="125"/>
        <v>959.70002151167694</v>
      </c>
      <c r="AU133" s="10">
        <f t="shared" si="126"/>
        <v>1871.0167300753997</v>
      </c>
      <c r="AV133" s="10">
        <f t="shared" si="127"/>
        <v>2276.2604531928837</v>
      </c>
      <c r="AW133" s="10">
        <f t="shared" si="128"/>
        <v>731.31158826601279</v>
      </c>
      <c r="AX133" s="52">
        <f>'RawData + GCconc'!V133/'RawData + GCconc'!Q133</f>
        <v>0.12558409285028874</v>
      </c>
      <c r="AY133" s="57">
        <v>0.31</v>
      </c>
      <c r="AZ133" s="59">
        <f t="shared" si="129"/>
        <v>3.0763421052631581E-7</v>
      </c>
      <c r="BA133" s="7">
        <f>$AX133*10^-6*G133</f>
        <v>1.244273972582466E-7</v>
      </c>
      <c r="BB133" s="7">
        <f>$AX133*10^-6*M133</f>
        <v>1.7975769159929921E-7</v>
      </c>
      <c r="BC133" s="8">
        <f t="shared" si="99"/>
        <v>2066.1526529221833</v>
      </c>
      <c r="BD133" s="8">
        <f t="shared" si="130"/>
        <v>1830.4999781177314</v>
      </c>
      <c r="BE133" s="8">
        <f t="shared" si="100"/>
        <v>3713982.1967485915</v>
      </c>
      <c r="BF133" s="8">
        <f t="shared" si="131"/>
        <v>2036.3419123001295</v>
      </c>
      <c r="BG133" s="8">
        <f t="shared" si="132"/>
        <v>3290711.5928475917</v>
      </c>
      <c r="BH133" s="8">
        <f t="shared" si="133"/>
        <v>1804.2665750185552</v>
      </c>
      <c r="BI133" s="9">
        <f t="shared" si="134"/>
        <v>0.14921448223860675</v>
      </c>
      <c r="BJ133" s="9">
        <f t="shared" si="135"/>
        <v>0.21556708145817047</v>
      </c>
      <c r="BK133" s="9">
        <f>$L133/$I133*BA133*44/22.4*(273/(C133+273))*10^3*10^3</f>
        <v>0.21471131754743211</v>
      </c>
      <c r="BL133" s="9">
        <f t="shared" si="136"/>
        <v>0.21471131754743211</v>
      </c>
      <c r="BM133" s="10">
        <f t="shared" si="137"/>
        <v>0.36392579978603889</v>
      </c>
      <c r="BN133" s="10">
        <f t="shared" si="138"/>
        <v>0.43027839900560261</v>
      </c>
      <c r="BO133" s="10">
        <f t="shared" si="139"/>
        <v>0.41637014868356542</v>
      </c>
    </row>
    <row r="134" spans="1:67" x14ac:dyDescent="0.35">
      <c r="A134" t="str">
        <f>'RawData + GCconc'!A134</f>
        <v>WBP</v>
      </c>
      <c r="B134" s="14">
        <f>'RawData + GCconc'!B134</f>
        <v>43910</v>
      </c>
      <c r="C134" s="50">
        <f>'RawData + GCconc'!O134</f>
        <v>21.8</v>
      </c>
      <c r="D134" s="51">
        <f>'RawData + GCconc'!P134</f>
        <v>753</v>
      </c>
      <c r="E134" s="51">
        <f>'RawData + GCconc'!F134</f>
        <v>17.899999999999999</v>
      </c>
      <c r="F134" s="51">
        <f>'RawData + GCconc'!G134</f>
        <v>754.2</v>
      </c>
      <c r="G134" s="4">
        <f t="shared" si="101"/>
        <v>0.99078947368421055</v>
      </c>
      <c r="H134" s="4">
        <f t="shared" si="102"/>
        <v>0.99236842105263168</v>
      </c>
      <c r="I134" s="53">
        <f>'RawData + GCconc'!J134-'RawData + GCconc'!I134</f>
        <v>43.679999999999993</v>
      </c>
      <c r="J134" s="52">
        <v>71.599999999999994</v>
      </c>
      <c r="K134" s="5">
        <f t="shared" si="103"/>
        <v>27.92</v>
      </c>
      <c r="L134" s="51">
        <f>'RawData + GCconc'!M134</f>
        <v>41</v>
      </c>
      <c r="M134" s="6">
        <f t="shared" si="104"/>
        <v>1.4549558890061831</v>
      </c>
      <c r="N134" s="53">
        <f>'RawData + GCconc'!T134/'RawData + GCconc'!Q134</f>
        <v>13.993264282053818</v>
      </c>
      <c r="O134" s="8">
        <v>2</v>
      </c>
      <c r="P134" s="59">
        <f t="shared" si="105"/>
        <v>1.9847368421052632E-6</v>
      </c>
      <c r="Q134" s="7">
        <f t="shared" si="106"/>
        <v>1.3864378953140165E-5</v>
      </c>
      <c r="R134" s="7">
        <f t="shared" si="107"/>
        <v>2.0359582273594083E-5</v>
      </c>
      <c r="S134" s="8">
        <f t="shared" si="108"/>
        <v>37377.086509989218</v>
      </c>
      <c r="T134" s="8">
        <f t="shared" si="109"/>
        <v>34452.120084250913</v>
      </c>
      <c r="U134" s="8">
        <f t="shared" si="110"/>
        <v>67732648.244090021</v>
      </c>
      <c r="V134" s="8">
        <f t="shared" si="111"/>
        <v>37137.181371324412</v>
      </c>
      <c r="W134" s="8">
        <f t="shared" si="112"/>
        <v>62591420.541195281</v>
      </c>
      <c r="X134" s="8">
        <f t="shared" si="113"/>
        <v>34318.294016062333</v>
      </c>
      <c r="Y134" s="9">
        <f>55.5*(Q134/V134)*16*10^3*10^3</f>
        <v>0.33151596474941097</v>
      </c>
      <c r="Z134" s="9">
        <f>55.5*(R134/V134)*16*10^3*10^3</f>
        <v>0.48682501986840437</v>
      </c>
      <c r="AA134" s="6">
        <f>$L134/$I134*Q134*16/22.4*(273/($C134+273))*10^3*10^3</f>
        <v>8.6081292564987599</v>
      </c>
      <c r="AB134" s="6">
        <f>$K134/$I134*R134*16/22.4*(273/($C134+273))*10^3*10^3</f>
        <v>8.6081292564987599</v>
      </c>
      <c r="AC134" s="10">
        <f t="shared" si="114"/>
        <v>8.9396452212481705</v>
      </c>
      <c r="AD134" s="10">
        <f t="shared" si="115"/>
        <v>9.0949542763671651</v>
      </c>
      <c r="AE134" s="10">
        <f t="shared" si="116"/>
        <v>5.1355883685959981E-2</v>
      </c>
      <c r="AF134" s="51">
        <f>'RawData + GCconc'!U134/'RawData + GCconc'!Q134</f>
        <v>547.65202110879147</v>
      </c>
      <c r="AG134" s="8">
        <v>401</v>
      </c>
      <c r="AH134" s="59">
        <f t="shared" si="117"/>
        <v>3.9793973684210527E-4</v>
      </c>
      <c r="AI134" s="7">
        <f>AF134*10^-6*G134</f>
        <v>5.4260785775647356E-4</v>
      </c>
      <c r="AJ134" s="12">
        <f>AF134*10^-6*M134</f>
        <v>7.9680953323837457E-4</v>
      </c>
      <c r="AK134" s="8">
        <f t="shared" si="98"/>
        <v>1113.8486021832368</v>
      </c>
      <c r="AL134" s="8">
        <f t="shared" si="118"/>
        <v>998.43053864449325</v>
      </c>
      <c r="AM134" s="8">
        <f t="shared" si="119"/>
        <v>2718078.708096337</v>
      </c>
      <c r="AN134" s="8">
        <f t="shared" si="120"/>
        <v>1490.2972876587091</v>
      </c>
      <c r="AO134" s="8">
        <f t="shared" si="121"/>
        <v>2423536.8650957341</v>
      </c>
      <c r="AP134" s="8">
        <f t="shared" si="122"/>
        <v>1328.8027332816482</v>
      </c>
      <c r="AQ134" s="11">
        <f t="shared" si="123"/>
        <v>889.11682227040058</v>
      </c>
      <c r="AR134" s="11">
        <f t="shared" si="124"/>
        <v>1305.6514940217198</v>
      </c>
      <c r="AS134" s="5">
        <f>$L134/$I134*AI134*44/22.4*(273/(C134+273))*10^3*10^3</f>
        <v>926.4609778124759</v>
      </c>
      <c r="AT134" s="5">
        <f t="shared" si="125"/>
        <v>926.4609778124759</v>
      </c>
      <c r="AU134" s="10">
        <f t="shared" si="126"/>
        <v>1815.5778000828764</v>
      </c>
      <c r="AV134" s="10">
        <f t="shared" si="127"/>
        <v>2232.1124718341957</v>
      </c>
      <c r="AW134" s="10">
        <f t="shared" si="128"/>
        <v>731.31158826601279</v>
      </c>
      <c r="AX134" s="52">
        <f>'RawData + GCconc'!V134/'RawData + GCconc'!Q134</f>
        <v>0.11823649126013616</v>
      </c>
      <c r="AY134" s="57">
        <v>0.31</v>
      </c>
      <c r="AZ134" s="59">
        <f t="shared" si="129"/>
        <v>3.0763421052631581E-7</v>
      </c>
      <c r="BA134" s="7">
        <f>$AX134*10^-6*G134</f>
        <v>1.1714747094589807E-7</v>
      </c>
      <c r="BB134" s="7">
        <f>$AX134*10^-6*M134</f>
        <v>1.720288792543632E-7</v>
      </c>
      <c r="BC134" s="8">
        <f t="shared" si="99"/>
        <v>2066.1526529221833</v>
      </c>
      <c r="BD134" s="8">
        <f t="shared" si="130"/>
        <v>1830.4999781177314</v>
      </c>
      <c r="BE134" s="8">
        <f t="shared" si="100"/>
        <v>3713982.1967485915</v>
      </c>
      <c r="BF134" s="8">
        <f t="shared" si="131"/>
        <v>2036.3419123001295</v>
      </c>
      <c r="BG134" s="8">
        <f t="shared" si="132"/>
        <v>3290711.5928475917</v>
      </c>
      <c r="BH134" s="8">
        <f t="shared" si="133"/>
        <v>1804.2665750185552</v>
      </c>
      <c r="BI134" s="9">
        <f t="shared" si="134"/>
        <v>0.14048432747070014</v>
      </c>
      <c r="BJ134" s="9">
        <f t="shared" si="135"/>
        <v>0.20629861842044073</v>
      </c>
      <c r="BK134" s="9">
        <f>$L134/$I134*BA134*44/22.4*(273/(C134+273))*10^3*10^3</f>
        <v>0.200020252064808</v>
      </c>
      <c r="BL134" s="9">
        <f t="shared" si="136"/>
        <v>0.200020252064808</v>
      </c>
      <c r="BM134" s="10">
        <f t="shared" si="137"/>
        <v>0.34050457953550817</v>
      </c>
      <c r="BN134" s="10">
        <f t="shared" si="138"/>
        <v>0.40631887048524873</v>
      </c>
      <c r="BO134" s="10">
        <f t="shared" si="139"/>
        <v>0.41637014868356542</v>
      </c>
    </row>
    <row r="135" spans="1:67" x14ac:dyDescent="0.35">
      <c r="B135" s="14"/>
      <c r="C135" s="50"/>
      <c r="D135" s="51"/>
      <c r="E135" s="51"/>
      <c r="F135" s="51"/>
      <c r="G135" s="4"/>
      <c r="H135" s="56"/>
      <c r="I135" s="53"/>
    </row>
    <row r="136" spans="1:67" x14ac:dyDescent="0.35">
      <c r="B136" s="14"/>
      <c r="C136" s="50"/>
      <c r="D136" s="51"/>
      <c r="E136" s="51"/>
      <c r="F136" s="51"/>
      <c r="G136" s="4"/>
      <c r="H136" s="56"/>
      <c r="I136" s="53"/>
    </row>
    <row r="137" spans="1:67" x14ac:dyDescent="0.35">
      <c r="B137" s="14"/>
      <c r="C137" s="50"/>
      <c r="D137" s="51"/>
      <c r="E137" s="51"/>
      <c r="F137" s="51"/>
      <c r="G137" s="4"/>
      <c r="H137" s="56"/>
      <c r="I137" s="53"/>
    </row>
    <row r="138" spans="1:67" x14ac:dyDescent="0.35">
      <c r="B138" s="14"/>
      <c r="C138" s="50"/>
      <c r="D138" s="51"/>
      <c r="E138" s="51"/>
      <c r="F138" s="51"/>
      <c r="G138" s="4"/>
      <c r="H138" s="56"/>
      <c r="I138" s="53"/>
    </row>
    <row r="139" spans="1:67" x14ac:dyDescent="0.35">
      <c r="B139" s="14"/>
      <c r="C139" s="50"/>
      <c r="D139" s="51"/>
      <c r="E139" s="51"/>
      <c r="F139" s="51"/>
      <c r="G139" s="4"/>
      <c r="H139" s="56"/>
      <c r="I139" s="53"/>
    </row>
    <row r="140" spans="1:67" x14ac:dyDescent="0.35">
      <c r="B140" s="14"/>
      <c r="C140" s="50"/>
      <c r="D140" s="51"/>
      <c r="E140" s="51"/>
      <c r="F140" s="51"/>
      <c r="G140" s="4"/>
      <c r="H140" s="56"/>
      <c r="I140" s="53"/>
    </row>
    <row r="141" spans="1:67" x14ac:dyDescent="0.35">
      <c r="B141" s="14"/>
      <c r="C141" s="50"/>
      <c r="D141" s="51"/>
      <c r="E141" s="51"/>
      <c r="F141" s="51"/>
      <c r="G141" s="4"/>
      <c r="H141" s="56"/>
      <c r="I141" s="53"/>
    </row>
    <row r="142" spans="1:67" x14ac:dyDescent="0.35">
      <c r="B142" s="14"/>
      <c r="C142" s="50"/>
      <c r="D142" s="51"/>
      <c r="E142" s="51"/>
      <c r="F142" s="51"/>
      <c r="G142" s="4"/>
      <c r="H142" s="56"/>
      <c r="I142" s="53"/>
    </row>
    <row r="143" spans="1:67" x14ac:dyDescent="0.35">
      <c r="B143" s="14"/>
      <c r="C143" s="50"/>
      <c r="D143" s="51"/>
      <c r="E143" s="51"/>
      <c r="F143" s="51"/>
      <c r="G143" s="4"/>
      <c r="H143" s="56"/>
      <c r="I143" s="53"/>
    </row>
    <row r="144" spans="1:67" x14ac:dyDescent="0.35">
      <c r="B144" s="14"/>
      <c r="C144" s="50"/>
      <c r="D144" s="51"/>
      <c r="E144" s="51"/>
      <c r="F144" s="51"/>
      <c r="G144" s="4"/>
      <c r="H144" s="56"/>
      <c r="I144" s="53"/>
    </row>
    <row r="145" spans="2:9" x14ac:dyDescent="0.35">
      <c r="B145" s="14"/>
      <c r="C145" s="50"/>
      <c r="D145" s="51"/>
      <c r="E145" s="51"/>
      <c r="F145" s="51"/>
      <c r="G145" s="4"/>
      <c r="H145" s="56"/>
      <c r="I145" s="53"/>
    </row>
    <row r="146" spans="2:9" x14ac:dyDescent="0.35">
      <c r="B146" s="14"/>
      <c r="C146" s="50"/>
      <c r="D146" s="51"/>
      <c r="E146" s="51"/>
      <c r="F146" s="51"/>
      <c r="G146" s="4"/>
      <c r="H146" s="56"/>
      <c r="I146" s="53"/>
    </row>
    <row r="147" spans="2:9" x14ac:dyDescent="0.35">
      <c r="B147" s="14"/>
      <c r="C147" s="50"/>
      <c r="D147" s="51"/>
      <c r="E147" s="51"/>
      <c r="F147" s="51"/>
      <c r="G147" s="4"/>
      <c r="H147" s="56"/>
      <c r="I147" s="53"/>
    </row>
    <row r="148" spans="2:9" x14ac:dyDescent="0.35">
      <c r="B148" s="14"/>
      <c r="C148" s="50"/>
      <c r="D148" s="51"/>
      <c r="E148" s="51"/>
      <c r="F148" s="51"/>
      <c r="G148" s="4"/>
      <c r="H148" s="56"/>
      <c r="I148" s="53"/>
    </row>
    <row r="149" spans="2:9" x14ac:dyDescent="0.35">
      <c r="B149" s="14"/>
      <c r="C149" s="50"/>
      <c r="D149" s="51"/>
      <c r="E149" s="51"/>
      <c r="F149" s="51"/>
      <c r="G149" s="4"/>
      <c r="H149" s="56"/>
      <c r="I149" s="53"/>
    </row>
    <row r="150" spans="2:9" x14ac:dyDescent="0.35">
      <c r="B150" s="14"/>
      <c r="C150" s="50"/>
      <c r="D150" s="51"/>
      <c r="E150" s="51"/>
      <c r="F150" s="51"/>
      <c r="G150" s="4"/>
      <c r="H150" s="56"/>
      <c r="I150" s="53"/>
    </row>
    <row r="151" spans="2:9" x14ac:dyDescent="0.35">
      <c r="B151" s="14"/>
      <c r="C151" s="50"/>
      <c r="D151" s="51"/>
      <c r="E151" s="51"/>
      <c r="F151" s="51"/>
      <c r="G151" s="4"/>
      <c r="H151" s="56"/>
      <c r="I151" s="53"/>
    </row>
    <row r="152" spans="2:9" x14ac:dyDescent="0.35">
      <c r="B152" s="14"/>
      <c r="C152" s="50"/>
      <c r="D152" s="51"/>
      <c r="E152" s="51"/>
      <c r="F152" s="51"/>
      <c r="G152" s="4"/>
      <c r="H152" s="56"/>
      <c r="I152" s="53"/>
    </row>
    <row r="153" spans="2:9" x14ac:dyDescent="0.35">
      <c r="B153" s="14"/>
      <c r="C153" s="50"/>
      <c r="D153" s="51"/>
      <c r="E153" s="51"/>
      <c r="F153" s="51"/>
      <c r="G153" s="4"/>
      <c r="H153" s="56"/>
      <c r="I153" s="53"/>
    </row>
    <row r="154" spans="2:9" x14ac:dyDescent="0.35">
      <c r="B154" s="14"/>
      <c r="C154" s="50"/>
      <c r="D154" s="51"/>
      <c r="E154" s="51"/>
      <c r="F154" s="51"/>
      <c r="G154" s="4"/>
      <c r="H154" s="56"/>
      <c r="I154" s="53"/>
    </row>
    <row r="155" spans="2:9" x14ac:dyDescent="0.35">
      <c r="B155" s="14"/>
      <c r="C155" s="50"/>
      <c r="D155" s="51"/>
      <c r="E155" s="51"/>
      <c r="F155" s="51"/>
      <c r="G155" s="4"/>
      <c r="H155" s="56"/>
      <c r="I155" s="53"/>
    </row>
    <row r="156" spans="2:9" x14ac:dyDescent="0.35">
      <c r="B156" s="14"/>
      <c r="C156" s="50"/>
      <c r="D156" s="51"/>
      <c r="E156" s="51"/>
      <c r="F156" s="51"/>
      <c r="G156" s="4"/>
      <c r="H156" s="56"/>
      <c r="I156" s="53"/>
    </row>
    <row r="157" spans="2:9" x14ac:dyDescent="0.35">
      <c r="B157" s="14"/>
      <c r="C157" s="50"/>
      <c r="D157" s="51"/>
      <c r="E157" s="51"/>
      <c r="F157" s="51"/>
      <c r="G157" s="4"/>
      <c r="H157" s="56"/>
      <c r="I157" s="53"/>
    </row>
    <row r="158" spans="2:9" x14ac:dyDescent="0.35">
      <c r="B158" s="14"/>
      <c r="C158" s="50"/>
      <c r="D158" s="51"/>
      <c r="E158" s="51"/>
      <c r="F158" s="51"/>
      <c r="G158" s="4"/>
      <c r="H158" s="56"/>
      <c r="I158" s="53"/>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1EA98-89A4-4C0A-88E4-F1017541D1A1}">
  <dimension ref="A1:R134"/>
  <sheetViews>
    <sheetView workbookViewId="0">
      <selection activeCell="I20" sqref="I20"/>
    </sheetView>
  </sheetViews>
  <sheetFormatPr defaultRowHeight="14.5" x14ac:dyDescent="0.35"/>
  <cols>
    <col min="1" max="1" width="6.6328125" bestFit="1" customWidth="1"/>
    <col min="2" max="2" width="10.453125" style="14" bestFit="1" customWidth="1"/>
    <col min="3" max="3" width="5.36328125" style="35" bestFit="1" customWidth="1"/>
    <col min="4" max="4" width="6.54296875" customWidth="1"/>
    <col min="6" max="6" width="4.81640625" bestFit="1" customWidth="1"/>
    <col min="7" max="7" width="18.453125" customWidth="1"/>
    <col min="8" max="8" width="14.90625" customWidth="1"/>
    <col min="9" max="9" width="18.36328125" customWidth="1"/>
  </cols>
  <sheetData>
    <row r="1" spans="1:18" x14ac:dyDescent="0.35">
      <c r="A1" t="str">
        <f>'Headspace Calcs'!A1</f>
        <v>Site</v>
      </c>
      <c r="B1" s="14" t="str">
        <f>'Headspace Calcs'!B1</f>
        <v>Date</v>
      </c>
      <c r="C1" s="35" t="str">
        <f>'RawData + GCconc'!D1</f>
        <v>Time</v>
      </c>
      <c r="D1" t="str">
        <f>'RawData + GCconc'!F1</f>
        <v>water temp field C</v>
      </c>
      <c r="E1" t="str">
        <f>'RawData + GCconc'!G1</f>
        <v>Air Pressure field (mmHg)</v>
      </c>
      <c r="F1" t="str">
        <f>'RawData + GCconc'!E1</f>
        <v>pH</v>
      </c>
      <c r="G1" t="str">
        <f>'Headspace Calcs'!$AD1</f>
        <v>Dissolved CH4, headspace pressure calc (ug CH4 / L H2O)</v>
      </c>
      <c r="H1" t="str">
        <f>'Headspace Calcs'!$AV1</f>
        <v>Dissolved CO2, headspace pressure calc (ug CO2 / L H2O)</v>
      </c>
      <c r="I1" t="str">
        <f>'Headspace Calcs'!$BN1</f>
        <v>Dissolved N2O, headspace pressure calc (ug N2O / L H2O)</v>
      </c>
      <c r="J1" t="str">
        <f>'RawData + GCconc'!R1</f>
        <v>Notes</v>
      </c>
      <c r="L1" t="s">
        <v>93</v>
      </c>
      <c r="M1" t="s">
        <v>94</v>
      </c>
      <c r="N1" t="s">
        <v>95</v>
      </c>
    </row>
    <row r="2" spans="1:18" x14ac:dyDescent="0.35">
      <c r="A2" t="str">
        <f>'Headspace Calcs'!A2</f>
        <v>CBP</v>
      </c>
      <c r="B2" s="14">
        <f>'Headspace Calcs'!B2</f>
        <v>43780</v>
      </c>
      <c r="C2" s="35">
        <f>'RawData + GCconc'!D2</f>
        <v>0.55972222222222223</v>
      </c>
      <c r="D2">
        <f>'RawData + GCconc'!F2</f>
        <v>7.8</v>
      </c>
      <c r="E2">
        <f>'RawData + GCconc'!G2</f>
        <v>753.9</v>
      </c>
      <c r="F2" t="str">
        <f>'RawData + GCconc'!E2</f>
        <v>NA</v>
      </c>
      <c r="G2">
        <f>'Headspace Calcs'!$AD2</f>
        <v>6.3445401557059968</v>
      </c>
      <c r="H2">
        <f>'Headspace Calcs'!$AV2</f>
        <v>3937.5133336132985</v>
      </c>
      <c r="I2">
        <f>'Headspace Calcs'!$BN2</f>
        <v>0.54029036452886869</v>
      </c>
      <c r="J2">
        <f>'RawData + GCconc'!R2</f>
        <v>0</v>
      </c>
      <c r="L2" s="6">
        <f>'Headspace Calcs'!AE2</f>
        <v>6.5238978300395711E-2</v>
      </c>
      <c r="M2" s="6">
        <f>'Headspace Calcs'!AW2</f>
        <v>1018.1310413693003</v>
      </c>
      <c r="N2" s="6">
        <f>'Headspace Calcs'!BO2</f>
        <v>0.59064036232097461</v>
      </c>
      <c r="P2" s="6">
        <f t="shared" ref="P2:Q2" si="0">G2/L2</f>
        <v>97.25075899399107</v>
      </c>
      <c r="Q2" s="6">
        <f t="shared" si="0"/>
        <v>3.8673934627488378</v>
      </c>
      <c r="R2" s="6">
        <f>I2/N2</f>
        <v>0.9147535437736577</v>
      </c>
    </row>
    <row r="3" spans="1:18" x14ac:dyDescent="0.35">
      <c r="A3" t="str">
        <f>'Headspace Calcs'!A3</f>
        <v>CBP</v>
      </c>
      <c r="B3" s="14">
        <f>'Headspace Calcs'!B3</f>
        <v>43780</v>
      </c>
      <c r="C3" s="35">
        <f>'RawData + GCconc'!D3</f>
        <v>0.55972222222222223</v>
      </c>
      <c r="D3">
        <f>'RawData + GCconc'!F3</f>
        <v>7.8</v>
      </c>
      <c r="E3">
        <f>'RawData + GCconc'!G3</f>
        <v>753.9</v>
      </c>
      <c r="F3" t="str">
        <f>'RawData + GCconc'!E3</f>
        <v>NA</v>
      </c>
      <c r="G3">
        <f>'Headspace Calcs'!$AD3</f>
        <v>8.9539034050541026</v>
      </c>
      <c r="H3">
        <f>'Headspace Calcs'!$AV3</f>
        <v>4664.1967733462216</v>
      </c>
      <c r="I3">
        <f>'Headspace Calcs'!$BN3</f>
        <v>0.67396485342261991</v>
      </c>
      <c r="J3">
        <f>'RawData + GCconc'!R3</f>
        <v>0</v>
      </c>
      <c r="L3" s="6">
        <f>'Headspace Calcs'!AE3</f>
        <v>6.5238978300395711E-2</v>
      </c>
      <c r="M3" s="6">
        <f>'Headspace Calcs'!AW3</f>
        <v>1018.1310413693003</v>
      </c>
      <c r="N3" s="6">
        <f>'Headspace Calcs'!BO3</f>
        <v>0.59064036232097461</v>
      </c>
      <c r="P3" s="6">
        <f t="shared" ref="P3:P66" si="1">G3/L3</f>
        <v>137.24775645359534</v>
      </c>
      <c r="Q3" s="6">
        <f t="shared" ref="Q3:Q66" si="2">H3/M3</f>
        <v>4.5811360068869629</v>
      </c>
      <c r="R3" s="6">
        <f t="shared" ref="R3:R66" si="3">I3/N3</f>
        <v>1.1410748340567418</v>
      </c>
    </row>
    <row r="4" spans="1:18" x14ac:dyDescent="0.35">
      <c r="A4" t="str">
        <f>'Headspace Calcs'!A4</f>
        <v>MC751</v>
      </c>
      <c r="B4" s="14">
        <f>'Headspace Calcs'!B4</f>
        <v>43780</v>
      </c>
      <c r="C4" s="35">
        <f>'RawData + GCconc'!D4</f>
        <v>0.63194444444444442</v>
      </c>
      <c r="D4">
        <f>'RawData + GCconc'!F4</f>
        <v>9</v>
      </c>
      <c r="E4">
        <f>'RawData + GCconc'!G4</f>
        <v>753</v>
      </c>
      <c r="F4" t="str">
        <f>'RawData + GCconc'!E4</f>
        <v>NA</v>
      </c>
      <c r="G4">
        <f>'Headspace Calcs'!$AD4</f>
        <v>95.941676316135784</v>
      </c>
      <c r="H4">
        <f>'Headspace Calcs'!$AV4</f>
        <v>12495.769936358512</v>
      </c>
      <c r="I4">
        <f>'Headspace Calcs'!$BN4</f>
        <v>0.26361112926832764</v>
      </c>
      <c r="J4">
        <f>'RawData + GCconc'!R4</f>
        <v>0</v>
      </c>
      <c r="L4" s="6">
        <f>'Headspace Calcs'!AE4</f>
        <v>6.3153961691196109E-2</v>
      </c>
      <c r="M4" s="6">
        <f>'Headspace Calcs'!AW4</f>
        <v>975.00569309635694</v>
      </c>
      <c r="N4" s="6">
        <f>'Headspace Calcs'!BO4</f>
        <v>0.5642548364642066</v>
      </c>
      <c r="P4" s="6">
        <f t="shared" si="1"/>
        <v>1519.1711453552471</v>
      </c>
      <c r="Q4" s="6">
        <f t="shared" si="2"/>
        <v>12.816099459558327</v>
      </c>
      <c r="R4" s="6">
        <f t="shared" si="3"/>
        <v>0.46718452768645391</v>
      </c>
    </row>
    <row r="5" spans="1:18" x14ac:dyDescent="0.35">
      <c r="A5" t="str">
        <f>'Headspace Calcs'!A5</f>
        <v>MC751</v>
      </c>
      <c r="B5" s="14">
        <f>'Headspace Calcs'!B5</f>
        <v>43780</v>
      </c>
      <c r="C5" s="35">
        <f>'RawData + GCconc'!D5</f>
        <v>0.63194444444444442</v>
      </c>
      <c r="D5">
        <f>'RawData + GCconc'!F5</f>
        <v>9</v>
      </c>
      <c r="E5">
        <f>'RawData + GCconc'!G5</f>
        <v>753</v>
      </c>
      <c r="F5" t="str">
        <f>'RawData + GCconc'!E5</f>
        <v>NA</v>
      </c>
      <c r="G5">
        <f>'Headspace Calcs'!$AD5</f>
        <v>87.497827197834155</v>
      </c>
      <c r="H5">
        <f>'Headspace Calcs'!$AV5</f>
        <v>11857.495284783728</v>
      </c>
      <c r="I5">
        <f>'Headspace Calcs'!$BN5</f>
        <v>0.278392936119365</v>
      </c>
      <c r="J5">
        <f>'RawData + GCconc'!R5</f>
        <v>0</v>
      </c>
      <c r="L5" s="6">
        <f>'Headspace Calcs'!AE5</f>
        <v>6.3153961691196109E-2</v>
      </c>
      <c r="M5" s="6">
        <f>'Headspace Calcs'!AW5</f>
        <v>975.00569309635694</v>
      </c>
      <c r="N5" s="6">
        <f>'Headspace Calcs'!BO5</f>
        <v>0.5642548364642066</v>
      </c>
      <c r="P5" s="6">
        <f t="shared" si="1"/>
        <v>1385.4685415567787</v>
      </c>
      <c r="Q5" s="6">
        <f t="shared" si="2"/>
        <v>12.161462613748951</v>
      </c>
      <c r="R5" s="6">
        <f t="shared" si="3"/>
        <v>0.49338156827128021</v>
      </c>
    </row>
    <row r="6" spans="1:18" x14ac:dyDescent="0.35">
      <c r="A6" t="str">
        <f>'Headspace Calcs'!A6</f>
        <v>NHC</v>
      </c>
      <c r="B6" s="14">
        <f>'Headspace Calcs'!B6</f>
        <v>43780</v>
      </c>
      <c r="C6" s="35">
        <f>'RawData + GCconc'!D6</f>
        <v>0.61111111111111105</v>
      </c>
      <c r="D6">
        <f>'RawData + GCconc'!F6</f>
        <v>8.9</v>
      </c>
      <c r="E6">
        <f>'RawData + GCconc'!G6</f>
        <v>755</v>
      </c>
      <c r="F6" t="str">
        <f>'RawData + GCconc'!E6</f>
        <v>NA</v>
      </c>
      <c r="G6">
        <f>'Headspace Calcs'!$AD6</f>
        <v>7.868301896419438</v>
      </c>
      <c r="H6">
        <f>'Headspace Calcs'!$AV6</f>
        <v>3933.6537853558748</v>
      </c>
      <c r="I6">
        <f>'Headspace Calcs'!$BN6</f>
        <v>0.35673870925986184</v>
      </c>
      <c r="J6">
        <f>'RawData + GCconc'!R6</f>
        <v>0</v>
      </c>
      <c r="L6" s="6">
        <f>'Headspace Calcs'!AE6</f>
        <v>6.3485102554653727E-2</v>
      </c>
      <c r="M6" s="6">
        <f>'Headspace Calcs'!AW6</f>
        <v>981.00138648102075</v>
      </c>
      <c r="N6" s="6">
        <f>'Headspace Calcs'!BO6</f>
        <v>0.56783802442057296</v>
      </c>
      <c r="P6" s="6">
        <f t="shared" si="1"/>
        <v>123.93934292924376</v>
      </c>
      <c r="Q6" s="6">
        <f t="shared" si="2"/>
        <v>4.0098350925541517</v>
      </c>
      <c r="R6" s="6">
        <f t="shared" si="3"/>
        <v>0.62824026204282679</v>
      </c>
    </row>
    <row r="7" spans="1:18" x14ac:dyDescent="0.35">
      <c r="A7" t="str">
        <f>'Headspace Calcs'!A7</f>
        <v>NHC</v>
      </c>
      <c r="B7" s="14">
        <f>'Headspace Calcs'!B7</f>
        <v>43780</v>
      </c>
      <c r="C7" s="35">
        <f>'RawData + GCconc'!D7</f>
        <v>0.61111111111111105</v>
      </c>
      <c r="D7">
        <f>'RawData + GCconc'!F7</f>
        <v>8.9</v>
      </c>
      <c r="E7">
        <f>'RawData + GCconc'!G7</f>
        <v>755</v>
      </c>
      <c r="F7" t="str">
        <f>'RawData + GCconc'!E7</f>
        <v>NA</v>
      </c>
      <c r="G7">
        <f>'Headspace Calcs'!$AD7</f>
        <v>11.329111629989944</v>
      </c>
      <c r="H7">
        <f>'Headspace Calcs'!$AV7</f>
        <v>4535.424103034019</v>
      </c>
      <c r="I7">
        <f>'Headspace Calcs'!$BN7</f>
        <v>0.56428272026389414</v>
      </c>
      <c r="J7">
        <f>'RawData + GCconc'!R7</f>
        <v>0</v>
      </c>
      <c r="L7" s="6">
        <f>'Headspace Calcs'!AE7</f>
        <v>6.3485102554653727E-2</v>
      </c>
      <c r="M7" s="6">
        <f>'Headspace Calcs'!AW7</f>
        <v>981.00138648102075</v>
      </c>
      <c r="N7" s="6">
        <f>'Headspace Calcs'!BO7</f>
        <v>0.56783802442057296</v>
      </c>
      <c r="P7" s="6">
        <f t="shared" si="1"/>
        <v>178.4530728329031</v>
      </c>
      <c r="Q7" s="6">
        <f t="shared" si="2"/>
        <v>4.623259625863704</v>
      </c>
      <c r="R7" s="6">
        <f t="shared" si="3"/>
        <v>0.9937388762221292</v>
      </c>
    </row>
    <row r="8" spans="1:18" x14ac:dyDescent="0.35">
      <c r="A8" t="str">
        <f>'Headspace Calcs'!A8</f>
        <v>UNHC</v>
      </c>
      <c r="B8" s="14">
        <f>'Headspace Calcs'!B8</f>
        <v>43780</v>
      </c>
      <c r="C8" s="35">
        <f>'RawData + GCconc'!D8</f>
        <v>0.58402777777777781</v>
      </c>
      <c r="D8">
        <f>'RawData + GCconc'!F8</f>
        <v>8.1</v>
      </c>
      <c r="E8">
        <f>'RawData + GCconc'!G8</f>
        <v>751.6</v>
      </c>
      <c r="F8" t="str">
        <f>'RawData + GCconc'!E8</f>
        <v>NA</v>
      </c>
      <c r="G8">
        <f>'Headspace Calcs'!$AD8</f>
        <v>14.075077613102607</v>
      </c>
      <c r="H8">
        <f>'Headspace Calcs'!$AV8</f>
        <v>5400.328869860663</v>
      </c>
      <c r="I8">
        <f>'Headspace Calcs'!$BN8</f>
        <v>0.68407229736877806</v>
      </c>
      <c r="J8" t="str">
        <f>'RawData + GCconc'!R8</f>
        <v>vial leaked</v>
      </c>
      <c r="L8" s="6">
        <f>'Headspace Calcs'!AE8</f>
        <v>6.4528423322310346E-2</v>
      </c>
      <c r="M8" s="6">
        <f>'Headspace Calcs'!AW8</f>
        <v>1004.3292394343704</v>
      </c>
      <c r="N8" s="6">
        <f>'Headspace Calcs'!BO8</f>
        <v>0.58227817619004296</v>
      </c>
      <c r="P8" s="6">
        <f t="shared" si="1"/>
        <v>218.12213732233292</v>
      </c>
      <c r="Q8" s="6">
        <f t="shared" si="2"/>
        <v>5.3770503315248313</v>
      </c>
      <c r="R8" s="6">
        <f t="shared" si="3"/>
        <v>1.1748204300645329</v>
      </c>
    </row>
    <row r="9" spans="1:18" x14ac:dyDescent="0.35">
      <c r="A9" t="str">
        <f>'Headspace Calcs'!A9</f>
        <v>UNHC</v>
      </c>
      <c r="B9" s="14">
        <f>'Headspace Calcs'!B9</f>
        <v>43780</v>
      </c>
      <c r="C9" s="35">
        <f>'RawData + GCconc'!D9</f>
        <v>0.58402777777777781</v>
      </c>
      <c r="D9">
        <f>'RawData + GCconc'!F9</f>
        <v>8.1</v>
      </c>
      <c r="E9">
        <f>'RawData + GCconc'!G9</f>
        <v>751.6</v>
      </c>
      <c r="F9" t="str">
        <f>'RawData + GCconc'!E9</f>
        <v>NA</v>
      </c>
      <c r="G9">
        <f>'Headspace Calcs'!$AD9</f>
        <v>14.185301488760807</v>
      </c>
      <c r="H9">
        <f>'Headspace Calcs'!$AV9</f>
        <v>5204.6388061237858</v>
      </c>
      <c r="I9">
        <f>'Headspace Calcs'!$BN9</f>
        <v>0.64234082694022954</v>
      </c>
      <c r="J9" t="str">
        <f>'RawData + GCconc'!R9</f>
        <v>vial leaked</v>
      </c>
      <c r="L9" s="6">
        <f>'Headspace Calcs'!AE9</f>
        <v>6.4528423322310346E-2</v>
      </c>
      <c r="M9" s="6">
        <f>'Headspace Calcs'!AW9</f>
        <v>1004.3292394343704</v>
      </c>
      <c r="N9" s="6">
        <f>'Headspace Calcs'!BO9</f>
        <v>0.58227817619004296</v>
      </c>
      <c r="P9" s="6">
        <f t="shared" si="1"/>
        <v>219.83028188845142</v>
      </c>
      <c r="Q9" s="6">
        <f t="shared" si="2"/>
        <v>5.1822038050540016</v>
      </c>
      <c r="R9" s="6">
        <f t="shared" si="3"/>
        <v>1.1031511281140365</v>
      </c>
    </row>
    <row r="10" spans="1:18" x14ac:dyDescent="0.35">
      <c r="A10" t="str">
        <f>'Headspace Calcs'!A10</f>
        <v>WB</v>
      </c>
      <c r="B10" s="14">
        <f>'Headspace Calcs'!B10</f>
        <v>43780</v>
      </c>
      <c r="C10" s="35">
        <f>'RawData + GCconc'!D10</f>
        <v>0.52986111111111112</v>
      </c>
      <c r="D10">
        <f>'RawData + GCconc'!F10</f>
        <v>9.6</v>
      </c>
      <c r="E10">
        <f>'RawData + GCconc'!G10</f>
        <v>753.4</v>
      </c>
      <c r="F10" t="str">
        <f>'RawData + GCconc'!E10</f>
        <v>NA</v>
      </c>
      <c r="G10">
        <f>'Headspace Calcs'!$AD10</f>
        <v>3.9003408697254982</v>
      </c>
      <c r="H10">
        <f>'Headspace Calcs'!$AV10</f>
        <v>5303.0078293099386</v>
      </c>
      <c r="I10">
        <f>'Headspace Calcs'!$BN10</f>
        <v>0.65458317682601352</v>
      </c>
      <c r="J10">
        <f>'RawData + GCconc'!R10</f>
        <v>0</v>
      </c>
      <c r="L10" s="6">
        <f>'Headspace Calcs'!AE10</f>
        <v>6.2225046537200464E-2</v>
      </c>
      <c r="M10" s="6">
        <f>'Headspace Calcs'!AW10</f>
        <v>955.48257991941648</v>
      </c>
      <c r="N10" s="6">
        <f>'Headspace Calcs'!BO10</f>
        <v>0.55229873197225754</v>
      </c>
      <c r="P10" s="6">
        <f t="shared" si="1"/>
        <v>62.681204543474763</v>
      </c>
      <c r="Q10" s="6">
        <f t="shared" si="2"/>
        <v>5.5500832152870689</v>
      </c>
      <c r="R10" s="6">
        <f t="shared" si="3"/>
        <v>1.1851976818568792</v>
      </c>
    </row>
    <row r="11" spans="1:18" x14ac:dyDescent="0.35">
      <c r="A11" t="str">
        <f>'Headspace Calcs'!A11</f>
        <v>WB</v>
      </c>
      <c r="B11" s="14">
        <f>'Headspace Calcs'!B11</f>
        <v>43780</v>
      </c>
      <c r="C11" s="35">
        <f>'RawData + GCconc'!D11</f>
        <v>0.52986111111111112</v>
      </c>
      <c r="D11">
        <f>'RawData + GCconc'!F11</f>
        <v>9.6</v>
      </c>
      <c r="E11">
        <f>'RawData + GCconc'!G11</f>
        <v>753.4</v>
      </c>
      <c r="F11" t="str">
        <f>'RawData + GCconc'!E11</f>
        <v>NA</v>
      </c>
      <c r="G11">
        <f>'Headspace Calcs'!$AD11</f>
        <v>3.8087442223513177</v>
      </c>
      <c r="H11">
        <f>'Headspace Calcs'!$AV11</f>
        <v>4848.3286477508136</v>
      </c>
      <c r="I11">
        <f>'Headspace Calcs'!$BN11</f>
        <v>0.52098188225770725</v>
      </c>
      <c r="J11">
        <f>'RawData + GCconc'!R11</f>
        <v>0</v>
      </c>
      <c r="L11" s="6">
        <f>'Headspace Calcs'!AE11</f>
        <v>6.2225046537200464E-2</v>
      </c>
      <c r="M11" s="6">
        <f>'Headspace Calcs'!AW11</f>
        <v>955.48257991941648</v>
      </c>
      <c r="N11" s="6">
        <f>'Headspace Calcs'!BO11</f>
        <v>0.55229873197225754</v>
      </c>
      <c r="P11" s="6">
        <f t="shared" si="1"/>
        <v>61.20918238404704</v>
      </c>
      <c r="Q11" s="6">
        <f t="shared" si="2"/>
        <v>5.0742198232014992</v>
      </c>
      <c r="R11" s="6">
        <f t="shared" si="3"/>
        <v>0.9432972630541484</v>
      </c>
    </row>
    <row r="12" spans="1:18" x14ac:dyDescent="0.35">
      <c r="A12" t="str">
        <f>'Headspace Calcs'!A12</f>
        <v>WBP</v>
      </c>
      <c r="B12" s="14">
        <f>'Headspace Calcs'!B12</f>
        <v>43780</v>
      </c>
      <c r="C12" s="35">
        <f>'RawData + GCconc'!D12</f>
        <v>0.54513888888888895</v>
      </c>
      <c r="D12">
        <f>'RawData + GCconc'!F12</f>
        <v>9.1</v>
      </c>
      <c r="E12">
        <f>'RawData + GCconc'!G12</f>
        <v>752.9</v>
      </c>
      <c r="F12" t="str">
        <f>'RawData + GCconc'!E12</f>
        <v>NA</v>
      </c>
      <c r="G12">
        <f>'Headspace Calcs'!$AD12</f>
        <v>21.095605231727543</v>
      </c>
      <c r="H12">
        <f>'Headspace Calcs'!$AV12</f>
        <v>7292.5481459354787</v>
      </c>
      <c r="I12">
        <f>'Headspace Calcs'!$BN12</f>
        <v>0.48536291843052626</v>
      </c>
      <c r="J12">
        <f>'RawData + GCconc'!R12</f>
        <v>0</v>
      </c>
      <c r="L12" s="6">
        <f>'Headspace Calcs'!AE12</f>
        <v>6.2983389899394351E-2</v>
      </c>
      <c r="M12" s="6">
        <f>'Headspace Calcs'!AW12</f>
        <v>971.49655813252605</v>
      </c>
      <c r="N12" s="6">
        <f>'Headspace Calcs'!BO12</f>
        <v>0.56211199925336786</v>
      </c>
      <c r="P12" s="6">
        <f t="shared" si="1"/>
        <v>334.9391842106993</v>
      </c>
      <c r="Q12" s="6">
        <f t="shared" si="2"/>
        <v>7.5065095031872167</v>
      </c>
      <c r="R12" s="6">
        <f t="shared" si="3"/>
        <v>0.86346300928500996</v>
      </c>
    </row>
    <row r="13" spans="1:18" x14ac:dyDescent="0.35">
      <c r="A13" t="str">
        <f>'Headspace Calcs'!A13</f>
        <v>WBP</v>
      </c>
      <c r="B13" s="14">
        <f>'Headspace Calcs'!B13</f>
        <v>43780</v>
      </c>
      <c r="C13" s="35">
        <f>'RawData + GCconc'!D13</f>
        <v>0.54513888888888895</v>
      </c>
      <c r="D13">
        <f>'RawData + GCconc'!F13</f>
        <v>9.1</v>
      </c>
      <c r="E13">
        <f>'RawData + GCconc'!G13</f>
        <v>752.9</v>
      </c>
      <c r="F13" t="str">
        <f>'RawData + GCconc'!E13</f>
        <v>NA</v>
      </c>
      <c r="G13">
        <f>'Headspace Calcs'!$AD13</f>
        <v>19.870923770600513</v>
      </c>
      <c r="H13">
        <f>'Headspace Calcs'!$AV13</f>
        <v>6942.2641427897261</v>
      </c>
      <c r="I13">
        <f>'Headspace Calcs'!$BN13</f>
        <v>0.38787080035569027</v>
      </c>
      <c r="J13">
        <f>'RawData + GCconc'!R13</f>
        <v>0</v>
      </c>
      <c r="L13" s="6">
        <f>'Headspace Calcs'!AE13</f>
        <v>6.2983389899394351E-2</v>
      </c>
      <c r="M13" s="6">
        <f>'Headspace Calcs'!AW13</f>
        <v>971.49655813252605</v>
      </c>
      <c r="N13" s="6">
        <f>'Headspace Calcs'!BO13</f>
        <v>0.56211199925336786</v>
      </c>
      <c r="P13" s="6">
        <f t="shared" si="1"/>
        <v>315.49466934601423</v>
      </c>
      <c r="Q13" s="6">
        <f t="shared" si="2"/>
        <v>7.1459482637124294</v>
      </c>
      <c r="R13" s="6">
        <f t="shared" si="3"/>
        <v>0.69002405369549913</v>
      </c>
    </row>
    <row r="14" spans="1:18" x14ac:dyDescent="0.35">
      <c r="A14" t="str">
        <f>'Headspace Calcs'!A14</f>
        <v>CBP</v>
      </c>
      <c r="B14" s="14">
        <f>'Headspace Calcs'!B14</f>
        <v>43789</v>
      </c>
      <c r="C14" s="35">
        <f>'RawData + GCconc'!D14</f>
        <v>0.56041666666666667</v>
      </c>
      <c r="D14">
        <f>'RawData + GCconc'!F14</f>
        <v>9.3000000000000007</v>
      </c>
      <c r="E14">
        <f>'RawData + GCconc'!G14</f>
        <v>755.2</v>
      </c>
      <c r="F14">
        <f>'RawData + GCconc'!E14</f>
        <v>7.18</v>
      </c>
      <c r="G14">
        <f>'Headspace Calcs'!$AD14</f>
        <v>2.5810702514056572</v>
      </c>
      <c r="H14">
        <f>'Headspace Calcs'!$AV14</f>
        <v>2613.897751420473</v>
      </c>
      <c r="I14">
        <f>'Headspace Calcs'!$BN14</f>
        <v>8.1065104187970916E-2</v>
      </c>
      <c r="J14">
        <f>'RawData + GCconc'!R14</f>
        <v>0</v>
      </c>
      <c r="L14" s="6">
        <f>'Headspace Calcs'!AE14</f>
        <v>6.2852710636367409E-2</v>
      </c>
      <c r="M14" s="6">
        <f>'Headspace Calcs'!AW14</f>
        <v>967.73487092075845</v>
      </c>
      <c r="N14" s="6">
        <f>'Headspace Calcs'!BO14</f>
        <v>0.55971296732632647</v>
      </c>
      <c r="P14" s="6">
        <f t="shared" si="1"/>
        <v>41.065376898991147</v>
      </c>
      <c r="Q14" s="6">
        <f t="shared" si="2"/>
        <v>2.7010473942449349</v>
      </c>
      <c r="R14" s="6">
        <f t="shared" si="3"/>
        <v>0.14483335016375984</v>
      </c>
    </row>
    <row r="15" spans="1:18" x14ac:dyDescent="0.35">
      <c r="A15" t="str">
        <f>'Headspace Calcs'!A15</f>
        <v>CBP</v>
      </c>
      <c r="B15" s="14">
        <f>'Headspace Calcs'!B15</f>
        <v>43789</v>
      </c>
      <c r="C15" s="35">
        <f>'RawData + GCconc'!D15</f>
        <v>0.56041666666666667</v>
      </c>
      <c r="D15">
        <f>'RawData + GCconc'!F15</f>
        <v>9.3000000000000007</v>
      </c>
      <c r="E15">
        <f>'RawData + GCconc'!G15</f>
        <v>755.2</v>
      </c>
      <c r="F15">
        <f>'RawData + GCconc'!E15</f>
        <v>7.18</v>
      </c>
      <c r="G15">
        <f>'Headspace Calcs'!$AD15</f>
        <v>4.5361442310565199</v>
      </c>
      <c r="H15">
        <f>'Headspace Calcs'!$AV15</f>
        <v>2808.2929062870835</v>
      </c>
      <c r="I15">
        <f>'Headspace Calcs'!$BN15</f>
        <v>3.056319305933481E-2</v>
      </c>
      <c r="J15">
        <f>'RawData + GCconc'!R15</f>
        <v>0</v>
      </c>
      <c r="L15" s="6">
        <f>'Headspace Calcs'!AE15</f>
        <v>6.2852710636367409E-2</v>
      </c>
      <c r="M15" s="6">
        <f>'Headspace Calcs'!AW15</f>
        <v>967.73487092075845</v>
      </c>
      <c r="N15" s="6">
        <f>'Headspace Calcs'!BO15</f>
        <v>0.55971296732632647</v>
      </c>
      <c r="P15" s="6">
        <f t="shared" si="1"/>
        <v>72.171019915119572</v>
      </c>
      <c r="Q15" s="6">
        <f t="shared" si="2"/>
        <v>2.9019238540150076</v>
      </c>
      <c r="R15" s="6">
        <f t="shared" si="3"/>
        <v>5.4605118772450584E-2</v>
      </c>
    </row>
    <row r="16" spans="1:18" x14ac:dyDescent="0.35">
      <c r="A16" t="str">
        <f>'Headspace Calcs'!A16</f>
        <v>MC751</v>
      </c>
      <c r="B16" s="14">
        <f>'Headspace Calcs'!B16</f>
        <v>43789</v>
      </c>
      <c r="C16" s="35">
        <f>'RawData + GCconc'!D16</f>
        <v>0.58680555555555558</v>
      </c>
      <c r="D16">
        <f>'RawData + GCconc'!F16</f>
        <v>9.9</v>
      </c>
      <c r="E16">
        <f>'RawData + GCconc'!G16</f>
        <v>754.8</v>
      </c>
      <c r="F16">
        <f>'RawData + GCconc'!E16</f>
        <v>7.01</v>
      </c>
      <c r="G16">
        <f>'Headspace Calcs'!$AD16</f>
        <v>40.241493061683023</v>
      </c>
      <c r="H16">
        <f>'Headspace Calcs'!$AV16</f>
        <v>5766.0259451341253</v>
      </c>
      <c r="I16">
        <f>'Headspace Calcs'!$BN16</f>
        <v>-0.22091804451866287</v>
      </c>
      <c r="J16">
        <f>'RawData + GCconc'!R16</f>
        <v>0</v>
      </c>
      <c r="L16" s="6">
        <f>'Headspace Calcs'!AE16</f>
        <v>6.1868584860262407E-2</v>
      </c>
      <c r="M16" s="6">
        <f>'Headspace Calcs'!AW16</f>
        <v>947.44113244624521</v>
      </c>
      <c r="N16" s="6">
        <f>'Headspace Calcs'!BO16</f>
        <v>0.54732747770250811</v>
      </c>
      <c r="P16" s="6">
        <f t="shared" si="1"/>
        <v>650.43500110069181</v>
      </c>
      <c r="Q16" s="6">
        <f t="shared" si="2"/>
        <v>6.0858936219567932</v>
      </c>
      <c r="R16" s="6">
        <f t="shared" si="3"/>
        <v>-0.40363046534042213</v>
      </c>
    </row>
    <row r="17" spans="1:18" x14ac:dyDescent="0.35">
      <c r="A17" t="str">
        <f>'Headspace Calcs'!A17</f>
        <v>MC751</v>
      </c>
      <c r="B17" s="14">
        <f>'Headspace Calcs'!B17</f>
        <v>43789</v>
      </c>
      <c r="C17" s="35">
        <f>'RawData + GCconc'!D17</f>
        <v>0.58680555555555558</v>
      </c>
      <c r="D17">
        <f>'RawData + GCconc'!F17</f>
        <v>9.9</v>
      </c>
      <c r="E17">
        <f>'RawData + GCconc'!G17</f>
        <v>754.8</v>
      </c>
      <c r="F17">
        <f>'RawData + GCconc'!E17</f>
        <v>7.01</v>
      </c>
      <c r="G17">
        <f>'Headspace Calcs'!$AD17</f>
        <v>40.674320860938586</v>
      </c>
      <c r="H17">
        <f>'Headspace Calcs'!$AV17</f>
        <v>5746.7977117470637</v>
      </c>
      <c r="I17">
        <f>'Headspace Calcs'!$BN17</f>
        <v>-1.2607459858154479E-2</v>
      </c>
      <c r="J17">
        <f>'RawData + GCconc'!R17</f>
        <v>0</v>
      </c>
      <c r="L17" s="6">
        <f>'Headspace Calcs'!AE17</f>
        <v>6.1868584860262407E-2</v>
      </c>
      <c r="M17" s="6">
        <f>'Headspace Calcs'!AW17</f>
        <v>947.44113244624521</v>
      </c>
      <c r="N17" s="6">
        <f>'Headspace Calcs'!BO17</f>
        <v>0.54732747770250811</v>
      </c>
      <c r="P17" s="6">
        <f t="shared" si="1"/>
        <v>657.43092318672552</v>
      </c>
      <c r="Q17" s="6">
        <f t="shared" si="2"/>
        <v>6.0655987110345544</v>
      </c>
      <c r="R17" s="6">
        <f t="shared" si="3"/>
        <v>-2.3034582351093069E-2</v>
      </c>
    </row>
    <row r="18" spans="1:18" x14ac:dyDescent="0.35">
      <c r="A18" t="str">
        <f>'Headspace Calcs'!A18</f>
        <v>NHC</v>
      </c>
      <c r="B18" s="14">
        <f>'Headspace Calcs'!B18</f>
        <v>43789</v>
      </c>
      <c r="C18" s="35">
        <f>'RawData + GCconc'!D18</f>
        <v>0.59722222222222221</v>
      </c>
      <c r="D18">
        <f>'RawData + GCconc'!F18</f>
        <v>9.5</v>
      </c>
      <c r="E18">
        <f>'RawData + GCconc'!G18</f>
        <v>757.2</v>
      </c>
      <c r="F18">
        <f>'RawData + GCconc'!E18</f>
        <v>7.07</v>
      </c>
      <c r="G18">
        <f>'Headspace Calcs'!$AD18</f>
        <v>4.1608483439364061</v>
      </c>
      <c r="H18">
        <f>'Headspace Calcs'!$AV18</f>
        <v>2402.7956291688242</v>
      </c>
      <c r="I18">
        <f>'Headspace Calcs'!$BN18</f>
        <v>9.8399077806442664E-2</v>
      </c>
      <c r="J18">
        <f>'RawData + GCconc'!R18</f>
        <v>0</v>
      </c>
      <c r="L18" s="6">
        <f>'Headspace Calcs'!AE18</f>
        <v>6.2698239138013354E-2</v>
      </c>
      <c r="M18" s="6">
        <f>'Headspace Calcs'!AW18</f>
        <v>963.61726403466002</v>
      </c>
      <c r="N18" s="6">
        <f>'Headspace Calcs'!BO18</f>
        <v>0.55711080979437233</v>
      </c>
      <c r="P18" s="6">
        <f t="shared" si="1"/>
        <v>66.363081342323099</v>
      </c>
      <c r="Q18" s="6">
        <f t="shared" si="2"/>
        <v>2.4935165846949778</v>
      </c>
      <c r="R18" s="6">
        <f t="shared" si="3"/>
        <v>0.17662388895803588</v>
      </c>
    </row>
    <row r="19" spans="1:18" x14ac:dyDescent="0.35">
      <c r="A19" t="str">
        <f>'Headspace Calcs'!A19</f>
        <v>NHC</v>
      </c>
      <c r="B19" s="14">
        <f>'Headspace Calcs'!B19</f>
        <v>43789</v>
      </c>
      <c r="C19" s="35">
        <f>'RawData + GCconc'!D19</f>
        <v>0.59722222222222221</v>
      </c>
      <c r="D19">
        <f>'RawData + GCconc'!F19</f>
        <v>9.5</v>
      </c>
      <c r="E19">
        <f>'RawData + GCconc'!G19</f>
        <v>757.2</v>
      </c>
      <c r="F19">
        <f>'RawData + GCconc'!E19</f>
        <v>7.07</v>
      </c>
      <c r="G19">
        <f>'Headspace Calcs'!$AD19</f>
        <v>4.1141078632889077</v>
      </c>
      <c r="H19">
        <f>'Headspace Calcs'!$AV19</f>
        <v>2440.7949720762495</v>
      </c>
      <c r="I19">
        <f>'Headspace Calcs'!$BN19</f>
        <v>9.7851415238308648E-2</v>
      </c>
      <c r="J19">
        <f>'RawData + GCconc'!R19</f>
        <v>0</v>
      </c>
      <c r="L19" s="6">
        <f>'Headspace Calcs'!AE19</f>
        <v>6.2698239138013354E-2</v>
      </c>
      <c r="M19" s="6">
        <f>'Headspace Calcs'!AW19</f>
        <v>963.61726403466002</v>
      </c>
      <c r="N19" s="6">
        <f>'Headspace Calcs'!BO19</f>
        <v>0.55711080979437233</v>
      </c>
      <c r="P19" s="6">
        <f t="shared" si="1"/>
        <v>65.61759819494776</v>
      </c>
      <c r="Q19" s="6">
        <f t="shared" si="2"/>
        <v>2.5329506466671785</v>
      </c>
      <c r="R19" s="6">
        <f t="shared" si="3"/>
        <v>0.17564084831602042</v>
      </c>
    </row>
    <row r="20" spans="1:18" x14ac:dyDescent="0.35">
      <c r="A20" t="str">
        <f>'Headspace Calcs'!A20</f>
        <v>PM</v>
      </c>
      <c r="B20" s="14">
        <f>'Headspace Calcs'!B20</f>
        <v>43789</v>
      </c>
      <c r="C20" s="35">
        <f>'RawData + GCconc'!D20</f>
        <v>0.4861111111111111</v>
      </c>
      <c r="D20">
        <f>'RawData + GCconc'!F20</f>
        <v>9.5</v>
      </c>
      <c r="E20">
        <f>'RawData + GCconc'!G20</f>
        <v>756.9</v>
      </c>
      <c r="F20">
        <f>'RawData + GCconc'!E20</f>
        <v>7.24</v>
      </c>
      <c r="G20">
        <f>'Headspace Calcs'!$AD20</f>
        <v>5.5871166805337067</v>
      </c>
      <c r="H20">
        <f>'Headspace Calcs'!$AV20</f>
        <v>2460.4950807851419</v>
      </c>
      <c r="I20">
        <f>'Headspace Calcs'!$BN20</f>
        <v>0.11371535204191599</v>
      </c>
      <c r="J20">
        <f>'RawData + GCconc'!R20</f>
        <v>0</v>
      </c>
      <c r="L20" s="6">
        <f>'Headspace Calcs'!AE20</f>
        <v>6.2673398314266118E-2</v>
      </c>
      <c r="M20" s="6">
        <f>'Headspace Calcs'!AW20</f>
        <v>963.2354822343292</v>
      </c>
      <c r="N20" s="6">
        <f>'Headspace Calcs'!BO20</f>
        <v>0.55689008443391508</v>
      </c>
      <c r="P20" s="6">
        <f t="shared" si="1"/>
        <v>89.146541129267789</v>
      </c>
      <c r="Q20" s="6">
        <f t="shared" si="2"/>
        <v>2.5544066079021057</v>
      </c>
      <c r="R20" s="6">
        <f t="shared" si="3"/>
        <v>0.20419712115633895</v>
      </c>
    </row>
    <row r="21" spans="1:18" x14ac:dyDescent="0.35">
      <c r="A21" t="str">
        <f>'Headspace Calcs'!A21</f>
        <v>UNHC</v>
      </c>
      <c r="B21" s="14">
        <f>'Headspace Calcs'!B21</f>
        <v>43789</v>
      </c>
      <c r="C21" s="35">
        <f>'RawData + GCconc'!D21</f>
        <v>0.5625</v>
      </c>
      <c r="D21">
        <f>'RawData + GCconc'!F21</f>
        <v>9.1999999999999993</v>
      </c>
      <c r="E21">
        <f>'RawData + GCconc'!G21</f>
        <v>753.8</v>
      </c>
      <c r="F21">
        <f>'RawData + GCconc'!E21</f>
        <v>6.89</v>
      </c>
      <c r="G21">
        <f>'Headspace Calcs'!$AD21</f>
        <v>16.20256281008103</v>
      </c>
      <c r="H21">
        <f>'Headspace Calcs'!$AV21</f>
        <v>5706.638403855357</v>
      </c>
      <c r="I21">
        <f>'Headspace Calcs'!$BN21</f>
        <v>-4.930751486664367E-2</v>
      </c>
      <c r="J21">
        <f>'RawData + GCconc'!R21</f>
        <v>0</v>
      </c>
      <c r="L21" s="6">
        <f>'Headspace Calcs'!AE21</f>
        <v>6.2897058861965394E-2</v>
      </c>
      <c r="M21" s="6">
        <f>'Headspace Calcs'!AW21</f>
        <v>969.29100200916389</v>
      </c>
      <c r="N21" s="6">
        <f>'Headspace Calcs'!BO21</f>
        <v>0.56072430879698754</v>
      </c>
      <c r="P21" s="6">
        <f t="shared" si="1"/>
        <v>257.60445882913797</v>
      </c>
      <c r="Q21" s="6">
        <f t="shared" si="2"/>
        <v>5.8874356535101775</v>
      </c>
      <c r="R21" s="6">
        <f t="shared" si="3"/>
        <v>-8.7935397294315723E-2</v>
      </c>
    </row>
    <row r="22" spans="1:18" x14ac:dyDescent="0.35">
      <c r="A22" t="str">
        <f>'Headspace Calcs'!A22</f>
        <v>UNHC</v>
      </c>
      <c r="B22" s="14">
        <f>'Headspace Calcs'!B22</f>
        <v>43789</v>
      </c>
      <c r="C22" s="35">
        <f>'RawData + GCconc'!D22</f>
        <v>0.5625</v>
      </c>
      <c r="D22">
        <f>'RawData + GCconc'!F22</f>
        <v>9.1999999999999993</v>
      </c>
      <c r="E22">
        <f>'RawData + GCconc'!G22</f>
        <v>753.8</v>
      </c>
      <c r="F22">
        <f>'RawData + GCconc'!E22</f>
        <v>6.89</v>
      </c>
      <c r="G22">
        <f>'Headspace Calcs'!$AD22</f>
        <v>9.6900852899264116</v>
      </c>
      <c r="H22">
        <f>'Headspace Calcs'!$AV22</f>
        <v>5477.5598285095039</v>
      </c>
      <c r="I22">
        <f>'Headspace Calcs'!$BN22</f>
        <v>-5.2901222063589159E-2</v>
      </c>
      <c r="J22">
        <f>'RawData + GCconc'!R22</f>
        <v>0</v>
      </c>
      <c r="L22" s="6">
        <f>'Headspace Calcs'!AE22</f>
        <v>6.2897058861965394E-2</v>
      </c>
      <c r="M22" s="6">
        <f>'Headspace Calcs'!AW22</f>
        <v>969.29100200916389</v>
      </c>
      <c r="N22" s="6">
        <f>'Headspace Calcs'!BO22</f>
        <v>0.56072430879698754</v>
      </c>
      <c r="P22" s="6">
        <f t="shared" si="1"/>
        <v>154.06261382097983</v>
      </c>
      <c r="Q22" s="6">
        <f t="shared" si="2"/>
        <v>5.6510994295371759</v>
      </c>
      <c r="R22" s="6">
        <f t="shared" si="3"/>
        <v>-9.4344442061173872E-2</v>
      </c>
    </row>
    <row r="23" spans="1:18" x14ac:dyDescent="0.35">
      <c r="A23" t="str">
        <f>'Headspace Calcs'!A23</f>
        <v>WB</v>
      </c>
      <c r="B23" s="14">
        <f>'Headspace Calcs'!B23</f>
        <v>43789</v>
      </c>
      <c r="C23" s="35">
        <f>'RawData + GCconc'!D23</f>
        <v>0.52569444444444446</v>
      </c>
      <c r="D23">
        <f>'RawData + GCconc'!F23</f>
        <v>9.5</v>
      </c>
      <c r="E23">
        <f>'RawData + GCconc'!G23</f>
        <v>756.9</v>
      </c>
      <c r="F23">
        <f>'RawData + GCconc'!E23</f>
        <v>7.2</v>
      </c>
      <c r="G23">
        <f>'Headspace Calcs'!$AD23</f>
        <v>2.6215454022716296</v>
      </c>
      <c r="H23">
        <f>'Headspace Calcs'!$AV23</f>
        <v>2913.3980222038904</v>
      </c>
      <c r="I23">
        <f>'Headspace Calcs'!$BN23</f>
        <v>-1.0183642854118755E-2</v>
      </c>
      <c r="J23">
        <f>'RawData + GCconc'!R23</f>
        <v>0</v>
      </c>
      <c r="L23" s="6">
        <f>'Headspace Calcs'!AE23</f>
        <v>6.2673398314266118E-2</v>
      </c>
      <c r="M23" s="6">
        <f>'Headspace Calcs'!AW23</f>
        <v>963.2354822343292</v>
      </c>
      <c r="N23" s="6">
        <f>'Headspace Calcs'!BO23</f>
        <v>0.55689008443391508</v>
      </c>
      <c r="P23" s="6">
        <f t="shared" si="1"/>
        <v>41.82867808007304</v>
      </c>
      <c r="Q23" s="6">
        <f t="shared" si="2"/>
        <v>3.0245958293043231</v>
      </c>
      <c r="R23" s="6">
        <f t="shared" si="3"/>
        <v>-1.8286629873237085E-2</v>
      </c>
    </row>
    <row r="24" spans="1:18" x14ac:dyDescent="0.35">
      <c r="A24" t="str">
        <f>'Headspace Calcs'!A24</f>
        <v>WB</v>
      </c>
      <c r="B24" s="14">
        <f>'Headspace Calcs'!B24</f>
        <v>43789</v>
      </c>
      <c r="C24" s="35">
        <f>'RawData + GCconc'!D24</f>
        <v>0.52569444444444446</v>
      </c>
      <c r="D24">
        <f>'RawData + GCconc'!F24</f>
        <v>9.5</v>
      </c>
      <c r="E24">
        <f>'RawData + GCconc'!G24</f>
        <v>756.9</v>
      </c>
      <c r="F24">
        <f>'RawData + GCconc'!E24</f>
        <v>7.2</v>
      </c>
      <c r="G24">
        <f>'Headspace Calcs'!$AD24</f>
        <v>2.5307741087206264</v>
      </c>
      <c r="H24">
        <f>'Headspace Calcs'!$AV24</f>
        <v>2507.8731779109839</v>
      </c>
      <c r="I24">
        <f>'Headspace Calcs'!$BN24</f>
        <v>0.30017449636473609</v>
      </c>
      <c r="J24" t="str">
        <f>'RawData + GCconc'!R24</f>
        <v>vial leaked</v>
      </c>
      <c r="L24" s="6">
        <f>'Headspace Calcs'!AE24</f>
        <v>6.2673398314266118E-2</v>
      </c>
      <c r="M24" s="6">
        <f>'Headspace Calcs'!AW24</f>
        <v>963.2354822343292</v>
      </c>
      <c r="N24" s="6">
        <f>'Headspace Calcs'!BO24</f>
        <v>0.55689008443391508</v>
      </c>
      <c r="P24" s="6">
        <f t="shared" si="1"/>
        <v>40.380355570164696</v>
      </c>
      <c r="Q24" s="6">
        <f t="shared" si="2"/>
        <v>2.6035930197397836</v>
      </c>
      <c r="R24" s="6">
        <f t="shared" si="3"/>
        <v>0.53901928720793579</v>
      </c>
    </row>
    <row r="25" spans="1:18" x14ac:dyDescent="0.35">
      <c r="A25" t="str">
        <f>'Headspace Calcs'!A25</f>
        <v>WBP</v>
      </c>
      <c r="B25" s="14">
        <f>'Headspace Calcs'!B25</f>
        <v>43789</v>
      </c>
      <c r="C25" s="35">
        <f>'RawData + GCconc'!D25</f>
        <v>0.53819444444444442</v>
      </c>
      <c r="D25">
        <f>'RawData + GCconc'!F25</f>
        <v>9.3000000000000007</v>
      </c>
      <c r="E25">
        <f>'RawData + GCconc'!G25</f>
        <v>754</v>
      </c>
      <c r="F25">
        <f>'RawData + GCconc'!E25</f>
        <v>7.11</v>
      </c>
      <c r="G25">
        <f>'Headspace Calcs'!$AD25</f>
        <v>6.7016848774701856</v>
      </c>
      <c r="H25">
        <f>'Headspace Calcs'!$AV25</f>
        <v>3982.0669293185961</v>
      </c>
      <c r="I25">
        <f>'Headspace Calcs'!$BN25</f>
        <v>-2.0070048539455976E-2</v>
      </c>
      <c r="J25">
        <f>'RawData + GCconc'!R25</f>
        <v>0</v>
      </c>
      <c r="L25" s="6">
        <f>'Headspace Calcs'!AE25</f>
        <v>6.2752838744466383E-2</v>
      </c>
      <c r="M25" s="6">
        <f>'Headspace Calcs'!AW25</f>
        <v>966.19715661315126</v>
      </c>
      <c r="N25" s="6">
        <f>'Headspace Calcs'!BO25</f>
        <v>0.55882359290790529</v>
      </c>
      <c r="P25" s="6">
        <f t="shared" si="1"/>
        <v>106.79492771251162</v>
      </c>
      <c r="Q25" s="6">
        <f t="shared" si="2"/>
        <v>4.1213813371973593</v>
      </c>
      <c r="R25" s="6">
        <f t="shared" si="3"/>
        <v>-3.5914819621374758E-2</v>
      </c>
    </row>
    <row r="26" spans="1:18" x14ac:dyDescent="0.35">
      <c r="A26" t="str">
        <f>'Headspace Calcs'!A26</f>
        <v>WBP</v>
      </c>
      <c r="B26" s="14">
        <f>'Headspace Calcs'!B26</f>
        <v>43789</v>
      </c>
      <c r="C26" s="35">
        <f>'RawData + GCconc'!D26</f>
        <v>0.53819444444444442</v>
      </c>
      <c r="D26">
        <f>'RawData + GCconc'!F26</f>
        <v>9.3000000000000007</v>
      </c>
      <c r="E26">
        <f>'RawData + GCconc'!G26</f>
        <v>754</v>
      </c>
      <c r="F26">
        <f>'RawData + GCconc'!E26</f>
        <v>7.11</v>
      </c>
      <c r="G26">
        <f>'Headspace Calcs'!$AD26</f>
        <v>8.167083292186085</v>
      </c>
      <c r="H26">
        <f>'Headspace Calcs'!$AV26</f>
        <v>4377.4101635679617</v>
      </c>
      <c r="I26">
        <f>'Headspace Calcs'!$BN26</f>
        <v>5.5928478288318456E-2</v>
      </c>
      <c r="J26">
        <f>'RawData + GCconc'!R26</f>
        <v>0</v>
      </c>
      <c r="L26" s="6">
        <f>'Headspace Calcs'!AE26</f>
        <v>6.2752838744466383E-2</v>
      </c>
      <c r="M26" s="6">
        <f>'Headspace Calcs'!AW26</f>
        <v>966.19715661315126</v>
      </c>
      <c r="N26" s="6">
        <f>'Headspace Calcs'!BO26</f>
        <v>0.55882359290790529</v>
      </c>
      <c r="P26" s="6">
        <f t="shared" si="1"/>
        <v>130.14683408097244</v>
      </c>
      <c r="Q26" s="6">
        <f t="shared" si="2"/>
        <v>4.5305558328408555</v>
      </c>
      <c r="R26" s="6">
        <f t="shared" si="3"/>
        <v>0.1000825287230411</v>
      </c>
    </row>
    <row r="27" spans="1:18" x14ac:dyDescent="0.35">
      <c r="A27" t="str">
        <f>'Headspace Calcs'!A27</f>
        <v>CBP</v>
      </c>
      <c r="B27" s="14">
        <f>'Headspace Calcs'!B27</f>
        <v>43795</v>
      </c>
      <c r="C27" s="35">
        <f>'RawData + GCconc'!D27</f>
        <v>0.56180555555555556</v>
      </c>
      <c r="D27">
        <f>'RawData + GCconc'!F27</f>
        <v>7.9</v>
      </c>
      <c r="E27">
        <f>'RawData + GCconc'!G27</f>
        <v>760</v>
      </c>
      <c r="F27">
        <f>'RawData + GCconc'!E27</f>
        <v>7.19</v>
      </c>
      <c r="G27">
        <f>'Headspace Calcs'!$AD27</f>
        <v>2.1451986325474706</v>
      </c>
      <c r="H27">
        <f>'Headspace Calcs'!$AV27</f>
        <v>2732.6235965543619</v>
      </c>
      <c r="I27">
        <f>'Headspace Calcs'!$BN27</f>
        <v>0.39484265725947676</v>
      </c>
      <c r="J27">
        <f>'RawData + GCconc'!R27</f>
        <v>0</v>
      </c>
      <c r="L27" s="6">
        <f>'Headspace Calcs'!AE27</f>
        <v>6.5593614502021169E-2</v>
      </c>
      <c r="M27" s="6">
        <f>'Headspace Calcs'!AW27</f>
        <v>1022.7457311551498</v>
      </c>
      <c r="N27" s="6">
        <f>'Headspace Calcs'!BO27</f>
        <v>0.59319653903983671</v>
      </c>
      <c r="P27" s="6">
        <f t="shared" si="1"/>
        <v>32.7043821084348</v>
      </c>
      <c r="Q27" s="6">
        <f t="shared" si="2"/>
        <v>2.6718504055431005</v>
      </c>
      <c r="R27" s="6">
        <f t="shared" si="3"/>
        <v>0.66561861250670695</v>
      </c>
    </row>
    <row r="28" spans="1:18" x14ac:dyDescent="0.35">
      <c r="A28" t="str">
        <f>'Headspace Calcs'!A28</f>
        <v>CBP</v>
      </c>
      <c r="B28" s="14">
        <f>'Headspace Calcs'!B28</f>
        <v>43795</v>
      </c>
      <c r="C28" s="35">
        <f>'RawData + GCconc'!D28</f>
        <v>0.56180555555555556</v>
      </c>
      <c r="D28">
        <f>'RawData + GCconc'!F28</f>
        <v>7.9</v>
      </c>
      <c r="E28">
        <f>'RawData + GCconc'!G28</f>
        <v>760</v>
      </c>
      <c r="F28">
        <f>'RawData + GCconc'!E28</f>
        <v>7.19</v>
      </c>
      <c r="G28">
        <f>'Headspace Calcs'!$AD28</f>
        <v>2.0881112808930808</v>
      </c>
      <c r="H28">
        <f>'Headspace Calcs'!$AV28</f>
        <v>2608.9176291765707</v>
      </c>
      <c r="I28">
        <f>'Headspace Calcs'!$BN28</f>
        <v>0.32483189756522968</v>
      </c>
      <c r="J28">
        <f>'RawData + GCconc'!R28</f>
        <v>0</v>
      </c>
      <c r="L28" s="6">
        <f>'Headspace Calcs'!AE28</f>
        <v>6.5593614502021169E-2</v>
      </c>
      <c r="M28" s="6">
        <f>'Headspace Calcs'!AW28</f>
        <v>1022.7457311551498</v>
      </c>
      <c r="N28" s="6">
        <f>'Headspace Calcs'!BO28</f>
        <v>0.59319653903983671</v>
      </c>
      <c r="P28" s="6">
        <f t="shared" si="1"/>
        <v>31.83406337256714</v>
      </c>
      <c r="Q28" s="6">
        <f t="shared" si="2"/>
        <v>2.5508956426832543</v>
      </c>
      <c r="R28" s="6">
        <f t="shared" si="3"/>
        <v>0.54759573967004427</v>
      </c>
    </row>
    <row r="29" spans="1:18" x14ac:dyDescent="0.35">
      <c r="A29" t="str">
        <f>'Headspace Calcs'!A29</f>
        <v>MC751</v>
      </c>
      <c r="B29" s="14">
        <f>'Headspace Calcs'!B29</f>
        <v>43795</v>
      </c>
      <c r="C29" s="35">
        <f>'RawData + GCconc'!D29</f>
        <v>0.64166666666666672</v>
      </c>
      <c r="D29">
        <f>'RawData + GCconc'!F29</f>
        <v>9.1</v>
      </c>
      <c r="E29">
        <f>'RawData + GCconc'!G29</f>
        <v>760</v>
      </c>
      <c r="F29">
        <f>'RawData + GCconc'!E29</f>
        <v>7.01</v>
      </c>
      <c r="G29">
        <f>'Headspace Calcs'!$AD29</f>
        <v>36.74496723911701</v>
      </c>
      <c r="H29">
        <f>'Headspace Calcs'!$AV29</f>
        <v>5946.9837495184074</v>
      </c>
      <c r="I29">
        <f>'Headspace Calcs'!$BN29</f>
        <v>0.21205434185894384</v>
      </c>
      <c r="J29">
        <f>'RawData + GCconc'!R29</f>
        <v>0</v>
      </c>
      <c r="L29" s="6">
        <f>'Headspace Calcs'!AE29</f>
        <v>6.3577336065267234E-2</v>
      </c>
      <c r="M29" s="6">
        <f>'Headspace Calcs'!AW29</f>
        <v>980.6579680976489</v>
      </c>
      <c r="N29" s="6">
        <f>'Headspace Calcs'!BO29</f>
        <v>0.56741282963548889</v>
      </c>
      <c r="P29" s="6">
        <f t="shared" si="1"/>
        <v>577.95701287948509</v>
      </c>
      <c r="Q29" s="6">
        <f t="shared" si="2"/>
        <v>6.0642792318863181</v>
      </c>
      <c r="R29" s="6">
        <f t="shared" si="3"/>
        <v>0.37372144368883842</v>
      </c>
    </row>
    <row r="30" spans="1:18" x14ac:dyDescent="0.35">
      <c r="A30" t="str">
        <f>'Headspace Calcs'!A30</f>
        <v>MC751</v>
      </c>
      <c r="B30" s="14">
        <f>'Headspace Calcs'!B30</f>
        <v>43795</v>
      </c>
      <c r="C30" s="35">
        <f>'RawData + GCconc'!D30</f>
        <v>0.64166666666666672</v>
      </c>
      <c r="D30">
        <f>'RawData + GCconc'!F30</f>
        <v>9.1</v>
      </c>
      <c r="E30">
        <f>'RawData + GCconc'!G30</f>
        <v>760</v>
      </c>
      <c r="F30">
        <f>'RawData + GCconc'!E30</f>
        <v>7.01</v>
      </c>
      <c r="G30">
        <f>'Headspace Calcs'!$AD30</f>
        <v>40.130910674702498</v>
      </c>
      <c r="H30">
        <f>'Headspace Calcs'!$AV30</f>
        <v>6096.0644193406824</v>
      </c>
      <c r="I30">
        <f>'Headspace Calcs'!$BN30</f>
        <v>0.24243936446393932</v>
      </c>
      <c r="J30">
        <f>'RawData + GCconc'!R30</f>
        <v>0</v>
      </c>
      <c r="L30" s="6">
        <f>'Headspace Calcs'!AE30</f>
        <v>6.3577336065267234E-2</v>
      </c>
      <c r="M30" s="6">
        <f>'Headspace Calcs'!AW30</f>
        <v>980.6579680976489</v>
      </c>
      <c r="N30" s="6">
        <f>'Headspace Calcs'!BO30</f>
        <v>0.56741282963548889</v>
      </c>
      <c r="P30" s="6">
        <f t="shared" si="1"/>
        <v>631.21409543653886</v>
      </c>
      <c r="Q30" s="6">
        <f t="shared" si="2"/>
        <v>6.2163002980195712</v>
      </c>
      <c r="R30" s="6">
        <f t="shared" si="3"/>
        <v>0.42727155926256472</v>
      </c>
    </row>
    <row r="31" spans="1:18" x14ac:dyDescent="0.35">
      <c r="A31" t="str">
        <f>'Headspace Calcs'!A31</f>
        <v>PM</v>
      </c>
      <c r="B31" s="14">
        <f>'Headspace Calcs'!B31</f>
        <v>43795</v>
      </c>
      <c r="C31" s="35">
        <f>'RawData + GCconc'!D31</f>
        <v>0.56180555555555556</v>
      </c>
      <c r="D31">
        <f>'RawData + GCconc'!F31</f>
        <v>8.1999999999999993</v>
      </c>
      <c r="E31">
        <f>'RawData + GCconc'!G31</f>
        <v>760</v>
      </c>
      <c r="F31">
        <f>'RawData + GCconc'!E31</f>
        <v>7.14</v>
      </c>
      <c r="G31">
        <f>'Headspace Calcs'!$AD31</f>
        <v>1.6161367753916518</v>
      </c>
      <c r="H31">
        <f>'Headspace Calcs'!$AV31</f>
        <v>1916.5280295778939</v>
      </c>
      <c r="I31">
        <f>'Headspace Calcs'!$BN31</f>
        <v>0.18153438221988716</v>
      </c>
      <c r="J31">
        <f>'RawData + GCconc'!R31</f>
        <v>0</v>
      </c>
      <c r="L31" s="6">
        <f>'Headspace Calcs'!AE31</f>
        <v>6.5078812042222225E-2</v>
      </c>
      <c r="M31" s="6">
        <f>'Headspace Calcs'!AW31</f>
        <v>1011.984884949553</v>
      </c>
      <c r="N31" s="6">
        <f>'Headspace Calcs'!BO31</f>
        <v>0.5865977803744703</v>
      </c>
      <c r="P31" s="6">
        <f t="shared" si="1"/>
        <v>24.833532215417897</v>
      </c>
      <c r="Q31" s="6">
        <f t="shared" si="2"/>
        <v>1.8938306866840526</v>
      </c>
      <c r="R31" s="6">
        <f t="shared" si="3"/>
        <v>0.3094699439605787</v>
      </c>
    </row>
    <row r="32" spans="1:18" x14ac:dyDescent="0.35">
      <c r="A32" t="str">
        <f>'Headspace Calcs'!A32</f>
        <v>PM</v>
      </c>
      <c r="B32" s="14">
        <f>'Headspace Calcs'!B32</f>
        <v>43795</v>
      </c>
      <c r="C32" s="35">
        <f>'RawData + GCconc'!D32</f>
        <v>0.56180555555555556</v>
      </c>
      <c r="D32">
        <f>'RawData + GCconc'!F32</f>
        <v>8.1999999999999993</v>
      </c>
      <c r="E32">
        <f>'RawData + GCconc'!G32</f>
        <v>760</v>
      </c>
      <c r="F32">
        <f>'RawData + GCconc'!E32</f>
        <v>7.14</v>
      </c>
      <c r="G32">
        <f>'Headspace Calcs'!$AD32</f>
        <v>2.2368771839523212</v>
      </c>
      <c r="H32">
        <f>'Headspace Calcs'!$AV32</f>
        <v>2256.6344552191567</v>
      </c>
      <c r="I32">
        <f>'Headspace Calcs'!$BN32</f>
        <v>0.35155580653680724</v>
      </c>
      <c r="J32">
        <f>'RawData + GCconc'!R32</f>
        <v>0</v>
      </c>
      <c r="L32" s="6">
        <f>'Headspace Calcs'!AE32</f>
        <v>6.5078812042222225E-2</v>
      </c>
      <c r="M32" s="6">
        <f>'Headspace Calcs'!AW32</f>
        <v>1011.984884949553</v>
      </c>
      <c r="N32" s="6">
        <f>'Headspace Calcs'!BO32</f>
        <v>0.5865977803744703</v>
      </c>
      <c r="P32" s="6">
        <f t="shared" si="1"/>
        <v>34.37181954859696</v>
      </c>
      <c r="Q32" s="6">
        <f t="shared" si="2"/>
        <v>2.2299092494169503</v>
      </c>
      <c r="R32" s="6">
        <f t="shared" si="3"/>
        <v>0.59931322329992831</v>
      </c>
    </row>
    <row r="33" spans="1:18" x14ac:dyDescent="0.35">
      <c r="A33" t="str">
        <f>'Headspace Calcs'!A33</f>
        <v>WB</v>
      </c>
      <c r="B33" s="14">
        <f>'Headspace Calcs'!B33</f>
        <v>43795</v>
      </c>
      <c r="C33" s="35">
        <f>'RawData + GCconc'!D33</f>
        <v>0.61249999999999993</v>
      </c>
      <c r="D33">
        <f>'RawData + GCconc'!F33</f>
        <v>9</v>
      </c>
      <c r="E33">
        <f>'RawData + GCconc'!G33</f>
        <v>760</v>
      </c>
      <c r="F33">
        <f>'RawData + GCconc'!E33</f>
        <v>7.29</v>
      </c>
      <c r="G33">
        <f>'Headspace Calcs'!$AD33</f>
        <v>2.449745624862699</v>
      </c>
      <c r="H33">
        <f>'Headspace Calcs'!$AV33</f>
        <v>2689.0872499486341</v>
      </c>
      <c r="I33">
        <f>'Headspace Calcs'!$BN33</f>
        <v>0.30556609760546405</v>
      </c>
      <c r="J33">
        <f>'RawData + GCconc'!R33</f>
        <v>0</v>
      </c>
      <c r="L33" s="6">
        <f>'Headspace Calcs'!AE33</f>
        <v>6.3741050312495412E-2</v>
      </c>
      <c r="M33" s="6">
        <f>'Headspace Calcs'!AW33</f>
        <v>984.06949104014768</v>
      </c>
      <c r="N33" s="6">
        <f>'Headspace Calcs'!BO33</f>
        <v>0.56950023335032807</v>
      </c>
      <c r="P33" s="6">
        <f t="shared" si="1"/>
        <v>38.432777822967026</v>
      </c>
      <c r="Q33" s="6">
        <f t="shared" si="2"/>
        <v>2.7326192656438382</v>
      </c>
      <c r="R33" s="6">
        <f t="shared" si="3"/>
        <v>0.53655131238110498</v>
      </c>
    </row>
    <row r="34" spans="1:18" x14ac:dyDescent="0.35">
      <c r="A34" t="str">
        <f>'Headspace Calcs'!A34</f>
        <v>WB</v>
      </c>
      <c r="B34" s="14">
        <f>'Headspace Calcs'!B34</f>
        <v>43795</v>
      </c>
      <c r="C34" s="35">
        <f>'RawData + GCconc'!D34</f>
        <v>0.61249999999999993</v>
      </c>
      <c r="D34">
        <f>'RawData + GCconc'!F34</f>
        <v>9</v>
      </c>
      <c r="E34">
        <f>'RawData + GCconc'!G34</f>
        <v>760</v>
      </c>
      <c r="F34">
        <f>'RawData + GCconc'!E34</f>
        <v>7.29</v>
      </c>
      <c r="G34">
        <f>'Headspace Calcs'!$AD34</f>
        <v>2.766914934362906</v>
      </c>
      <c r="H34">
        <f>'Headspace Calcs'!$AV34</f>
        <v>2904.6451292261245</v>
      </c>
      <c r="I34">
        <f>'Headspace Calcs'!$BN34</f>
        <v>0.42551262226640552</v>
      </c>
      <c r="J34">
        <f>'RawData + GCconc'!R34</f>
        <v>0</v>
      </c>
      <c r="L34" s="6">
        <f>'Headspace Calcs'!AE34</f>
        <v>6.3741050312495412E-2</v>
      </c>
      <c r="M34" s="6">
        <f>'Headspace Calcs'!AW34</f>
        <v>984.06949104014768</v>
      </c>
      <c r="N34" s="6">
        <f>'Headspace Calcs'!BO34</f>
        <v>0.56950023335032807</v>
      </c>
      <c r="P34" s="6">
        <f t="shared" si="1"/>
        <v>43.408681231292746</v>
      </c>
      <c r="Q34" s="6">
        <f t="shared" si="2"/>
        <v>2.9516666817461794</v>
      </c>
      <c r="R34" s="6">
        <f t="shared" si="3"/>
        <v>0.74716847746162629</v>
      </c>
    </row>
    <row r="35" spans="1:18" x14ac:dyDescent="0.35">
      <c r="A35" t="str">
        <f>'Headspace Calcs'!A35</f>
        <v>WBP</v>
      </c>
      <c r="B35" s="14">
        <f>'Headspace Calcs'!B35</f>
        <v>43795</v>
      </c>
      <c r="C35" s="35">
        <f>'RawData + GCconc'!D35</f>
        <v>0.62083333333333335</v>
      </c>
      <c r="D35">
        <f>'RawData + GCconc'!F35</f>
        <v>8.1</v>
      </c>
      <c r="E35">
        <f>'RawData + GCconc'!G35</f>
        <v>760</v>
      </c>
      <c r="F35">
        <f>'RawData + GCconc'!E35</f>
        <v>7.13</v>
      </c>
      <c r="G35">
        <f>'Headspace Calcs'!$AD35</f>
        <v>7.351841848721044</v>
      </c>
      <c r="H35">
        <f>'Headspace Calcs'!$AV35</f>
        <v>3808.1640019152269</v>
      </c>
      <c r="I35">
        <f>'Headspace Calcs'!$BN35</f>
        <v>0.37943939769391943</v>
      </c>
      <c r="J35">
        <f>'RawData + GCconc'!R35</f>
        <v>0</v>
      </c>
      <c r="L35" s="6">
        <f>'Headspace Calcs'!AE35</f>
        <v>6.5249603146561808E-2</v>
      </c>
      <c r="M35" s="6">
        <f>'Headspace Calcs'!AW35</f>
        <v>1015.553781226878</v>
      </c>
      <c r="N35" s="6">
        <f>'Headspace Calcs'!BO35</f>
        <v>0.58878580881377418</v>
      </c>
      <c r="P35" s="6">
        <f t="shared" si="1"/>
        <v>112.67259100729771</v>
      </c>
      <c r="Q35" s="6">
        <f t="shared" si="2"/>
        <v>3.7498398138153068</v>
      </c>
      <c r="R35" s="6">
        <f t="shared" si="3"/>
        <v>0.64444385719549757</v>
      </c>
    </row>
    <row r="36" spans="1:18" x14ac:dyDescent="0.35">
      <c r="A36" t="str">
        <f>'Headspace Calcs'!A36</f>
        <v>WBP</v>
      </c>
      <c r="B36" s="14">
        <f>'Headspace Calcs'!B36</f>
        <v>43795</v>
      </c>
      <c r="C36" s="35">
        <f>'RawData + GCconc'!D36</f>
        <v>0.62083333333333335</v>
      </c>
      <c r="D36">
        <f>'RawData + GCconc'!F36</f>
        <v>8.1</v>
      </c>
      <c r="E36">
        <f>'RawData + GCconc'!G36</f>
        <v>760</v>
      </c>
      <c r="F36">
        <f>'RawData + GCconc'!E36</f>
        <v>7.13</v>
      </c>
      <c r="G36">
        <f>'Headspace Calcs'!$AD36</f>
        <v>5.1597697889048346</v>
      </c>
      <c r="H36">
        <f>'Headspace Calcs'!$AV36</f>
        <v>2843.6337058842983</v>
      </c>
      <c r="I36">
        <f>'Headspace Calcs'!$BN36</f>
        <v>0.44682935002083912</v>
      </c>
      <c r="J36" t="str">
        <f>'RawData + GCconc'!R36</f>
        <v>vial leaked</v>
      </c>
      <c r="L36" s="6">
        <f>'Headspace Calcs'!AE36</f>
        <v>6.5249603146561808E-2</v>
      </c>
      <c r="M36" s="6">
        <f>'Headspace Calcs'!AW36</f>
        <v>1015.553781226878</v>
      </c>
      <c r="N36" s="6">
        <f>'Headspace Calcs'!BO36</f>
        <v>0.58878580881377418</v>
      </c>
      <c r="P36" s="6">
        <f t="shared" si="1"/>
        <v>79.077412583109606</v>
      </c>
      <c r="Q36" s="6">
        <f t="shared" si="2"/>
        <v>2.8000818454429264</v>
      </c>
      <c r="R36" s="6">
        <f t="shared" si="3"/>
        <v>0.75889965982886964</v>
      </c>
    </row>
    <row r="37" spans="1:18" x14ac:dyDescent="0.35">
      <c r="A37" t="str">
        <f>'Headspace Calcs'!A37</f>
        <v>CBP</v>
      </c>
      <c r="B37" s="14">
        <f>'Headspace Calcs'!B37</f>
        <v>43802</v>
      </c>
      <c r="C37" s="35">
        <f>'RawData + GCconc'!D37</f>
        <v>0.46458333333333335</v>
      </c>
      <c r="D37">
        <f>'RawData + GCconc'!F37</f>
        <v>7.1</v>
      </c>
      <c r="E37">
        <f>'RawData + GCconc'!G37</f>
        <v>743.5</v>
      </c>
      <c r="F37">
        <f>'RawData + GCconc'!E37</f>
        <v>7.02</v>
      </c>
      <c r="G37">
        <f>'Headspace Calcs'!$AD37</f>
        <v>2.3284637259489336</v>
      </c>
      <c r="H37">
        <f>'Headspace Calcs'!$AV37</f>
        <v>2512.8188116361089</v>
      </c>
      <c r="I37">
        <f>'Headspace Calcs'!$BN37</f>
        <v>0.20388254984965495</v>
      </c>
      <c r="J37">
        <f>'RawData + GCconc'!R37</f>
        <v>0</v>
      </c>
      <c r="L37" s="6">
        <f>'Headspace Calcs'!AE37</f>
        <v>6.5548052307099924E-2</v>
      </c>
      <c r="M37" s="6">
        <f>'Headspace Calcs'!AW37</f>
        <v>1029.4068938916926</v>
      </c>
      <c r="N37" s="6">
        <f>'Headspace Calcs'!BO37</f>
        <v>0.59804066120732358</v>
      </c>
      <c r="P37" s="6">
        <f t="shared" si="1"/>
        <v>35.52300402519699</v>
      </c>
      <c r="Q37" s="6">
        <f t="shared" si="2"/>
        <v>2.441035538567601</v>
      </c>
      <c r="R37" s="6">
        <f t="shared" si="3"/>
        <v>0.34091753801164149</v>
      </c>
    </row>
    <row r="38" spans="1:18" x14ac:dyDescent="0.35">
      <c r="A38" t="str">
        <f>'Headspace Calcs'!A38</f>
        <v>CBP</v>
      </c>
      <c r="B38" s="14">
        <f>'Headspace Calcs'!B38</f>
        <v>43802</v>
      </c>
      <c r="C38" s="35">
        <f>'RawData + GCconc'!D38</f>
        <v>0.46458333333333335</v>
      </c>
      <c r="D38">
        <f>'RawData + GCconc'!F38</f>
        <v>7.1</v>
      </c>
      <c r="E38">
        <f>'RawData + GCconc'!G38</f>
        <v>743.5</v>
      </c>
      <c r="F38">
        <f>'RawData + GCconc'!E38</f>
        <v>7.02</v>
      </c>
      <c r="G38">
        <f>'Headspace Calcs'!$AD38</f>
        <v>2.3724393974783138</v>
      </c>
      <c r="H38">
        <f>'Headspace Calcs'!$AV38</f>
        <v>2376.641818920245</v>
      </c>
      <c r="I38">
        <f>'Headspace Calcs'!$BN38</f>
        <v>0.1569687373082905</v>
      </c>
      <c r="J38">
        <f>'RawData + GCconc'!R38</f>
        <v>0</v>
      </c>
      <c r="L38" s="6">
        <f>'Headspace Calcs'!AE38</f>
        <v>6.5548052307099924E-2</v>
      </c>
      <c r="M38" s="6">
        <f>'Headspace Calcs'!AW38</f>
        <v>1029.4068938916926</v>
      </c>
      <c r="N38" s="6">
        <f>'Headspace Calcs'!BO38</f>
        <v>0.59804066120732358</v>
      </c>
      <c r="P38" s="6">
        <f t="shared" si="1"/>
        <v>36.193896141462311</v>
      </c>
      <c r="Q38" s="6">
        <f t="shared" si="2"/>
        <v>2.3087486911373838</v>
      </c>
      <c r="R38" s="6">
        <f t="shared" si="3"/>
        <v>0.26247168042287</v>
      </c>
    </row>
    <row r="39" spans="1:18" x14ac:dyDescent="0.35">
      <c r="A39" t="str">
        <f>'Headspace Calcs'!A39</f>
        <v>MC751</v>
      </c>
      <c r="B39" s="14">
        <f>'Headspace Calcs'!B39</f>
        <v>43802</v>
      </c>
      <c r="C39" s="35">
        <f>'RawData + GCconc'!D39</f>
        <v>0.59166666666666667</v>
      </c>
      <c r="D39">
        <f>'RawData + GCconc'!F39</f>
        <v>7.6</v>
      </c>
      <c r="E39">
        <f>'RawData + GCconc'!G39</f>
        <v>746.5</v>
      </c>
      <c r="F39">
        <f>'RawData + GCconc'!E39</f>
        <v>7.05</v>
      </c>
      <c r="G39">
        <f>'Headspace Calcs'!$AD39</f>
        <v>26.640940612910505</v>
      </c>
      <c r="H39">
        <f>'Headspace Calcs'!$AV39</f>
        <v>5446.8397062015283</v>
      </c>
      <c r="I39">
        <f>'Headspace Calcs'!$BN39</f>
        <v>0.32732569892852481</v>
      </c>
      <c r="J39">
        <f>'RawData + GCconc'!R39</f>
        <v>0</v>
      </c>
      <c r="L39" s="6">
        <f>'Headspace Calcs'!AE39</f>
        <v>6.4941347254089204E-2</v>
      </c>
      <c r="M39" s="6">
        <f>'Headspace Calcs'!AW39</f>
        <v>1015.3094367205247</v>
      </c>
      <c r="N39" s="6">
        <f>'Headspace Calcs'!BO39</f>
        <v>0.58924428732066947</v>
      </c>
      <c r="P39" s="6">
        <f t="shared" si="1"/>
        <v>410.23079654746442</v>
      </c>
      <c r="Q39" s="6">
        <f t="shared" si="2"/>
        <v>5.3647090327407563</v>
      </c>
      <c r="R39" s="6">
        <f t="shared" si="3"/>
        <v>0.55550084399951538</v>
      </c>
    </row>
    <row r="40" spans="1:18" x14ac:dyDescent="0.35">
      <c r="A40" t="str">
        <f>'Headspace Calcs'!A40</f>
        <v>MC751</v>
      </c>
      <c r="B40" s="14">
        <f>'Headspace Calcs'!B40</f>
        <v>43802</v>
      </c>
      <c r="C40" s="35">
        <f>'RawData + GCconc'!D40</f>
        <v>0.59166666666666667</v>
      </c>
      <c r="D40">
        <f>'RawData + GCconc'!F40</f>
        <v>7.6</v>
      </c>
      <c r="E40">
        <f>'RawData + GCconc'!G40</f>
        <v>746.5</v>
      </c>
      <c r="F40">
        <f>'RawData + GCconc'!E40</f>
        <v>7.05</v>
      </c>
      <c r="G40">
        <f>'Headspace Calcs'!$AD40</f>
        <v>28.185501559194478</v>
      </c>
      <c r="H40">
        <f>'Headspace Calcs'!$AV40</f>
        <v>5495.256111345554</v>
      </c>
      <c r="I40">
        <f>'Headspace Calcs'!$BN40</f>
        <v>0.30390637478375909</v>
      </c>
      <c r="J40">
        <f>'RawData + GCconc'!R40</f>
        <v>0</v>
      </c>
      <c r="L40" s="6">
        <f>'Headspace Calcs'!AE40</f>
        <v>6.4941347254089204E-2</v>
      </c>
      <c r="M40" s="6">
        <f>'Headspace Calcs'!AW40</f>
        <v>1015.3094367205247</v>
      </c>
      <c r="N40" s="6">
        <f>'Headspace Calcs'!BO40</f>
        <v>0.58924428732066947</v>
      </c>
      <c r="P40" s="6">
        <f t="shared" si="1"/>
        <v>434.01473407867593</v>
      </c>
      <c r="Q40" s="6">
        <f t="shared" si="2"/>
        <v>5.4123953866669172</v>
      </c>
      <c r="R40" s="6">
        <f t="shared" si="3"/>
        <v>0.51575616653941669</v>
      </c>
    </row>
    <row r="41" spans="1:18" x14ac:dyDescent="0.35">
      <c r="A41" t="str">
        <f>'Headspace Calcs'!A41</f>
        <v>PM</v>
      </c>
      <c r="B41" s="14">
        <f>'Headspace Calcs'!B41</f>
        <v>43802</v>
      </c>
      <c r="C41" s="35">
        <f>'RawData + GCconc'!D41</f>
        <v>0.55763888888888891</v>
      </c>
      <c r="D41">
        <f>'RawData + GCconc'!F41</f>
        <v>7.7</v>
      </c>
      <c r="E41">
        <f>'RawData + GCconc'!G41</f>
        <v>748.4</v>
      </c>
      <c r="F41">
        <f>'RawData + GCconc'!E41</f>
        <v>7.33</v>
      </c>
      <c r="G41">
        <f>'Headspace Calcs'!$AD41</f>
        <v>1.2454206675373098</v>
      </c>
      <c r="H41">
        <f>'Headspace Calcs'!$AV41</f>
        <v>1245.8020502626541</v>
      </c>
      <c r="I41">
        <f>'Headspace Calcs'!$BN41</f>
        <v>0.30224339330941719</v>
      </c>
      <c r="J41" t="str">
        <f>'RawData + GCconc'!R41</f>
        <v>vial leaked</v>
      </c>
      <c r="L41" s="6">
        <f>'Headspace Calcs'!AE41</f>
        <v>6.4934428493216831E-2</v>
      </c>
      <c r="M41" s="6">
        <f>'Headspace Calcs'!AW41</f>
        <v>1014.289405122242</v>
      </c>
      <c r="N41" s="6">
        <f>'Headspace Calcs'!BO41</f>
        <v>0.5885318991689461</v>
      </c>
      <c r="P41" s="6">
        <f t="shared" si="1"/>
        <v>19.179666263905116</v>
      </c>
      <c r="Q41" s="6">
        <f t="shared" si="2"/>
        <v>1.2282510730874787</v>
      </c>
      <c r="R41" s="6">
        <f t="shared" si="3"/>
        <v>0.51355481960486582</v>
      </c>
    </row>
    <row r="42" spans="1:18" x14ac:dyDescent="0.35">
      <c r="A42" t="str">
        <f>'Headspace Calcs'!A42</f>
        <v>PM</v>
      </c>
      <c r="B42" s="14">
        <f>'Headspace Calcs'!B42</f>
        <v>43802</v>
      </c>
      <c r="C42" s="35">
        <f>'RawData + GCconc'!D42</f>
        <v>0.55763888888888891</v>
      </c>
      <c r="D42">
        <f>'RawData + GCconc'!F42</f>
        <v>7.7</v>
      </c>
      <c r="E42">
        <f>'RawData + GCconc'!G42</f>
        <v>748.4</v>
      </c>
      <c r="F42">
        <f>'RawData + GCconc'!E42</f>
        <v>7.33</v>
      </c>
      <c r="G42">
        <f>'Headspace Calcs'!$AD42</f>
        <v>1.0146866247694271</v>
      </c>
      <c r="H42">
        <f>'Headspace Calcs'!$AV42</f>
        <v>1617.7839438120473</v>
      </c>
      <c r="I42">
        <f>'Headspace Calcs'!$BN42</f>
        <v>3.1592500238105822E-2</v>
      </c>
      <c r="J42">
        <f>'RawData + GCconc'!R42</f>
        <v>0</v>
      </c>
      <c r="L42" s="6">
        <f>'Headspace Calcs'!AE42</f>
        <v>6.4934428493216831E-2</v>
      </c>
      <c r="M42" s="6">
        <f>'Headspace Calcs'!AW42</f>
        <v>1014.289405122242</v>
      </c>
      <c r="N42" s="6">
        <f>'Headspace Calcs'!BO42</f>
        <v>0.5885318991689461</v>
      </c>
      <c r="P42" s="6">
        <f t="shared" si="1"/>
        <v>15.626327178276822</v>
      </c>
      <c r="Q42" s="6">
        <f t="shared" si="2"/>
        <v>1.5949924505196544</v>
      </c>
      <c r="R42" s="6">
        <f t="shared" si="3"/>
        <v>5.3680183321782468E-2</v>
      </c>
    </row>
    <row r="43" spans="1:18" x14ac:dyDescent="0.35">
      <c r="A43" t="str">
        <f>'Headspace Calcs'!A43</f>
        <v>WB</v>
      </c>
      <c r="B43" s="14">
        <f>'Headspace Calcs'!B43</f>
        <v>43802</v>
      </c>
      <c r="C43" s="35">
        <f>'RawData + GCconc'!D43</f>
        <v>0.51736111111111105</v>
      </c>
      <c r="D43">
        <f>'RawData + GCconc'!F43</f>
        <v>8.1</v>
      </c>
      <c r="E43">
        <f>'RawData + GCconc'!G43</f>
        <v>746.3</v>
      </c>
      <c r="F43">
        <f>'RawData + GCconc'!E43</f>
        <v>7.18</v>
      </c>
      <c r="G43">
        <f>'Headspace Calcs'!$AD43</f>
        <v>2.1815909263762103</v>
      </c>
      <c r="H43">
        <f>'Headspace Calcs'!$AV43</f>
        <v>2371.9186115710331</v>
      </c>
      <c r="I43">
        <f>'Headspace Calcs'!$BN43</f>
        <v>0.51627831913436162</v>
      </c>
      <c r="J43">
        <f>'RawData + GCconc'!R43</f>
        <v>0</v>
      </c>
      <c r="L43" s="6">
        <f>'Headspace Calcs'!AE43</f>
        <v>6.4073393195104036E-2</v>
      </c>
      <c r="M43" s="6">
        <f>'Headspace Calcs'!AW43</f>
        <v>997.24708806528804</v>
      </c>
      <c r="N43" s="6">
        <f>'Headspace Calcs'!BO43</f>
        <v>0.57817216989173636</v>
      </c>
      <c r="P43" s="6">
        <f t="shared" si="1"/>
        <v>34.048312686254135</v>
      </c>
      <c r="Q43" s="6">
        <f t="shared" si="2"/>
        <v>2.378466319889367</v>
      </c>
      <c r="R43" s="6">
        <f t="shared" si="3"/>
        <v>0.89294910066500699</v>
      </c>
    </row>
    <row r="44" spans="1:18" x14ac:dyDescent="0.35">
      <c r="A44" t="str">
        <f>'Headspace Calcs'!A44</f>
        <v>WB</v>
      </c>
      <c r="B44" s="14">
        <f>'Headspace Calcs'!B44</f>
        <v>43802</v>
      </c>
      <c r="C44" s="35">
        <f>'RawData + GCconc'!D44</f>
        <v>0.51736111111111105</v>
      </c>
      <c r="D44">
        <f>'RawData + GCconc'!F44</f>
        <v>8.1</v>
      </c>
      <c r="E44">
        <f>'RawData + GCconc'!G44</f>
        <v>746.3</v>
      </c>
      <c r="F44">
        <f>'RawData + GCconc'!E44</f>
        <v>7.18</v>
      </c>
      <c r="G44">
        <f>'Headspace Calcs'!$AD44</f>
        <v>1.9712033939655274</v>
      </c>
      <c r="H44">
        <f>'Headspace Calcs'!$AV44</f>
        <v>2285.2845781716755</v>
      </c>
      <c r="I44">
        <f>'Headspace Calcs'!$BN44</f>
        <v>0.39008010715897623</v>
      </c>
      <c r="J44">
        <f>'RawData + GCconc'!R44</f>
        <v>0</v>
      </c>
      <c r="L44" s="6">
        <f>'Headspace Calcs'!AE44</f>
        <v>6.4073393195104036E-2</v>
      </c>
      <c r="M44" s="6">
        <f>'Headspace Calcs'!AW44</f>
        <v>997.24708806528804</v>
      </c>
      <c r="N44" s="6">
        <f>'Headspace Calcs'!BO44</f>
        <v>0.57817216989173636</v>
      </c>
      <c r="P44" s="6">
        <f t="shared" si="1"/>
        <v>30.764772952841689</v>
      </c>
      <c r="Q44" s="6">
        <f t="shared" si="2"/>
        <v>2.2915931322549641</v>
      </c>
      <c r="R44" s="6">
        <f t="shared" si="3"/>
        <v>0.67467811055661731</v>
      </c>
    </row>
    <row r="45" spans="1:18" x14ac:dyDescent="0.35">
      <c r="A45" t="str">
        <f>'Headspace Calcs'!A45</f>
        <v>WBP</v>
      </c>
      <c r="B45" s="14">
        <f>'Headspace Calcs'!B45</f>
        <v>43802</v>
      </c>
      <c r="C45" s="35">
        <f>'RawData + GCconc'!D45</f>
        <v>0.53055555555555556</v>
      </c>
      <c r="D45">
        <f>'RawData + GCconc'!F45</f>
        <v>7.6</v>
      </c>
      <c r="E45">
        <f>'RawData + GCconc'!G45</f>
        <v>746</v>
      </c>
      <c r="F45">
        <f>'RawData + GCconc'!E45</f>
        <v>7.1</v>
      </c>
      <c r="G45">
        <f>'Headspace Calcs'!$AD45</f>
        <v>6.6992449961964144</v>
      </c>
      <c r="H45">
        <f>'Headspace Calcs'!$AV45</f>
        <v>3311.7961621405989</v>
      </c>
      <c r="I45">
        <f>'Headspace Calcs'!$BN45</f>
        <v>0.61366842553790568</v>
      </c>
      <c r="J45">
        <f>'RawData + GCconc'!R45</f>
        <v>0</v>
      </c>
      <c r="L45" s="6">
        <f>'Headspace Calcs'!AE45</f>
        <v>6.4897850035566682E-2</v>
      </c>
      <c r="M45" s="6">
        <f>'Headspace Calcs'!AW45</f>
        <v>1014.6293902123393</v>
      </c>
      <c r="N45" s="6">
        <f>'Headspace Calcs'!BO45</f>
        <v>0.58884961599627528</v>
      </c>
      <c r="P45" s="6">
        <f t="shared" si="1"/>
        <v>103.22753361667534</v>
      </c>
      <c r="Q45" s="6">
        <f t="shared" si="2"/>
        <v>3.2640451716537737</v>
      </c>
      <c r="R45" s="6">
        <f t="shared" si="3"/>
        <v>1.0421479591179481</v>
      </c>
    </row>
    <row r="46" spans="1:18" x14ac:dyDescent="0.35">
      <c r="A46" t="str">
        <f>'Headspace Calcs'!A46</f>
        <v>WBP</v>
      </c>
      <c r="B46" s="14">
        <f>'Headspace Calcs'!B46</f>
        <v>43802</v>
      </c>
      <c r="C46" s="35">
        <f>'RawData + GCconc'!D46</f>
        <v>0.53055555555555556</v>
      </c>
      <c r="D46">
        <f>'RawData + GCconc'!F46</f>
        <v>7.6</v>
      </c>
      <c r="E46">
        <f>'RawData + GCconc'!G46</f>
        <v>746</v>
      </c>
      <c r="F46">
        <f>'RawData + GCconc'!E46</f>
        <v>7.1</v>
      </c>
      <c r="G46">
        <f>'Headspace Calcs'!$AD46</f>
        <v>6.6230485383548485</v>
      </c>
      <c r="H46">
        <f>'Headspace Calcs'!$AV46</f>
        <v>3408.6615225704636</v>
      </c>
      <c r="I46">
        <f>'Headspace Calcs'!$BN46</f>
        <v>0.65757939593097814</v>
      </c>
      <c r="J46">
        <f>'RawData + GCconc'!R46</f>
        <v>0</v>
      </c>
      <c r="L46" s="6">
        <f>'Headspace Calcs'!AE46</f>
        <v>6.4897850035566682E-2</v>
      </c>
      <c r="M46" s="6">
        <f>'Headspace Calcs'!AW46</f>
        <v>1014.6293902123393</v>
      </c>
      <c r="N46" s="6">
        <f>'Headspace Calcs'!BO46</f>
        <v>0.58884961599627528</v>
      </c>
      <c r="P46" s="6">
        <f t="shared" si="1"/>
        <v>102.05343527906004</v>
      </c>
      <c r="Q46" s="6">
        <f t="shared" si="2"/>
        <v>3.3595138830515316</v>
      </c>
      <c r="R46" s="6">
        <f t="shared" si="3"/>
        <v>1.1167187310098163</v>
      </c>
    </row>
    <row r="47" spans="1:18" x14ac:dyDescent="0.35">
      <c r="A47" t="str">
        <f>'Headspace Calcs'!A47</f>
        <v>NHC</v>
      </c>
      <c r="B47" s="14">
        <f>'Headspace Calcs'!B47</f>
        <v>43803</v>
      </c>
      <c r="C47" s="35" t="str">
        <f>'RawData + GCconc'!D47</f>
        <v>NA</v>
      </c>
      <c r="D47">
        <f>'RawData + GCconc'!F47</f>
        <v>8</v>
      </c>
      <c r="E47">
        <f>'RawData + GCconc'!G47</f>
        <v>746</v>
      </c>
      <c r="F47" t="str">
        <f>'RawData + GCconc'!E47</f>
        <v>NA</v>
      </c>
      <c r="G47">
        <f>'Headspace Calcs'!$AD47</f>
        <v>3.1162464403087857</v>
      </c>
      <c r="H47">
        <f>'Headspace Calcs'!$AV47</f>
        <v>1842.5566250849583</v>
      </c>
      <c r="I47">
        <f>'Headspace Calcs'!$BN47</f>
        <v>0.25992834159614775</v>
      </c>
      <c r="J47" t="str">
        <f>'RawData + GCconc'!R47</f>
        <v>equilibration temperature estimated</v>
      </c>
      <c r="L47" s="6">
        <f>'Headspace Calcs'!AE47</f>
        <v>6.4216075056888575E-2</v>
      </c>
      <c r="M47" s="6">
        <f>'Headspace Calcs'!AW47</f>
        <v>1000.3670493475682</v>
      </c>
      <c r="N47" s="6">
        <f>'Headspace Calcs'!BO47</f>
        <v>0.58009879824896071</v>
      </c>
      <c r="P47" s="6">
        <f t="shared" si="1"/>
        <v>48.527513360916636</v>
      </c>
      <c r="Q47" s="6">
        <f t="shared" si="2"/>
        <v>1.8418805640256342</v>
      </c>
      <c r="R47" s="6">
        <f t="shared" si="3"/>
        <v>0.44807598702280788</v>
      </c>
    </row>
    <row r="48" spans="1:18" x14ac:dyDescent="0.35">
      <c r="A48" t="str">
        <f>'Headspace Calcs'!A48</f>
        <v>NHC</v>
      </c>
      <c r="B48" s="14">
        <f>'Headspace Calcs'!B48</f>
        <v>43803</v>
      </c>
      <c r="C48" s="35" t="str">
        <f>'RawData + GCconc'!D48</f>
        <v>NA</v>
      </c>
      <c r="D48">
        <f>'RawData + GCconc'!F48</f>
        <v>8</v>
      </c>
      <c r="E48">
        <f>'RawData + GCconc'!G48</f>
        <v>746</v>
      </c>
      <c r="F48" t="str">
        <f>'RawData + GCconc'!E48</f>
        <v>NA</v>
      </c>
      <c r="G48">
        <f>'Headspace Calcs'!$AD48</f>
        <v>2.8601771676139247</v>
      </c>
      <c r="H48">
        <f>'Headspace Calcs'!$AV48</f>
        <v>1781.8847747861942</v>
      </c>
      <c r="I48">
        <f>'Headspace Calcs'!$BN48</f>
        <v>0.18983961391502879</v>
      </c>
      <c r="J48" t="str">
        <f>'RawData + GCconc'!R48</f>
        <v>equilibration temperature estimated</v>
      </c>
      <c r="L48" s="6">
        <f>'Headspace Calcs'!AE48</f>
        <v>6.4216075056888575E-2</v>
      </c>
      <c r="M48" s="6">
        <f>'Headspace Calcs'!AW48</f>
        <v>1000.3670493475682</v>
      </c>
      <c r="N48" s="6">
        <f>'Headspace Calcs'!BO48</f>
        <v>0.58009879824896071</v>
      </c>
      <c r="P48" s="6">
        <f t="shared" si="1"/>
        <v>44.539893867386219</v>
      </c>
      <c r="Q48" s="6">
        <f t="shared" si="2"/>
        <v>1.7812309751189084</v>
      </c>
      <c r="R48" s="6">
        <f t="shared" si="3"/>
        <v>0.32725393413684578</v>
      </c>
    </row>
    <row r="49" spans="1:18" x14ac:dyDescent="0.35">
      <c r="A49" t="str">
        <f>'Headspace Calcs'!A49</f>
        <v>UNHC</v>
      </c>
      <c r="B49" s="14">
        <f>'Headspace Calcs'!B49</f>
        <v>43803</v>
      </c>
      <c r="C49" s="35" t="str">
        <f>'RawData + GCconc'!D49</f>
        <v>NA</v>
      </c>
      <c r="D49">
        <f>'RawData + GCconc'!F49</f>
        <v>8</v>
      </c>
      <c r="E49">
        <f>'RawData + GCconc'!G49</f>
        <v>746</v>
      </c>
      <c r="F49" t="str">
        <f>'RawData + GCconc'!E49</f>
        <v>NA</v>
      </c>
      <c r="G49">
        <f>'Headspace Calcs'!$AD49</f>
        <v>3.8826114672992267</v>
      </c>
      <c r="H49">
        <f>'Headspace Calcs'!$AV49</f>
        <v>2742.3416182032156</v>
      </c>
      <c r="I49">
        <f>'Headspace Calcs'!$BN49</f>
        <v>0.67456815778653112</v>
      </c>
      <c r="J49" t="str">
        <f>'RawData + GCconc'!R49</f>
        <v>equilibration temperature estimated</v>
      </c>
      <c r="L49" s="6">
        <f>'Headspace Calcs'!AE49</f>
        <v>6.4216075056888575E-2</v>
      </c>
      <c r="M49" s="6">
        <f>'Headspace Calcs'!AW49</f>
        <v>1000.3670493475682</v>
      </c>
      <c r="N49" s="6">
        <f>'Headspace Calcs'!BO49</f>
        <v>0.58009879824896071</v>
      </c>
      <c r="P49" s="6">
        <f t="shared" si="1"/>
        <v>60.461675115765765</v>
      </c>
      <c r="Q49" s="6">
        <f t="shared" si="2"/>
        <v>2.7413354128284713</v>
      </c>
      <c r="R49" s="6">
        <f t="shared" si="3"/>
        <v>1.1628504658563816</v>
      </c>
    </row>
    <row r="50" spans="1:18" x14ac:dyDescent="0.35">
      <c r="A50" t="str">
        <f>'Headspace Calcs'!A50</f>
        <v>UNHC</v>
      </c>
      <c r="B50" s="14">
        <f>'Headspace Calcs'!B50</f>
        <v>43803</v>
      </c>
      <c r="C50" s="35" t="str">
        <f>'RawData + GCconc'!D50</f>
        <v>NA</v>
      </c>
      <c r="D50">
        <f>'RawData + GCconc'!F50</f>
        <v>8</v>
      </c>
      <c r="E50">
        <f>'RawData + GCconc'!G50</f>
        <v>746</v>
      </c>
      <c r="F50" t="str">
        <f>'RawData + GCconc'!E50</f>
        <v>NA</v>
      </c>
      <c r="G50">
        <f>'Headspace Calcs'!$AD50</f>
        <v>4.2608617537476983</v>
      </c>
      <c r="H50">
        <f>'Headspace Calcs'!$AV50</f>
        <v>3078.2558525928052</v>
      </c>
      <c r="I50">
        <f>'Headspace Calcs'!$BN50</f>
        <v>0.94965741474411247</v>
      </c>
      <c r="J50" t="str">
        <f>'RawData + GCconc'!R50</f>
        <v>equilibration temperature estimated</v>
      </c>
      <c r="L50" s="6">
        <f>'Headspace Calcs'!AE50</f>
        <v>6.4216075056888575E-2</v>
      </c>
      <c r="M50" s="6">
        <f>'Headspace Calcs'!AW50</f>
        <v>1000.3670493475682</v>
      </c>
      <c r="N50" s="6">
        <f>'Headspace Calcs'!BO50</f>
        <v>0.58009879824896071</v>
      </c>
      <c r="P50" s="6">
        <f t="shared" si="1"/>
        <v>66.351949258390988</v>
      </c>
      <c r="Q50" s="6">
        <f t="shared" si="2"/>
        <v>3.0771263953570043</v>
      </c>
      <c r="R50" s="6">
        <f t="shared" si="3"/>
        <v>1.6370615102301047</v>
      </c>
    </row>
    <row r="51" spans="1:18" x14ac:dyDescent="0.35">
      <c r="A51" t="str">
        <f>'Headspace Calcs'!A51</f>
        <v>CBP</v>
      </c>
      <c r="B51" s="14">
        <f>'Headspace Calcs'!B51</f>
        <v>43811</v>
      </c>
      <c r="C51" s="35">
        <f>'RawData + GCconc'!D51</f>
        <v>0.56458333333333333</v>
      </c>
      <c r="D51">
        <f>'RawData + GCconc'!F51</f>
        <v>5.6</v>
      </c>
      <c r="E51">
        <f>'RawData + GCconc'!G51</f>
        <v>768.1</v>
      </c>
      <c r="F51">
        <f>'RawData + GCconc'!E51</f>
        <v>7.29</v>
      </c>
      <c r="G51">
        <f>'Headspace Calcs'!$AD51</f>
        <v>1.8841130286817422</v>
      </c>
      <c r="H51">
        <f>'Headspace Calcs'!$AV51</f>
        <v>2617.4189745600252</v>
      </c>
      <c r="I51">
        <f>'Headspace Calcs'!$BN51</f>
        <v>0.51521242437165526</v>
      </c>
      <c r="J51">
        <f>'RawData + GCconc'!R51</f>
        <v>0</v>
      </c>
      <c r="L51" s="6">
        <f>'Headspace Calcs'!AE51</f>
        <v>7.0538036569955928E-2</v>
      </c>
      <c r="M51" s="6">
        <f>'Headspace Calcs'!AW51</f>
        <v>1122.766121578989</v>
      </c>
      <c r="N51" s="6">
        <f>'Headspace Calcs'!BO51</f>
        <v>0.6543318218506754</v>
      </c>
      <c r="P51" s="6">
        <f t="shared" si="1"/>
        <v>26.710596442717506</v>
      </c>
      <c r="Q51" s="6">
        <f t="shared" si="2"/>
        <v>2.3312236843048386</v>
      </c>
      <c r="R51" s="6">
        <f t="shared" si="3"/>
        <v>0.78738708277163927</v>
      </c>
    </row>
    <row r="52" spans="1:18" x14ac:dyDescent="0.35">
      <c r="A52" t="str">
        <f>'Headspace Calcs'!A52</f>
        <v>CBP</v>
      </c>
      <c r="B52" s="14">
        <f>'Headspace Calcs'!B52</f>
        <v>43811</v>
      </c>
      <c r="C52" s="35">
        <f>'RawData + GCconc'!D52</f>
        <v>0.56458333333333333</v>
      </c>
      <c r="D52">
        <f>'RawData + GCconc'!F52</f>
        <v>5.6</v>
      </c>
      <c r="E52">
        <f>'RawData + GCconc'!G52</f>
        <v>768.1</v>
      </c>
      <c r="F52">
        <f>'RawData + GCconc'!E52</f>
        <v>7.29</v>
      </c>
      <c r="G52">
        <f>'Headspace Calcs'!$AD52</f>
        <v>1.7002675184329361</v>
      </c>
      <c r="H52">
        <f>'Headspace Calcs'!$AV52</f>
        <v>2490.7378588480201</v>
      </c>
      <c r="I52">
        <f>'Headspace Calcs'!$BN52</f>
        <v>0.59795789030043911</v>
      </c>
      <c r="J52">
        <f>'RawData + GCconc'!R52</f>
        <v>0</v>
      </c>
      <c r="L52" s="6">
        <f>'Headspace Calcs'!AE52</f>
        <v>7.0538036569955928E-2</v>
      </c>
      <c r="M52" s="6">
        <f>'Headspace Calcs'!AW52</f>
        <v>1122.766121578989</v>
      </c>
      <c r="N52" s="6">
        <f>'Headspace Calcs'!BO52</f>
        <v>0.6543318218506754</v>
      </c>
      <c r="P52" s="6">
        <f t="shared" si="1"/>
        <v>24.104264891845975</v>
      </c>
      <c r="Q52" s="6">
        <f t="shared" si="2"/>
        <v>2.2183942060392776</v>
      </c>
      <c r="R52" s="6">
        <f t="shared" si="3"/>
        <v>0.91384504059302596</v>
      </c>
    </row>
    <row r="53" spans="1:18" x14ac:dyDescent="0.35">
      <c r="A53" t="str">
        <f>'Headspace Calcs'!A53</f>
        <v>MC751</v>
      </c>
      <c r="B53" s="14">
        <f>'Headspace Calcs'!B53</f>
        <v>43811</v>
      </c>
      <c r="C53" s="35">
        <f>'RawData + GCconc'!D53</f>
        <v>0.61805555555555558</v>
      </c>
      <c r="D53">
        <f>'RawData + GCconc'!F53</f>
        <v>6</v>
      </c>
      <c r="E53">
        <f>'RawData + GCconc'!G53</f>
        <v>767.1</v>
      </c>
      <c r="F53">
        <f>'RawData + GCconc'!E53</f>
        <v>7.08</v>
      </c>
      <c r="G53">
        <f>'Headspace Calcs'!$AD53</f>
        <v>23.898926975208315</v>
      </c>
      <c r="H53">
        <f>'Headspace Calcs'!$AV53</f>
        <v>5318.8781523098214</v>
      </c>
      <c r="I53">
        <f>'Headspace Calcs'!$BN53</f>
        <v>0.62796866707419574</v>
      </c>
      <c r="J53">
        <f>'RawData + GCconc'!R53</f>
        <v>0</v>
      </c>
      <c r="L53" s="6">
        <f>'Headspace Calcs'!AE53</f>
        <v>6.9674934384719209E-2</v>
      </c>
      <c r="M53" s="6">
        <f>'Headspace Calcs'!AW53</f>
        <v>1105.063625047007</v>
      </c>
      <c r="N53" s="6">
        <f>'Headspace Calcs'!BO53</f>
        <v>0.64346999215274681</v>
      </c>
      <c r="P53" s="6">
        <f t="shared" si="1"/>
        <v>343.00609230928416</v>
      </c>
      <c r="Q53" s="6">
        <f t="shared" si="2"/>
        <v>4.8131872516241474</v>
      </c>
      <c r="R53" s="6">
        <f t="shared" si="3"/>
        <v>0.97590979335852024</v>
      </c>
    </row>
    <row r="54" spans="1:18" x14ac:dyDescent="0.35">
      <c r="A54" t="str">
        <f>'Headspace Calcs'!A54</f>
        <v>MC751</v>
      </c>
      <c r="B54" s="14">
        <f>'Headspace Calcs'!B54</f>
        <v>43811</v>
      </c>
      <c r="C54" s="35">
        <f>'RawData + GCconc'!D54</f>
        <v>0.61805555555555558</v>
      </c>
      <c r="D54">
        <f>'RawData + GCconc'!F54</f>
        <v>6</v>
      </c>
      <c r="E54">
        <f>'RawData + GCconc'!G54</f>
        <v>767.1</v>
      </c>
      <c r="F54">
        <f>'RawData + GCconc'!E54</f>
        <v>7.08</v>
      </c>
      <c r="G54">
        <f>'Headspace Calcs'!$AD54</f>
        <v>25.414000457385985</v>
      </c>
      <c r="H54">
        <f>'Headspace Calcs'!$AV54</f>
        <v>5678.3999090459874</v>
      </c>
      <c r="I54">
        <f>'Headspace Calcs'!$BN54</f>
        <v>0.70222749567644094</v>
      </c>
      <c r="J54">
        <f>'RawData + GCconc'!R54</f>
        <v>0</v>
      </c>
      <c r="L54" s="6">
        <f>'Headspace Calcs'!AE54</f>
        <v>6.9674934384719209E-2</v>
      </c>
      <c r="M54" s="6">
        <f>'Headspace Calcs'!AW54</f>
        <v>1105.063625047007</v>
      </c>
      <c r="N54" s="6">
        <f>'Headspace Calcs'!BO54</f>
        <v>0.64346999215274681</v>
      </c>
      <c r="P54" s="6">
        <f t="shared" si="1"/>
        <v>364.75097797809576</v>
      </c>
      <c r="Q54" s="6">
        <f t="shared" si="2"/>
        <v>5.1385275746493244</v>
      </c>
      <c r="R54" s="6">
        <f t="shared" si="3"/>
        <v>1.0913135099386986</v>
      </c>
    </row>
    <row r="55" spans="1:18" x14ac:dyDescent="0.35">
      <c r="A55" t="str">
        <f>'Headspace Calcs'!A55</f>
        <v>PM</v>
      </c>
      <c r="B55" s="14">
        <f>'Headspace Calcs'!B55</f>
        <v>43811</v>
      </c>
      <c r="C55" s="35">
        <f>'RawData + GCconc'!D55</f>
        <v>0.51944444444444449</v>
      </c>
      <c r="D55">
        <f>'RawData + GCconc'!F55</f>
        <v>6.4</v>
      </c>
      <c r="E55">
        <f>'RawData + GCconc'!G55</f>
        <v>770.4</v>
      </c>
      <c r="F55">
        <f>'RawData + GCconc'!E55</f>
        <v>7.15</v>
      </c>
      <c r="G55">
        <f>'Headspace Calcs'!$AD55</f>
        <v>2.8975583428446194</v>
      </c>
      <c r="H55">
        <f>'Headspace Calcs'!$AV55</f>
        <v>2268.3971062090886</v>
      </c>
      <c r="I55">
        <f>'Headspace Calcs'!$BN55</f>
        <v>0.5401726170203125</v>
      </c>
      <c r="J55">
        <f>'RawData + GCconc'!R55</f>
        <v>0</v>
      </c>
      <c r="L55" s="6">
        <f>'Headspace Calcs'!AE55</f>
        <v>6.9214828040434162E-2</v>
      </c>
      <c r="M55" s="6">
        <f>'Headspace Calcs'!AW55</f>
        <v>1093.838881281177</v>
      </c>
      <c r="N55" s="6">
        <f>'Headspace Calcs'!BO55</f>
        <v>0.63639878765604196</v>
      </c>
      <c r="P55" s="6">
        <f t="shared" si="1"/>
        <v>41.863260010584924</v>
      </c>
      <c r="Q55" s="6">
        <f t="shared" si="2"/>
        <v>2.0737945460049754</v>
      </c>
      <c r="R55" s="6">
        <f t="shared" si="3"/>
        <v>0.84879579832302043</v>
      </c>
    </row>
    <row r="56" spans="1:18" x14ac:dyDescent="0.35">
      <c r="A56" t="str">
        <f>'Headspace Calcs'!A56</f>
        <v>PM</v>
      </c>
      <c r="B56" s="14">
        <f>'Headspace Calcs'!B56</f>
        <v>43811</v>
      </c>
      <c r="C56" s="35">
        <f>'RawData + GCconc'!D56</f>
        <v>0.51944444444444449</v>
      </c>
      <c r="D56">
        <f>'RawData + GCconc'!F56</f>
        <v>6.4</v>
      </c>
      <c r="E56">
        <f>'RawData + GCconc'!G56</f>
        <v>770.4</v>
      </c>
      <c r="F56">
        <f>'RawData + GCconc'!E56</f>
        <v>7.15</v>
      </c>
      <c r="G56">
        <f>'Headspace Calcs'!$AD56</f>
        <v>3.0213748325031395</v>
      </c>
      <c r="H56">
        <f>'Headspace Calcs'!$AV56</f>
        <v>2297.6598564718897</v>
      </c>
      <c r="I56">
        <f>'Headspace Calcs'!$BN56</f>
        <v>0.51302757570069923</v>
      </c>
      <c r="J56">
        <f>'RawData + GCconc'!R56</f>
        <v>0</v>
      </c>
      <c r="L56" s="6">
        <f>'Headspace Calcs'!AE56</f>
        <v>6.9214828040434162E-2</v>
      </c>
      <c r="M56" s="6">
        <f>'Headspace Calcs'!AW56</f>
        <v>1093.838881281177</v>
      </c>
      <c r="N56" s="6">
        <f>'Headspace Calcs'!BO56</f>
        <v>0.63639878765604196</v>
      </c>
      <c r="P56" s="6">
        <f t="shared" si="1"/>
        <v>43.652132325433243</v>
      </c>
      <c r="Q56" s="6">
        <f t="shared" si="2"/>
        <v>2.1005468865585737</v>
      </c>
      <c r="R56" s="6">
        <f t="shared" si="3"/>
        <v>0.80614166093914397</v>
      </c>
    </row>
    <row r="57" spans="1:18" x14ac:dyDescent="0.35">
      <c r="A57" t="str">
        <f>'Headspace Calcs'!A57</f>
        <v>WB</v>
      </c>
      <c r="B57" s="14">
        <f>'Headspace Calcs'!B57</f>
        <v>43811</v>
      </c>
      <c r="C57" s="35">
        <f>'RawData + GCconc'!D57</f>
        <v>0.58402777777777781</v>
      </c>
      <c r="D57">
        <f>'RawData + GCconc'!F57</f>
        <v>7.7</v>
      </c>
      <c r="E57">
        <f>'RawData + GCconc'!G57</f>
        <v>766.7</v>
      </c>
      <c r="F57">
        <f>'RawData + GCconc'!E57</f>
        <v>7.46</v>
      </c>
      <c r="G57">
        <f>'Headspace Calcs'!$AD57</f>
        <v>2.4172947000557548</v>
      </c>
      <c r="H57">
        <f>'Headspace Calcs'!$AV57</f>
        <v>2312.0333030590209</v>
      </c>
      <c r="I57">
        <f>'Headspace Calcs'!$BN57</f>
        <v>0.68177301890961339</v>
      </c>
      <c r="J57">
        <f>'RawData + GCconc'!R57</f>
        <v>0</v>
      </c>
      <c r="L57" s="6">
        <f>'Headspace Calcs'!AE57</f>
        <v>6.6522215828099085E-2</v>
      </c>
      <c r="M57" s="6">
        <f>'Headspace Calcs'!AW57</f>
        <v>1039.090976626434</v>
      </c>
      <c r="N57" s="6">
        <f>'Headspace Calcs'!BO57</f>
        <v>0.60292277805028183</v>
      </c>
      <c r="P57" s="6">
        <f t="shared" si="1"/>
        <v>36.338156658856903</v>
      </c>
      <c r="Q57" s="6">
        <f t="shared" si="2"/>
        <v>2.2250537778370347</v>
      </c>
      <c r="R57" s="6">
        <f t="shared" si="3"/>
        <v>1.1307799999102965</v>
      </c>
    </row>
    <row r="58" spans="1:18" x14ac:dyDescent="0.35">
      <c r="A58" t="str">
        <f>'Headspace Calcs'!A58</f>
        <v>WB</v>
      </c>
      <c r="B58" s="14">
        <f>'Headspace Calcs'!B58</f>
        <v>43811</v>
      </c>
      <c r="C58" s="35">
        <f>'RawData + GCconc'!D58</f>
        <v>0.58402777777777781</v>
      </c>
      <c r="D58">
        <f>'RawData + GCconc'!F58</f>
        <v>7.7</v>
      </c>
      <c r="E58">
        <f>'RawData + GCconc'!G58</f>
        <v>766.7</v>
      </c>
      <c r="F58">
        <f>'RawData + GCconc'!E58</f>
        <v>7.46</v>
      </c>
      <c r="G58">
        <f>'Headspace Calcs'!$AD58</f>
        <v>1.7682554448446859</v>
      </c>
      <c r="H58">
        <f>'Headspace Calcs'!$AV58</f>
        <v>2224.1116497519884</v>
      </c>
      <c r="I58">
        <f>'Headspace Calcs'!$BN58</f>
        <v>0.73519825386549376</v>
      </c>
      <c r="J58">
        <f>'RawData + GCconc'!R58</f>
        <v>0</v>
      </c>
      <c r="L58" s="6">
        <f>'Headspace Calcs'!AE58</f>
        <v>6.6522215828099085E-2</v>
      </c>
      <c r="M58" s="6">
        <f>'Headspace Calcs'!AW58</f>
        <v>1039.090976626434</v>
      </c>
      <c r="N58" s="6">
        <f>'Headspace Calcs'!BO58</f>
        <v>0.60292277805028183</v>
      </c>
      <c r="P58" s="6">
        <f t="shared" si="1"/>
        <v>26.581427314659173</v>
      </c>
      <c r="Q58" s="6">
        <f t="shared" si="2"/>
        <v>2.1404397687803076</v>
      </c>
      <c r="R58" s="6">
        <f t="shared" si="3"/>
        <v>1.2193904105646189</v>
      </c>
    </row>
    <row r="59" spans="1:18" x14ac:dyDescent="0.35">
      <c r="A59" t="str">
        <f>'Headspace Calcs'!A59</f>
        <v>WBP</v>
      </c>
      <c r="B59" s="14">
        <f>'Headspace Calcs'!B59</f>
        <v>43811</v>
      </c>
      <c r="C59" s="35">
        <f>'RawData + GCconc'!D59</f>
        <v>0.59791666666666665</v>
      </c>
      <c r="D59">
        <f>'RawData + GCconc'!F59</f>
        <v>6.7</v>
      </c>
      <c r="E59">
        <f>'RawData + GCconc'!G59</f>
        <v>766.3</v>
      </c>
      <c r="F59">
        <f>'RawData + GCconc'!E59</f>
        <v>7.24</v>
      </c>
      <c r="G59">
        <f>'Headspace Calcs'!$AD59</f>
        <v>6.9995243912824039</v>
      </c>
      <c r="H59">
        <f>'Headspace Calcs'!$AV59</f>
        <v>3838.2466634732318</v>
      </c>
      <c r="I59">
        <f>'Headspace Calcs'!$BN59</f>
        <v>0.57293339316967318</v>
      </c>
      <c r="J59" t="str">
        <f>'RawData + GCconc'!R59</f>
        <v>sample volume estimated +- 0.35g</v>
      </c>
      <c r="L59" s="6">
        <f>'Headspace Calcs'!AE59</f>
        <v>6.8289050871259319E-2</v>
      </c>
      <c r="M59" s="6">
        <f>'Headspace Calcs'!AW59</f>
        <v>1076.3092596955053</v>
      </c>
      <c r="N59" s="6">
        <f>'Headspace Calcs'!BO59</f>
        <v>0.62580792049696687</v>
      </c>
      <c r="P59" s="6">
        <f t="shared" si="1"/>
        <v>102.49848697528581</v>
      </c>
      <c r="Q59" s="6">
        <f t="shared" si="2"/>
        <v>3.5661187794287827</v>
      </c>
      <c r="R59" s="6">
        <f t="shared" si="3"/>
        <v>0.91550997423409897</v>
      </c>
    </row>
    <row r="60" spans="1:18" x14ac:dyDescent="0.35">
      <c r="A60" t="str">
        <f>'Headspace Calcs'!A60</f>
        <v>WBP</v>
      </c>
      <c r="B60" s="14">
        <f>'Headspace Calcs'!B60</f>
        <v>43811</v>
      </c>
      <c r="C60" s="35">
        <f>'RawData + GCconc'!D60</f>
        <v>0.59791666666666665</v>
      </c>
      <c r="D60">
        <f>'RawData + GCconc'!F60</f>
        <v>6.7</v>
      </c>
      <c r="E60">
        <f>'RawData + GCconc'!G60</f>
        <v>766.3</v>
      </c>
      <c r="F60">
        <f>'RawData + GCconc'!E60</f>
        <v>7.24</v>
      </c>
      <c r="G60">
        <f>'Headspace Calcs'!$AD60</f>
        <v>7.603305154012614</v>
      </c>
      <c r="H60">
        <f>'Headspace Calcs'!$AV60</f>
        <v>3861.0288884201836</v>
      </c>
      <c r="I60">
        <f>'Headspace Calcs'!$BN60</f>
        <v>0.6868563658939657</v>
      </c>
      <c r="J60">
        <f>'RawData + GCconc'!R60</f>
        <v>0</v>
      </c>
      <c r="L60" s="6">
        <f>'Headspace Calcs'!AE60</f>
        <v>6.8289050871259319E-2</v>
      </c>
      <c r="M60" s="6">
        <f>'Headspace Calcs'!AW60</f>
        <v>1076.3092596955053</v>
      </c>
      <c r="N60" s="6">
        <f>'Headspace Calcs'!BO60</f>
        <v>0.62580792049696687</v>
      </c>
      <c r="P60" s="6">
        <f t="shared" si="1"/>
        <v>111.34003265540483</v>
      </c>
      <c r="Q60" s="6">
        <f t="shared" si="2"/>
        <v>3.5872857672082961</v>
      </c>
      <c r="R60" s="6">
        <f t="shared" si="3"/>
        <v>1.0975514105806123</v>
      </c>
    </row>
    <row r="61" spans="1:18" x14ac:dyDescent="0.35">
      <c r="A61" t="str">
        <f>'Headspace Calcs'!A61</f>
        <v>CBP</v>
      </c>
      <c r="B61" s="14">
        <f>'Headspace Calcs'!B61</f>
        <v>43835</v>
      </c>
      <c r="C61" s="35">
        <f>'RawData + GCconc'!D61</f>
        <v>0.55208333333333337</v>
      </c>
      <c r="D61">
        <f>'RawData + GCconc'!F61</f>
        <v>9</v>
      </c>
      <c r="E61">
        <f>'RawData + GCconc'!G61</f>
        <v>757</v>
      </c>
      <c r="F61">
        <f>'RawData + GCconc'!E61</f>
        <v>7.1</v>
      </c>
      <c r="G61">
        <f>'Headspace Calcs'!$AD61</f>
        <v>1.6964076562738757</v>
      </c>
      <c r="H61">
        <f>'Headspace Calcs'!$AV61</f>
        <v>1846.6865589489457</v>
      </c>
      <c r="I61">
        <f>'Headspace Calcs'!$BN61</f>
        <v>0.35216811607405141</v>
      </c>
      <c r="J61">
        <f>'RawData + GCconc'!R61</f>
        <v>0</v>
      </c>
      <c r="L61" s="6">
        <f>'Headspace Calcs'!AE61</f>
        <v>6.3489440903367153E-2</v>
      </c>
      <c r="M61" s="6">
        <f>'Headspace Calcs'!AW61</f>
        <v>980.18500620709449</v>
      </c>
      <c r="N61" s="6">
        <f>'Headspace Calcs'!BO61</f>
        <v>0.56725220611341898</v>
      </c>
      <c r="P61" s="6">
        <f t="shared" si="1"/>
        <v>26.719524256889574</v>
      </c>
      <c r="Q61" s="6">
        <f t="shared" si="2"/>
        <v>1.8840183712816108</v>
      </c>
      <c r="R61" s="6">
        <f t="shared" si="3"/>
        <v>0.62083163763604177</v>
      </c>
    </row>
    <row r="62" spans="1:18" x14ac:dyDescent="0.35">
      <c r="A62" t="str">
        <f>'Headspace Calcs'!A62</f>
        <v>CBP</v>
      </c>
      <c r="B62" s="14">
        <f>'Headspace Calcs'!B62</f>
        <v>43835</v>
      </c>
      <c r="C62" s="35">
        <f>'RawData + GCconc'!D62</f>
        <v>0.55208333333333337</v>
      </c>
      <c r="D62">
        <f>'RawData + GCconc'!F62</f>
        <v>9</v>
      </c>
      <c r="E62">
        <f>'RawData + GCconc'!G62</f>
        <v>757</v>
      </c>
      <c r="F62">
        <f>'RawData + GCconc'!E62</f>
        <v>7.1</v>
      </c>
      <c r="G62">
        <f>'Headspace Calcs'!$AD62</f>
        <v>1.5369536083075841</v>
      </c>
      <c r="H62">
        <f>'Headspace Calcs'!$AV62</f>
        <v>1591.3593957343187</v>
      </c>
      <c r="I62">
        <f>'Headspace Calcs'!$BN62</f>
        <v>0.31951113156493022</v>
      </c>
      <c r="J62" t="str">
        <f>'RawData + GCconc'!R62</f>
        <v>sample volume estimated +- 0.97g</v>
      </c>
      <c r="L62" s="6">
        <f>'Headspace Calcs'!AE62</f>
        <v>6.3489440903367153E-2</v>
      </c>
      <c r="M62" s="6">
        <f>'Headspace Calcs'!AW62</f>
        <v>980.18500620709449</v>
      </c>
      <c r="N62" s="6">
        <f>'Headspace Calcs'!BO62</f>
        <v>0.56725220611341898</v>
      </c>
      <c r="P62" s="6">
        <f t="shared" si="1"/>
        <v>24.208019261767856</v>
      </c>
      <c r="Q62" s="6">
        <f t="shared" si="2"/>
        <v>1.6235296251798557</v>
      </c>
      <c r="R62" s="6">
        <f t="shared" si="3"/>
        <v>0.56326115283727207</v>
      </c>
    </row>
    <row r="63" spans="1:18" x14ac:dyDescent="0.35">
      <c r="A63" t="str">
        <f>'Headspace Calcs'!A63</f>
        <v>MC751</v>
      </c>
      <c r="B63" s="14">
        <f>'Headspace Calcs'!B63</f>
        <v>43835</v>
      </c>
      <c r="C63" s="35">
        <f>'RawData + GCconc'!D63</f>
        <v>0.63194444444444442</v>
      </c>
      <c r="D63">
        <f>'RawData + GCconc'!F63</f>
        <v>9</v>
      </c>
      <c r="E63">
        <f>'RawData + GCconc'!G63</f>
        <v>756.2</v>
      </c>
      <c r="F63">
        <f>'RawData + GCconc'!E63</f>
        <v>7.05</v>
      </c>
      <c r="G63">
        <f>'Headspace Calcs'!$AD63</f>
        <v>17.019232526439829</v>
      </c>
      <c r="H63">
        <f>'Headspace Calcs'!$AV63</f>
        <v>4393.5421662518092</v>
      </c>
      <c r="I63">
        <f>'Headspace Calcs'!$BN63</f>
        <v>1.1747239829584348</v>
      </c>
      <c r="J63">
        <f>'RawData + GCconc'!R63</f>
        <v>0</v>
      </c>
      <c r="L63" s="6">
        <f>'Headspace Calcs'!AE63</f>
        <v>6.3422345060932944E-2</v>
      </c>
      <c r="M63" s="6">
        <f>'Headspace Calcs'!AW63</f>
        <v>979.14914358494718</v>
      </c>
      <c r="N63" s="6">
        <f>'Headspace Calcs'!BO63</f>
        <v>0.56665273218357648</v>
      </c>
      <c r="P63" s="6">
        <f t="shared" si="1"/>
        <v>268.34757544976651</v>
      </c>
      <c r="Q63" s="6">
        <f t="shared" si="2"/>
        <v>4.4871020876000411</v>
      </c>
      <c r="R63" s="6">
        <f t="shared" si="3"/>
        <v>2.0730933007799628</v>
      </c>
    </row>
    <row r="64" spans="1:18" x14ac:dyDescent="0.35">
      <c r="A64" t="str">
        <f>'Headspace Calcs'!A64</f>
        <v>MC751</v>
      </c>
      <c r="B64" s="14">
        <f>'Headspace Calcs'!B64</f>
        <v>43835</v>
      </c>
      <c r="C64" s="35">
        <f>'RawData + GCconc'!D64</f>
        <v>0.63194444444444442</v>
      </c>
      <c r="D64">
        <f>'RawData + GCconc'!F64</f>
        <v>9</v>
      </c>
      <c r="E64">
        <f>'RawData + GCconc'!G64</f>
        <v>756.2</v>
      </c>
      <c r="F64">
        <f>'RawData + GCconc'!E64</f>
        <v>7.05</v>
      </c>
      <c r="G64">
        <f>'Headspace Calcs'!$AD64</f>
        <v>16.299150032773898</v>
      </c>
      <c r="H64">
        <f>'Headspace Calcs'!$AV64</f>
        <v>3896.0601653923668</v>
      </c>
      <c r="I64">
        <f>'Headspace Calcs'!$BN64</f>
        <v>0.96102233994443809</v>
      </c>
      <c r="J64" t="str">
        <f>'RawData + GCconc'!R64</f>
        <v>sample volume estimated +- 0.97g</v>
      </c>
      <c r="L64" s="6">
        <f>'Headspace Calcs'!AE64</f>
        <v>6.3422345060932944E-2</v>
      </c>
      <c r="M64" s="6">
        <f>'Headspace Calcs'!AW64</f>
        <v>979.14914358494718</v>
      </c>
      <c r="N64" s="6">
        <f>'Headspace Calcs'!BO64</f>
        <v>0.56665273218357648</v>
      </c>
      <c r="P64" s="6">
        <f t="shared" si="1"/>
        <v>256.99380899767283</v>
      </c>
      <c r="Q64" s="6">
        <f t="shared" si="2"/>
        <v>3.979026270837319</v>
      </c>
      <c r="R64" s="6">
        <f t="shared" si="3"/>
        <v>1.6959634805627286</v>
      </c>
    </row>
    <row r="65" spans="1:18" x14ac:dyDescent="0.35">
      <c r="A65" t="str">
        <f>'Headspace Calcs'!A65</f>
        <v>PM</v>
      </c>
      <c r="B65" s="14">
        <f>'Headspace Calcs'!B65</f>
        <v>43835</v>
      </c>
      <c r="C65" s="35">
        <f>'RawData + GCconc'!D65</f>
        <v>0.61111111111111105</v>
      </c>
      <c r="D65">
        <f>'RawData + GCconc'!F65</f>
        <v>9.1</v>
      </c>
      <c r="E65">
        <f>'RawData + GCconc'!G65</f>
        <v>757.9</v>
      </c>
      <c r="F65">
        <f>'RawData + GCconc'!E65</f>
        <v>7.33</v>
      </c>
      <c r="G65">
        <f>'Headspace Calcs'!$AD65</f>
        <v>1.000786490464298</v>
      </c>
      <c r="H65">
        <f>'Headspace Calcs'!$AV65</f>
        <v>1538.1905974765709</v>
      </c>
      <c r="I65">
        <f>'Headspace Calcs'!$BN65</f>
        <v>0.19651031515610226</v>
      </c>
      <c r="J65">
        <f>'RawData + GCconc'!R65</f>
        <v>0</v>
      </c>
      <c r="L65" s="6">
        <f>'Headspace Calcs'!AE65</f>
        <v>6.3401661847192162E-2</v>
      </c>
      <c r="M65" s="6">
        <f>'Headspace Calcs'!AW65</f>
        <v>977.94825529106299</v>
      </c>
      <c r="N65" s="6">
        <f>'Headspace Calcs'!BO65</f>
        <v>0.56584497839570647</v>
      </c>
      <c r="P65" s="6">
        <f t="shared" si="1"/>
        <v>15.784862120433825</v>
      </c>
      <c r="Q65" s="6">
        <f t="shared" si="2"/>
        <v>1.5728752407444759</v>
      </c>
      <c r="R65" s="6">
        <f t="shared" si="3"/>
        <v>0.34728648774661169</v>
      </c>
    </row>
    <row r="66" spans="1:18" x14ac:dyDescent="0.35">
      <c r="A66" t="str">
        <f>'Headspace Calcs'!A66</f>
        <v>PM</v>
      </c>
      <c r="B66" s="14">
        <f>'Headspace Calcs'!B66</f>
        <v>43835</v>
      </c>
      <c r="C66" s="35">
        <f>'RawData + GCconc'!D66</f>
        <v>0.61111111111111105</v>
      </c>
      <c r="D66">
        <f>'RawData + GCconc'!F66</f>
        <v>9.1</v>
      </c>
      <c r="E66">
        <f>'RawData + GCconc'!G66</f>
        <v>757.9</v>
      </c>
      <c r="F66">
        <f>'RawData + GCconc'!E66</f>
        <v>7.33</v>
      </c>
      <c r="G66">
        <f>'Headspace Calcs'!$AD66</f>
        <v>0.91974779210768165</v>
      </c>
      <c r="H66">
        <f>'Headspace Calcs'!$AV66</f>
        <v>1302.9564975867424</v>
      </c>
      <c r="I66">
        <f>'Headspace Calcs'!$BN66</f>
        <v>0.29250641047764675</v>
      </c>
      <c r="J66" t="str">
        <f>'RawData + GCconc'!R66</f>
        <v>sample volume estimated +- 0.97g</v>
      </c>
      <c r="L66" s="6">
        <f>'Headspace Calcs'!AE66</f>
        <v>6.3401661847192162E-2</v>
      </c>
      <c r="M66" s="6">
        <f>'Headspace Calcs'!AW66</f>
        <v>977.94825529106299</v>
      </c>
      <c r="N66" s="6">
        <f>'Headspace Calcs'!BO66</f>
        <v>0.56584497839570647</v>
      </c>
      <c r="P66" s="6">
        <f t="shared" si="1"/>
        <v>14.506682716368168</v>
      </c>
      <c r="Q66" s="6">
        <f t="shared" si="2"/>
        <v>1.3323368496617938</v>
      </c>
      <c r="R66" s="6">
        <f t="shared" si="3"/>
        <v>0.5169373620792147</v>
      </c>
    </row>
    <row r="67" spans="1:18" x14ac:dyDescent="0.35">
      <c r="A67" t="str">
        <f>'Headspace Calcs'!A67</f>
        <v>WB</v>
      </c>
      <c r="B67" s="14">
        <f>'Headspace Calcs'!B67</f>
        <v>43835</v>
      </c>
      <c r="C67" s="35">
        <f>'RawData + GCconc'!D67</f>
        <v>0.57291666666666663</v>
      </c>
      <c r="D67">
        <f>'RawData + GCconc'!F67</f>
        <v>9.1</v>
      </c>
      <c r="E67">
        <f>'RawData + GCconc'!G67</f>
        <v>755.7</v>
      </c>
      <c r="F67">
        <f>'RawData + GCconc'!E67</f>
        <v>7.21</v>
      </c>
      <c r="G67">
        <f>'Headspace Calcs'!$AD67</f>
        <v>2.5730763234217977</v>
      </c>
      <c r="H67">
        <f>'Headspace Calcs'!$AV67</f>
        <v>1946.2429600785281</v>
      </c>
      <c r="I67">
        <f>'Headspace Calcs'!$BN67</f>
        <v>0.52086270033753246</v>
      </c>
      <c r="J67">
        <f>'RawData + GCconc'!R67</f>
        <v>0</v>
      </c>
      <c r="L67" s="6">
        <f>'Headspace Calcs'!AE67</f>
        <v>6.3217622190161124E-2</v>
      </c>
      <c r="M67" s="6">
        <f>'Headspace Calcs'!AW67</f>
        <v>975.10950854130681</v>
      </c>
      <c r="N67" s="6">
        <f>'Headspace Calcs'!BO67</f>
        <v>0.56420246757307746</v>
      </c>
      <c r="P67" s="6">
        <f t="shared" ref="P67:P130" si="4">G67/L67</f>
        <v>40.701883972824568</v>
      </c>
      <c r="Q67" s="6">
        <f t="shared" ref="Q67:Q130" si="5">H67/M67</f>
        <v>1.9959224507921849</v>
      </c>
      <c r="R67" s="6">
        <f t="shared" ref="R67:R130" si="6">I67/N67</f>
        <v>0.92318401686194063</v>
      </c>
    </row>
    <row r="68" spans="1:18" x14ac:dyDescent="0.35">
      <c r="A68" t="str">
        <f>'Headspace Calcs'!A68</f>
        <v>WB</v>
      </c>
      <c r="B68" s="14">
        <f>'Headspace Calcs'!B68</f>
        <v>43835</v>
      </c>
      <c r="C68" s="35">
        <f>'RawData + GCconc'!D68</f>
        <v>0.57291666666666663</v>
      </c>
      <c r="D68">
        <f>'RawData + GCconc'!F68</f>
        <v>9.1</v>
      </c>
      <c r="E68">
        <f>'RawData + GCconc'!G68</f>
        <v>755.7</v>
      </c>
      <c r="F68">
        <f>'RawData + GCconc'!E68</f>
        <v>7.21</v>
      </c>
      <c r="G68">
        <f>'Headspace Calcs'!$AD68</f>
        <v>2.2859951215585008</v>
      </c>
      <c r="H68">
        <f>'Headspace Calcs'!$AV68</f>
        <v>2072.5354100820241</v>
      </c>
      <c r="I68">
        <f>'Headspace Calcs'!$BN68</f>
        <v>0.36891716186906148</v>
      </c>
      <c r="J68" t="str">
        <f>'RawData + GCconc'!R68</f>
        <v>sample volume estimated +- 0.97g</v>
      </c>
      <c r="L68" s="6">
        <f>'Headspace Calcs'!AE68</f>
        <v>6.3217622190161124E-2</v>
      </c>
      <c r="M68" s="6">
        <f>'Headspace Calcs'!AW68</f>
        <v>975.10950854130681</v>
      </c>
      <c r="N68" s="6">
        <f>'Headspace Calcs'!BO68</f>
        <v>0.56420246757307746</v>
      </c>
      <c r="P68" s="6">
        <f t="shared" si="4"/>
        <v>36.160726113395036</v>
      </c>
      <c r="Q68" s="6">
        <f t="shared" si="5"/>
        <v>2.1254386219475871</v>
      </c>
      <c r="R68" s="6">
        <f t="shared" si="6"/>
        <v>0.6538737121373509</v>
      </c>
    </row>
    <row r="69" spans="1:18" x14ac:dyDescent="0.35">
      <c r="A69" t="str">
        <f>'Headspace Calcs'!A69</f>
        <v>WBP</v>
      </c>
      <c r="B69" s="14">
        <f>'Headspace Calcs'!B69</f>
        <v>43835</v>
      </c>
      <c r="C69" s="35">
        <f>'RawData + GCconc'!D69</f>
        <v>0.58333333333333337</v>
      </c>
      <c r="D69">
        <f>'RawData + GCconc'!F69</f>
        <v>9.1</v>
      </c>
      <c r="E69">
        <f>'RawData + GCconc'!G69</f>
        <v>755.2</v>
      </c>
      <c r="F69">
        <f>'RawData + GCconc'!E69</f>
        <v>7.19</v>
      </c>
      <c r="G69">
        <f>'Headspace Calcs'!$AD69</f>
        <v>3.6486109828726931</v>
      </c>
      <c r="H69">
        <f>'Headspace Calcs'!$AV69</f>
        <v>1846.8184998023398</v>
      </c>
      <c r="I69">
        <f>'Headspace Calcs'!$BN69</f>
        <v>0.45696572191577134</v>
      </c>
      <c r="J69">
        <f>'RawData + GCconc'!R69</f>
        <v>0</v>
      </c>
      <c r="L69" s="6">
        <f>'Headspace Calcs'!AE69</f>
        <v>6.3175794995381354E-2</v>
      </c>
      <c r="M69" s="6">
        <f>'Headspace Calcs'!AW69</f>
        <v>974.4643388254533</v>
      </c>
      <c r="N69" s="6">
        <f>'Headspace Calcs'!BO69</f>
        <v>0.56382916965884367</v>
      </c>
      <c r="P69" s="6">
        <f t="shared" si="4"/>
        <v>57.753305409760735</v>
      </c>
      <c r="Q69" s="6">
        <f t="shared" si="5"/>
        <v>1.8952140434696227</v>
      </c>
      <c r="R69" s="6">
        <f t="shared" si="6"/>
        <v>0.81046839451791364</v>
      </c>
    </row>
    <row r="70" spans="1:18" x14ac:dyDescent="0.35">
      <c r="A70" t="str">
        <f>'Headspace Calcs'!A70</f>
        <v>WBP</v>
      </c>
      <c r="B70" s="14">
        <f>'Headspace Calcs'!B70</f>
        <v>43835</v>
      </c>
      <c r="C70" s="35">
        <f>'RawData + GCconc'!D70</f>
        <v>0.58333333333333337</v>
      </c>
      <c r="D70">
        <f>'RawData + GCconc'!F70</f>
        <v>9.1</v>
      </c>
      <c r="E70">
        <f>'RawData + GCconc'!G70</f>
        <v>755.2</v>
      </c>
      <c r="F70">
        <f>'RawData + GCconc'!E70</f>
        <v>7.19</v>
      </c>
      <c r="G70">
        <f>'Headspace Calcs'!$AD70</f>
        <v>3.6963961562699716</v>
      </c>
      <c r="H70">
        <f>'Headspace Calcs'!$AV70</f>
        <v>1871.0293915603975</v>
      </c>
      <c r="I70">
        <f>'Headspace Calcs'!$BN70</f>
        <v>0.37361325015098146</v>
      </c>
      <c r="J70" t="str">
        <f>'RawData + GCconc'!R70</f>
        <v>sample volume estimated +- 0.97g</v>
      </c>
      <c r="L70" s="6">
        <f>'Headspace Calcs'!AE70</f>
        <v>6.3175794995381354E-2</v>
      </c>
      <c r="M70" s="6">
        <f>'Headspace Calcs'!AW70</f>
        <v>974.4643388254533</v>
      </c>
      <c r="N70" s="6">
        <f>'Headspace Calcs'!BO70</f>
        <v>0.56382916965884367</v>
      </c>
      <c r="P70" s="6">
        <f t="shared" si="4"/>
        <v>58.50968961356493</v>
      </c>
      <c r="Q70" s="6">
        <f t="shared" si="5"/>
        <v>1.9200593772529397</v>
      </c>
      <c r="R70" s="6">
        <f t="shared" si="6"/>
        <v>0.66263554682182157</v>
      </c>
    </row>
    <row r="71" spans="1:18" x14ac:dyDescent="0.35">
      <c r="A71" t="str">
        <f>'Headspace Calcs'!A71</f>
        <v>CBP</v>
      </c>
      <c r="B71" s="14">
        <f>'Headspace Calcs'!B71</f>
        <v>43859</v>
      </c>
      <c r="C71" s="35">
        <f>'RawData + GCconc'!D71</f>
        <v>0.51736111111111105</v>
      </c>
      <c r="D71">
        <f>'RawData + GCconc'!F71</f>
        <v>6.4</v>
      </c>
      <c r="E71">
        <f>'RawData + GCconc'!G71</f>
        <v>754.9</v>
      </c>
      <c r="F71">
        <f>'RawData + GCconc'!E71</f>
        <v>6.93</v>
      </c>
      <c r="G71">
        <f>'Headspace Calcs'!$AD71</f>
        <v>1.4571264288687606</v>
      </c>
      <c r="H71">
        <f>'Headspace Calcs'!$AV71</f>
        <v>1748.7290479210155</v>
      </c>
      <c r="I71">
        <f>'Headspace Calcs'!$BN71</f>
        <v>0.75970263794438408</v>
      </c>
      <c r="J71">
        <f>'RawData + GCconc'!R71</f>
        <v>0</v>
      </c>
      <c r="L71" s="6">
        <f>'Headspace Calcs'!AE71</f>
        <v>6.7822265949797178E-2</v>
      </c>
      <c r="M71" s="6">
        <f>'Headspace Calcs'!AW71</f>
        <v>1071.8314790747149</v>
      </c>
      <c r="N71" s="6">
        <f>'Headspace Calcs'!BO71</f>
        <v>0.62359481412454054</v>
      </c>
      <c r="P71" s="6">
        <f t="shared" si="4"/>
        <v>21.484484607862296</v>
      </c>
      <c r="Q71" s="6">
        <f t="shared" si="5"/>
        <v>1.6315335778630511</v>
      </c>
      <c r="R71" s="6">
        <f t="shared" si="6"/>
        <v>1.2182632387841841</v>
      </c>
    </row>
    <row r="72" spans="1:18" x14ac:dyDescent="0.35">
      <c r="A72" t="str">
        <f>'Headspace Calcs'!A72</f>
        <v>CBP</v>
      </c>
      <c r="B72" s="14">
        <f>'Headspace Calcs'!B72</f>
        <v>43859</v>
      </c>
      <c r="C72" s="35">
        <f>'RawData + GCconc'!D72</f>
        <v>0.51736111111111105</v>
      </c>
      <c r="D72">
        <f>'RawData + GCconc'!F72</f>
        <v>6.4</v>
      </c>
      <c r="E72">
        <f>'RawData + GCconc'!G72</f>
        <v>754.9</v>
      </c>
      <c r="F72">
        <f>'RawData + GCconc'!E72</f>
        <v>6.93</v>
      </c>
      <c r="G72">
        <f>'Headspace Calcs'!$AD72</f>
        <v>1.5032428566757201</v>
      </c>
      <c r="H72">
        <f>'Headspace Calcs'!$AV72</f>
        <v>1916.243119464551</v>
      </c>
      <c r="I72">
        <f>'Headspace Calcs'!$BN72</f>
        <v>0.72502743854833751</v>
      </c>
      <c r="J72">
        <f>'RawData + GCconc'!R72</f>
        <v>0</v>
      </c>
      <c r="L72" s="6">
        <f>'Headspace Calcs'!AE72</f>
        <v>6.7822265949797178E-2</v>
      </c>
      <c r="M72" s="6">
        <f>'Headspace Calcs'!AW72</f>
        <v>1071.8314790747149</v>
      </c>
      <c r="N72" s="6">
        <f>'Headspace Calcs'!BO72</f>
        <v>0.62359481412454054</v>
      </c>
      <c r="P72" s="6">
        <f t="shared" si="4"/>
        <v>22.16444460567622</v>
      </c>
      <c r="Q72" s="6">
        <f t="shared" si="5"/>
        <v>1.7878212730967702</v>
      </c>
      <c r="R72" s="6">
        <f t="shared" si="6"/>
        <v>1.1626579024172889</v>
      </c>
    </row>
    <row r="73" spans="1:18" x14ac:dyDescent="0.35">
      <c r="A73" t="str">
        <f>'Headspace Calcs'!A73</f>
        <v>MC751</v>
      </c>
      <c r="B73" s="14">
        <f>'Headspace Calcs'!B73</f>
        <v>43860</v>
      </c>
      <c r="C73" s="35">
        <f>'RawData + GCconc'!D73</f>
        <v>0.42708333333333331</v>
      </c>
      <c r="D73">
        <f>'RawData + GCconc'!F73</f>
        <v>6</v>
      </c>
      <c r="E73">
        <f>'RawData + GCconc'!G73</f>
        <v>758.5</v>
      </c>
      <c r="F73">
        <f>'RawData + GCconc'!E73</f>
        <v>6.86</v>
      </c>
      <c r="G73">
        <f>'Headspace Calcs'!$AD73</f>
        <v>33.526791211799718</v>
      </c>
      <c r="H73">
        <f>'Headspace Calcs'!$AV73</f>
        <v>5756.8954501682301</v>
      </c>
      <c r="I73">
        <f>'Headspace Calcs'!$BN73</f>
        <v>1.3707353654840264</v>
      </c>
      <c r="J73">
        <f>'RawData + GCconc'!R73</f>
        <v>0</v>
      </c>
      <c r="L73" s="6">
        <f>'Headspace Calcs'!AE73</f>
        <v>6.8893804889596566E-2</v>
      </c>
      <c r="M73" s="6">
        <f>'Headspace Calcs'!AW73</f>
        <v>1092.6746963865919</v>
      </c>
      <c r="N73" s="6">
        <f>'Headspace Calcs'!BO73</f>
        <v>0.6362560149235541</v>
      </c>
      <c r="P73" s="6">
        <f t="shared" si="4"/>
        <v>486.64449968363544</v>
      </c>
      <c r="Q73" s="6">
        <f t="shared" si="5"/>
        <v>5.2686270389585568</v>
      </c>
      <c r="R73" s="6">
        <f t="shared" si="6"/>
        <v>2.1543770641582376</v>
      </c>
    </row>
    <row r="74" spans="1:18" x14ac:dyDescent="0.35">
      <c r="A74" t="str">
        <f>'Headspace Calcs'!A74</f>
        <v>NHC</v>
      </c>
      <c r="B74" s="14">
        <f>'Headspace Calcs'!B74</f>
        <v>43860</v>
      </c>
      <c r="C74" s="35">
        <f>'RawData + GCconc'!D74</f>
        <v>0.5625</v>
      </c>
      <c r="D74">
        <f>'RawData + GCconc'!F74</f>
        <v>6.6</v>
      </c>
      <c r="E74">
        <f>'RawData + GCconc'!G74</f>
        <v>756.6</v>
      </c>
      <c r="F74">
        <f>'RawData + GCconc'!E74</f>
        <v>7.52</v>
      </c>
      <c r="G74">
        <f>'Headspace Calcs'!$AD74</f>
        <v>2.2601563190030132</v>
      </c>
      <c r="H74">
        <f>'Headspace Calcs'!$AV74</f>
        <v>1290.0779571076719</v>
      </c>
      <c r="I74">
        <f>'Headspace Calcs'!$BN74</f>
        <v>0.73924312459281027</v>
      </c>
      <c r="J74">
        <f>'RawData + GCconc'!R74</f>
        <v>0</v>
      </c>
      <c r="L74" s="6">
        <f>'Headspace Calcs'!AE74</f>
        <v>6.7607211398061126E-2</v>
      </c>
      <c r="M74" s="6">
        <f>'Headspace Calcs'!AW74</f>
        <v>1066.5187773644234</v>
      </c>
      <c r="N74" s="6">
        <f>'Headspace Calcs'!BO74</f>
        <v>0.62024459291540723</v>
      </c>
      <c r="P74" s="6">
        <f t="shared" si="4"/>
        <v>33.430698771105227</v>
      </c>
      <c r="Q74" s="6">
        <f t="shared" si="5"/>
        <v>1.2096157934468881</v>
      </c>
      <c r="R74" s="6">
        <f t="shared" si="6"/>
        <v>1.1918574269516169</v>
      </c>
    </row>
    <row r="75" spans="1:18" x14ac:dyDescent="0.35">
      <c r="A75" t="str">
        <f>'Headspace Calcs'!A75</f>
        <v>PM</v>
      </c>
      <c r="B75" s="14">
        <f>'Headspace Calcs'!B75</f>
        <v>43859</v>
      </c>
      <c r="C75" s="35">
        <f>'RawData + GCconc'!D75</f>
        <v>0.47916666666666669</v>
      </c>
      <c r="D75">
        <f>'RawData + GCconc'!F75</f>
        <v>6.4</v>
      </c>
      <c r="E75">
        <f>'RawData + GCconc'!G75</f>
        <v>757.3</v>
      </c>
      <c r="F75">
        <f>'RawData + GCconc'!E75</f>
        <v>6.58</v>
      </c>
      <c r="G75">
        <f>'Headspace Calcs'!$AD75</f>
        <v>1.1020124656567298</v>
      </c>
      <c r="H75">
        <f>'Headspace Calcs'!$AV75</f>
        <v>1629.7160530185884</v>
      </c>
      <c r="I75">
        <f>'Headspace Calcs'!$BN75</f>
        <v>0.69096188743939946</v>
      </c>
      <c r="J75">
        <f>'RawData + GCconc'!R75</f>
        <v>0</v>
      </c>
      <c r="L75" s="6">
        <f>'Headspace Calcs'!AE75</f>
        <v>6.8037888467057106E-2</v>
      </c>
      <c r="M75" s="6">
        <f>'Headspace Calcs'!AW75</f>
        <v>1075.2390768357152</v>
      </c>
      <c r="N75" s="6">
        <f>'Headspace Calcs'!BO75</f>
        <v>0.62557736486490201</v>
      </c>
      <c r="P75" s="6">
        <f t="shared" si="4"/>
        <v>16.197040950062807</v>
      </c>
      <c r="Q75" s="6">
        <f t="shared" si="5"/>
        <v>1.5156778507479702</v>
      </c>
      <c r="R75" s="6">
        <f t="shared" si="6"/>
        <v>1.1045186834543121</v>
      </c>
    </row>
    <row r="76" spans="1:18" x14ac:dyDescent="0.35">
      <c r="A76" t="str">
        <f>'Headspace Calcs'!A76</f>
        <v>PM</v>
      </c>
      <c r="B76" s="14">
        <f>'Headspace Calcs'!B76</f>
        <v>43859</v>
      </c>
      <c r="C76" s="35">
        <f>'RawData + GCconc'!D76</f>
        <v>0.47916666666666669</v>
      </c>
      <c r="D76">
        <f>'RawData + GCconc'!F76</f>
        <v>6.4</v>
      </c>
      <c r="E76">
        <f>'RawData + GCconc'!G76</f>
        <v>757.3</v>
      </c>
      <c r="F76">
        <f>'RawData + GCconc'!E76</f>
        <v>6.58</v>
      </c>
      <c r="G76">
        <f>'Headspace Calcs'!$AD76</f>
        <v>1.1248211423185077</v>
      </c>
      <c r="H76">
        <f>'Headspace Calcs'!$AV76</f>
        <v>1713.9932787641135</v>
      </c>
      <c r="I76">
        <f>'Headspace Calcs'!$BN76</f>
        <v>0.75429196431298973</v>
      </c>
      <c r="J76">
        <f>'RawData + GCconc'!R76</f>
        <v>0</v>
      </c>
      <c r="L76" s="6">
        <f>'Headspace Calcs'!AE76</f>
        <v>6.8037888467057106E-2</v>
      </c>
      <c r="M76" s="6">
        <f>'Headspace Calcs'!AW76</f>
        <v>1075.2390768357152</v>
      </c>
      <c r="N76" s="6">
        <f>'Headspace Calcs'!BO76</f>
        <v>0.62557736486490201</v>
      </c>
      <c r="P76" s="6">
        <f t="shared" si="4"/>
        <v>16.532275878360462</v>
      </c>
      <c r="Q76" s="6">
        <f t="shared" si="5"/>
        <v>1.594057838567555</v>
      </c>
      <c r="R76" s="6">
        <f t="shared" si="6"/>
        <v>1.2057532875664141</v>
      </c>
    </row>
    <row r="77" spans="1:18" x14ac:dyDescent="0.35">
      <c r="A77" t="str">
        <f>'Headspace Calcs'!A77</f>
        <v>UNHC</v>
      </c>
      <c r="B77" s="14">
        <f>'Headspace Calcs'!B77</f>
        <v>43859</v>
      </c>
      <c r="C77" s="35">
        <f>'RawData + GCconc'!D77</f>
        <v>0.53472222222222221</v>
      </c>
      <c r="D77">
        <f>'RawData + GCconc'!F77</f>
        <v>6.7</v>
      </c>
      <c r="E77">
        <f>'RawData + GCconc'!G77</f>
        <v>753.3</v>
      </c>
      <c r="F77">
        <f>'RawData + GCconc'!E77</f>
        <v>7.72</v>
      </c>
      <c r="G77">
        <f>'Headspace Calcs'!$AD77</f>
        <v>3.9481059757592871</v>
      </c>
      <c r="H77">
        <f>'Headspace Calcs'!$AV77</f>
        <v>2102.5406984654987</v>
      </c>
      <c r="I77">
        <f>'Headspace Calcs'!$BN77</f>
        <v>0.78137013466034411</v>
      </c>
      <c r="J77">
        <f>'RawData + GCconc'!R77</f>
        <v>0</v>
      </c>
      <c r="L77" s="6">
        <f>'Headspace Calcs'!AE77</f>
        <v>6.7130552030953472E-2</v>
      </c>
      <c r="M77" s="6">
        <f>'Headspace Calcs'!AW77</f>
        <v>1058.0500656774423</v>
      </c>
      <c r="N77" s="6">
        <f>'Headspace Calcs'!BO77</f>
        <v>0.61519131738270283</v>
      </c>
      <c r="P77" s="6">
        <f t="shared" si="4"/>
        <v>58.812356763263921</v>
      </c>
      <c r="Q77" s="6">
        <f t="shared" si="5"/>
        <v>1.9871845073033438</v>
      </c>
      <c r="R77" s="6">
        <f t="shared" si="6"/>
        <v>1.2701254269722788</v>
      </c>
    </row>
    <row r="78" spans="1:18" x14ac:dyDescent="0.35">
      <c r="A78" t="str">
        <f>'Headspace Calcs'!A78</f>
        <v>UNHC</v>
      </c>
      <c r="B78" s="14">
        <f>'Headspace Calcs'!B78</f>
        <v>43859</v>
      </c>
      <c r="C78" s="35">
        <f>'RawData + GCconc'!D78</f>
        <v>0.53472222222222221</v>
      </c>
      <c r="D78">
        <f>'RawData + GCconc'!F78</f>
        <v>6.7</v>
      </c>
      <c r="E78">
        <f>'RawData + GCconc'!G78</f>
        <v>753.3</v>
      </c>
      <c r="F78">
        <f>'RawData + GCconc'!E78</f>
        <v>7.72</v>
      </c>
      <c r="G78">
        <f>'Headspace Calcs'!$AD78</f>
        <v>4.1144673047516367</v>
      </c>
      <c r="H78">
        <f>'Headspace Calcs'!$AV78</f>
        <v>2054.0630253214581</v>
      </c>
      <c r="I78">
        <f>'Headspace Calcs'!$BN78</f>
        <v>0.79448039601268605</v>
      </c>
      <c r="J78">
        <f>'RawData + GCconc'!R78</f>
        <v>0</v>
      </c>
      <c r="L78" s="6">
        <f>'Headspace Calcs'!AE78</f>
        <v>6.7130552030953472E-2</v>
      </c>
      <c r="M78" s="6">
        <f>'Headspace Calcs'!AW78</f>
        <v>1058.0500656774423</v>
      </c>
      <c r="N78" s="6">
        <f>'Headspace Calcs'!BO78</f>
        <v>0.61519131738270283</v>
      </c>
      <c r="P78" s="6">
        <f t="shared" si="4"/>
        <v>61.290532853870793</v>
      </c>
      <c r="Q78" s="6">
        <f t="shared" si="5"/>
        <v>1.9413665685151622</v>
      </c>
      <c r="R78" s="6">
        <f t="shared" si="6"/>
        <v>1.2914362956108656</v>
      </c>
    </row>
    <row r="79" spans="1:18" x14ac:dyDescent="0.35">
      <c r="A79" t="str">
        <f>'Headspace Calcs'!A79</f>
        <v>WB</v>
      </c>
      <c r="B79" s="14">
        <f>'Headspace Calcs'!B79</f>
        <v>43859</v>
      </c>
      <c r="C79" s="35">
        <f>'RawData + GCconc'!D79</f>
        <v>0.53819444444444442</v>
      </c>
      <c r="D79">
        <f>'RawData + GCconc'!F79</f>
        <v>6.6</v>
      </c>
      <c r="E79">
        <f>'RawData + GCconc'!G79</f>
        <v>753.2</v>
      </c>
      <c r="F79">
        <f>'RawData + GCconc'!E79</f>
        <v>7.06</v>
      </c>
      <c r="G79">
        <f>'Headspace Calcs'!$AD79</f>
        <v>2.3010872053452398</v>
      </c>
      <c r="H79">
        <f>'Headspace Calcs'!$AV79</f>
        <v>2257.1169850158572</v>
      </c>
      <c r="I79">
        <f>'Headspace Calcs'!$BN79</f>
        <v>0.76362757019108407</v>
      </c>
      <c r="J79">
        <f>'RawData + GCconc'!R79</f>
        <v>0</v>
      </c>
      <c r="L79" s="6">
        <f>'Headspace Calcs'!AE79</f>
        <v>6.7303398922838542E-2</v>
      </c>
      <c r="M79" s="6">
        <f>'Headspace Calcs'!AW79</f>
        <v>1061.7260680820559</v>
      </c>
      <c r="N79" s="6">
        <f>'Headspace Calcs'!BO79</f>
        <v>0.61745734520735485</v>
      </c>
      <c r="P79" s="6">
        <f t="shared" si="4"/>
        <v>34.189762213694017</v>
      </c>
      <c r="Q79" s="6">
        <f t="shared" si="5"/>
        <v>2.125893912629651</v>
      </c>
      <c r="R79" s="6">
        <f t="shared" si="6"/>
        <v>1.236729267403309</v>
      </c>
    </row>
    <row r="80" spans="1:18" x14ac:dyDescent="0.35">
      <c r="A80" t="str">
        <f>'Headspace Calcs'!A80</f>
        <v>WB</v>
      </c>
      <c r="B80" s="14">
        <f>'Headspace Calcs'!B80</f>
        <v>43859</v>
      </c>
      <c r="C80" s="35">
        <f>'RawData + GCconc'!D80</f>
        <v>0.53819444444444442</v>
      </c>
      <c r="D80">
        <f>'RawData + GCconc'!F80</f>
        <v>6.6</v>
      </c>
      <c r="E80">
        <f>'RawData + GCconc'!G80</f>
        <v>753.2</v>
      </c>
      <c r="F80">
        <f>'RawData + GCconc'!E80</f>
        <v>7.06</v>
      </c>
      <c r="G80">
        <f>'Headspace Calcs'!$AD80</f>
        <v>2.5335824740566255</v>
      </c>
      <c r="H80">
        <f>'Headspace Calcs'!$AV80</f>
        <v>2342.8239685155004</v>
      </c>
      <c r="I80">
        <f>'Headspace Calcs'!$BN80</f>
        <v>0.94858909047724715</v>
      </c>
      <c r="J80">
        <f>'RawData + GCconc'!R80</f>
        <v>0</v>
      </c>
      <c r="L80" s="6">
        <f>'Headspace Calcs'!AE80</f>
        <v>6.7303398922838542E-2</v>
      </c>
      <c r="M80" s="6">
        <f>'Headspace Calcs'!AW80</f>
        <v>1061.7260680820559</v>
      </c>
      <c r="N80" s="6">
        <f>'Headspace Calcs'!BO80</f>
        <v>0.61745734520735485</v>
      </c>
      <c r="P80" s="6">
        <f t="shared" si="4"/>
        <v>37.644197984136085</v>
      </c>
      <c r="Q80" s="6">
        <f t="shared" si="5"/>
        <v>2.2066181088947645</v>
      </c>
      <c r="R80" s="6">
        <f t="shared" si="6"/>
        <v>1.5362827859124284</v>
      </c>
    </row>
    <row r="81" spans="1:18" x14ac:dyDescent="0.35">
      <c r="A81" t="str">
        <f>'Headspace Calcs'!A81</f>
        <v>WBP</v>
      </c>
      <c r="B81" s="14">
        <f>'Headspace Calcs'!B81</f>
        <v>43859</v>
      </c>
      <c r="C81" s="35">
        <f>'RawData + GCconc'!D81</f>
        <v>0.55555555555555558</v>
      </c>
      <c r="D81">
        <f>'RawData + GCconc'!F81</f>
        <v>6.3</v>
      </c>
      <c r="E81">
        <f>'RawData + GCconc'!G81</f>
        <v>752.5</v>
      </c>
      <c r="F81">
        <f>'RawData + GCconc'!E81</f>
        <v>6.95</v>
      </c>
      <c r="G81">
        <f>'Headspace Calcs'!$AD81</f>
        <v>5.3250676374237873</v>
      </c>
      <c r="H81">
        <f>'Headspace Calcs'!$AV81</f>
        <v>2514.0968056148695</v>
      </c>
      <c r="I81">
        <f>'Headspace Calcs'!$BN81</f>
        <v>0.83016509126272764</v>
      </c>
      <c r="J81">
        <f>'RawData + GCconc'!R81</f>
        <v>0</v>
      </c>
      <c r="L81" s="6">
        <f>'Headspace Calcs'!AE81</f>
        <v>6.7790857917120056E-2</v>
      </c>
      <c r="M81" s="6">
        <f>'Headspace Calcs'!AW81</f>
        <v>1072.2957579906933</v>
      </c>
      <c r="N81" s="6">
        <f>'Headspace Calcs'!BO81</f>
        <v>0.62399567519226462</v>
      </c>
      <c r="P81" s="6">
        <f t="shared" si="4"/>
        <v>78.551412403337977</v>
      </c>
      <c r="Q81" s="6">
        <f t="shared" si="5"/>
        <v>2.344592699243607</v>
      </c>
      <c r="R81" s="6">
        <f t="shared" si="6"/>
        <v>1.3304019951852044</v>
      </c>
    </row>
    <row r="82" spans="1:18" x14ac:dyDescent="0.35">
      <c r="A82" t="str">
        <f>'Headspace Calcs'!A82</f>
        <v>WBP</v>
      </c>
      <c r="B82" s="14">
        <f>'Headspace Calcs'!B82</f>
        <v>43859</v>
      </c>
      <c r="C82" s="35">
        <f>'RawData + GCconc'!D82</f>
        <v>0.55555555555555558</v>
      </c>
      <c r="D82">
        <f>'RawData + GCconc'!F82</f>
        <v>6.3</v>
      </c>
      <c r="E82">
        <f>'RawData + GCconc'!G82</f>
        <v>752.5</v>
      </c>
      <c r="F82">
        <f>'RawData + GCconc'!E82</f>
        <v>6.95</v>
      </c>
      <c r="G82">
        <f>'Headspace Calcs'!$AD82</f>
        <v>5.1935845395493461</v>
      </c>
      <c r="H82">
        <f>'Headspace Calcs'!$AV82</f>
        <v>2408.4817068930397</v>
      </c>
      <c r="I82">
        <f>'Headspace Calcs'!$BN82</f>
        <v>0.80286274979352901</v>
      </c>
      <c r="J82">
        <f>'RawData + GCconc'!R82</f>
        <v>0</v>
      </c>
      <c r="L82" s="6">
        <f>'Headspace Calcs'!AE82</f>
        <v>6.7790857917120056E-2</v>
      </c>
      <c r="M82" s="6">
        <f>'Headspace Calcs'!AW82</f>
        <v>1072.2957579906933</v>
      </c>
      <c r="N82" s="6">
        <f>'Headspace Calcs'!BO82</f>
        <v>0.62399567519226462</v>
      </c>
      <c r="P82" s="6">
        <f t="shared" si="4"/>
        <v>76.611872147995726</v>
      </c>
      <c r="Q82" s="6">
        <f t="shared" si="5"/>
        <v>2.2460983259004399</v>
      </c>
      <c r="R82" s="6">
        <f t="shared" si="6"/>
        <v>1.2866479395809147</v>
      </c>
    </row>
    <row r="83" spans="1:18" x14ac:dyDescent="0.35">
      <c r="A83" t="str">
        <f>'Headspace Calcs'!A83</f>
        <v>CBP</v>
      </c>
      <c r="B83" s="14">
        <f>'Headspace Calcs'!B83</f>
        <v>43873</v>
      </c>
      <c r="C83" s="35">
        <f>'RawData + GCconc'!D83</f>
        <v>0.5</v>
      </c>
      <c r="D83">
        <f>'RawData + GCconc'!F83</f>
        <v>12.4</v>
      </c>
      <c r="E83">
        <f>'RawData + GCconc'!G83</f>
        <v>756.8</v>
      </c>
      <c r="F83">
        <f>'RawData + GCconc'!E83</f>
        <v>6.89</v>
      </c>
      <c r="G83">
        <f>'Headspace Calcs'!$AD83</f>
        <v>1.0312617550645726</v>
      </c>
      <c r="H83">
        <f>'Headspace Calcs'!$AV83</f>
        <v>1733.5027969739572</v>
      </c>
      <c r="I83">
        <f>'Headspace Calcs'!$BN83</f>
        <v>0.49217395222260307</v>
      </c>
      <c r="J83">
        <f>'RawData + GCconc'!R83</f>
        <v>0</v>
      </c>
      <c r="L83" s="6">
        <f>'Headspace Calcs'!AE83</f>
        <v>5.8333468750455052E-2</v>
      </c>
      <c r="M83" s="6">
        <f>'Headspace Calcs'!AW83</f>
        <v>873.33190363847689</v>
      </c>
      <c r="N83" s="6">
        <f>'Headspace Calcs'!BO83</f>
        <v>0.50210494573399667</v>
      </c>
      <c r="P83" s="6">
        <f t="shared" si="4"/>
        <v>17.678731903912844</v>
      </c>
      <c r="Q83" s="6">
        <f t="shared" si="5"/>
        <v>1.9849301162042001</v>
      </c>
      <c r="R83" s="6">
        <f t="shared" si="6"/>
        <v>0.98022127924496727</v>
      </c>
    </row>
    <row r="84" spans="1:18" x14ac:dyDescent="0.35">
      <c r="A84" t="str">
        <f>'Headspace Calcs'!A84</f>
        <v>CBP</v>
      </c>
      <c r="B84" s="14">
        <f>'Headspace Calcs'!B84</f>
        <v>43873</v>
      </c>
      <c r="C84" s="35">
        <f>'RawData + GCconc'!D84</f>
        <v>0.5</v>
      </c>
      <c r="D84">
        <f>'RawData + GCconc'!F84</f>
        <v>12.4</v>
      </c>
      <c r="E84">
        <f>'RawData + GCconc'!G84</f>
        <v>756.8</v>
      </c>
      <c r="F84">
        <f>'RawData + GCconc'!E84</f>
        <v>6.89</v>
      </c>
      <c r="G84">
        <f>'Headspace Calcs'!$AD84</f>
        <v>0.99057568989154132</v>
      </c>
      <c r="H84">
        <f>'Headspace Calcs'!$AV84</f>
        <v>1763.672113039627</v>
      </c>
      <c r="I84">
        <f>'Headspace Calcs'!$BN84</f>
        <v>0.49663219380763035</v>
      </c>
      <c r="J84">
        <f>'RawData + GCconc'!R84</f>
        <v>0</v>
      </c>
      <c r="L84" s="6">
        <f>'Headspace Calcs'!AE84</f>
        <v>5.8333468750455052E-2</v>
      </c>
      <c r="M84" s="6">
        <f>'Headspace Calcs'!AW84</f>
        <v>873.33190363847689</v>
      </c>
      <c r="N84" s="6">
        <f>'Headspace Calcs'!BO84</f>
        <v>0.50210494573399667</v>
      </c>
      <c r="P84" s="6">
        <f t="shared" si="4"/>
        <v>16.981258120087602</v>
      </c>
      <c r="Q84" s="6">
        <f t="shared" si="5"/>
        <v>2.0194751911521989</v>
      </c>
      <c r="R84" s="6">
        <f t="shared" si="6"/>
        <v>0.98910038235459719</v>
      </c>
    </row>
    <row r="85" spans="1:18" x14ac:dyDescent="0.35">
      <c r="A85" t="str">
        <f>'Headspace Calcs'!A85</f>
        <v>MC751</v>
      </c>
      <c r="B85" s="14">
        <f>'Headspace Calcs'!B85</f>
        <v>43873</v>
      </c>
      <c r="C85" s="35">
        <f>'RawData + GCconc'!D85</f>
        <v>0.34375</v>
      </c>
      <c r="D85">
        <f>'RawData + GCconc'!F85</f>
        <v>12</v>
      </c>
      <c r="E85">
        <f>'RawData + GCconc'!G85</f>
        <v>756.6</v>
      </c>
      <c r="F85">
        <f>'RawData + GCconc'!E85</f>
        <v>6.64</v>
      </c>
      <c r="G85">
        <f>'Headspace Calcs'!$AD85</f>
        <v>8.9426695746066116</v>
      </c>
      <c r="H85">
        <f>'Headspace Calcs'!$AV85</f>
        <v>5360.8052411919834</v>
      </c>
      <c r="I85">
        <f>'Headspace Calcs'!$BN85</f>
        <v>0.98396630763245885</v>
      </c>
      <c r="J85">
        <f>'RawData + GCconc'!R85</f>
        <v>0</v>
      </c>
      <c r="L85" s="6">
        <f>'Headspace Calcs'!AE85</f>
        <v>5.8881537835283299E-2</v>
      </c>
      <c r="M85" s="6">
        <f>'Headspace Calcs'!AW85</f>
        <v>884.73836394659884</v>
      </c>
      <c r="N85" s="6">
        <f>'Headspace Calcs'!BO85</f>
        <v>0.50904502903076665</v>
      </c>
      <c r="P85" s="6">
        <f t="shared" si="4"/>
        <v>151.87561166664943</v>
      </c>
      <c r="Q85" s="6">
        <f t="shared" si="5"/>
        <v>6.0591983569908265</v>
      </c>
      <c r="R85" s="6">
        <f t="shared" si="6"/>
        <v>1.9329651632311451</v>
      </c>
    </row>
    <row r="86" spans="1:18" x14ac:dyDescent="0.35">
      <c r="A86" t="str">
        <f>'Headspace Calcs'!A86</f>
        <v>MC751</v>
      </c>
      <c r="B86" s="14">
        <f>'Headspace Calcs'!B86</f>
        <v>43873</v>
      </c>
      <c r="C86" s="35">
        <f>'RawData + GCconc'!D86</f>
        <v>0.34375</v>
      </c>
      <c r="D86">
        <f>'RawData + GCconc'!F86</f>
        <v>12</v>
      </c>
      <c r="E86">
        <f>'RawData + GCconc'!G86</f>
        <v>756.6</v>
      </c>
      <c r="F86">
        <f>'RawData + GCconc'!E86</f>
        <v>6.64</v>
      </c>
      <c r="G86">
        <f>'Headspace Calcs'!$AD86</f>
        <v>9.6635182909057082</v>
      </c>
      <c r="H86">
        <f>'Headspace Calcs'!$AV86</f>
        <v>5704.3033619543221</v>
      </c>
      <c r="I86">
        <f>'Headspace Calcs'!$BN86</f>
        <v>1.0439238763667595</v>
      </c>
      <c r="J86">
        <f>'RawData + GCconc'!R86</f>
        <v>0</v>
      </c>
      <c r="L86" s="6">
        <f>'Headspace Calcs'!AE86</f>
        <v>5.8881537835283299E-2</v>
      </c>
      <c r="M86" s="6">
        <f>'Headspace Calcs'!AW86</f>
        <v>884.73836394659884</v>
      </c>
      <c r="N86" s="6">
        <f>'Headspace Calcs'!BO86</f>
        <v>0.50904502903076665</v>
      </c>
      <c r="P86" s="6">
        <f t="shared" si="4"/>
        <v>164.11796712814598</v>
      </c>
      <c r="Q86" s="6">
        <f t="shared" si="5"/>
        <v>6.4474466061456148</v>
      </c>
      <c r="R86" s="6">
        <f t="shared" si="6"/>
        <v>2.0507495738725008</v>
      </c>
    </row>
    <row r="87" spans="1:18" x14ac:dyDescent="0.35">
      <c r="A87" t="str">
        <f>'Headspace Calcs'!A87</f>
        <v>NHC</v>
      </c>
      <c r="B87" s="14">
        <f>'Headspace Calcs'!B87</f>
        <v>43873</v>
      </c>
      <c r="C87" s="35">
        <f>'RawData + GCconc'!D87</f>
        <v>0.39583333333333331</v>
      </c>
      <c r="D87">
        <f>'RawData + GCconc'!F87</f>
        <v>12.2</v>
      </c>
      <c r="E87">
        <f>'RawData + GCconc'!G87</f>
        <v>759.4</v>
      </c>
      <c r="F87">
        <f>'RawData + GCconc'!E87</f>
        <v>7.41</v>
      </c>
      <c r="G87">
        <f>'Headspace Calcs'!$AD87</f>
        <v>1.8369324994743266</v>
      </c>
      <c r="H87">
        <f>'Headspace Calcs'!$AV87</f>
        <v>2172.0830160906762</v>
      </c>
      <c r="I87">
        <f>'Headspace Calcs'!$BN87</f>
        <v>0.86059142688970447</v>
      </c>
      <c r="J87">
        <f>'RawData + GCconc'!R87</f>
        <v>0</v>
      </c>
      <c r="L87" s="6">
        <f>'Headspace Calcs'!AE87</f>
        <v>5.8815365926333782E-2</v>
      </c>
      <c r="M87" s="6">
        <f>'Headspace Calcs'!AW87</f>
        <v>882.14414971247095</v>
      </c>
      <c r="N87" s="6">
        <f>'Headspace Calcs'!BO87</f>
        <v>0.50736149470718817</v>
      </c>
      <c r="P87" s="6">
        <f t="shared" si="4"/>
        <v>31.23218687060595</v>
      </c>
      <c r="Q87" s="6">
        <f t="shared" si="5"/>
        <v>2.4622767342487646</v>
      </c>
      <c r="R87" s="6">
        <f t="shared" si="6"/>
        <v>1.6962095781162398</v>
      </c>
    </row>
    <row r="88" spans="1:18" x14ac:dyDescent="0.35">
      <c r="A88" t="str">
        <f>'Headspace Calcs'!A88</f>
        <v>NHC</v>
      </c>
      <c r="B88" s="14">
        <f>'Headspace Calcs'!B88</f>
        <v>43873</v>
      </c>
      <c r="C88" s="35">
        <f>'RawData + GCconc'!D88</f>
        <v>0.39583333333333331</v>
      </c>
      <c r="D88">
        <f>'RawData + GCconc'!F88</f>
        <v>12.2</v>
      </c>
      <c r="E88">
        <f>'RawData + GCconc'!G88</f>
        <v>759.4</v>
      </c>
      <c r="F88">
        <f>'RawData + GCconc'!E88</f>
        <v>7.41</v>
      </c>
      <c r="G88">
        <f>'Headspace Calcs'!$AD88</f>
        <v>1.2158998930002898</v>
      </c>
      <c r="H88">
        <f>'Headspace Calcs'!$AV88</f>
        <v>1627.4758496872769</v>
      </c>
      <c r="I88">
        <f>'Headspace Calcs'!$BN88</f>
        <v>0.51615227164534661</v>
      </c>
      <c r="J88">
        <f>'RawData + GCconc'!R88</f>
        <v>0</v>
      </c>
      <c r="L88" s="6">
        <f>'Headspace Calcs'!AE88</f>
        <v>5.8815365926333782E-2</v>
      </c>
      <c r="M88" s="6">
        <f>'Headspace Calcs'!AW88</f>
        <v>882.14414971247095</v>
      </c>
      <c r="N88" s="6">
        <f>'Headspace Calcs'!BO88</f>
        <v>0.50736149470718817</v>
      </c>
      <c r="P88" s="6">
        <f t="shared" si="4"/>
        <v>20.673167187690439</v>
      </c>
      <c r="Q88" s="6">
        <f t="shared" si="5"/>
        <v>1.8449091911086661</v>
      </c>
      <c r="R88" s="6">
        <f t="shared" si="6"/>
        <v>1.0173264566386375</v>
      </c>
    </row>
    <row r="89" spans="1:18" x14ac:dyDescent="0.35">
      <c r="A89" t="str">
        <f>'Headspace Calcs'!A89</f>
        <v>PM</v>
      </c>
      <c r="B89" s="14">
        <f>'Headspace Calcs'!B89</f>
        <v>43873</v>
      </c>
      <c r="C89" s="35">
        <f>'RawData + GCconc'!D89</f>
        <v>0.375</v>
      </c>
      <c r="D89">
        <f>'RawData + GCconc'!F89</f>
        <v>12.4</v>
      </c>
      <c r="E89">
        <f>'RawData + GCconc'!G89</f>
        <v>758.3</v>
      </c>
      <c r="F89">
        <f>'RawData + GCconc'!E89</f>
        <v>7.05</v>
      </c>
      <c r="G89">
        <f>'Headspace Calcs'!$AD89</f>
        <v>0.66868349252401771</v>
      </c>
      <c r="H89">
        <f>'Headspace Calcs'!$AV89</f>
        <v>1566.9022987989572</v>
      </c>
      <c r="I89">
        <f>'Headspace Calcs'!$BN89</f>
        <v>0.50184969250852585</v>
      </c>
      <c r="J89">
        <f>'RawData + GCconc'!R89</f>
        <v>0</v>
      </c>
      <c r="L89" s="6">
        <f>'Headspace Calcs'!AE89</f>
        <v>5.844908741209047E-2</v>
      </c>
      <c r="M89" s="6">
        <f>'Headspace Calcs'!AW89</f>
        <v>875.06287332063584</v>
      </c>
      <c r="N89" s="6">
        <f>'Headspace Calcs'!BO89</f>
        <v>0.50310013259789865</v>
      </c>
      <c r="P89" s="6">
        <f t="shared" si="4"/>
        <v>11.440443677238617</v>
      </c>
      <c r="Q89" s="6">
        <f t="shared" si="5"/>
        <v>1.7906168191697709</v>
      </c>
      <c r="R89" s="6">
        <f t="shared" si="6"/>
        <v>0.99751453039196036</v>
      </c>
    </row>
    <row r="90" spans="1:18" x14ac:dyDescent="0.35">
      <c r="A90" t="str">
        <f>'Headspace Calcs'!A90</f>
        <v>PM</v>
      </c>
      <c r="B90" s="14">
        <f>'Headspace Calcs'!B90</f>
        <v>43873</v>
      </c>
      <c r="C90" s="35">
        <f>'RawData + GCconc'!D90</f>
        <v>0.375</v>
      </c>
      <c r="D90">
        <f>'RawData + GCconc'!F90</f>
        <v>12.4</v>
      </c>
      <c r="E90">
        <f>'RawData + GCconc'!G90</f>
        <v>758.3</v>
      </c>
      <c r="F90">
        <f>'RawData + GCconc'!E90</f>
        <v>7.05</v>
      </c>
      <c r="G90">
        <f>'Headspace Calcs'!$AD90</f>
        <v>0.73264922077876204</v>
      </c>
      <c r="H90">
        <f>'Headspace Calcs'!$AV90</f>
        <v>1553.4144337784028</v>
      </c>
      <c r="I90">
        <f>'Headspace Calcs'!$BN90</f>
        <v>0.50618448898405222</v>
      </c>
      <c r="J90">
        <f>'RawData + GCconc'!R90</f>
        <v>0</v>
      </c>
      <c r="L90" s="6">
        <f>'Headspace Calcs'!AE90</f>
        <v>5.844908741209047E-2</v>
      </c>
      <c r="M90" s="6">
        <f>'Headspace Calcs'!AW90</f>
        <v>875.06287332063584</v>
      </c>
      <c r="N90" s="6">
        <f>'Headspace Calcs'!BO90</f>
        <v>0.50310013259789865</v>
      </c>
      <c r="P90" s="6">
        <f t="shared" si="4"/>
        <v>12.534827372295467</v>
      </c>
      <c r="Q90" s="6">
        <f t="shared" si="5"/>
        <v>1.7752032238364763</v>
      </c>
      <c r="R90" s="6">
        <f t="shared" si="6"/>
        <v>1.0061307008015017</v>
      </c>
    </row>
    <row r="91" spans="1:18" x14ac:dyDescent="0.35">
      <c r="A91" t="str">
        <f>'Headspace Calcs'!A91</f>
        <v>UNHC</v>
      </c>
      <c r="B91" s="14">
        <f>'Headspace Calcs'!B91</f>
        <v>43873</v>
      </c>
      <c r="C91" s="35">
        <f>'RawData + GCconc'!D91</f>
        <v>0.44444444444444442</v>
      </c>
      <c r="D91">
        <f>'RawData + GCconc'!F91</f>
        <v>12.3</v>
      </c>
      <c r="E91">
        <f>'RawData + GCconc'!G91</f>
        <v>755.4</v>
      </c>
      <c r="F91">
        <f>'RawData + GCconc'!E91</f>
        <v>7.21</v>
      </c>
      <c r="G91">
        <f>'Headspace Calcs'!$AD91</f>
        <v>1.8374666292800756</v>
      </c>
      <c r="H91">
        <f>'Headspace Calcs'!$AV91</f>
        <v>2618.0703677997462</v>
      </c>
      <c r="I91">
        <f>'Headspace Calcs'!$BN91</f>
        <v>0.56361087368398621</v>
      </c>
      <c r="J91">
        <f>'RawData + GCconc'!R91</f>
        <v>0</v>
      </c>
      <c r="L91" s="6">
        <f>'Headspace Calcs'!AE91</f>
        <v>5.8365242394780227E-2</v>
      </c>
      <c r="M91" s="6">
        <f>'Headspace Calcs'!AW91</f>
        <v>874.59998684666925</v>
      </c>
      <c r="N91" s="6">
        <f>'Headspace Calcs'!BO91</f>
        <v>0.50292815425667614</v>
      </c>
      <c r="P91" s="6">
        <f t="shared" si="4"/>
        <v>31.482206770452915</v>
      </c>
      <c r="Q91" s="6">
        <f t="shared" si="5"/>
        <v>2.993448899123679</v>
      </c>
      <c r="R91" s="6">
        <f t="shared" si="6"/>
        <v>1.1206588235590005</v>
      </c>
    </row>
    <row r="92" spans="1:18" x14ac:dyDescent="0.35">
      <c r="A92" t="str">
        <f>'Headspace Calcs'!A92</f>
        <v>UNHC</v>
      </c>
      <c r="B92" s="14">
        <f>'Headspace Calcs'!B92</f>
        <v>43873</v>
      </c>
      <c r="C92" s="35">
        <f>'RawData + GCconc'!D92</f>
        <v>0.44444444444444442</v>
      </c>
      <c r="D92">
        <f>'RawData + GCconc'!F92</f>
        <v>12.3</v>
      </c>
      <c r="E92">
        <f>'RawData + GCconc'!G92</f>
        <v>755.4</v>
      </c>
      <c r="F92">
        <f>'RawData + GCconc'!E92</f>
        <v>7.21</v>
      </c>
      <c r="G92">
        <f>'Headspace Calcs'!$AD92</f>
        <v>2.004088264459952</v>
      </c>
      <c r="H92">
        <f>'Headspace Calcs'!$AV92</f>
        <v>2487.3959165429287</v>
      </c>
      <c r="I92">
        <f>'Headspace Calcs'!$BN92</f>
        <v>0.56229156069935593</v>
      </c>
      <c r="J92">
        <f>'RawData + GCconc'!R92</f>
        <v>0</v>
      </c>
      <c r="L92" s="6">
        <f>'Headspace Calcs'!AE92</f>
        <v>5.8365242394780227E-2</v>
      </c>
      <c r="M92" s="6">
        <f>'Headspace Calcs'!AW92</f>
        <v>874.59998684666925</v>
      </c>
      <c r="N92" s="6">
        <f>'Headspace Calcs'!BO92</f>
        <v>0.50292815425667614</v>
      </c>
      <c r="P92" s="6">
        <f t="shared" si="4"/>
        <v>34.337016042945166</v>
      </c>
      <c r="Q92" s="6">
        <f t="shared" si="5"/>
        <v>2.8440383649113947</v>
      </c>
      <c r="R92" s="6">
        <f t="shared" si="6"/>
        <v>1.1180355602291114</v>
      </c>
    </row>
    <row r="93" spans="1:18" x14ac:dyDescent="0.35">
      <c r="A93" t="str">
        <f>'Headspace Calcs'!A93</f>
        <v>WB</v>
      </c>
      <c r="B93" s="14">
        <f>'Headspace Calcs'!B93</f>
        <v>43873</v>
      </c>
      <c r="C93" s="35">
        <f>'RawData + GCconc'!D93</f>
        <v>0.40625</v>
      </c>
      <c r="D93">
        <f>'RawData + GCconc'!F93</f>
        <v>12.4</v>
      </c>
      <c r="E93">
        <f>'RawData + GCconc'!G93</f>
        <v>756.2</v>
      </c>
      <c r="F93">
        <f>'RawData + GCconc'!E93</f>
        <v>6.83</v>
      </c>
      <c r="G93">
        <f>'Headspace Calcs'!$AD93</f>
        <v>1.4757035245929888</v>
      </c>
      <c r="H93">
        <f>'Headspace Calcs'!$AV93</f>
        <v>2353.0366981481552</v>
      </c>
      <c r="I93">
        <f>'Headspace Calcs'!$BN93</f>
        <v>0.51240191065398744</v>
      </c>
      <c r="J93">
        <f>'RawData + GCconc'!R93</f>
        <v>0</v>
      </c>
      <c r="L93" s="6">
        <f>'Headspace Calcs'!AE93</f>
        <v>5.8287221285800904E-2</v>
      </c>
      <c r="M93" s="6">
        <f>'Headspace Calcs'!AW93</f>
        <v>872.63951576561362</v>
      </c>
      <c r="N93" s="6">
        <f>'Headspace Calcs'!BO93</f>
        <v>0.50170687098843603</v>
      </c>
      <c r="P93" s="6">
        <f t="shared" si="4"/>
        <v>25.317788222518654</v>
      </c>
      <c r="Q93" s="6">
        <f t="shared" si="5"/>
        <v>2.696459025332711</v>
      </c>
      <c r="R93" s="6">
        <f t="shared" si="6"/>
        <v>1.0213173075435076</v>
      </c>
    </row>
    <row r="94" spans="1:18" x14ac:dyDescent="0.35">
      <c r="A94" t="str">
        <f>'Headspace Calcs'!A94</f>
        <v>WB</v>
      </c>
      <c r="B94" s="14">
        <f>'Headspace Calcs'!B94</f>
        <v>43873</v>
      </c>
      <c r="C94" s="35">
        <f>'RawData + GCconc'!D94</f>
        <v>0.40625</v>
      </c>
      <c r="D94">
        <f>'RawData + GCconc'!F94</f>
        <v>12.4</v>
      </c>
      <c r="E94">
        <f>'RawData + GCconc'!G94</f>
        <v>756.2</v>
      </c>
      <c r="F94">
        <f>'RawData + GCconc'!E94</f>
        <v>6.83</v>
      </c>
      <c r="G94">
        <f>'Headspace Calcs'!$AD94</f>
        <v>1.4271259346905147</v>
      </c>
      <c r="H94">
        <f>'Headspace Calcs'!$AV94</f>
        <v>2153.9066258774333</v>
      </c>
      <c r="I94">
        <f>'Headspace Calcs'!$BN94</f>
        <v>0.50038096127073317</v>
      </c>
      <c r="J94">
        <f>'RawData + GCconc'!R94</f>
        <v>0</v>
      </c>
      <c r="L94" s="6">
        <f>'Headspace Calcs'!AE94</f>
        <v>5.8287221285800904E-2</v>
      </c>
      <c r="M94" s="6">
        <f>'Headspace Calcs'!AW94</f>
        <v>872.63951576561362</v>
      </c>
      <c r="N94" s="6">
        <f>'Headspace Calcs'!BO94</f>
        <v>0.50170687098843603</v>
      </c>
      <c r="P94" s="6">
        <f t="shared" si="4"/>
        <v>24.484370728411626</v>
      </c>
      <c r="Q94" s="6">
        <f t="shared" si="5"/>
        <v>2.4682662049605844</v>
      </c>
      <c r="R94" s="6">
        <f t="shared" si="6"/>
        <v>0.99735720239371928</v>
      </c>
    </row>
    <row r="95" spans="1:18" x14ac:dyDescent="0.35">
      <c r="A95" t="str">
        <f>'Headspace Calcs'!A95</f>
        <v>WBP</v>
      </c>
      <c r="B95" s="14">
        <f>'Headspace Calcs'!B95</f>
        <v>43873</v>
      </c>
      <c r="C95" s="35">
        <f>'RawData + GCconc'!D95</f>
        <v>0.42708333333333331</v>
      </c>
      <c r="D95">
        <f>'RawData + GCconc'!F95</f>
        <v>12.4</v>
      </c>
      <c r="E95">
        <f>'RawData + GCconc'!G95</f>
        <v>755.7</v>
      </c>
      <c r="F95">
        <f>'RawData + GCconc'!E95</f>
        <v>6.79</v>
      </c>
      <c r="G95">
        <f>'Headspace Calcs'!$AD95</f>
        <v>2.5828939711845904</v>
      </c>
      <c r="H95">
        <f>'Headspace Calcs'!$AV95</f>
        <v>2554.3403242461081</v>
      </c>
      <c r="I95">
        <f>'Headspace Calcs'!$BN95</f>
        <v>0.60686051556954612</v>
      </c>
      <c r="J95">
        <f>'RawData + GCconc'!R95</f>
        <v>0</v>
      </c>
      <c r="L95" s="6">
        <f>'Headspace Calcs'!AE95</f>
        <v>5.8248681731922415E-2</v>
      </c>
      <c r="M95" s="6">
        <f>'Headspace Calcs'!AW95</f>
        <v>872.06252587156075</v>
      </c>
      <c r="N95" s="6">
        <f>'Headspace Calcs'!BO95</f>
        <v>0.50137514203380207</v>
      </c>
      <c r="P95" s="6">
        <f t="shared" si="4"/>
        <v>44.3425309275123</v>
      </c>
      <c r="Q95" s="6">
        <f t="shared" si="5"/>
        <v>2.9290793360180656</v>
      </c>
      <c r="R95" s="6">
        <f t="shared" si="6"/>
        <v>1.2103921090061389</v>
      </c>
    </row>
    <row r="96" spans="1:18" x14ac:dyDescent="0.35">
      <c r="A96" t="str">
        <f>'Headspace Calcs'!A96</f>
        <v>WBP</v>
      </c>
      <c r="B96" s="14">
        <f>'Headspace Calcs'!B96</f>
        <v>43873</v>
      </c>
      <c r="C96" s="35">
        <f>'RawData + GCconc'!D96</f>
        <v>0.42708333333333331</v>
      </c>
      <c r="D96">
        <f>'RawData + GCconc'!F96</f>
        <v>12.4</v>
      </c>
      <c r="E96">
        <f>'RawData + GCconc'!G96</f>
        <v>755.7</v>
      </c>
      <c r="F96">
        <f>'RawData + GCconc'!E96</f>
        <v>6.79</v>
      </c>
      <c r="G96">
        <f>'Headspace Calcs'!$AD96</f>
        <v>2.6604255054459105</v>
      </c>
      <c r="H96">
        <f>'Headspace Calcs'!$AV96</f>
        <v>2622.7429143343224</v>
      </c>
      <c r="I96">
        <f>'Headspace Calcs'!$BN96</f>
        <v>0.55272578767616021</v>
      </c>
      <c r="J96">
        <f>'RawData + GCconc'!R96</f>
        <v>0</v>
      </c>
      <c r="L96" s="6">
        <f>'Headspace Calcs'!AE96</f>
        <v>5.8248681731922415E-2</v>
      </c>
      <c r="M96" s="6">
        <f>'Headspace Calcs'!AW96</f>
        <v>872.06252587156075</v>
      </c>
      <c r="N96" s="6">
        <f>'Headspace Calcs'!BO96</f>
        <v>0.50137514203380207</v>
      </c>
      <c r="P96" s="6">
        <f t="shared" si="4"/>
        <v>45.673574514355053</v>
      </c>
      <c r="Q96" s="6">
        <f t="shared" si="5"/>
        <v>3.0075170489789005</v>
      </c>
      <c r="R96" s="6">
        <f t="shared" si="6"/>
        <v>1.1024196082678868</v>
      </c>
    </row>
    <row r="97" spans="1:18" x14ac:dyDescent="0.35">
      <c r="A97" t="str">
        <f>'Headspace Calcs'!A97</f>
        <v>CBP</v>
      </c>
      <c r="B97" s="14">
        <f>'Headspace Calcs'!B97</f>
        <v>43888</v>
      </c>
      <c r="C97" s="35">
        <f>'RawData + GCconc'!D97</f>
        <v>0.51041666666666663</v>
      </c>
      <c r="D97">
        <f>'RawData + GCconc'!F97</f>
        <v>10.3</v>
      </c>
      <c r="E97">
        <f>'RawData + GCconc'!G97</f>
        <v>752.2</v>
      </c>
      <c r="F97">
        <f>'RawData + GCconc'!E97</f>
        <v>7.2</v>
      </c>
      <c r="G97">
        <f>'Headspace Calcs'!$AD97</f>
        <v>0.94464057376608979</v>
      </c>
      <c r="H97">
        <f>'Headspace Calcs'!$AV97</f>
        <v>1173.3854463011658</v>
      </c>
      <c r="I97">
        <f>'Headspace Calcs'!$BN97</f>
        <v>0.59503421156525582</v>
      </c>
      <c r="J97">
        <f>'RawData + GCconc'!R97</f>
        <v>0</v>
      </c>
      <c r="L97" s="6">
        <f>'Headspace Calcs'!AE97</f>
        <v>6.1038313551155438E-2</v>
      </c>
      <c r="M97" s="6">
        <f>'Headspace Calcs'!AW97</f>
        <v>931.35713893194941</v>
      </c>
      <c r="N97" s="6">
        <f>'Headspace Calcs'!BO97</f>
        <v>0.53761556541451139</v>
      </c>
      <c r="P97" s="6">
        <f t="shared" si="4"/>
        <v>15.476190589282885</v>
      </c>
      <c r="Q97" s="6">
        <f t="shared" si="5"/>
        <v>1.2598662717577562</v>
      </c>
      <c r="R97" s="6">
        <f t="shared" si="6"/>
        <v>1.106802425086918</v>
      </c>
    </row>
    <row r="98" spans="1:18" x14ac:dyDescent="0.35">
      <c r="A98" t="str">
        <f>'Headspace Calcs'!A98</f>
        <v>CBP</v>
      </c>
      <c r="B98" s="14">
        <f>'Headspace Calcs'!B98</f>
        <v>43888</v>
      </c>
      <c r="C98" s="35">
        <f>'RawData + GCconc'!D98</f>
        <v>0.51041666666666663</v>
      </c>
      <c r="D98">
        <f>'RawData + GCconc'!F98</f>
        <v>10.3</v>
      </c>
      <c r="E98">
        <f>'RawData + GCconc'!G98</f>
        <v>752.2</v>
      </c>
      <c r="F98">
        <f>'RawData + GCconc'!E98</f>
        <v>7.2</v>
      </c>
      <c r="G98">
        <f>'Headspace Calcs'!$AD98</f>
        <v>0.95808400055469645</v>
      </c>
      <c r="H98">
        <f>'Headspace Calcs'!$AV98</f>
        <v>1003.431906851084</v>
      </c>
      <c r="I98">
        <f>'Headspace Calcs'!$BN98</f>
        <v>0.54055332248005294</v>
      </c>
      <c r="J98">
        <f>'RawData + GCconc'!R98</f>
        <v>0</v>
      </c>
      <c r="L98" s="6">
        <f>'Headspace Calcs'!AE98</f>
        <v>6.1038313551155438E-2</v>
      </c>
      <c r="M98" s="6">
        <f>'Headspace Calcs'!AW98</f>
        <v>931.35713893194941</v>
      </c>
      <c r="N98" s="6">
        <f>'Headspace Calcs'!BO98</f>
        <v>0.53761556541451139</v>
      </c>
      <c r="P98" s="6">
        <f t="shared" si="4"/>
        <v>15.69643630064809</v>
      </c>
      <c r="Q98" s="6">
        <f t="shared" si="5"/>
        <v>1.0773868207010124</v>
      </c>
      <c r="R98" s="6">
        <f t="shared" si="6"/>
        <v>1.0054644196606854</v>
      </c>
    </row>
    <row r="99" spans="1:18" x14ac:dyDescent="0.35">
      <c r="A99" t="str">
        <f>'Headspace Calcs'!A99</f>
        <v>MC751</v>
      </c>
      <c r="B99" s="14">
        <f>'Headspace Calcs'!B99</f>
        <v>43888</v>
      </c>
      <c r="C99" s="35">
        <f>'RawData + GCconc'!D99</f>
        <v>0.60416666666666663</v>
      </c>
      <c r="D99">
        <f>'RawData + GCconc'!F99</f>
        <v>9.6999999999999993</v>
      </c>
      <c r="E99">
        <f>'RawData + GCconc'!G99</f>
        <v>751.7</v>
      </c>
      <c r="F99">
        <f>'RawData + GCconc'!E99</f>
        <v>7.15</v>
      </c>
      <c r="G99">
        <f>'Headspace Calcs'!$AD99</f>
        <v>18.534282603110547</v>
      </c>
      <c r="H99">
        <f>'Headspace Calcs'!$AV99</f>
        <v>3614.9620692987482</v>
      </c>
      <c r="I99">
        <f>'Headspace Calcs'!$BN99</f>
        <v>0.864542417354631</v>
      </c>
      <c r="J99">
        <f>'RawData + GCconc'!R99</f>
        <v>0</v>
      </c>
      <c r="L99" s="6">
        <f>'Headspace Calcs'!AE99</f>
        <v>6.1927191388128675E-2</v>
      </c>
      <c r="M99" s="6">
        <f>'Headspace Calcs'!AW99</f>
        <v>950.05154722576901</v>
      </c>
      <c r="N99" s="6">
        <f>'Headspace Calcs'!BO99</f>
        <v>0.54905122223702696</v>
      </c>
      <c r="P99" s="6">
        <f t="shared" si="4"/>
        <v>299.29150971738619</v>
      </c>
      <c r="Q99" s="6">
        <f t="shared" si="5"/>
        <v>3.8050167697265938</v>
      </c>
      <c r="R99" s="6">
        <f t="shared" si="6"/>
        <v>1.5746115887552028</v>
      </c>
    </row>
    <row r="100" spans="1:18" x14ac:dyDescent="0.35">
      <c r="A100" t="str">
        <f>'Headspace Calcs'!A100</f>
        <v>MC751</v>
      </c>
      <c r="B100" s="14">
        <f>'Headspace Calcs'!B100</f>
        <v>43888</v>
      </c>
      <c r="C100" s="35">
        <f>'RawData + GCconc'!D100</f>
        <v>0.60416666666666663</v>
      </c>
      <c r="D100">
        <f>'RawData + GCconc'!F100</f>
        <v>9.6999999999999993</v>
      </c>
      <c r="E100">
        <f>'RawData + GCconc'!G100</f>
        <v>751.7</v>
      </c>
      <c r="F100">
        <f>'RawData + GCconc'!E100</f>
        <v>7.15</v>
      </c>
      <c r="G100">
        <f>'Headspace Calcs'!$AD100</f>
        <v>18.980707202579858</v>
      </c>
      <c r="H100">
        <f>'Headspace Calcs'!$AV100</f>
        <v>3857.933646712946</v>
      </c>
      <c r="I100">
        <f>'Headspace Calcs'!$BN100</f>
        <v>1.0040852585096225</v>
      </c>
      <c r="J100">
        <f>'RawData + GCconc'!R100</f>
        <v>0</v>
      </c>
      <c r="L100" s="6">
        <f>'Headspace Calcs'!AE100</f>
        <v>6.1927191388128675E-2</v>
      </c>
      <c r="M100" s="6">
        <f>'Headspace Calcs'!AW100</f>
        <v>950.05154722576901</v>
      </c>
      <c r="N100" s="6">
        <f>'Headspace Calcs'!BO100</f>
        <v>0.54905122223702696</v>
      </c>
      <c r="P100" s="6">
        <f t="shared" si="4"/>
        <v>306.50037208402159</v>
      </c>
      <c r="Q100" s="6">
        <f t="shared" si="5"/>
        <v>4.0607624480781483</v>
      </c>
      <c r="R100" s="6">
        <f t="shared" si="6"/>
        <v>1.8287642716077155</v>
      </c>
    </row>
    <row r="101" spans="1:18" x14ac:dyDescent="0.35">
      <c r="A101" t="str">
        <f>'Headspace Calcs'!A101</f>
        <v>NHC</v>
      </c>
      <c r="B101" s="14">
        <f>'Headspace Calcs'!B101</f>
        <v>43888</v>
      </c>
      <c r="C101" s="35">
        <f>'RawData + GCconc'!D101</f>
        <v>0.45833333333333331</v>
      </c>
      <c r="D101">
        <f>'RawData + GCconc'!F101</f>
        <v>9.6</v>
      </c>
      <c r="E101">
        <f>'RawData + GCconc'!G101</f>
        <v>754.8</v>
      </c>
      <c r="F101">
        <f>'RawData + GCconc'!E101</f>
        <v>7.73</v>
      </c>
      <c r="G101">
        <f>'Headspace Calcs'!$AD101</f>
        <v>1.7837690391861369</v>
      </c>
      <c r="H101">
        <f>'Headspace Calcs'!$AV101</f>
        <v>1006.070859088944</v>
      </c>
      <c r="I101">
        <f>'Headspace Calcs'!$BN101</f>
        <v>0.61486594474149758</v>
      </c>
      <c r="J101">
        <f>'RawData + GCconc'!R101</f>
        <v>0</v>
      </c>
      <c r="L101" s="6">
        <f>'Headspace Calcs'!AE101</f>
        <v>6.2340675771540913E-2</v>
      </c>
      <c r="M101" s="6">
        <f>'Headspace Calcs'!AW101</f>
        <v>957.25809838488931</v>
      </c>
      <c r="N101" s="6">
        <f>'Headspace Calcs'!BO101</f>
        <v>0.55332503702237856</v>
      </c>
      <c r="P101" s="6">
        <f t="shared" si="4"/>
        <v>28.613245158315138</v>
      </c>
      <c r="Q101" s="6">
        <f t="shared" si="5"/>
        <v>1.0509922671705916</v>
      </c>
      <c r="R101" s="6">
        <f t="shared" si="6"/>
        <v>1.1112201754872517</v>
      </c>
    </row>
    <row r="102" spans="1:18" x14ac:dyDescent="0.35">
      <c r="A102" t="str">
        <f>'Headspace Calcs'!A102</f>
        <v>NHC</v>
      </c>
      <c r="B102" s="14">
        <f>'Headspace Calcs'!B102</f>
        <v>43888</v>
      </c>
      <c r="C102" s="35">
        <f>'RawData + GCconc'!D102</f>
        <v>0.45833333333333331</v>
      </c>
      <c r="D102">
        <f>'RawData + GCconc'!F102</f>
        <v>9.6</v>
      </c>
      <c r="E102">
        <f>'RawData + GCconc'!G102</f>
        <v>754.8</v>
      </c>
      <c r="F102">
        <f>'RawData + GCconc'!E102</f>
        <v>7.73</v>
      </c>
      <c r="G102">
        <f>'Headspace Calcs'!$AD102</f>
        <v>1.6868447557796766</v>
      </c>
      <c r="H102">
        <f>'Headspace Calcs'!$AV102</f>
        <v>970.86587851967579</v>
      </c>
      <c r="I102">
        <f>'Headspace Calcs'!$BN102</f>
        <v>0.6478624921323759</v>
      </c>
      <c r="J102">
        <f>'RawData + GCconc'!R102</f>
        <v>0</v>
      </c>
      <c r="L102" s="6">
        <f>'Headspace Calcs'!AE102</f>
        <v>6.2340675771540913E-2</v>
      </c>
      <c r="M102" s="6">
        <f>'Headspace Calcs'!AW102</f>
        <v>957.25809838488931</v>
      </c>
      <c r="N102" s="6">
        <f>'Headspace Calcs'!BO102</f>
        <v>0.55332503702237856</v>
      </c>
      <c r="P102" s="6">
        <f t="shared" si="4"/>
        <v>27.058493269489656</v>
      </c>
      <c r="Q102" s="6">
        <f t="shared" si="5"/>
        <v>1.0142153721736551</v>
      </c>
      <c r="R102" s="6">
        <f t="shared" si="6"/>
        <v>1.1708533841496385</v>
      </c>
    </row>
    <row r="103" spans="1:18" x14ac:dyDescent="0.35">
      <c r="A103" t="str">
        <f>'Headspace Calcs'!A103</f>
        <v>PM</v>
      </c>
      <c r="B103" s="14">
        <f>'Headspace Calcs'!B103</f>
        <v>43888</v>
      </c>
      <c r="C103" s="35">
        <f>'RawData + GCconc'!D103</f>
        <v>0.46875</v>
      </c>
      <c r="D103">
        <f>'RawData + GCconc'!F103</f>
        <v>10.1</v>
      </c>
      <c r="E103">
        <f>'RawData + GCconc'!G103</f>
        <v>754</v>
      </c>
      <c r="F103">
        <f>'RawData + GCconc'!E103</f>
        <v>7</v>
      </c>
      <c r="G103">
        <f>'Headspace Calcs'!$AD103</f>
        <v>1.2672367791436172</v>
      </c>
      <c r="H103">
        <f>'Headspace Calcs'!$AV103</f>
        <v>916.40058688822478</v>
      </c>
      <c r="I103">
        <f>'Headspace Calcs'!$BN103</f>
        <v>0.56018213892097302</v>
      </c>
      <c r="J103">
        <f>'RawData + GCconc'!R103</f>
        <v>0</v>
      </c>
      <c r="L103" s="6">
        <f>'Headspace Calcs'!AE103</f>
        <v>6.1492256855752027E-2</v>
      </c>
      <c r="M103" s="6">
        <f>'Headspace Calcs'!AW103</f>
        <v>939.97967653208366</v>
      </c>
      <c r="N103" s="6">
        <f>'Headspace Calcs'!BO103</f>
        <v>0.5428045071039469</v>
      </c>
      <c r="P103" s="6">
        <f t="shared" si="4"/>
        <v>20.608070738341734</v>
      </c>
      <c r="Q103" s="6">
        <f t="shared" si="5"/>
        <v>0.97491531973238987</v>
      </c>
      <c r="R103" s="6">
        <f t="shared" si="6"/>
        <v>1.0320145311794515</v>
      </c>
    </row>
    <row r="104" spans="1:18" x14ac:dyDescent="0.35">
      <c r="A104" t="str">
        <f>'Headspace Calcs'!A104</f>
        <v>PM</v>
      </c>
      <c r="B104" s="14">
        <f>'Headspace Calcs'!B104</f>
        <v>43888</v>
      </c>
      <c r="C104" s="35">
        <f>'RawData + GCconc'!D104</f>
        <v>0.46875</v>
      </c>
      <c r="D104">
        <f>'RawData + GCconc'!F104</f>
        <v>10.1</v>
      </c>
      <c r="E104">
        <f>'RawData + GCconc'!G104</f>
        <v>754</v>
      </c>
      <c r="F104">
        <f>'RawData + GCconc'!E104</f>
        <v>7</v>
      </c>
      <c r="G104">
        <f>'Headspace Calcs'!$AD104</f>
        <v>1.0484848167583174</v>
      </c>
      <c r="H104">
        <f>'Headspace Calcs'!$AV104</f>
        <v>871.10518884469047</v>
      </c>
      <c r="I104">
        <f>'Headspace Calcs'!$BN104</f>
        <v>0.60861469975574578</v>
      </c>
      <c r="J104" t="str">
        <f>'RawData + GCconc'!R104</f>
        <v>vial leaked</v>
      </c>
      <c r="L104" s="6">
        <f>'Headspace Calcs'!AE104</f>
        <v>6.1492256855752027E-2</v>
      </c>
      <c r="M104" s="6">
        <f>'Headspace Calcs'!AW104</f>
        <v>939.97967653208366</v>
      </c>
      <c r="N104" s="6">
        <f>'Headspace Calcs'!BO104</f>
        <v>0.5428045071039469</v>
      </c>
      <c r="P104" s="6">
        <f t="shared" si="4"/>
        <v>17.050680368063958</v>
      </c>
      <c r="Q104" s="6">
        <f t="shared" si="5"/>
        <v>0.92672768421813601</v>
      </c>
      <c r="R104" s="6">
        <f t="shared" si="6"/>
        <v>1.121241057858785</v>
      </c>
    </row>
    <row r="105" spans="1:18" x14ac:dyDescent="0.35">
      <c r="A105" t="str">
        <f>'Headspace Calcs'!A105</f>
        <v>UNHC</v>
      </c>
      <c r="B105" s="14">
        <f>'Headspace Calcs'!B105</f>
        <v>43888</v>
      </c>
      <c r="C105" s="35">
        <f>'RawData + GCconc'!D105</f>
        <v>0.5</v>
      </c>
      <c r="D105">
        <f>'RawData + GCconc'!F105</f>
        <v>10.3</v>
      </c>
      <c r="E105">
        <f>'RawData + GCconc'!G105</f>
        <v>751.1</v>
      </c>
      <c r="F105">
        <f>'RawData + GCconc'!E105</f>
        <v>7.79</v>
      </c>
      <c r="G105">
        <f>'Headspace Calcs'!$AD105</f>
        <v>2.7532035025416191</v>
      </c>
      <c r="H105">
        <f>'Headspace Calcs'!$AV105</f>
        <v>685.55222731645154</v>
      </c>
      <c r="I105">
        <f>'Headspace Calcs'!$BN105</f>
        <v>0.57717941180011112</v>
      </c>
      <c r="J105" t="str">
        <f>'RawData + GCconc'!R105</f>
        <v>vial leaked</v>
      </c>
      <c r="L105" s="6">
        <f>'Headspace Calcs'!AE105</f>
        <v>6.0949052523627818E-2</v>
      </c>
      <c r="M105" s="6">
        <f>'Headspace Calcs'!AW105</f>
        <v>929.99514364768311</v>
      </c>
      <c r="N105" s="6">
        <f>'Headspace Calcs'!BO105</f>
        <v>0.53682936876208398</v>
      </c>
      <c r="P105" s="6">
        <f t="shared" si="4"/>
        <v>45.172211684083166</v>
      </c>
      <c r="Q105" s="6">
        <f t="shared" si="5"/>
        <v>0.73715678194569623</v>
      </c>
      <c r="R105" s="6">
        <f t="shared" si="6"/>
        <v>1.0751636281209305</v>
      </c>
    </row>
    <row r="106" spans="1:18" x14ac:dyDescent="0.35">
      <c r="A106" t="str">
        <f>'Headspace Calcs'!A106</f>
        <v>UNHC</v>
      </c>
      <c r="B106" s="14">
        <f>'Headspace Calcs'!B106</f>
        <v>43888</v>
      </c>
      <c r="C106" s="35">
        <f>'RawData + GCconc'!D106</f>
        <v>0.5</v>
      </c>
      <c r="D106">
        <f>'RawData + GCconc'!F106</f>
        <v>10.3</v>
      </c>
      <c r="E106">
        <f>'RawData + GCconc'!G106</f>
        <v>751.1</v>
      </c>
      <c r="F106">
        <f>'RawData + GCconc'!E106</f>
        <v>7.79</v>
      </c>
      <c r="G106">
        <f>'Headspace Calcs'!$AD106</f>
        <v>3.1376896638865195</v>
      </c>
      <c r="H106">
        <f>'Headspace Calcs'!$AV106</f>
        <v>805.9818393213535</v>
      </c>
      <c r="I106">
        <f>'Headspace Calcs'!$BN106</f>
        <v>0.65797514080441499</v>
      </c>
      <c r="J106">
        <f>'RawData + GCconc'!R106</f>
        <v>0</v>
      </c>
      <c r="L106" s="6">
        <f>'Headspace Calcs'!AE106</f>
        <v>6.0949052523627818E-2</v>
      </c>
      <c r="M106" s="6">
        <f>'Headspace Calcs'!AW106</f>
        <v>929.99514364768311</v>
      </c>
      <c r="N106" s="6">
        <f>'Headspace Calcs'!BO106</f>
        <v>0.53682936876208398</v>
      </c>
      <c r="P106" s="6">
        <f t="shared" si="4"/>
        <v>51.480532247324874</v>
      </c>
      <c r="Q106" s="6">
        <f t="shared" si="5"/>
        <v>0.86665166460986331</v>
      </c>
      <c r="R106" s="6">
        <f t="shared" si="6"/>
        <v>1.225669046985433</v>
      </c>
    </row>
    <row r="107" spans="1:18" x14ac:dyDescent="0.35">
      <c r="A107" t="str">
        <f>'Headspace Calcs'!A107</f>
        <v>WB</v>
      </c>
      <c r="B107" s="14">
        <f>'Headspace Calcs'!B107</f>
        <v>43888</v>
      </c>
      <c r="C107" s="35">
        <f>'RawData + GCconc'!D107</f>
        <v>0.54166666666666663</v>
      </c>
      <c r="D107">
        <f>'RawData + GCconc'!F107</f>
        <v>10.5</v>
      </c>
      <c r="E107">
        <f>'RawData + GCconc'!G107</f>
        <v>750.8</v>
      </c>
      <c r="F107">
        <f>'RawData + GCconc'!E107</f>
        <v>7.31</v>
      </c>
      <c r="G107">
        <f>'Headspace Calcs'!$AD107</f>
        <v>1.8464399082464178</v>
      </c>
      <c r="H107">
        <f>'Headspace Calcs'!$AV107</f>
        <v>1136.0691173762245</v>
      </c>
      <c r="I107">
        <f>'Headspace Calcs'!$BN107</f>
        <v>0.56083445391014619</v>
      </c>
      <c r="J107">
        <f>'RawData + GCconc'!R107</f>
        <v>0</v>
      </c>
      <c r="L107" s="6">
        <f>'Headspace Calcs'!AE107</f>
        <v>6.0620967152298123E-2</v>
      </c>
      <c r="M107" s="6">
        <f>'Headspace Calcs'!AW107</f>
        <v>923.31945785215669</v>
      </c>
      <c r="N107" s="6">
        <f>'Headspace Calcs'!BO107</f>
        <v>0.53276884169055583</v>
      </c>
      <c r="P107" s="6">
        <f t="shared" si="4"/>
        <v>30.45876690828117</v>
      </c>
      <c r="Q107" s="6">
        <f t="shared" si="5"/>
        <v>1.2304182563410611</v>
      </c>
      <c r="R107" s="6">
        <f t="shared" si="6"/>
        <v>1.0526787792817125</v>
      </c>
    </row>
    <row r="108" spans="1:18" x14ac:dyDescent="0.35">
      <c r="A108" t="str">
        <f>'Headspace Calcs'!A108</f>
        <v>WB</v>
      </c>
      <c r="B108" s="14">
        <f>'Headspace Calcs'!B108</f>
        <v>43888</v>
      </c>
      <c r="C108" s="35">
        <f>'RawData + GCconc'!D108</f>
        <v>0.54166666666666663</v>
      </c>
      <c r="D108">
        <f>'RawData + GCconc'!F108</f>
        <v>10.5</v>
      </c>
      <c r="E108">
        <f>'RawData + GCconc'!G108</f>
        <v>750.8</v>
      </c>
      <c r="F108">
        <f>'RawData + GCconc'!E108</f>
        <v>7.31</v>
      </c>
      <c r="G108">
        <f>'Headspace Calcs'!$AD108</f>
        <v>1.8812499904376661</v>
      </c>
      <c r="H108">
        <f>'Headspace Calcs'!$AV108</f>
        <v>1198.8007010383799</v>
      </c>
      <c r="I108">
        <f>'Headspace Calcs'!$BN108</f>
        <v>0.5756922360428034</v>
      </c>
      <c r="J108">
        <f>'RawData + GCconc'!R108</f>
        <v>0</v>
      </c>
      <c r="L108" s="6">
        <f>'Headspace Calcs'!AE108</f>
        <v>6.0620967152298123E-2</v>
      </c>
      <c r="M108" s="6">
        <f>'Headspace Calcs'!AW108</f>
        <v>923.31945785215669</v>
      </c>
      <c r="N108" s="6">
        <f>'Headspace Calcs'!BO108</f>
        <v>0.53276884169055583</v>
      </c>
      <c r="P108" s="6">
        <f t="shared" si="4"/>
        <v>31.032992029167065</v>
      </c>
      <c r="Q108" s="6">
        <f t="shared" si="5"/>
        <v>1.2983596206529135</v>
      </c>
      <c r="R108" s="6">
        <f t="shared" si="6"/>
        <v>1.0805666378988028</v>
      </c>
    </row>
    <row r="109" spans="1:18" x14ac:dyDescent="0.35">
      <c r="A109" t="str">
        <f>'Headspace Calcs'!A109</f>
        <v>WBP</v>
      </c>
      <c r="B109" s="14">
        <f>'Headspace Calcs'!B109</f>
        <v>43888</v>
      </c>
      <c r="C109" s="35">
        <f>'RawData + GCconc'!D109</f>
        <v>0.5625</v>
      </c>
      <c r="D109">
        <f>'RawData + GCconc'!F109</f>
        <v>10.3</v>
      </c>
      <c r="E109">
        <f>'RawData + GCconc'!G109</f>
        <v>750.5</v>
      </c>
      <c r="F109">
        <f>'RawData + GCconc'!E109</f>
        <v>7.32</v>
      </c>
      <c r="G109">
        <f>'Headspace Calcs'!$AD109</f>
        <v>4.3325506778834146</v>
      </c>
      <c r="H109">
        <f>'Headspace Calcs'!$AV109</f>
        <v>1392.3164352476288</v>
      </c>
      <c r="I109">
        <f>'Headspace Calcs'!$BN109</f>
        <v>0.65110307195585637</v>
      </c>
      <c r="J109">
        <f>'RawData + GCconc'!R109</f>
        <v>0</v>
      </c>
      <c r="L109" s="6">
        <f>'Headspace Calcs'!AE109</f>
        <v>6.0900364690430947E-2</v>
      </c>
      <c r="M109" s="6">
        <f>'Headspace Calcs'!AW109</f>
        <v>929.25223712899231</v>
      </c>
      <c r="N109" s="6">
        <f>'Headspace Calcs'!BO109</f>
        <v>0.53640053422439626</v>
      </c>
      <c r="P109" s="6">
        <f t="shared" si="4"/>
        <v>71.141621235055965</v>
      </c>
      <c r="Q109" s="6">
        <f t="shared" si="5"/>
        <v>1.4983191641801312</v>
      </c>
      <c r="R109" s="6">
        <f t="shared" si="6"/>
        <v>1.2138374785500787</v>
      </c>
    </row>
    <row r="110" spans="1:18" x14ac:dyDescent="0.35">
      <c r="A110" t="str">
        <f>'Headspace Calcs'!A110</f>
        <v>CBP</v>
      </c>
      <c r="B110" s="14">
        <f>'Headspace Calcs'!B110</f>
        <v>43901</v>
      </c>
      <c r="C110" s="35">
        <f>'RawData + GCconc'!D110</f>
        <v>0.61458333333333337</v>
      </c>
      <c r="D110">
        <f>'RawData + GCconc'!F110</f>
        <v>14.3</v>
      </c>
      <c r="E110">
        <f>'RawData + GCconc'!G110</f>
        <v>752.3</v>
      </c>
      <c r="F110">
        <f>'RawData + GCconc'!E110</f>
        <v>7.66</v>
      </c>
      <c r="G110">
        <f>'Headspace Calcs'!$AD110</f>
        <v>2.440097865803172</v>
      </c>
      <c r="H110">
        <f>'Headspace Calcs'!$AV110</f>
        <v>343.18306994370636</v>
      </c>
      <c r="I110">
        <f>'Headspace Calcs'!$BN110</f>
        <v>0.51184941207426515</v>
      </c>
      <c r="J110">
        <f>'RawData + GCconc'!R110</f>
        <v>0</v>
      </c>
      <c r="L110" s="6">
        <f>'Headspace Calcs'!AE110</f>
        <v>5.5460254998737267E-2</v>
      </c>
      <c r="M110" s="6">
        <f>'Headspace Calcs'!AW110</f>
        <v>816.11519697872836</v>
      </c>
      <c r="N110" s="6">
        <f>'Headspace Calcs'!BO110</f>
        <v>0.46757478012072468</v>
      </c>
      <c r="P110" s="6">
        <f t="shared" si="4"/>
        <v>43.997234882146302</v>
      </c>
      <c r="Q110" s="6">
        <f t="shared" si="5"/>
        <v>0.42050812338034582</v>
      </c>
      <c r="R110" s="6">
        <f t="shared" si="6"/>
        <v>1.0946899487224462</v>
      </c>
    </row>
    <row r="111" spans="1:18" x14ac:dyDescent="0.35">
      <c r="A111" t="str">
        <f>'Headspace Calcs'!A111</f>
        <v>CBP</v>
      </c>
      <c r="B111" s="14">
        <f>'Headspace Calcs'!B111</f>
        <v>43901</v>
      </c>
      <c r="C111" s="35">
        <f>'RawData + GCconc'!D111</f>
        <v>0.61458333333333337</v>
      </c>
      <c r="D111">
        <f>'RawData + GCconc'!F111</f>
        <v>14.3</v>
      </c>
      <c r="E111">
        <f>'RawData + GCconc'!G111</f>
        <v>752.3</v>
      </c>
      <c r="F111">
        <f>'RawData + GCconc'!E111</f>
        <v>7.66</v>
      </c>
      <c r="G111">
        <f>'Headspace Calcs'!$AD111</f>
        <v>2.45514526963193</v>
      </c>
      <c r="H111">
        <f>'Headspace Calcs'!$AV111</f>
        <v>389.24247664601126</v>
      </c>
      <c r="I111">
        <f>'Headspace Calcs'!$BN111</f>
        <v>0.52171898249693793</v>
      </c>
      <c r="J111">
        <f>'RawData + GCconc'!R111</f>
        <v>0</v>
      </c>
      <c r="L111" s="6">
        <f>'Headspace Calcs'!AE111</f>
        <v>5.5460254998737267E-2</v>
      </c>
      <c r="M111" s="6">
        <f>'Headspace Calcs'!AW111</f>
        <v>816.11519697872836</v>
      </c>
      <c r="N111" s="6">
        <f>'Headspace Calcs'!BO111</f>
        <v>0.46757478012072468</v>
      </c>
      <c r="P111" s="6">
        <f t="shared" si="4"/>
        <v>44.268553573867074</v>
      </c>
      <c r="Q111" s="6">
        <f t="shared" si="5"/>
        <v>0.47694550730949892</v>
      </c>
      <c r="R111" s="6">
        <f t="shared" si="6"/>
        <v>1.1157979529225968</v>
      </c>
    </row>
    <row r="112" spans="1:18" x14ac:dyDescent="0.35">
      <c r="A112" t="str">
        <f>'Headspace Calcs'!A112</f>
        <v>MC751</v>
      </c>
      <c r="B112" s="14">
        <f>'Headspace Calcs'!B112</f>
        <v>43901</v>
      </c>
      <c r="C112" s="35">
        <f>'RawData + GCconc'!D112</f>
        <v>0.72916666666666663</v>
      </c>
      <c r="D112">
        <f>'RawData + GCconc'!F112</f>
        <v>15</v>
      </c>
      <c r="E112">
        <f>'RawData + GCconc'!G112</f>
        <v>751.2</v>
      </c>
      <c r="F112">
        <f>'RawData + GCconc'!E112</f>
        <v>7.26</v>
      </c>
      <c r="G112">
        <f>'Headspace Calcs'!$AD112</f>
        <v>40.989753346920146</v>
      </c>
      <c r="H112">
        <f>'Headspace Calcs'!$AV112</f>
        <v>3243.5139085592564</v>
      </c>
      <c r="I112">
        <f>'Headspace Calcs'!$BN112</f>
        <v>0.53507287968734507</v>
      </c>
      <c r="J112">
        <f>'RawData + GCconc'!R112</f>
        <v>0</v>
      </c>
      <c r="L112" s="6">
        <f>'Headspace Calcs'!AE112</f>
        <v>5.4503039056324927E-2</v>
      </c>
      <c r="M112" s="6">
        <f>'Headspace Calcs'!AW112</f>
        <v>796.93750998911628</v>
      </c>
      <c r="N112" s="6">
        <f>'Headspace Calcs'!BO112</f>
        <v>0.45601527539898901</v>
      </c>
      <c r="P112" s="6">
        <f t="shared" si="4"/>
        <v>752.06362904938601</v>
      </c>
      <c r="Q112" s="6">
        <f t="shared" si="5"/>
        <v>4.0699726991185958</v>
      </c>
      <c r="R112" s="6">
        <f t="shared" si="6"/>
        <v>1.173366131691937</v>
      </c>
    </row>
    <row r="113" spans="1:18" x14ac:dyDescent="0.35">
      <c r="A113" t="str">
        <f>'Headspace Calcs'!A113</f>
        <v>MC751</v>
      </c>
      <c r="B113" s="14">
        <f>'Headspace Calcs'!B113</f>
        <v>43901</v>
      </c>
      <c r="C113" s="35">
        <f>'RawData + GCconc'!D113</f>
        <v>0.72916666666666663</v>
      </c>
      <c r="D113">
        <f>'RawData + GCconc'!F113</f>
        <v>15</v>
      </c>
      <c r="E113">
        <f>'RawData + GCconc'!G113</f>
        <v>751.2</v>
      </c>
      <c r="F113">
        <f>'RawData + GCconc'!E113</f>
        <v>7.26</v>
      </c>
      <c r="G113">
        <f>'Headspace Calcs'!$AD113</f>
        <v>43.451788942247447</v>
      </c>
      <c r="H113">
        <f>'Headspace Calcs'!$AV113</f>
        <v>3559.2989303668319</v>
      </c>
      <c r="I113">
        <f>'Headspace Calcs'!$BN113</f>
        <v>0.57860396398334002</v>
      </c>
      <c r="J113">
        <f>'RawData + GCconc'!R113</f>
        <v>0</v>
      </c>
      <c r="L113" s="6">
        <f>'Headspace Calcs'!AE113</f>
        <v>5.4503039056324927E-2</v>
      </c>
      <c r="M113" s="6">
        <f>'Headspace Calcs'!AW113</f>
        <v>796.93750998911628</v>
      </c>
      <c r="N113" s="6">
        <f>'Headspace Calcs'!BO113</f>
        <v>0.45601527539898901</v>
      </c>
      <c r="P113" s="6">
        <f t="shared" si="4"/>
        <v>797.23607517267396</v>
      </c>
      <c r="Q113" s="6">
        <f t="shared" si="5"/>
        <v>4.4662208589170822</v>
      </c>
      <c r="R113" s="6">
        <f t="shared" si="6"/>
        <v>1.2688258380754733</v>
      </c>
    </row>
    <row r="114" spans="1:18" x14ac:dyDescent="0.35">
      <c r="A114" t="str">
        <f>'Headspace Calcs'!A114</f>
        <v>NHC</v>
      </c>
      <c r="B114" s="14">
        <f>'Headspace Calcs'!B114</f>
        <v>43901</v>
      </c>
      <c r="C114" s="35">
        <f>'RawData + GCconc'!D114</f>
        <v>0.54166666666666663</v>
      </c>
      <c r="D114">
        <f>'RawData + GCconc'!F114</f>
        <v>13.3</v>
      </c>
      <c r="E114">
        <f>'RawData + GCconc'!G114</f>
        <v>755.9</v>
      </c>
      <c r="F114">
        <f>'RawData + GCconc'!E114</f>
        <v>7.18</v>
      </c>
      <c r="G114">
        <f>'Headspace Calcs'!$AD114</f>
        <v>4.3296369048228716</v>
      </c>
      <c r="H114">
        <f>'Headspace Calcs'!$AV114</f>
        <v>818.36214046320515</v>
      </c>
      <c r="I114">
        <f>'Headspace Calcs'!$BN114</f>
        <v>0.66295892400981571</v>
      </c>
      <c r="J114">
        <f>'RawData + GCconc'!R114</f>
        <v>0</v>
      </c>
      <c r="L114" s="6">
        <f>'Headspace Calcs'!AE114</f>
        <v>5.7034374600907489E-2</v>
      </c>
      <c r="M114" s="6">
        <f>'Headspace Calcs'!AW114</f>
        <v>846.93943338447616</v>
      </c>
      <c r="N114" s="6">
        <f>'Headspace Calcs'!BO114</f>
        <v>0.48611913993842815</v>
      </c>
      <c r="P114" s="6">
        <f t="shared" si="4"/>
        <v>75.912761998690897</v>
      </c>
      <c r="Q114" s="6">
        <f t="shared" si="5"/>
        <v>0.96625816227841399</v>
      </c>
      <c r="R114" s="6">
        <f t="shared" si="6"/>
        <v>1.363778690330494</v>
      </c>
    </row>
    <row r="115" spans="1:18" x14ac:dyDescent="0.35">
      <c r="A115" t="str">
        <f>'Headspace Calcs'!A115</f>
        <v>NHC</v>
      </c>
      <c r="B115" s="14">
        <f>'Headspace Calcs'!B115</f>
        <v>43901</v>
      </c>
      <c r="C115" s="35">
        <f>'RawData + GCconc'!D115</f>
        <v>0.54166666666666663</v>
      </c>
      <c r="D115">
        <f>'RawData + GCconc'!F115</f>
        <v>13.3</v>
      </c>
      <c r="E115">
        <f>'RawData + GCconc'!G115</f>
        <v>755.9</v>
      </c>
      <c r="F115">
        <f>'RawData + GCconc'!E115</f>
        <v>7.18</v>
      </c>
      <c r="G115">
        <f>'Headspace Calcs'!$AD115</f>
        <v>4.2909134561894628</v>
      </c>
      <c r="H115">
        <f>'Headspace Calcs'!$AV115</f>
        <v>692.8876724371446</v>
      </c>
      <c r="I115">
        <f>'Headspace Calcs'!$BN115</f>
        <v>0.5645251690299935</v>
      </c>
      <c r="J115">
        <f>'RawData + GCconc'!R115</f>
        <v>0</v>
      </c>
      <c r="L115" s="6">
        <f>'Headspace Calcs'!AE115</f>
        <v>5.7034374600907489E-2</v>
      </c>
      <c r="M115" s="6">
        <f>'Headspace Calcs'!AW115</f>
        <v>846.93943338447616</v>
      </c>
      <c r="N115" s="6">
        <f>'Headspace Calcs'!BO115</f>
        <v>0.48611913993842815</v>
      </c>
      <c r="P115" s="6">
        <f t="shared" si="4"/>
        <v>75.233812700055253</v>
      </c>
      <c r="Q115" s="6">
        <f t="shared" si="5"/>
        <v>0.81810770065136607</v>
      </c>
      <c r="R115" s="6">
        <f t="shared" si="6"/>
        <v>1.1612897387695869</v>
      </c>
    </row>
    <row r="116" spans="1:18" x14ac:dyDescent="0.35">
      <c r="A116" t="str">
        <f>'Headspace Calcs'!A116</f>
        <v>PM</v>
      </c>
      <c r="B116" s="14">
        <f>'Headspace Calcs'!B116</f>
        <v>43901</v>
      </c>
      <c r="C116" s="35">
        <f>'RawData + GCconc'!D116</f>
        <v>0.6875</v>
      </c>
      <c r="D116">
        <f>'RawData + GCconc'!F116</f>
        <v>14.8</v>
      </c>
      <c r="E116">
        <f>'RawData + GCconc'!G116</f>
        <v>753.1</v>
      </c>
      <c r="F116">
        <f>'RawData + GCconc'!E116</f>
        <v>7.89</v>
      </c>
      <c r="G116">
        <f>'Headspace Calcs'!$AD116</f>
        <v>2.0216128000023388</v>
      </c>
      <c r="H116">
        <f>'Headspace Calcs'!$AV116</f>
        <v>326.16102361192105</v>
      </c>
      <c r="I116">
        <f>'Headspace Calcs'!$BN116</f>
        <v>0.48613171486108442</v>
      </c>
      <c r="J116">
        <f>'RawData + GCconc'!R116</f>
        <v>0</v>
      </c>
      <c r="L116" s="6">
        <f>'Headspace Calcs'!AE116</f>
        <v>5.4889032372980096E-2</v>
      </c>
      <c r="M116" s="6">
        <f>'Headspace Calcs'!AW116</f>
        <v>804.04386129146633</v>
      </c>
      <c r="N116" s="6">
        <f>'Headspace Calcs'!BO116</f>
        <v>0.46024563366751259</v>
      </c>
      <c r="P116" s="6">
        <f t="shared" si="4"/>
        <v>36.830906150160267</v>
      </c>
      <c r="Q116" s="6">
        <f t="shared" si="5"/>
        <v>0.40565078513010067</v>
      </c>
      <c r="R116" s="6">
        <f t="shared" si="6"/>
        <v>1.0562440559996105</v>
      </c>
    </row>
    <row r="117" spans="1:18" x14ac:dyDescent="0.35">
      <c r="A117" t="str">
        <f>'Headspace Calcs'!A117</f>
        <v>PM</v>
      </c>
      <c r="B117" s="14">
        <f>'Headspace Calcs'!B117</f>
        <v>43901</v>
      </c>
      <c r="C117" s="35">
        <f>'RawData + GCconc'!D117</f>
        <v>0.6875</v>
      </c>
      <c r="D117">
        <f>'RawData + GCconc'!F117</f>
        <v>14.8</v>
      </c>
      <c r="E117">
        <f>'RawData + GCconc'!G117</f>
        <v>753.1</v>
      </c>
      <c r="F117">
        <f>'RawData + GCconc'!E117</f>
        <v>7.89</v>
      </c>
      <c r="G117">
        <f>'Headspace Calcs'!$AD117</f>
        <v>1.7076658017919553</v>
      </c>
      <c r="H117">
        <f>'Headspace Calcs'!$AV117</f>
        <v>209.23105189171477</v>
      </c>
      <c r="I117">
        <f>'Headspace Calcs'!$BN117</f>
        <v>0.46652828449293715</v>
      </c>
      <c r="J117">
        <f>'RawData + GCconc'!R117</f>
        <v>0</v>
      </c>
      <c r="L117" s="6">
        <f>'Headspace Calcs'!AE117</f>
        <v>5.4889032372980096E-2</v>
      </c>
      <c r="M117" s="6">
        <f>'Headspace Calcs'!AW117</f>
        <v>804.04386129146633</v>
      </c>
      <c r="N117" s="6">
        <f>'Headspace Calcs'!BO117</f>
        <v>0.46024563366751259</v>
      </c>
      <c r="P117" s="6">
        <f t="shared" si="4"/>
        <v>31.111238948212502</v>
      </c>
      <c r="Q117" s="6">
        <f t="shared" si="5"/>
        <v>0.26022343054226543</v>
      </c>
      <c r="R117" s="6">
        <f t="shared" si="6"/>
        <v>1.0136506473192601</v>
      </c>
    </row>
    <row r="118" spans="1:18" x14ac:dyDescent="0.35">
      <c r="A118" t="str">
        <f>'Headspace Calcs'!A118</f>
        <v>UNHC</v>
      </c>
      <c r="B118" s="14">
        <f>'Headspace Calcs'!B118</f>
        <v>43901</v>
      </c>
      <c r="C118" s="35">
        <f>'RawData + GCconc'!D118</f>
        <v>0.59375</v>
      </c>
      <c r="D118">
        <f>'RawData + GCconc'!F118</f>
        <v>15.1</v>
      </c>
      <c r="E118">
        <f>'RawData + GCconc'!G118</f>
        <v>751</v>
      </c>
      <c r="F118">
        <f>'RawData + GCconc'!E118</f>
        <v>7.82</v>
      </c>
      <c r="G118">
        <f>'Headspace Calcs'!$AD118</f>
        <v>5.0088878120150238</v>
      </c>
      <c r="H118">
        <f>'Headspace Calcs'!$AV118</f>
        <v>236.8941525658218</v>
      </c>
      <c r="I118">
        <f>'Headspace Calcs'!$BN118</f>
        <v>0.54633385511761479</v>
      </c>
      <c r="J118">
        <f>'RawData + GCconc'!R118</f>
        <v>0</v>
      </c>
      <c r="L118" s="6">
        <f>'Headspace Calcs'!AE118</f>
        <v>5.4365634812202294E-2</v>
      </c>
      <c r="M118" s="6">
        <f>'Headspace Calcs'!AW118</f>
        <v>794.20498958178143</v>
      </c>
      <c r="N118" s="6">
        <f>'Headspace Calcs'!BO118</f>
        <v>0.45437094437595449</v>
      </c>
      <c r="P118" s="6">
        <f t="shared" si="4"/>
        <v>92.133345436275221</v>
      </c>
      <c r="Q118" s="6">
        <f t="shared" si="5"/>
        <v>0.29827834837774986</v>
      </c>
      <c r="R118" s="6">
        <f t="shared" si="6"/>
        <v>1.2023961080257117</v>
      </c>
    </row>
    <row r="119" spans="1:18" x14ac:dyDescent="0.35">
      <c r="A119" t="str">
        <f>'Headspace Calcs'!A119</f>
        <v>UNHC</v>
      </c>
      <c r="B119" s="14">
        <f>'Headspace Calcs'!B119</f>
        <v>43901</v>
      </c>
      <c r="C119" s="35">
        <f>'RawData + GCconc'!D119</f>
        <v>0.59375</v>
      </c>
      <c r="D119">
        <f>'RawData + GCconc'!F119</f>
        <v>15.1</v>
      </c>
      <c r="E119">
        <f>'RawData + GCconc'!G119</f>
        <v>751</v>
      </c>
      <c r="F119">
        <f>'RawData + GCconc'!E119</f>
        <v>7.82</v>
      </c>
      <c r="G119">
        <f>'Headspace Calcs'!$AD119</f>
        <v>5.4744755703743451</v>
      </c>
      <c r="H119">
        <f>'Headspace Calcs'!$AV119</f>
        <v>215.75646944232392</v>
      </c>
      <c r="I119">
        <f>'Headspace Calcs'!$BN119</f>
        <v>0.59538466963888514</v>
      </c>
      <c r="J119">
        <f>'RawData + GCconc'!R119</f>
        <v>0</v>
      </c>
      <c r="L119" s="6">
        <f>'Headspace Calcs'!AE119</f>
        <v>5.4365634812202294E-2</v>
      </c>
      <c r="M119" s="6">
        <f>'Headspace Calcs'!AW119</f>
        <v>794.20498958178143</v>
      </c>
      <c r="N119" s="6">
        <f>'Headspace Calcs'!BO119</f>
        <v>0.45437094437595449</v>
      </c>
      <c r="P119" s="6">
        <f t="shared" si="4"/>
        <v>100.69735393111985</v>
      </c>
      <c r="Q119" s="6">
        <f t="shared" si="5"/>
        <v>0.27166345247457918</v>
      </c>
      <c r="R119" s="6">
        <f t="shared" si="6"/>
        <v>1.3103493456356519</v>
      </c>
    </row>
    <row r="120" spans="1:18" x14ac:dyDescent="0.35">
      <c r="A120" t="str">
        <f>'Headspace Calcs'!A120</f>
        <v>WB</v>
      </c>
      <c r="B120" s="14">
        <f>'Headspace Calcs'!B120</f>
        <v>43901</v>
      </c>
      <c r="C120" s="35">
        <f>'RawData + GCconc'!D120</f>
        <v>0.64583333333333337</v>
      </c>
      <c r="D120">
        <f>'RawData + GCconc'!F120</f>
        <v>14.3</v>
      </c>
      <c r="E120">
        <f>'RawData + GCconc'!G120</f>
        <v>751</v>
      </c>
      <c r="F120">
        <f>'RawData + GCconc'!E120</f>
        <v>7.48</v>
      </c>
      <c r="G120">
        <f>'Headspace Calcs'!$AD120</f>
        <v>3.0741679424177812</v>
      </c>
      <c r="H120">
        <f>'Headspace Calcs'!$AV120</f>
        <v>827.3208049130435</v>
      </c>
      <c r="I120">
        <f>'Headspace Calcs'!$BN120</f>
        <v>0.5442595461771238</v>
      </c>
      <c r="J120">
        <f>'RawData + GCconc'!R120</f>
        <v>0</v>
      </c>
      <c r="L120" s="6">
        <f>'Headspace Calcs'!AE120</f>
        <v>5.5364417790843667E-2</v>
      </c>
      <c r="M120" s="6">
        <f>'Headspace Calcs'!AW120</f>
        <v>814.70492214678302</v>
      </c>
      <c r="N120" s="6">
        <f>'Headspace Calcs'!BO120</f>
        <v>0.46676679498958434</v>
      </c>
      <c r="P120" s="6">
        <f t="shared" si="4"/>
        <v>55.526059246778466</v>
      </c>
      <c r="Q120" s="6">
        <f t="shared" si="5"/>
        <v>1.0154852173140394</v>
      </c>
      <c r="R120" s="6">
        <f t="shared" si="6"/>
        <v>1.1660202739770054</v>
      </c>
    </row>
    <row r="121" spans="1:18" x14ac:dyDescent="0.35">
      <c r="A121" t="str">
        <f>'Headspace Calcs'!A121</f>
        <v>WBP</v>
      </c>
      <c r="B121" s="14">
        <f>'Headspace Calcs'!B121</f>
        <v>43901</v>
      </c>
      <c r="C121" s="35">
        <f>'RawData + GCconc'!D121</f>
        <v>0.65625</v>
      </c>
      <c r="D121">
        <f>'RawData + GCconc'!F121</f>
        <v>14.5</v>
      </c>
      <c r="E121">
        <f>'RawData + GCconc'!G121</f>
        <v>751</v>
      </c>
      <c r="F121">
        <f>'RawData + GCconc'!E121</f>
        <v>7.46</v>
      </c>
      <c r="G121">
        <f>'Headspace Calcs'!$AD121</f>
        <v>6.7041610225235013</v>
      </c>
      <c r="H121">
        <f>'Headspace Calcs'!$AV121</f>
        <v>1249.454007930912</v>
      </c>
      <c r="I121">
        <f>'Headspace Calcs'!$BN121</f>
        <v>0.54304315443527718</v>
      </c>
      <c r="J121">
        <f>'RawData + GCconc'!R121</f>
        <v>0</v>
      </c>
      <c r="L121" s="6">
        <f>'Headspace Calcs'!AE121</f>
        <v>5.5111342482971427E-2</v>
      </c>
      <c r="M121" s="6">
        <f>'Headspace Calcs'!AW121</f>
        <v>809.50699980366517</v>
      </c>
      <c r="N121" s="6">
        <f>'Headspace Calcs'!BO121</f>
        <v>0.46362185187598037</v>
      </c>
      <c r="P121" s="6">
        <f t="shared" si="4"/>
        <v>121.64757235944644</v>
      </c>
      <c r="Q121" s="6">
        <f t="shared" si="5"/>
        <v>1.5434752364512598</v>
      </c>
      <c r="R121" s="6">
        <f t="shared" si="6"/>
        <v>1.1713062105203405</v>
      </c>
    </row>
    <row r="122" spans="1:18" x14ac:dyDescent="0.35">
      <c r="A122" t="str">
        <f>'Headspace Calcs'!A122</f>
        <v>WBP</v>
      </c>
      <c r="B122" s="14">
        <f>'Headspace Calcs'!B122</f>
        <v>43901</v>
      </c>
      <c r="C122" s="35">
        <f>'RawData + GCconc'!D122</f>
        <v>0.65625</v>
      </c>
      <c r="D122">
        <f>'RawData + GCconc'!F122</f>
        <v>14.5</v>
      </c>
      <c r="E122">
        <f>'RawData + GCconc'!G122</f>
        <v>751</v>
      </c>
      <c r="F122">
        <f>'RawData + GCconc'!E122</f>
        <v>7.46</v>
      </c>
      <c r="G122">
        <f>'Headspace Calcs'!$AD122</f>
        <v>8.5149000667319505</v>
      </c>
      <c r="H122">
        <f>'Headspace Calcs'!$AV122</f>
        <v>1413.3508288931434</v>
      </c>
      <c r="I122">
        <f>'Headspace Calcs'!$BN122</f>
        <v>0.56157779481784531</v>
      </c>
      <c r="J122">
        <f>'RawData + GCconc'!R122</f>
        <v>0</v>
      </c>
      <c r="L122" s="6">
        <f>'Headspace Calcs'!AE122</f>
        <v>5.5111342482971427E-2</v>
      </c>
      <c r="M122" s="6">
        <f>'Headspace Calcs'!AW122</f>
        <v>809.50699980366517</v>
      </c>
      <c r="N122" s="6">
        <f>'Headspace Calcs'!BO122</f>
        <v>0.46362185187598037</v>
      </c>
      <c r="P122" s="6">
        <f t="shared" si="4"/>
        <v>154.50358643255564</v>
      </c>
      <c r="Q122" s="6">
        <f t="shared" si="5"/>
        <v>1.7459402194618852</v>
      </c>
      <c r="R122" s="6">
        <f t="shared" si="6"/>
        <v>1.2112841371594114</v>
      </c>
    </row>
    <row r="123" spans="1:18" x14ac:dyDescent="0.35">
      <c r="A123" t="str">
        <f>'Headspace Calcs'!A123</f>
        <v>CBP</v>
      </c>
      <c r="B123" s="14">
        <f>'Headspace Calcs'!B123</f>
        <v>43910</v>
      </c>
      <c r="C123" s="35">
        <f>'RawData + GCconc'!D123</f>
        <v>0.55902777777777779</v>
      </c>
      <c r="D123">
        <f>'RawData + GCconc'!F123</f>
        <v>18.600000000000001</v>
      </c>
      <c r="E123">
        <f>'RawData + GCconc'!G123</f>
        <v>756.1</v>
      </c>
      <c r="F123">
        <f>'RawData + GCconc'!E123</f>
        <v>7.21</v>
      </c>
      <c r="G123">
        <f>'Headspace Calcs'!$AD123</f>
        <v>4.7658849408899462</v>
      </c>
      <c r="H123">
        <f>'Headspace Calcs'!$AV123</f>
        <v>1013.8650292740462</v>
      </c>
      <c r="I123">
        <f>'Headspace Calcs'!$BN123</f>
        <v>0.3545218681269271</v>
      </c>
      <c r="J123">
        <f>'RawData + GCconc'!R123</f>
        <v>0</v>
      </c>
      <c r="L123" s="6">
        <f>'Headspace Calcs'!AE123</f>
        <v>5.0733882360466012E-2</v>
      </c>
      <c r="M123" s="6">
        <f>'Headspace Calcs'!AW123</f>
        <v>717.84254642022984</v>
      </c>
      <c r="N123" s="6">
        <f>'Headspace Calcs'!BO123</f>
        <v>0.40822447236993542</v>
      </c>
      <c r="P123" s="6">
        <f t="shared" si="4"/>
        <v>93.938896830882499</v>
      </c>
      <c r="Q123" s="6">
        <f t="shared" si="5"/>
        <v>1.4123780128804497</v>
      </c>
      <c r="R123" s="6">
        <f t="shared" si="6"/>
        <v>0.86844834673619786</v>
      </c>
    </row>
    <row r="124" spans="1:18" x14ac:dyDescent="0.35">
      <c r="A124" t="str">
        <f>'Headspace Calcs'!A124</f>
        <v>CBP</v>
      </c>
      <c r="B124" s="14">
        <f>'Headspace Calcs'!B124</f>
        <v>43910</v>
      </c>
      <c r="C124" s="35">
        <f>'RawData + GCconc'!D124</f>
        <v>0.55902777777777779</v>
      </c>
      <c r="D124">
        <f>'RawData + GCconc'!F124</f>
        <v>18.600000000000001</v>
      </c>
      <c r="E124">
        <f>'RawData + GCconc'!G124</f>
        <v>756.1</v>
      </c>
      <c r="F124">
        <f>'RawData + GCconc'!E124</f>
        <v>7.21</v>
      </c>
      <c r="G124">
        <f>'Headspace Calcs'!$AD124</f>
        <v>5.0411774331842834</v>
      </c>
      <c r="H124">
        <f>'Headspace Calcs'!$AV124</f>
        <v>956.47014645995591</v>
      </c>
      <c r="I124">
        <f>'Headspace Calcs'!$BN124</f>
        <v>0.39934633020936128</v>
      </c>
      <c r="J124">
        <f>'RawData + GCconc'!R124</f>
        <v>0</v>
      </c>
      <c r="L124" s="6">
        <f>'Headspace Calcs'!AE124</f>
        <v>5.0733882360466012E-2</v>
      </c>
      <c r="M124" s="6">
        <f>'Headspace Calcs'!AW124</f>
        <v>717.84254642022984</v>
      </c>
      <c r="N124" s="6">
        <f>'Headspace Calcs'!BO124</f>
        <v>0.40822447236993542</v>
      </c>
      <c r="P124" s="6">
        <f t="shared" si="4"/>
        <v>99.365102740739232</v>
      </c>
      <c r="Q124" s="6">
        <f t="shared" si="5"/>
        <v>1.3324233165472361</v>
      </c>
      <c r="R124" s="6">
        <f t="shared" si="6"/>
        <v>0.97825181300613273</v>
      </c>
    </row>
    <row r="125" spans="1:18" x14ac:dyDescent="0.35">
      <c r="A125" t="str">
        <f>'Headspace Calcs'!A125</f>
        <v>MC751</v>
      </c>
      <c r="B125" s="14">
        <f>'Headspace Calcs'!B125</f>
        <v>43910</v>
      </c>
      <c r="C125" s="35">
        <f>'RawData + GCconc'!D125</f>
        <v>0.61458333333333337</v>
      </c>
      <c r="D125">
        <f>'RawData + GCconc'!F125</f>
        <v>18.8</v>
      </c>
      <c r="E125">
        <f>'RawData + GCconc'!G125</f>
        <v>754.5</v>
      </c>
      <c r="F125">
        <f>'RawData + GCconc'!E125</f>
        <v>7.05</v>
      </c>
      <c r="G125">
        <f>'Headspace Calcs'!$AD125</f>
        <v>64.623051929029955</v>
      </c>
      <c r="H125">
        <f>'Headspace Calcs'!$AV125</f>
        <v>6221.5583356230782</v>
      </c>
      <c r="I125">
        <f>'Headspace Calcs'!$BN125</f>
        <v>0.41544387891942547</v>
      </c>
      <c r="J125">
        <f>'RawData + GCconc'!R125</f>
        <v>0</v>
      </c>
      <c r="L125" s="6">
        <f>'Headspace Calcs'!AE125</f>
        <v>5.0416501021811576E-2</v>
      </c>
      <c r="M125" s="6">
        <f>'Headspace Calcs'!AW125</f>
        <v>712.04702623886647</v>
      </c>
      <c r="N125" s="6">
        <f>'Headspace Calcs'!BO125</f>
        <v>0.40479475259553155</v>
      </c>
      <c r="P125" s="6">
        <f t="shared" si="4"/>
        <v>1281.7837537173043</v>
      </c>
      <c r="Q125" s="6">
        <f t="shared" si="5"/>
        <v>8.7375666302354116</v>
      </c>
      <c r="R125" s="6">
        <f t="shared" si="6"/>
        <v>1.0263074712693583</v>
      </c>
    </row>
    <row r="126" spans="1:18" x14ac:dyDescent="0.35">
      <c r="A126" t="str">
        <f>'Headspace Calcs'!A126</f>
        <v>MC751</v>
      </c>
      <c r="B126" s="14">
        <f>'Headspace Calcs'!B126</f>
        <v>43910</v>
      </c>
      <c r="C126" s="35">
        <f>'RawData + GCconc'!D126</f>
        <v>0.61458333333333337</v>
      </c>
      <c r="D126">
        <f>'RawData + GCconc'!F126</f>
        <v>18.8</v>
      </c>
      <c r="E126">
        <f>'RawData + GCconc'!G126</f>
        <v>754.5</v>
      </c>
      <c r="F126">
        <f>'RawData + GCconc'!E126</f>
        <v>7.05</v>
      </c>
      <c r="G126">
        <f>'Headspace Calcs'!$AD126</f>
        <v>66.650419033057602</v>
      </c>
      <c r="H126">
        <f>'Headspace Calcs'!$AV126</f>
        <v>6254.6651927778657</v>
      </c>
      <c r="I126">
        <f>'Headspace Calcs'!$BN126</f>
        <v>0.40508108664143483</v>
      </c>
      <c r="J126">
        <f>'RawData + GCconc'!R126</f>
        <v>0</v>
      </c>
      <c r="L126" s="6">
        <f>'Headspace Calcs'!AE126</f>
        <v>5.0416501021811576E-2</v>
      </c>
      <c r="M126" s="6">
        <f>'Headspace Calcs'!AW126</f>
        <v>712.04702623886647</v>
      </c>
      <c r="N126" s="6">
        <f>'Headspace Calcs'!BO126</f>
        <v>0.40479475259553155</v>
      </c>
      <c r="P126" s="6">
        <f t="shared" si="4"/>
        <v>1321.9961259156557</v>
      </c>
      <c r="Q126" s="6">
        <f t="shared" si="5"/>
        <v>8.7840619541884699</v>
      </c>
      <c r="R126" s="6">
        <f t="shared" si="6"/>
        <v>1.0007073561207682</v>
      </c>
    </row>
    <row r="127" spans="1:18" x14ac:dyDescent="0.35">
      <c r="A127" t="str">
        <f>'Headspace Calcs'!A127</f>
        <v>NHC</v>
      </c>
      <c r="B127" s="14">
        <f>'Headspace Calcs'!B127</f>
        <v>43910</v>
      </c>
      <c r="C127" s="35">
        <f>'RawData + GCconc'!D127</f>
        <v>0.50694444444444442</v>
      </c>
      <c r="D127">
        <f>'RawData + GCconc'!F127</f>
        <v>17.5</v>
      </c>
      <c r="E127">
        <f>'RawData + GCconc'!G127</f>
        <v>759.1</v>
      </c>
      <c r="F127">
        <f>'RawData + GCconc'!E127</f>
        <v>6.8</v>
      </c>
      <c r="G127">
        <f>'Headspace Calcs'!$AD127</f>
        <v>7.8191913325668363</v>
      </c>
      <c r="H127">
        <f>'Headspace Calcs'!$AV127</f>
        <v>1722.9794559597335</v>
      </c>
      <c r="I127">
        <f>'Headspace Calcs'!$BN127</f>
        <v>0.48519257549175981</v>
      </c>
      <c r="J127">
        <f>'RawData + GCconc'!R127</f>
        <v>0</v>
      </c>
      <c r="L127" s="6">
        <f>'Headspace Calcs'!AE127</f>
        <v>5.2131164507546457E-2</v>
      </c>
      <c r="M127" s="6">
        <f>'Headspace Calcs'!AW127</f>
        <v>745.07097622574895</v>
      </c>
      <c r="N127" s="6">
        <f>'Headspace Calcs'!BO127</f>
        <v>0.42449036845175175</v>
      </c>
      <c r="P127" s="6">
        <f t="shared" si="4"/>
        <v>149.9907283182776</v>
      </c>
      <c r="Q127" s="6">
        <f t="shared" si="5"/>
        <v>2.3125037894882223</v>
      </c>
      <c r="R127" s="6">
        <f t="shared" si="6"/>
        <v>1.1430001987121825</v>
      </c>
    </row>
    <row r="128" spans="1:18" x14ac:dyDescent="0.35">
      <c r="A128" t="str">
        <f>'Headspace Calcs'!A128</f>
        <v>NHC</v>
      </c>
      <c r="B128" s="14">
        <f>'Headspace Calcs'!B128</f>
        <v>43910</v>
      </c>
      <c r="C128" s="35">
        <f>'RawData + GCconc'!D128</f>
        <v>0.50694444444444442</v>
      </c>
      <c r="D128">
        <f>'RawData + GCconc'!F128</f>
        <v>17.5</v>
      </c>
      <c r="E128">
        <f>'RawData + GCconc'!G128</f>
        <v>759.1</v>
      </c>
      <c r="F128">
        <f>'RawData + GCconc'!E128</f>
        <v>6.8</v>
      </c>
      <c r="G128">
        <f>'Headspace Calcs'!$AD128</f>
        <v>7.8348767270391892</v>
      </c>
      <c r="H128">
        <f>'Headspace Calcs'!$AV128</f>
        <v>1456.3944689846739</v>
      </c>
      <c r="I128">
        <f>'Headspace Calcs'!$BN128</f>
        <v>0.46911880423169983</v>
      </c>
      <c r="J128">
        <f>'RawData + GCconc'!R128</f>
        <v>0</v>
      </c>
      <c r="L128" s="6">
        <f>'Headspace Calcs'!AE128</f>
        <v>5.2131164507546457E-2</v>
      </c>
      <c r="M128" s="6">
        <f>'Headspace Calcs'!AW128</f>
        <v>745.07097622574895</v>
      </c>
      <c r="N128" s="6">
        <f>'Headspace Calcs'!BO128</f>
        <v>0.42449036845175175</v>
      </c>
      <c r="P128" s="6">
        <f t="shared" si="4"/>
        <v>150.29161157343839</v>
      </c>
      <c r="Q128" s="6">
        <f t="shared" si="5"/>
        <v>1.9547056796685651</v>
      </c>
      <c r="R128" s="6">
        <f t="shared" si="6"/>
        <v>1.1051341540273854</v>
      </c>
    </row>
    <row r="129" spans="1:18" x14ac:dyDescent="0.35">
      <c r="A129" t="str">
        <f>'Headspace Calcs'!A129</f>
        <v>UNHC</v>
      </c>
      <c r="B129" s="14">
        <f>'Headspace Calcs'!B129</f>
        <v>43910</v>
      </c>
      <c r="C129" s="35">
        <f>'RawData + GCconc'!D129</f>
        <v>0.54166666666666663</v>
      </c>
      <c r="D129">
        <f>'RawData + GCconc'!F129</f>
        <v>18.7</v>
      </c>
      <c r="E129">
        <f>'RawData + GCconc'!G129</f>
        <v>754.8</v>
      </c>
      <c r="F129">
        <f>'RawData + GCconc'!E129</f>
        <v>7.41</v>
      </c>
      <c r="G129">
        <f>'Headspace Calcs'!$AD129</f>
        <v>8.6692378711988898</v>
      </c>
      <c r="H129">
        <f>'Headspace Calcs'!$AV129</f>
        <v>749.60532339783038</v>
      </c>
      <c r="I129">
        <f>'Headspace Calcs'!$BN129</f>
        <v>0.3954996942681604</v>
      </c>
      <c r="J129">
        <f>'RawData + GCconc'!R129</f>
        <v>0</v>
      </c>
      <c r="L129" s="6">
        <f>'Headspace Calcs'!AE129</f>
        <v>5.0541369697553178E-2</v>
      </c>
      <c r="M129" s="6">
        <f>'Headspace Calcs'!AW129</f>
        <v>714.46436386624771</v>
      </c>
      <c r="N129" s="6">
        <f>'Headspace Calcs'!BO129</f>
        <v>0.40623610467791016</v>
      </c>
      <c r="P129" s="6">
        <f t="shared" si="4"/>
        <v>171.52756094812736</v>
      </c>
      <c r="Q129" s="6">
        <f t="shared" si="5"/>
        <v>1.0491850417023196</v>
      </c>
      <c r="R129" s="6">
        <f t="shared" si="6"/>
        <v>0.97357100886376835</v>
      </c>
    </row>
    <row r="130" spans="1:18" x14ac:dyDescent="0.35">
      <c r="A130" t="str">
        <f>'Headspace Calcs'!A130</f>
        <v>UNHC</v>
      </c>
      <c r="B130" s="14">
        <f>'Headspace Calcs'!B130</f>
        <v>43910</v>
      </c>
      <c r="C130" s="35">
        <f>'RawData + GCconc'!D130</f>
        <v>0.54166666666666663</v>
      </c>
      <c r="D130">
        <f>'RawData + GCconc'!F130</f>
        <v>18.7</v>
      </c>
      <c r="E130">
        <f>'RawData + GCconc'!G130</f>
        <v>754.8</v>
      </c>
      <c r="F130">
        <f>'RawData + GCconc'!E130</f>
        <v>7.41</v>
      </c>
      <c r="G130">
        <f>'Headspace Calcs'!$AD130</f>
        <v>9.1571063778726138</v>
      </c>
      <c r="H130">
        <f>'Headspace Calcs'!$AV130</f>
        <v>789.01712762124271</v>
      </c>
      <c r="I130">
        <f>'Headspace Calcs'!$BN130</f>
        <v>0.43294969160013475</v>
      </c>
      <c r="J130">
        <f>'RawData + GCconc'!R130</f>
        <v>0</v>
      </c>
      <c r="L130" s="6">
        <f>'Headspace Calcs'!AE130</f>
        <v>5.0541369697553178E-2</v>
      </c>
      <c r="M130" s="6">
        <f>'Headspace Calcs'!AW130</f>
        <v>714.46436386624771</v>
      </c>
      <c r="N130" s="6">
        <f>'Headspace Calcs'!BO130</f>
        <v>0.40623610467791016</v>
      </c>
      <c r="P130" s="6">
        <f t="shared" si="4"/>
        <v>181.18041581916071</v>
      </c>
      <c r="Q130" s="6">
        <f t="shared" si="5"/>
        <v>1.1043477708972924</v>
      </c>
      <c r="R130" s="6">
        <f t="shared" si="6"/>
        <v>1.0657587708591407</v>
      </c>
    </row>
    <row r="131" spans="1:18" x14ac:dyDescent="0.35">
      <c r="A131" t="str">
        <f>'Headspace Calcs'!A131</f>
        <v>WB</v>
      </c>
      <c r="B131" s="14">
        <f>'Headspace Calcs'!B131</f>
        <v>43910</v>
      </c>
      <c r="C131" s="35">
        <f>'RawData + GCconc'!D131</f>
        <v>0.58333333333333337</v>
      </c>
      <c r="D131">
        <f>'RawData + GCconc'!F131</f>
        <v>18.8</v>
      </c>
      <c r="E131">
        <f>'RawData + GCconc'!G131</f>
        <v>754.8</v>
      </c>
      <c r="F131">
        <f>'RawData + GCconc'!E131</f>
        <v>7.22</v>
      </c>
      <c r="G131">
        <f>'Headspace Calcs'!$AD131</f>
        <v>5.7497723272632415</v>
      </c>
      <c r="H131">
        <f>'Headspace Calcs'!$AV131</f>
        <v>1336.049477475292</v>
      </c>
      <c r="I131">
        <f>'Headspace Calcs'!$BN131</f>
        <v>0.422570845818378</v>
      </c>
      <c r="J131">
        <f>'RawData + GCconc'!R131</f>
        <v>0</v>
      </c>
      <c r="L131" s="6">
        <f>'Headspace Calcs'!AE131</f>
        <v>5.0436547344285459E-2</v>
      </c>
      <c r="M131" s="6">
        <f>'Headspace Calcs'!AW131</f>
        <v>712.33014632882237</v>
      </c>
      <c r="N131" s="6">
        <f>'Headspace Calcs'!BO131</f>
        <v>0.40495570478344228</v>
      </c>
      <c r="P131" s="6">
        <f t="shared" ref="P131:P134" si="7">G131/L131</f>
        <v>114.0001175737637</v>
      </c>
      <c r="Q131" s="6">
        <f t="shared" ref="Q131:Q134" si="8">H131/M131</f>
        <v>1.8756042887711104</v>
      </c>
      <c r="R131" s="6">
        <f t="shared" ref="R131:R134" si="9">I131/N131</f>
        <v>1.0434989329125657</v>
      </c>
    </row>
    <row r="132" spans="1:18" x14ac:dyDescent="0.35">
      <c r="A132" t="str">
        <f>'Headspace Calcs'!A132</f>
        <v>WB</v>
      </c>
      <c r="B132" s="14">
        <f>'Headspace Calcs'!B132</f>
        <v>43910</v>
      </c>
      <c r="C132" s="35">
        <f>'RawData + GCconc'!D132</f>
        <v>0.58333333333333337</v>
      </c>
      <c r="D132">
        <f>'RawData + GCconc'!F132</f>
        <v>18.8</v>
      </c>
      <c r="E132">
        <f>'RawData + GCconc'!G132</f>
        <v>754.8</v>
      </c>
      <c r="F132">
        <f>'RawData + GCconc'!E132</f>
        <v>7.22</v>
      </c>
      <c r="G132">
        <f>'Headspace Calcs'!$AD132</f>
        <v>6.1996043152416593</v>
      </c>
      <c r="H132">
        <f>'Headspace Calcs'!$AV132</f>
        <v>1494.1972075131016</v>
      </c>
      <c r="I132">
        <f>'Headspace Calcs'!$BN132</f>
        <v>0.46061680121715926</v>
      </c>
      <c r="J132">
        <f>'RawData + GCconc'!R132</f>
        <v>0</v>
      </c>
      <c r="L132" s="6">
        <f>'Headspace Calcs'!AE132</f>
        <v>5.0436547344285459E-2</v>
      </c>
      <c r="M132" s="6">
        <f>'Headspace Calcs'!AW132</f>
        <v>712.33014632882237</v>
      </c>
      <c r="N132" s="6">
        <f>'Headspace Calcs'!BO132</f>
        <v>0.40495570478344228</v>
      </c>
      <c r="P132" s="6">
        <f t="shared" si="7"/>
        <v>122.91888802226039</v>
      </c>
      <c r="Q132" s="6">
        <f t="shared" si="8"/>
        <v>2.0976189414611093</v>
      </c>
      <c r="R132" s="6">
        <f t="shared" si="9"/>
        <v>1.1374498390224748</v>
      </c>
    </row>
    <row r="133" spans="1:18" x14ac:dyDescent="0.35">
      <c r="A133" t="str">
        <f>'Headspace Calcs'!A133</f>
        <v>WBP</v>
      </c>
      <c r="B133" s="14">
        <f>'Headspace Calcs'!B133</f>
        <v>43910</v>
      </c>
      <c r="C133" s="35">
        <f>'RawData + GCconc'!D133</f>
        <v>0.59375</v>
      </c>
      <c r="D133">
        <f>'RawData + GCconc'!F133</f>
        <v>17.899999999999999</v>
      </c>
      <c r="E133">
        <f>'RawData + GCconc'!G133</f>
        <v>754.2</v>
      </c>
      <c r="F133">
        <f>'RawData + GCconc'!E133</f>
        <v>7</v>
      </c>
      <c r="G133">
        <f>'Headspace Calcs'!$AD133</f>
        <v>10.365869226336253</v>
      </c>
      <c r="H133">
        <f>'Headspace Calcs'!$AV133</f>
        <v>2276.2604531928837</v>
      </c>
      <c r="I133">
        <f>'Headspace Calcs'!$BN133</f>
        <v>0.43027839900560261</v>
      </c>
      <c r="J133">
        <f>'RawData + GCconc'!R133</f>
        <v>0</v>
      </c>
      <c r="L133" s="6">
        <f>'Headspace Calcs'!AE133</f>
        <v>5.1355883685959981E-2</v>
      </c>
      <c r="M133" s="6">
        <f>'Headspace Calcs'!AW133</f>
        <v>731.31158826601279</v>
      </c>
      <c r="N133" s="6">
        <f>'Headspace Calcs'!BO133</f>
        <v>0.41637014868356542</v>
      </c>
      <c r="P133" s="6">
        <f t="shared" si="7"/>
        <v>201.84384889029073</v>
      </c>
      <c r="Q133" s="6">
        <f t="shared" si="8"/>
        <v>3.1125726567386205</v>
      </c>
      <c r="R133" s="6">
        <f t="shared" si="9"/>
        <v>1.0334035721965438</v>
      </c>
    </row>
    <row r="134" spans="1:18" x14ac:dyDescent="0.35">
      <c r="A134" t="str">
        <f>'Headspace Calcs'!A134</f>
        <v>WBP</v>
      </c>
      <c r="B134" s="14">
        <f>'Headspace Calcs'!B134</f>
        <v>43910</v>
      </c>
      <c r="C134" s="35">
        <f>'RawData + GCconc'!D134</f>
        <v>0.59375</v>
      </c>
      <c r="D134">
        <f>'RawData + GCconc'!F134</f>
        <v>17.899999999999999</v>
      </c>
      <c r="E134">
        <f>'RawData + GCconc'!G134</f>
        <v>754.2</v>
      </c>
      <c r="F134">
        <f>'RawData + GCconc'!E134</f>
        <v>7</v>
      </c>
      <c r="G134">
        <f>'Headspace Calcs'!$AD134</f>
        <v>9.0949542763671651</v>
      </c>
      <c r="H134">
        <f>'Headspace Calcs'!$AV134</f>
        <v>2232.1124718341957</v>
      </c>
      <c r="I134">
        <f>'Headspace Calcs'!$BN134</f>
        <v>0.40631887048524873</v>
      </c>
      <c r="J134">
        <f>'RawData + GCconc'!R134</f>
        <v>0</v>
      </c>
      <c r="L134" s="6">
        <f>'Headspace Calcs'!AE134</f>
        <v>5.1355883685959981E-2</v>
      </c>
      <c r="M134" s="6">
        <f>'Headspace Calcs'!AW134</f>
        <v>731.31158826601279</v>
      </c>
      <c r="N134" s="6">
        <f>'Headspace Calcs'!BO134</f>
        <v>0.41637014868356542</v>
      </c>
      <c r="P134" s="6">
        <f t="shared" si="7"/>
        <v>177.09663671610826</v>
      </c>
      <c r="Q134" s="6">
        <f t="shared" si="8"/>
        <v>3.052204433306847</v>
      </c>
      <c r="R134" s="6">
        <f t="shared" si="9"/>
        <v>0.97585975308245376</v>
      </c>
    </row>
  </sheetData>
  <conditionalFormatting sqref="P1:R1048576">
    <cfRule type="cellIs" dxfId="2" priority="2" operator="lessThan">
      <formula>1</formula>
    </cfRule>
  </conditionalFormatting>
  <conditionalFormatting sqref="I1:I1048576">
    <cfRule type="cellIs" dxfId="0" priority="1" operator="lessThan">
      <formula>0.1</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280E-B263-4F37-97B0-F6F73614E94B}">
  <dimension ref="A1:Q134"/>
  <sheetViews>
    <sheetView tabSelected="1" workbookViewId="0">
      <selection activeCell="Q26" sqref="Q26"/>
    </sheetView>
  </sheetViews>
  <sheetFormatPr defaultRowHeight="14.5" x14ac:dyDescent="0.35"/>
  <cols>
    <col min="1" max="1" width="6.6328125" bestFit="1" customWidth="1"/>
    <col min="2" max="2" width="10.453125" style="55" bestFit="1" customWidth="1"/>
    <col min="3" max="3" width="5.36328125" style="35" bestFit="1" customWidth="1"/>
    <col min="4" max="4" width="6.54296875" customWidth="1"/>
    <col min="6" max="6" width="4.81640625" bestFit="1" customWidth="1"/>
    <col min="14" max="14" width="10.36328125" bestFit="1" customWidth="1"/>
  </cols>
  <sheetData>
    <row r="1" spans="1:14" x14ac:dyDescent="0.35">
      <c r="A1" t="s">
        <v>99</v>
      </c>
      <c r="B1" s="55" t="s">
        <v>100</v>
      </c>
      <c r="C1" s="35" t="s">
        <v>101</v>
      </c>
      <c r="D1" t="s">
        <v>102</v>
      </c>
      <c r="E1" t="s">
        <v>60</v>
      </c>
      <c r="F1" t="s">
        <v>67</v>
      </c>
      <c r="G1" t="s">
        <v>79</v>
      </c>
      <c r="H1" t="s">
        <v>80</v>
      </c>
      <c r="I1" t="s">
        <v>81</v>
      </c>
      <c r="J1" t="s">
        <v>96</v>
      </c>
      <c r="K1" t="s">
        <v>97</v>
      </c>
      <c r="L1" t="s">
        <v>98</v>
      </c>
      <c r="M1" t="s">
        <v>70</v>
      </c>
      <c r="N1" s="47" t="s">
        <v>78</v>
      </c>
    </row>
    <row r="2" spans="1:14" x14ac:dyDescent="0.35">
      <c r="A2" t="s">
        <v>50</v>
      </c>
      <c r="B2" s="55">
        <v>43780</v>
      </c>
      <c r="C2" s="35">
        <v>0.55972222222222223</v>
      </c>
      <c r="D2">
        <v>7.8</v>
      </c>
      <c r="E2">
        <v>753.9</v>
      </c>
      <c r="F2" t="s">
        <v>76</v>
      </c>
      <c r="G2">
        <v>6.3445401557059968</v>
      </c>
      <c r="H2">
        <v>3937.5133336132985</v>
      </c>
      <c r="I2">
        <v>0.54029036452886869</v>
      </c>
      <c r="J2">
        <v>6.5238978300395711E-2</v>
      </c>
      <c r="K2">
        <v>1018.1310413693003</v>
      </c>
      <c r="L2">
        <v>0.59064036232097461</v>
      </c>
      <c r="N2" s="48">
        <f>'RawData + GCconc'!L2</f>
        <v>0</v>
      </c>
    </row>
    <row r="3" spans="1:14" x14ac:dyDescent="0.35">
      <c r="A3" t="s">
        <v>50</v>
      </c>
      <c r="B3" s="55">
        <v>43780</v>
      </c>
      <c r="C3" s="35">
        <v>0.55972222222222223</v>
      </c>
      <c r="D3">
        <v>7.8</v>
      </c>
      <c r="E3">
        <v>753.9</v>
      </c>
      <c r="F3" t="s">
        <v>76</v>
      </c>
      <c r="G3">
        <v>8.9539034050541026</v>
      </c>
      <c r="H3">
        <v>4664.1967733462216</v>
      </c>
      <c r="I3">
        <v>0.67396485342261991</v>
      </c>
      <c r="J3">
        <v>6.5238978300395711E-2</v>
      </c>
      <c r="K3">
        <v>1018.1310413693003</v>
      </c>
      <c r="L3">
        <v>0.59064036232097461</v>
      </c>
      <c r="N3" s="48">
        <f>'RawData + GCconc'!L3</f>
        <v>0</v>
      </c>
    </row>
    <row r="4" spans="1:14" x14ac:dyDescent="0.35">
      <c r="A4" t="s">
        <v>51</v>
      </c>
      <c r="B4" s="55">
        <v>43780</v>
      </c>
      <c r="C4" s="35">
        <v>0.63194444444444442</v>
      </c>
      <c r="D4">
        <v>9</v>
      </c>
      <c r="E4">
        <v>753</v>
      </c>
      <c r="F4" t="s">
        <v>76</v>
      </c>
      <c r="G4">
        <v>95.941676316135784</v>
      </c>
      <c r="H4">
        <v>12495.769936358512</v>
      </c>
      <c r="I4">
        <v>0.26361112926832764</v>
      </c>
      <c r="J4">
        <v>6.3153961691196109E-2</v>
      </c>
      <c r="K4">
        <v>975.00569309635694</v>
      </c>
      <c r="L4">
        <v>0.5642548364642066</v>
      </c>
      <c r="N4" s="48">
        <f>'RawData + GCconc'!L4</f>
        <v>0</v>
      </c>
    </row>
    <row r="5" spans="1:14" x14ac:dyDescent="0.35">
      <c r="A5" t="s">
        <v>51</v>
      </c>
      <c r="B5" s="55">
        <v>43780</v>
      </c>
      <c r="C5" s="35">
        <v>0.63194444444444442</v>
      </c>
      <c r="D5">
        <v>9</v>
      </c>
      <c r="E5">
        <v>753</v>
      </c>
      <c r="F5" t="s">
        <v>76</v>
      </c>
      <c r="G5">
        <v>87.497827197834155</v>
      </c>
      <c r="H5">
        <v>11857.495284783728</v>
      </c>
      <c r="I5">
        <v>0.278392936119365</v>
      </c>
      <c r="J5">
        <v>6.3153961691196109E-2</v>
      </c>
      <c r="K5">
        <v>975.00569309635694</v>
      </c>
      <c r="L5">
        <v>0.5642548364642066</v>
      </c>
      <c r="N5" s="48">
        <f>'RawData + GCconc'!L5</f>
        <v>0</v>
      </c>
    </row>
    <row r="6" spans="1:14" x14ac:dyDescent="0.35">
      <c r="A6" t="s">
        <v>48</v>
      </c>
      <c r="B6" s="55">
        <v>43780</v>
      </c>
      <c r="C6" s="35">
        <v>0.61111111111111105</v>
      </c>
      <c r="D6">
        <v>8.9</v>
      </c>
      <c r="E6">
        <v>755</v>
      </c>
      <c r="F6" t="s">
        <v>76</v>
      </c>
      <c r="G6">
        <v>7.868301896419438</v>
      </c>
      <c r="H6">
        <v>3933.6537853558748</v>
      </c>
      <c r="I6">
        <v>0.35673870925986184</v>
      </c>
      <c r="J6">
        <v>6.3485102554653727E-2</v>
      </c>
      <c r="K6">
        <v>981.00138648102075</v>
      </c>
      <c r="L6">
        <v>0.56783802442057296</v>
      </c>
      <c r="N6" s="48">
        <f>'RawData + GCconc'!L6</f>
        <v>0</v>
      </c>
    </row>
    <row r="7" spans="1:14" x14ac:dyDescent="0.35">
      <c r="A7" t="s">
        <v>48</v>
      </c>
      <c r="B7" s="55">
        <v>43780</v>
      </c>
      <c r="C7" s="35">
        <v>0.61111111111111105</v>
      </c>
      <c r="D7">
        <v>8.9</v>
      </c>
      <c r="E7">
        <v>755</v>
      </c>
      <c r="F7" t="s">
        <v>76</v>
      </c>
      <c r="G7">
        <v>11.329111629989944</v>
      </c>
      <c r="H7">
        <v>4535.424103034019</v>
      </c>
      <c r="I7">
        <v>0.56428272026389414</v>
      </c>
      <c r="J7">
        <v>6.3485102554653727E-2</v>
      </c>
      <c r="K7">
        <v>981.00138648102075</v>
      </c>
      <c r="L7">
        <v>0.56783802442057296</v>
      </c>
      <c r="N7" s="48">
        <f>'RawData + GCconc'!L7</f>
        <v>0</v>
      </c>
    </row>
    <row r="8" spans="1:14" x14ac:dyDescent="0.35">
      <c r="A8" t="s">
        <v>49</v>
      </c>
      <c r="B8" s="55">
        <v>43780</v>
      </c>
      <c r="C8" s="35">
        <v>0.58402777777777781</v>
      </c>
      <c r="D8">
        <v>8.1</v>
      </c>
      <c r="E8">
        <v>751.6</v>
      </c>
      <c r="F8" t="s">
        <v>76</v>
      </c>
      <c r="G8">
        <v>14.075077613102607</v>
      </c>
      <c r="H8">
        <v>5400.328869860663</v>
      </c>
      <c r="I8">
        <v>0.68407229736877806</v>
      </c>
      <c r="J8">
        <v>6.4528423322310346E-2</v>
      </c>
      <c r="K8">
        <v>1004.3292394343704</v>
      </c>
      <c r="L8">
        <v>0.58227817619004296</v>
      </c>
      <c r="M8" t="s">
        <v>71</v>
      </c>
      <c r="N8" s="48">
        <f>'RawData + GCconc'!L8</f>
        <v>0</v>
      </c>
    </row>
    <row r="9" spans="1:14" x14ac:dyDescent="0.35">
      <c r="A9" t="s">
        <v>49</v>
      </c>
      <c r="B9" s="55">
        <v>43780</v>
      </c>
      <c r="C9" s="35">
        <v>0.58402777777777781</v>
      </c>
      <c r="D9">
        <v>8.1</v>
      </c>
      <c r="E9">
        <v>751.6</v>
      </c>
      <c r="F9" t="s">
        <v>76</v>
      </c>
      <c r="G9">
        <v>14.185301488760807</v>
      </c>
      <c r="H9">
        <v>5204.6388061237858</v>
      </c>
      <c r="I9">
        <v>0.64234082694022954</v>
      </c>
      <c r="J9">
        <v>6.4528423322310346E-2</v>
      </c>
      <c r="K9">
        <v>1004.3292394343704</v>
      </c>
      <c r="L9">
        <v>0.58227817619004296</v>
      </c>
      <c r="M9" t="s">
        <v>71</v>
      </c>
      <c r="N9" s="48">
        <f>'RawData + GCconc'!L9</f>
        <v>0</v>
      </c>
    </row>
    <row r="10" spans="1:14" x14ac:dyDescent="0.35">
      <c r="A10" t="s">
        <v>52</v>
      </c>
      <c r="B10" s="55">
        <v>43780</v>
      </c>
      <c r="C10" s="35">
        <v>0.52986111111111112</v>
      </c>
      <c r="D10">
        <v>9.6</v>
      </c>
      <c r="E10">
        <v>753.4</v>
      </c>
      <c r="F10" t="s">
        <v>76</v>
      </c>
      <c r="G10">
        <v>3.9003408697254982</v>
      </c>
      <c r="H10">
        <v>5303.0078293099386</v>
      </c>
      <c r="I10">
        <v>0.65458317682601352</v>
      </c>
      <c r="J10">
        <v>6.2225046537200464E-2</v>
      </c>
      <c r="K10">
        <v>955.48257991941648</v>
      </c>
      <c r="L10">
        <v>0.55229873197225754</v>
      </c>
      <c r="N10" s="48">
        <f>'RawData + GCconc'!L10</f>
        <v>0</v>
      </c>
    </row>
    <row r="11" spans="1:14" x14ac:dyDescent="0.35">
      <c r="A11" t="s">
        <v>52</v>
      </c>
      <c r="B11" s="55">
        <v>43780</v>
      </c>
      <c r="C11" s="35">
        <v>0.52986111111111112</v>
      </c>
      <c r="D11">
        <v>9.6</v>
      </c>
      <c r="E11">
        <v>753.4</v>
      </c>
      <c r="F11" t="s">
        <v>76</v>
      </c>
      <c r="G11">
        <v>3.8087442223513177</v>
      </c>
      <c r="H11">
        <v>4848.3286477508136</v>
      </c>
      <c r="I11">
        <v>0.52098188225770725</v>
      </c>
      <c r="J11">
        <v>6.2225046537200464E-2</v>
      </c>
      <c r="K11">
        <v>955.48257991941648</v>
      </c>
      <c r="L11">
        <v>0.55229873197225754</v>
      </c>
      <c r="N11" s="48">
        <f>'RawData + GCconc'!L11</f>
        <v>0</v>
      </c>
    </row>
    <row r="12" spans="1:14" x14ac:dyDescent="0.35">
      <c r="A12" t="s">
        <v>53</v>
      </c>
      <c r="B12" s="55">
        <v>43780</v>
      </c>
      <c r="C12" s="35">
        <v>0.54513888888888895</v>
      </c>
      <c r="D12">
        <v>9.1</v>
      </c>
      <c r="E12">
        <v>752.9</v>
      </c>
      <c r="F12" t="s">
        <v>76</v>
      </c>
      <c r="G12">
        <v>21.095605231727543</v>
      </c>
      <c r="H12">
        <v>7292.5481459354787</v>
      </c>
      <c r="I12">
        <v>0.48536291843052626</v>
      </c>
      <c r="J12">
        <v>6.2983389899394351E-2</v>
      </c>
      <c r="K12">
        <v>971.49655813252605</v>
      </c>
      <c r="L12">
        <v>0.56211199925336786</v>
      </c>
      <c r="N12" s="48">
        <f>'RawData + GCconc'!L12</f>
        <v>0</v>
      </c>
    </row>
    <row r="13" spans="1:14" x14ac:dyDescent="0.35">
      <c r="A13" t="s">
        <v>53</v>
      </c>
      <c r="B13" s="55">
        <v>43780</v>
      </c>
      <c r="C13" s="35">
        <v>0.54513888888888895</v>
      </c>
      <c r="D13">
        <v>9.1</v>
      </c>
      <c r="E13">
        <v>752.9</v>
      </c>
      <c r="F13" t="s">
        <v>76</v>
      </c>
      <c r="G13">
        <v>19.870923770600513</v>
      </c>
      <c r="H13">
        <v>6942.2641427897261</v>
      </c>
      <c r="I13">
        <v>0.38787080035569027</v>
      </c>
      <c r="J13">
        <v>6.2983389899394351E-2</v>
      </c>
      <c r="K13">
        <v>971.49655813252605</v>
      </c>
      <c r="L13">
        <v>0.56211199925336786</v>
      </c>
      <c r="N13" s="48">
        <f>'RawData + GCconc'!L13</f>
        <v>0</v>
      </c>
    </row>
    <row r="14" spans="1:14" x14ac:dyDescent="0.35">
      <c r="A14" t="s">
        <v>50</v>
      </c>
      <c r="B14" s="55">
        <v>43789</v>
      </c>
      <c r="C14" s="35">
        <v>0.56041666666666667</v>
      </c>
      <c r="D14">
        <v>9.3000000000000007</v>
      </c>
      <c r="E14">
        <v>755.2</v>
      </c>
      <c r="F14">
        <v>7.18</v>
      </c>
      <c r="G14">
        <v>2.5810702514056572</v>
      </c>
      <c r="H14">
        <v>2613.897751420473</v>
      </c>
      <c r="I14">
        <v>8.1065104187970916E-2</v>
      </c>
      <c r="J14">
        <v>6.2852710636367409E-2</v>
      </c>
      <c r="K14">
        <v>967.73487092075845</v>
      </c>
      <c r="L14">
        <v>0.55971296732632647</v>
      </c>
      <c r="N14" s="48">
        <f>'RawData + GCconc'!L14</f>
        <v>0</v>
      </c>
    </row>
    <row r="15" spans="1:14" x14ac:dyDescent="0.35">
      <c r="A15" t="s">
        <v>50</v>
      </c>
      <c r="B15" s="55">
        <v>43789</v>
      </c>
      <c r="C15" s="35">
        <v>0.56041666666666667</v>
      </c>
      <c r="D15">
        <v>9.3000000000000007</v>
      </c>
      <c r="E15">
        <v>755.2</v>
      </c>
      <c r="F15">
        <v>7.18</v>
      </c>
      <c r="G15">
        <v>4.5361442310565199</v>
      </c>
      <c r="H15">
        <v>2808.2929062870835</v>
      </c>
      <c r="I15">
        <v>3.056319305933481E-2</v>
      </c>
      <c r="J15">
        <v>6.2852710636367409E-2</v>
      </c>
      <c r="K15">
        <v>967.73487092075845</v>
      </c>
      <c r="L15">
        <v>0.55971296732632647</v>
      </c>
      <c r="N15" s="48">
        <f>'RawData + GCconc'!L15</f>
        <v>0</v>
      </c>
    </row>
    <row r="16" spans="1:14" x14ac:dyDescent="0.35">
      <c r="A16" t="s">
        <v>51</v>
      </c>
      <c r="B16" s="55">
        <v>43789</v>
      </c>
      <c r="C16" s="35">
        <v>0.58680555555555558</v>
      </c>
      <c r="D16">
        <v>9.9</v>
      </c>
      <c r="E16">
        <v>754.8</v>
      </c>
      <c r="F16">
        <v>7.01</v>
      </c>
      <c r="G16">
        <v>40.241493061683023</v>
      </c>
      <c r="H16">
        <v>5766.0259451341253</v>
      </c>
      <c r="I16">
        <v>-0.22091804451866287</v>
      </c>
      <c r="J16">
        <v>6.1868584860262407E-2</v>
      </c>
      <c r="K16">
        <v>947.44113244624521</v>
      </c>
      <c r="L16">
        <v>0.54732747770250811</v>
      </c>
      <c r="N16" s="48">
        <f>'RawData + GCconc'!L16</f>
        <v>0</v>
      </c>
    </row>
    <row r="17" spans="1:17" x14ac:dyDescent="0.35">
      <c r="A17" t="s">
        <v>51</v>
      </c>
      <c r="B17" s="55">
        <v>43789</v>
      </c>
      <c r="C17" s="35">
        <v>0.58680555555555558</v>
      </c>
      <c r="D17">
        <v>9.9</v>
      </c>
      <c r="E17">
        <v>754.8</v>
      </c>
      <c r="F17">
        <v>7.01</v>
      </c>
      <c r="G17">
        <v>40.674320860938586</v>
      </c>
      <c r="H17">
        <v>5746.7977117470637</v>
      </c>
      <c r="I17">
        <v>-1.2607459858154479E-2</v>
      </c>
      <c r="J17">
        <v>6.1868584860262407E-2</v>
      </c>
      <c r="K17">
        <v>947.44113244624521</v>
      </c>
      <c r="L17">
        <v>0.54732747770250811</v>
      </c>
      <c r="N17" s="48">
        <f>'RawData + GCconc'!L17</f>
        <v>0</v>
      </c>
    </row>
    <row r="18" spans="1:17" x14ac:dyDescent="0.35">
      <c r="A18" t="s">
        <v>48</v>
      </c>
      <c r="B18" s="55">
        <v>43789</v>
      </c>
      <c r="C18" s="35">
        <v>0.59722222222222221</v>
      </c>
      <c r="D18">
        <v>9.5</v>
      </c>
      <c r="E18">
        <v>757.2</v>
      </c>
      <c r="F18">
        <v>7.07</v>
      </c>
      <c r="G18">
        <v>4.1608483439364061</v>
      </c>
      <c r="H18">
        <v>2402.7956291688242</v>
      </c>
      <c r="I18">
        <v>9.8399077806442664E-2</v>
      </c>
      <c r="J18">
        <v>6.2698239138013354E-2</v>
      </c>
      <c r="K18">
        <v>963.61726403466002</v>
      </c>
      <c r="L18">
        <v>0.55711080979437233</v>
      </c>
      <c r="N18" s="48">
        <f>'RawData + GCconc'!L18</f>
        <v>0</v>
      </c>
    </row>
    <row r="19" spans="1:17" x14ac:dyDescent="0.35">
      <c r="A19" t="s">
        <v>48</v>
      </c>
      <c r="B19" s="55">
        <v>43789</v>
      </c>
      <c r="C19" s="35">
        <v>0.59722222222222221</v>
      </c>
      <c r="D19">
        <v>9.5</v>
      </c>
      <c r="E19">
        <v>757.2</v>
      </c>
      <c r="F19">
        <v>7.07</v>
      </c>
      <c r="G19">
        <v>4.1141078632889077</v>
      </c>
      <c r="H19">
        <v>2440.7949720762495</v>
      </c>
      <c r="I19">
        <v>9.7851415238308648E-2</v>
      </c>
      <c r="J19">
        <v>6.2698239138013354E-2</v>
      </c>
      <c r="K19">
        <v>963.61726403466002</v>
      </c>
      <c r="L19">
        <v>0.55711080979437233</v>
      </c>
      <c r="N19" s="48">
        <f>'RawData + GCconc'!L19</f>
        <v>0</v>
      </c>
    </row>
    <row r="20" spans="1:17" x14ac:dyDescent="0.35">
      <c r="A20" t="s">
        <v>54</v>
      </c>
      <c r="B20" s="55">
        <v>43789</v>
      </c>
      <c r="C20" s="35">
        <v>0.4861111111111111</v>
      </c>
      <c r="D20">
        <v>9.5</v>
      </c>
      <c r="E20">
        <v>756.9</v>
      </c>
      <c r="F20">
        <v>7.24</v>
      </c>
      <c r="G20">
        <v>5.5871166805337067</v>
      </c>
      <c r="H20">
        <v>2460.4950807851419</v>
      </c>
      <c r="I20">
        <v>0.11371535204191599</v>
      </c>
      <c r="J20">
        <v>6.2673398314266118E-2</v>
      </c>
      <c r="K20">
        <v>963.2354822343292</v>
      </c>
      <c r="L20">
        <v>0.55689008443391508</v>
      </c>
      <c r="N20" s="48">
        <f>'RawData + GCconc'!L20</f>
        <v>0</v>
      </c>
    </row>
    <row r="21" spans="1:17" x14ac:dyDescent="0.35">
      <c r="A21" t="s">
        <v>49</v>
      </c>
      <c r="B21" s="55">
        <v>43789</v>
      </c>
      <c r="C21" s="35">
        <v>0.5625</v>
      </c>
      <c r="D21">
        <v>9.1999999999999993</v>
      </c>
      <c r="E21">
        <v>753.8</v>
      </c>
      <c r="F21">
        <v>6.89</v>
      </c>
      <c r="G21">
        <v>16.20256281008103</v>
      </c>
      <c r="H21">
        <v>5706.638403855357</v>
      </c>
      <c r="I21">
        <v>-4.930751486664367E-2</v>
      </c>
      <c r="J21">
        <v>6.2897058861965394E-2</v>
      </c>
      <c r="K21">
        <v>969.29100200916389</v>
      </c>
      <c r="L21">
        <v>0.56072430879698754</v>
      </c>
      <c r="N21" s="48">
        <f>'RawData + GCconc'!L21</f>
        <v>0</v>
      </c>
    </row>
    <row r="22" spans="1:17" x14ac:dyDescent="0.35">
      <c r="A22" t="s">
        <v>49</v>
      </c>
      <c r="B22" s="55">
        <v>43789</v>
      </c>
      <c r="C22" s="35">
        <v>0.5625</v>
      </c>
      <c r="D22">
        <v>9.1999999999999993</v>
      </c>
      <c r="E22">
        <v>753.8</v>
      </c>
      <c r="F22">
        <v>6.89</v>
      </c>
      <c r="G22">
        <v>9.6900852899264116</v>
      </c>
      <c r="H22">
        <v>5477.5598285095039</v>
      </c>
      <c r="I22">
        <v>-5.2901222063589159E-2</v>
      </c>
      <c r="J22">
        <v>6.2897058861965394E-2</v>
      </c>
      <c r="K22">
        <v>969.29100200916389</v>
      </c>
      <c r="L22">
        <v>0.56072430879698754</v>
      </c>
      <c r="N22" s="48">
        <f>'RawData + GCconc'!L22</f>
        <v>0</v>
      </c>
    </row>
    <row r="23" spans="1:17" x14ac:dyDescent="0.35">
      <c r="A23" t="s">
        <v>52</v>
      </c>
      <c r="B23" s="55">
        <v>43789</v>
      </c>
      <c r="C23" s="35">
        <v>0.52569444444444446</v>
      </c>
      <c r="D23">
        <v>9.5</v>
      </c>
      <c r="E23">
        <v>756.9</v>
      </c>
      <c r="F23">
        <v>7.2</v>
      </c>
      <c r="G23">
        <v>2.6215454022716296</v>
      </c>
      <c r="H23">
        <v>2913.3980222038904</v>
      </c>
      <c r="I23">
        <v>-1.0183642854118755E-2</v>
      </c>
      <c r="J23">
        <v>6.2673398314266118E-2</v>
      </c>
      <c r="K23">
        <v>963.2354822343292</v>
      </c>
      <c r="L23">
        <v>0.55689008443391508</v>
      </c>
      <c r="N23" s="48">
        <f>'RawData + GCconc'!L23</f>
        <v>0</v>
      </c>
    </row>
    <row r="24" spans="1:17" x14ac:dyDescent="0.35">
      <c r="A24" t="s">
        <v>52</v>
      </c>
      <c r="B24" s="55">
        <v>43789</v>
      </c>
      <c r="C24" s="35">
        <v>0.52569444444444446</v>
      </c>
      <c r="D24">
        <v>9.5</v>
      </c>
      <c r="E24">
        <v>756.9</v>
      </c>
      <c r="F24">
        <v>7.2</v>
      </c>
      <c r="G24">
        <v>2.5307741087206264</v>
      </c>
      <c r="H24">
        <v>2507.8731779109839</v>
      </c>
      <c r="I24">
        <v>0.30017449636473609</v>
      </c>
      <c r="J24">
        <v>6.2673398314266118E-2</v>
      </c>
      <c r="K24">
        <v>963.2354822343292</v>
      </c>
      <c r="L24">
        <v>0.55689008443391508</v>
      </c>
      <c r="M24" t="s">
        <v>71</v>
      </c>
      <c r="N24" s="48">
        <f>'RawData + GCconc'!L24</f>
        <v>0</v>
      </c>
    </row>
    <row r="25" spans="1:17" x14ac:dyDescent="0.35">
      <c r="A25" t="s">
        <v>53</v>
      </c>
      <c r="B25" s="55">
        <v>43789</v>
      </c>
      <c r="C25" s="35">
        <v>0.53819444444444442</v>
      </c>
      <c r="D25">
        <v>9.3000000000000007</v>
      </c>
      <c r="E25">
        <v>754</v>
      </c>
      <c r="F25">
        <v>7.11</v>
      </c>
      <c r="G25">
        <v>6.7016848774701856</v>
      </c>
      <c r="H25">
        <v>3982.0669293185961</v>
      </c>
      <c r="I25">
        <v>-2.0070048539455976E-2</v>
      </c>
      <c r="J25">
        <v>6.2752838744466383E-2</v>
      </c>
      <c r="K25">
        <v>966.19715661315126</v>
      </c>
      <c r="L25">
        <v>0.55882359290790529</v>
      </c>
      <c r="N25" s="48">
        <f>'RawData + GCconc'!L25</f>
        <v>0</v>
      </c>
      <c r="Q25">
        <f>8.83*44/10^3</f>
        <v>0.38851999999999998</v>
      </c>
    </row>
    <row r="26" spans="1:17" x14ac:dyDescent="0.35">
      <c r="A26" t="s">
        <v>53</v>
      </c>
      <c r="B26" s="55">
        <v>43789</v>
      </c>
      <c r="C26" s="35">
        <v>0.53819444444444442</v>
      </c>
      <c r="D26">
        <v>9.3000000000000007</v>
      </c>
      <c r="E26">
        <v>754</v>
      </c>
      <c r="F26">
        <v>7.11</v>
      </c>
      <c r="G26">
        <v>8.167083292186085</v>
      </c>
      <c r="H26">
        <v>4377.4101635679617</v>
      </c>
      <c r="I26">
        <v>5.5928478288318456E-2</v>
      </c>
      <c r="J26">
        <v>6.2752838744466383E-2</v>
      </c>
      <c r="K26">
        <v>966.19715661315126</v>
      </c>
      <c r="L26">
        <v>0.55882359290790529</v>
      </c>
      <c r="N26" s="48">
        <f>'RawData + GCconc'!L26</f>
        <v>0</v>
      </c>
    </row>
    <row r="27" spans="1:17" x14ac:dyDescent="0.35">
      <c r="A27" t="s">
        <v>50</v>
      </c>
      <c r="B27" s="55">
        <v>43795</v>
      </c>
      <c r="C27" s="35">
        <v>0.56180555555555556</v>
      </c>
      <c r="D27">
        <v>7.9</v>
      </c>
      <c r="E27">
        <v>760</v>
      </c>
      <c r="F27">
        <v>7.19</v>
      </c>
      <c r="G27">
        <v>2.1451986325474706</v>
      </c>
      <c r="H27">
        <v>2732.6235965543619</v>
      </c>
      <c r="I27">
        <v>0.39484265725947676</v>
      </c>
      <c r="J27">
        <v>6.5593614502021169E-2</v>
      </c>
      <c r="K27">
        <v>1022.7457311551498</v>
      </c>
      <c r="L27">
        <v>0.59319653903983671</v>
      </c>
      <c r="N27" s="48">
        <f>'RawData + GCconc'!L27</f>
        <v>0</v>
      </c>
    </row>
    <row r="28" spans="1:17" x14ac:dyDescent="0.35">
      <c r="A28" t="s">
        <v>50</v>
      </c>
      <c r="B28" s="55">
        <v>43795</v>
      </c>
      <c r="C28" s="35">
        <v>0.56180555555555556</v>
      </c>
      <c r="D28">
        <v>7.9</v>
      </c>
      <c r="E28">
        <v>760</v>
      </c>
      <c r="F28">
        <v>7.19</v>
      </c>
      <c r="G28">
        <v>2.0881112808930808</v>
      </c>
      <c r="H28">
        <v>2608.9176291765707</v>
      </c>
      <c r="I28">
        <v>0.32483189756522968</v>
      </c>
      <c r="J28">
        <v>6.5593614502021169E-2</v>
      </c>
      <c r="K28">
        <v>1022.7457311551498</v>
      </c>
      <c r="L28">
        <v>0.59319653903983671</v>
      </c>
      <c r="N28" s="48">
        <f>'RawData + GCconc'!L28</f>
        <v>0</v>
      </c>
    </row>
    <row r="29" spans="1:17" x14ac:dyDescent="0.35">
      <c r="A29" t="s">
        <v>51</v>
      </c>
      <c r="B29" s="55">
        <v>43795</v>
      </c>
      <c r="C29" s="35">
        <v>0.64166666666666672</v>
      </c>
      <c r="D29">
        <v>9.1</v>
      </c>
      <c r="E29">
        <v>760</v>
      </c>
      <c r="F29">
        <v>7.01</v>
      </c>
      <c r="G29">
        <v>36.74496723911701</v>
      </c>
      <c r="H29">
        <v>5946.9837495184074</v>
      </c>
      <c r="I29">
        <v>0.21205434185894384</v>
      </c>
      <c r="J29">
        <v>6.3577336065267234E-2</v>
      </c>
      <c r="K29">
        <v>980.6579680976489</v>
      </c>
      <c r="L29">
        <v>0.56741282963548889</v>
      </c>
      <c r="N29" s="48">
        <f>'RawData + GCconc'!L29</f>
        <v>0</v>
      </c>
    </row>
    <row r="30" spans="1:17" x14ac:dyDescent="0.35">
      <c r="A30" t="s">
        <v>51</v>
      </c>
      <c r="B30" s="55">
        <v>43795</v>
      </c>
      <c r="C30" s="35">
        <v>0.64166666666666672</v>
      </c>
      <c r="D30">
        <v>9.1</v>
      </c>
      <c r="E30">
        <v>760</v>
      </c>
      <c r="F30">
        <v>7.01</v>
      </c>
      <c r="G30">
        <v>40.130910674702498</v>
      </c>
      <c r="H30">
        <v>6096.0644193406824</v>
      </c>
      <c r="I30">
        <v>0.24243936446393932</v>
      </c>
      <c r="J30">
        <v>6.3577336065267234E-2</v>
      </c>
      <c r="K30">
        <v>980.6579680976489</v>
      </c>
      <c r="L30">
        <v>0.56741282963548889</v>
      </c>
      <c r="N30" s="48">
        <f>'RawData + GCconc'!L30</f>
        <v>0</v>
      </c>
    </row>
    <row r="31" spans="1:17" x14ac:dyDescent="0.35">
      <c r="A31" t="s">
        <v>54</v>
      </c>
      <c r="B31" s="55">
        <v>43795</v>
      </c>
      <c r="C31" s="35">
        <v>0.56180555555555556</v>
      </c>
      <c r="D31">
        <v>8.1999999999999993</v>
      </c>
      <c r="E31">
        <v>760</v>
      </c>
      <c r="F31">
        <v>7.14</v>
      </c>
      <c r="G31">
        <v>1.6161367753916518</v>
      </c>
      <c r="H31">
        <v>1916.5280295778939</v>
      </c>
      <c r="I31">
        <v>0.18153438221988716</v>
      </c>
      <c r="J31">
        <v>6.5078812042222225E-2</v>
      </c>
      <c r="K31">
        <v>1011.984884949553</v>
      </c>
      <c r="L31">
        <v>0.5865977803744703</v>
      </c>
      <c r="N31" s="48">
        <f>'RawData + GCconc'!L31</f>
        <v>0</v>
      </c>
    </row>
    <row r="32" spans="1:17" x14ac:dyDescent="0.35">
      <c r="A32" t="s">
        <v>54</v>
      </c>
      <c r="B32" s="55">
        <v>43795</v>
      </c>
      <c r="C32" s="35">
        <v>0.56180555555555556</v>
      </c>
      <c r="D32">
        <v>8.1999999999999993</v>
      </c>
      <c r="E32">
        <v>760</v>
      </c>
      <c r="F32">
        <v>7.14</v>
      </c>
      <c r="G32">
        <v>2.2368771839523212</v>
      </c>
      <c r="H32">
        <v>2256.6344552191567</v>
      </c>
      <c r="I32">
        <v>0.35155580653680724</v>
      </c>
      <c r="J32">
        <v>6.5078812042222225E-2</v>
      </c>
      <c r="K32">
        <v>1011.984884949553</v>
      </c>
      <c r="L32">
        <v>0.5865977803744703</v>
      </c>
      <c r="N32" s="48">
        <f>'RawData + GCconc'!L32</f>
        <v>0</v>
      </c>
    </row>
    <row r="33" spans="1:14" x14ac:dyDescent="0.35">
      <c r="A33" t="s">
        <v>52</v>
      </c>
      <c r="B33" s="55">
        <v>43795</v>
      </c>
      <c r="C33" s="35">
        <v>0.61249999999999993</v>
      </c>
      <c r="D33">
        <v>9</v>
      </c>
      <c r="E33">
        <v>760</v>
      </c>
      <c r="F33">
        <v>7.29</v>
      </c>
      <c r="G33">
        <v>2.449745624862699</v>
      </c>
      <c r="H33">
        <v>2689.0872499486341</v>
      </c>
      <c r="I33">
        <v>0.30556609760546405</v>
      </c>
      <c r="J33">
        <v>6.3741050312495412E-2</v>
      </c>
      <c r="K33">
        <v>984.06949104014768</v>
      </c>
      <c r="L33">
        <v>0.56950023335032807</v>
      </c>
      <c r="N33" s="48">
        <f>'RawData + GCconc'!L33</f>
        <v>0</v>
      </c>
    </row>
    <row r="34" spans="1:14" x14ac:dyDescent="0.35">
      <c r="A34" t="s">
        <v>52</v>
      </c>
      <c r="B34" s="55">
        <v>43795</v>
      </c>
      <c r="C34" s="35">
        <v>0.61249999999999993</v>
      </c>
      <c r="D34">
        <v>9</v>
      </c>
      <c r="E34">
        <v>760</v>
      </c>
      <c r="F34">
        <v>7.29</v>
      </c>
      <c r="G34">
        <v>2.766914934362906</v>
      </c>
      <c r="H34">
        <v>2904.6451292261245</v>
      </c>
      <c r="I34">
        <v>0.42551262226640552</v>
      </c>
      <c r="J34">
        <v>6.3741050312495412E-2</v>
      </c>
      <c r="K34">
        <v>984.06949104014768</v>
      </c>
      <c r="L34">
        <v>0.56950023335032807</v>
      </c>
      <c r="N34" s="48">
        <f>'RawData + GCconc'!L34</f>
        <v>0</v>
      </c>
    </row>
    <row r="35" spans="1:14" x14ac:dyDescent="0.35">
      <c r="A35" t="s">
        <v>53</v>
      </c>
      <c r="B35" s="55">
        <v>43795</v>
      </c>
      <c r="C35" s="35">
        <v>0.62083333333333335</v>
      </c>
      <c r="D35">
        <v>8.1</v>
      </c>
      <c r="E35">
        <v>760</v>
      </c>
      <c r="F35">
        <v>7.13</v>
      </c>
      <c r="G35">
        <v>7.351841848721044</v>
      </c>
      <c r="H35">
        <v>3808.1640019152269</v>
      </c>
      <c r="I35">
        <v>0.37943939769391943</v>
      </c>
      <c r="J35">
        <v>6.5249603146561808E-2</v>
      </c>
      <c r="K35">
        <v>1015.553781226878</v>
      </c>
      <c r="L35">
        <v>0.58878580881377418</v>
      </c>
      <c r="N35" s="48">
        <f>'RawData + GCconc'!L35</f>
        <v>0</v>
      </c>
    </row>
    <row r="36" spans="1:14" x14ac:dyDescent="0.35">
      <c r="A36" t="s">
        <v>53</v>
      </c>
      <c r="B36" s="55">
        <v>43795</v>
      </c>
      <c r="C36" s="35">
        <v>0.62083333333333335</v>
      </c>
      <c r="D36">
        <v>8.1</v>
      </c>
      <c r="E36">
        <v>760</v>
      </c>
      <c r="F36">
        <v>7.13</v>
      </c>
      <c r="G36">
        <v>5.1597697889048346</v>
      </c>
      <c r="H36">
        <v>2843.6337058842983</v>
      </c>
      <c r="I36">
        <v>0.44682935002083912</v>
      </c>
      <c r="J36">
        <v>6.5249603146561808E-2</v>
      </c>
      <c r="K36">
        <v>1015.553781226878</v>
      </c>
      <c r="L36">
        <v>0.58878580881377418</v>
      </c>
      <c r="M36" t="s">
        <v>71</v>
      </c>
      <c r="N36" s="48">
        <f>'RawData + GCconc'!L36</f>
        <v>0</v>
      </c>
    </row>
    <row r="37" spans="1:14" x14ac:dyDescent="0.35">
      <c r="A37" t="s">
        <v>50</v>
      </c>
      <c r="B37" s="55">
        <v>43802</v>
      </c>
      <c r="C37" s="35">
        <v>0.46458333333333335</v>
      </c>
      <c r="D37">
        <v>7.1</v>
      </c>
      <c r="E37">
        <v>743.5</v>
      </c>
      <c r="F37">
        <v>7.02</v>
      </c>
      <c r="G37">
        <v>2.3284637259489336</v>
      </c>
      <c r="H37">
        <v>2512.8188116361089</v>
      </c>
      <c r="I37">
        <v>0.20388254984965495</v>
      </c>
      <c r="J37">
        <v>6.5548052307099924E-2</v>
      </c>
      <c r="K37">
        <v>1029.4068938916926</v>
      </c>
      <c r="L37">
        <v>0.59804066120732358</v>
      </c>
      <c r="N37" s="48">
        <f>'RawData + GCconc'!L37</f>
        <v>0</v>
      </c>
    </row>
    <row r="38" spans="1:14" x14ac:dyDescent="0.35">
      <c r="A38" t="s">
        <v>50</v>
      </c>
      <c r="B38" s="55">
        <v>43802</v>
      </c>
      <c r="C38" s="35">
        <v>0.46458333333333335</v>
      </c>
      <c r="D38">
        <v>7.1</v>
      </c>
      <c r="E38">
        <v>743.5</v>
      </c>
      <c r="F38">
        <v>7.02</v>
      </c>
      <c r="G38">
        <v>2.3724393974783138</v>
      </c>
      <c r="H38">
        <v>2376.641818920245</v>
      </c>
      <c r="I38">
        <v>0.1569687373082905</v>
      </c>
      <c r="J38">
        <v>6.5548052307099924E-2</v>
      </c>
      <c r="K38">
        <v>1029.4068938916926</v>
      </c>
      <c r="L38">
        <v>0.59804066120732358</v>
      </c>
      <c r="N38" s="48">
        <f>'RawData + GCconc'!L38</f>
        <v>0</v>
      </c>
    </row>
    <row r="39" spans="1:14" x14ac:dyDescent="0.35">
      <c r="A39" t="s">
        <v>51</v>
      </c>
      <c r="B39" s="55">
        <v>43802</v>
      </c>
      <c r="C39" s="35">
        <v>0.59166666666666667</v>
      </c>
      <c r="D39">
        <v>7.6</v>
      </c>
      <c r="E39">
        <v>746.5</v>
      </c>
      <c r="F39">
        <v>7.05</v>
      </c>
      <c r="G39">
        <v>26.640940612910505</v>
      </c>
      <c r="H39">
        <v>5446.8397062015283</v>
      </c>
      <c r="I39">
        <v>0.32732569892852481</v>
      </c>
      <c r="J39">
        <v>6.4941347254089204E-2</v>
      </c>
      <c r="K39">
        <v>1015.3094367205247</v>
      </c>
      <c r="L39">
        <v>0.58924428732066947</v>
      </c>
      <c r="N39" s="48">
        <f>'RawData + GCconc'!L39</f>
        <v>0</v>
      </c>
    </row>
    <row r="40" spans="1:14" x14ac:dyDescent="0.35">
      <c r="A40" t="s">
        <v>51</v>
      </c>
      <c r="B40" s="55">
        <v>43802</v>
      </c>
      <c r="C40" s="35">
        <v>0.59166666666666667</v>
      </c>
      <c r="D40">
        <v>7.6</v>
      </c>
      <c r="E40">
        <v>746.5</v>
      </c>
      <c r="F40">
        <v>7.05</v>
      </c>
      <c r="G40">
        <v>28.185501559194478</v>
      </c>
      <c r="H40">
        <v>5495.256111345554</v>
      </c>
      <c r="I40">
        <v>0.30390637478375909</v>
      </c>
      <c r="J40">
        <v>6.4941347254089204E-2</v>
      </c>
      <c r="K40">
        <v>1015.3094367205247</v>
      </c>
      <c r="L40">
        <v>0.58924428732066947</v>
      </c>
      <c r="N40" s="48">
        <f>'RawData + GCconc'!L40</f>
        <v>0</v>
      </c>
    </row>
    <row r="41" spans="1:14" x14ac:dyDescent="0.35">
      <c r="A41" t="s">
        <v>54</v>
      </c>
      <c r="B41" s="55">
        <v>43802</v>
      </c>
      <c r="C41" s="35">
        <v>0.55763888888888891</v>
      </c>
      <c r="D41">
        <v>7.7</v>
      </c>
      <c r="E41">
        <v>748.4</v>
      </c>
      <c r="F41">
        <v>7.33</v>
      </c>
      <c r="G41">
        <v>1.2454206675373098</v>
      </c>
      <c r="H41">
        <v>1245.8020502626541</v>
      </c>
      <c r="I41">
        <v>0.30224339330941719</v>
      </c>
      <c r="J41">
        <v>6.4934428493216831E-2</v>
      </c>
      <c r="K41">
        <v>1014.289405122242</v>
      </c>
      <c r="L41">
        <v>0.5885318991689461</v>
      </c>
      <c r="M41" t="s">
        <v>71</v>
      </c>
      <c r="N41" s="48">
        <f>'RawData + GCconc'!L41</f>
        <v>0</v>
      </c>
    </row>
    <row r="42" spans="1:14" x14ac:dyDescent="0.35">
      <c r="A42" t="s">
        <v>54</v>
      </c>
      <c r="B42" s="55">
        <v>43802</v>
      </c>
      <c r="C42" s="35">
        <v>0.55763888888888891</v>
      </c>
      <c r="D42">
        <v>7.7</v>
      </c>
      <c r="E42">
        <v>748.4</v>
      </c>
      <c r="F42">
        <v>7.33</v>
      </c>
      <c r="G42">
        <v>1.0146866247694271</v>
      </c>
      <c r="H42">
        <v>1617.7839438120473</v>
      </c>
      <c r="I42">
        <v>3.1592500238105822E-2</v>
      </c>
      <c r="J42">
        <v>6.4934428493216831E-2</v>
      </c>
      <c r="K42">
        <v>1014.289405122242</v>
      </c>
      <c r="L42">
        <v>0.5885318991689461</v>
      </c>
      <c r="N42" s="48">
        <f>'RawData + GCconc'!L42</f>
        <v>0</v>
      </c>
    </row>
    <row r="43" spans="1:14" x14ac:dyDescent="0.35">
      <c r="A43" t="s">
        <v>52</v>
      </c>
      <c r="B43" s="55">
        <v>43802</v>
      </c>
      <c r="C43" s="35">
        <v>0.51736111111111105</v>
      </c>
      <c r="D43">
        <v>8.1</v>
      </c>
      <c r="E43">
        <v>746.3</v>
      </c>
      <c r="F43">
        <v>7.18</v>
      </c>
      <c r="G43">
        <v>2.1815909263762103</v>
      </c>
      <c r="H43">
        <v>2371.9186115710331</v>
      </c>
      <c r="I43">
        <v>0.51627831913436162</v>
      </c>
      <c r="J43">
        <v>6.4073393195104036E-2</v>
      </c>
      <c r="K43">
        <v>997.24708806528804</v>
      </c>
      <c r="L43">
        <v>0.57817216989173636</v>
      </c>
      <c r="N43" s="48">
        <f>'RawData + GCconc'!L43</f>
        <v>0</v>
      </c>
    </row>
    <row r="44" spans="1:14" x14ac:dyDescent="0.35">
      <c r="A44" t="s">
        <v>52</v>
      </c>
      <c r="B44" s="55">
        <v>43802</v>
      </c>
      <c r="C44" s="35">
        <v>0.51736111111111105</v>
      </c>
      <c r="D44">
        <v>8.1</v>
      </c>
      <c r="E44">
        <v>746.3</v>
      </c>
      <c r="F44">
        <v>7.18</v>
      </c>
      <c r="G44">
        <v>1.9712033939655274</v>
      </c>
      <c r="H44">
        <v>2285.2845781716755</v>
      </c>
      <c r="I44">
        <v>0.39008010715897623</v>
      </c>
      <c r="J44">
        <v>6.4073393195104036E-2</v>
      </c>
      <c r="K44">
        <v>997.24708806528804</v>
      </c>
      <c r="L44">
        <v>0.57817216989173636</v>
      </c>
      <c r="N44" s="48">
        <f>'RawData + GCconc'!L44</f>
        <v>0</v>
      </c>
    </row>
    <row r="45" spans="1:14" x14ac:dyDescent="0.35">
      <c r="A45" t="s">
        <v>53</v>
      </c>
      <c r="B45" s="55">
        <v>43802</v>
      </c>
      <c r="C45" s="35">
        <v>0.53055555555555556</v>
      </c>
      <c r="D45">
        <v>7.6</v>
      </c>
      <c r="E45">
        <v>746</v>
      </c>
      <c r="F45">
        <v>7.1</v>
      </c>
      <c r="G45">
        <v>6.6992449961964144</v>
      </c>
      <c r="H45">
        <v>3311.7961621405989</v>
      </c>
      <c r="I45">
        <v>0.61366842553790568</v>
      </c>
      <c r="J45">
        <v>6.4897850035566682E-2</v>
      </c>
      <c r="K45">
        <v>1014.6293902123393</v>
      </c>
      <c r="L45">
        <v>0.58884961599627528</v>
      </c>
      <c r="N45" s="48">
        <f>'RawData + GCconc'!L45</f>
        <v>0</v>
      </c>
    </row>
    <row r="46" spans="1:14" x14ac:dyDescent="0.35">
      <c r="A46" t="s">
        <v>53</v>
      </c>
      <c r="B46" s="55">
        <v>43802</v>
      </c>
      <c r="C46" s="35">
        <v>0.53055555555555556</v>
      </c>
      <c r="D46">
        <v>7.6</v>
      </c>
      <c r="E46">
        <v>746</v>
      </c>
      <c r="F46">
        <v>7.1</v>
      </c>
      <c r="G46">
        <v>6.6230485383548485</v>
      </c>
      <c r="H46">
        <v>3408.6615225704636</v>
      </c>
      <c r="I46">
        <v>0.65757939593097814</v>
      </c>
      <c r="J46">
        <v>6.4897850035566682E-2</v>
      </c>
      <c r="K46">
        <v>1014.6293902123393</v>
      </c>
      <c r="L46">
        <v>0.58884961599627528</v>
      </c>
      <c r="N46" s="48">
        <f>'RawData + GCconc'!L46</f>
        <v>0</v>
      </c>
    </row>
    <row r="47" spans="1:14" x14ac:dyDescent="0.35">
      <c r="A47" t="s">
        <v>48</v>
      </c>
      <c r="B47" s="55">
        <v>43803</v>
      </c>
      <c r="C47" s="35" t="s">
        <v>76</v>
      </c>
      <c r="D47" t="s">
        <v>76</v>
      </c>
      <c r="E47">
        <v>746</v>
      </c>
      <c r="F47" t="s">
        <v>76</v>
      </c>
      <c r="G47">
        <v>3.1162464403087857</v>
      </c>
      <c r="H47">
        <v>1842.5566250849583</v>
      </c>
      <c r="I47">
        <v>0.25992834159614775</v>
      </c>
      <c r="J47">
        <v>6.4216075056888575E-2</v>
      </c>
      <c r="K47">
        <v>1000.3670493475682</v>
      </c>
      <c r="L47">
        <v>0.58009879824896071</v>
      </c>
      <c r="M47" t="s">
        <v>72</v>
      </c>
      <c r="N47" s="48">
        <f>'RawData + GCconc'!L47</f>
        <v>0</v>
      </c>
    </row>
    <row r="48" spans="1:14" x14ac:dyDescent="0.35">
      <c r="A48" t="s">
        <v>48</v>
      </c>
      <c r="B48" s="55">
        <v>43803</v>
      </c>
      <c r="C48" s="35" t="s">
        <v>76</v>
      </c>
      <c r="D48" t="s">
        <v>76</v>
      </c>
      <c r="E48">
        <v>746</v>
      </c>
      <c r="F48" t="s">
        <v>76</v>
      </c>
      <c r="G48">
        <v>2.8601771676139247</v>
      </c>
      <c r="H48">
        <v>1781.8847747861942</v>
      </c>
      <c r="I48">
        <v>0.18983961391502879</v>
      </c>
      <c r="J48">
        <v>6.4216075056888575E-2</v>
      </c>
      <c r="K48">
        <v>1000.3670493475682</v>
      </c>
      <c r="L48">
        <v>0.58009879824896071</v>
      </c>
      <c r="M48" t="s">
        <v>72</v>
      </c>
      <c r="N48" s="48">
        <f>'RawData + GCconc'!L48</f>
        <v>0</v>
      </c>
    </row>
    <row r="49" spans="1:14" x14ac:dyDescent="0.35">
      <c r="A49" t="s">
        <v>49</v>
      </c>
      <c r="B49" s="55">
        <v>43803</v>
      </c>
      <c r="C49" s="35" t="s">
        <v>76</v>
      </c>
      <c r="D49" t="s">
        <v>76</v>
      </c>
      <c r="E49">
        <v>746</v>
      </c>
      <c r="F49" t="s">
        <v>76</v>
      </c>
      <c r="G49">
        <v>3.8826114672992267</v>
      </c>
      <c r="H49">
        <v>2742.3416182032156</v>
      </c>
      <c r="I49">
        <v>0.67456815778653112</v>
      </c>
      <c r="J49">
        <v>6.4216075056888575E-2</v>
      </c>
      <c r="K49">
        <v>1000.3670493475682</v>
      </c>
      <c r="L49">
        <v>0.58009879824896071</v>
      </c>
      <c r="M49" t="s">
        <v>72</v>
      </c>
      <c r="N49" s="48">
        <f>'RawData + GCconc'!L49</f>
        <v>0</v>
      </c>
    </row>
    <row r="50" spans="1:14" x14ac:dyDescent="0.35">
      <c r="A50" t="s">
        <v>49</v>
      </c>
      <c r="B50" s="55">
        <v>43803</v>
      </c>
      <c r="C50" s="35" t="s">
        <v>76</v>
      </c>
      <c r="D50" t="s">
        <v>76</v>
      </c>
      <c r="E50">
        <v>746</v>
      </c>
      <c r="F50" t="s">
        <v>76</v>
      </c>
      <c r="G50">
        <v>4.2608617537476983</v>
      </c>
      <c r="H50">
        <v>3078.2558525928052</v>
      </c>
      <c r="I50">
        <v>0.94965741474411247</v>
      </c>
      <c r="J50">
        <v>6.4216075056888575E-2</v>
      </c>
      <c r="K50">
        <v>1000.3670493475682</v>
      </c>
      <c r="L50">
        <v>0.58009879824896071</v>
      </c>
      <c r="M50" t="s">
        <v>72</v>
      </c>
      <c r="N50" s="48">
        <f>'RawData + GCconc'!L50</f>
        <v>0</v>
      </c>
    </row>
    <row r="51" spans="1:14" x14ac:dyDescent="0.35">
      <c r="A51" t="s">
        <v>50</v>
      </c>
      <c r="B51" s="55">
        <v>43811</v>
      </c>
      <c r="C51" s="35">
        <v>0.56458333333333333</v>
      </c>
      <c r="D51">
        <v>5.6</v>
      </c>
      <c r="E51">
        <v>768.1</v>
      </c>
      <c r="F51">
        <v>7.29</v>
      </c>
      <c r="G51">
        <v>1.8841130286817422</v>
      </c>
      <c r="H51">
        <v>2617.4189745600252</v>
      </c>
      <c r="I51">
        <v>0.51521242437165526</v>
      </c>
      <c r="J51">
        <v>7.0538036569955928E-2</v>
      </c>
      <c r="K51">
        <v>1122.766121578989</v>
      </c>
      <c r="L51">
        <v>0.6543318218506754</v>
      </c>
      <c r="N51" s="48">
        <f>'RawData + GCconc'!L51</f>
        <v>0</v>
      </c>
    </row>
    <row r="52" spans="1:14" x14ac:dyDescent="0.35">
      <c r="A52" t="s">
        <v>50</v>
      </c>
      <c r="B52" s="55">
        <v>43811</v>
      </c>
      <c r="C52" s="35">
        <v>0.56458333333333333</v>
      </c>
      <c r="D52">
        <v>5.6</v>
      </c>
      <c r="E52">
        <v>768.1</v>
      </c>
      <c r="F52">
        <v>7.29</v>
      </c>
      <c r="G52">
        <v>1.7002675184329361</v>
      </c>
      <c r="H52">
        <v>2490.7378588480201</v>
      </c>
      <c r="I52">
        <v>0.59795789030043911</v>
      </c>
      <c r="J52">
        <v>7.0538036569955928E-2</v>
      </c>
      <c r="K52">
        <v>1122.766121578989</v>
      </c>
      <c r="L52">
        <v>0.6543318218506754</v>
      </c>
      <c r="N52" s="48">
        <f>'RawData + GCconc'!L52</f>
        <v>0</v>
      </c>
    </row>
    <row r="53" spans="1:14" x14ac:dyDescent="0.35">
      <c r="A53" t="s">
        <v>51</v>
      </c>
      <c r="B53" s="55">
        <v>43811</v>
      </c>
      <c r="C53" s="35">
        <v>0.61805555555555558</v>
      </c>
      <c r="D53">
        <v>6</v>
      </c>
      <c r="E53">
        <v>767.1</v>
      </c>
      <c r="F53">
        <v>7.08</v>
      </c>
      <c r="G53">
        <v>23.898926975208315</v>
      </c>
      <c r="H53">
        <v>5318.8781523098214</v>
      </c>
      <c r="I53">
        <v>0.62796866707419574</v>
      </c>
      <c r="J53">
        <v>6.9674934384719209E-2</v>
      </c>
      <c r="K53">
        <v>1105.063625047007</v>
      </c>
      <c r="L53">
        <v>0.64346999215274681</v>
      </c>
      <c r="N53" s="48">
        <f>'RawData + GCconc'!L53</f>
        <v>0</v>
      </c>
    </row>
    <row r="54" spans="1:14" x14ac:dyDescent="0.35">
      <c r="A54" t="s">
        <v>51</v>
      </c>
      <c r="B54" s="55">
        <v>43811</v>
      </c>
      <c r="C54" s="35">
        <v>0.61805555555555558</v>
      </c>
      <c r="D54">
        <v>6</v>
      </c>
      <c r="E54">
        <v>767.1</v>
      </c>
      <c r="F54">
        <v>7.08</v>
      </c>
      <c r="G54">
        <v>25.414000457385985</v>
      </c>
      <c r="H54">
        <v>5678.3999090459874</v>
      </c>
      <c r="I54">
        <v>0.70222749567644094</v>
      </c>
      <c r="J54">
        <v>6.9674934384719209E-2</v>
      </c>
      <c r="K54">
        <v>1105.063625047007</v>
      </c>
      <c r="L54">
        <v>0.64346999215274681</v>
      </c>
      <c r="N54" s="48">
        <f>'RawData + GCconc'!L54</f>
        <v>0</v>
      </c>
    </row>
    <row r="55" spans="1:14" x14ac:dyDescent="0.35">
      <c r="A55" t="s">
        <v>54</v>
      </c>
      <c r="B55" s="55">
        <v>43811</v>
      </c>
      <c r="C55" s="35">
        <v>0.51944444444444449</v>
      </c>
      <c r="D55">
        <v>6.4</v>
      </c>
      <c r="E55">
        <v>770.4</v>
      </c>
      <c r="F55">
        <v>7.15</v>
      </c>
      <c r="G55">
        <v>2.8975583428446194</v>
      </c>
      <c r="H55">
        <v>2268.3971062090886</v>
      </c>
      <c r="I55">
        <v>0.5401726170203125</v>
      </c>
      <c r="J55">
        <v>6.9214828040434162E-2</v>
      </c>
      <c r="K55">
        <v>1093.838881281177</v>
      </c>
      <c r="L55">
        <v>0.63639878765604196</v>
      </c>
      <c r="N55" s="48">
        <f>'RawData + GCconc'!L55</f>
        <v>0</v>
      </c>
    </row>
    <row r="56" spans="1:14" x14ac:dyDescent="0.35">
      <c r="A56" t="s">
        <v>54</v>
      </c>
      <c r="B56" s="55">
        <v>43811</v>
      </c>
      <c r="C56" s="35">
        <v>0.51944444444444449</v>
      </c>
      <c r="D56">
        <v>6.4</v>
      </c>
      <c r="E56">
        <v>770.4</v>
      </c>
      <c r="F56">
        <v>7.15</v>
      </c>
      <c r="G56">
        <v>3.0213748325031395</v>
      </c>
      <c r="H56">
        <v>2297.6598564718897</v>
      </c>
      <c r="I56">
        <v>0.51302757570069923</v>
      </c>
      <c r="J56">
        <v>6.9214828040434162E-2</v>
      </c>
      <c r="K56">
        <v>1093.838881281177</v>
      </c>
      <c r="L56">
        <v>0.63639878765604196</v>
      </c>
      <c r="N56" s="48">
        <f>'RawData + GCconc'!L56</f>
        <v>0</v>
      </c>
    </row>
    <row r="57" spans="1:14" x14ac:dyDescent="0.35">
      <c r="A57" t="s">
        <v>52</v>
      </c>
      <c r="B57" s="55">
        <v>43811</v>
      </c>
      <c r="C57" s="35">
        <v>0.58402777777777781</v>
      </c>
      <c r="D57">
        <v>7.7</v>
      </c>
      <c r="E57">
        <v>766.7</v>
      </c>
      <c r="F57">
        <v>7.46</v>
      </c>
      <c r="G57">
        <v>2.4172947000557548</v>
      </c>
      <c r="H57">
        <v>2312.0333030590209</v>
      </c>
      <c r="I57">
        <v>0.68177301890961339</v>
      </c>
      <c r="J57">
        <v>6.6522215828099085E-2</v>
      </c>
      <c r="K57">
        <v>1039.090976626434</v>
      </c>
      <c r="L57">
        <v>0.60292277805028183</v>
      </c>
      <c r="N57" s="48">
        <f>'RawData + GCconc'!L57</f>
        <v>0</v>
      </c>
    </row>
    <row r="58" spans="1:14" x14ac:dyDescent="0.35">
      <c r="A58" t="s">
        <v>52</v>
      </c>
      <c r="B58" s="55">
        <v>43811</v>
      </c>
      <c r="C58" s="35">
        <v>0.58402777777777781</v>
      </c>
      <c r="D58">
        <v>7.7</v>
      </c>
      <c r="E58">
        <v>766.7</v>
      </c>
      <c r="F58">
        <v>7.46</v>
      </c>
      <c r="G58">
        <v>1.7682554448446859</v>
      </c>
      <c r="H58">
        <v>2224.1116497519884</v>
      </c>
      <c r="I58">
        <v>0.73519825386549376</v>
      </c>
      <c r="J58">
        <v>6.6522215828099085E-2</v>
      </c>
      <c r="K58">
        <v>1039.090976626434</v>
      </c>
      <c r="L58">
        <v>0.60292277805028183</v>
      </c>
      <c r="N58" s="48">
        <f>'RawData + GCconc'!L58</f>
        <v>0</v>
      </c>
    </row>
    <row r="59" spans="1:14" x14ac:dyDescent="0.35">
      <c r="A59" t="s">
        <v>53</v>
      </c>
      <c r="B59" s="55">
        <v>43811</v>
      </c>
      <c r="C59" s="35">
        <v>0.59791666666666665</v>
      </c>
      <c r="D59">
        <v>6.7</v>
      </c>
      <c r="E59">
        <v>766.3</v>
      </c>
      <c r="F59">
        <v>7.24</v>
      </c>
      <c r="G59">
        <v>6.9995243912824039</v>
      </c>
      <c r="H59">
        <v>3838.2466634732318</v>
      </c>
      <c r="I59">
        <v>0.57293339316967318</v>
      </c>
      <c r="J59">
        <v>6.8289050871259319E-2</v>
      </c>
      <c r="K59">
        <v>1076.3092596955053</v>
      </c>
      <c r="L59">
        <v>0.62580792049696687</v>
      </c>
      <c r="M59" t="s">
        <v>74</v>
      </c>
      <c r="N59" s="48">
        <f>'RawData + GCconc'!L59</f>
        <v>8.2256169212690921E-3</v>
      </c>
    </row>
    <row r="60" spans="1:14" x14ac:dyDescent="0.35">
      <c r="A60" t="s">
        <v>53</v>
      </c>
      <c r="B60" s="55">
        <v>43811</v>
      </c>
      <c r="C60" s="35">
        <v>0.59791666666666665</v>
      </c>
      <c r="D60">
        <v>6.7</v>
      </c>
      <c r="E60">
        <v>766.3</v>
      </c>
      <c r="F60">
        <v>7.24</v>
      </c>
      <c r="G60">
        <v>7.603305154012614</v>
      </c>
      <c r="H60">
        <v>3861.0288884201836</v>
      </c>
      <c r="I60">
        <v>0.6868563658939657</v>
      </c>
      <c r="J60">
        <v>6.8289050871259319E-2</v>
      </c>
      <c r="K60">
        <v>1076.3092596955053</v>
      </c>
      <c r="L60">
        <v>0.62580792049696687</v>
      </c>
      <c r="N60" s="48">
        <f>'RawData + GCconc'!L60</f>
        <v>0</v>
      </c>
    </row>
    <row r="61" spans="1:14" x14ac:dyDescent="0.35">
      <c r="A61" t="s">
        <v>50</v>
      </c>
      <c r="B61" s="55">
        <v>43835</v>
      </c>
      <c r="C61" s="35">
        <v>0.55208333333333337</v>
      </c>
      <c r="D61">
        <v>9</v>
      </c>
      <c r="E61">
        <v>757</v>
      </c>
      <c r="F61">
        <v>7.1</v>
      </c>
      <c r="G61">
        <v>1.6964076562738757</v>
      </c>
      <c r="H61">
        <v>1846.6865589489457</v>
      </c>
      <c r="I61">
        <v>0.35216811607405141</v>
      </c>
      <c r="J61">
        <v>6.3489440903367153E-2</v>
      </c>
      <c r="K61">
        <v>980.18500620709449</v>
      </c>
      <c r="L61">
        <v>0.56725220611341898</v>
      </c>
      <c r="N61" s="48">
        <f>'RawData + GCconc'!L61</f>
        <v>0</v>
      </c>
    </row>
    <row r="62" spans="1:14" x14ac:dyDescent="0.35">
      <c r="A62" t="s">
        <v>50</v>
      </c>
      <c r="B62" s="55">
        <v>43835</v>
      </c>
      <c r="C62" s="35">
        <v>0.55208333333333337</v>
      </c>
      <c r="D62">
        <v>9</v>
      </c>
      <c r="E62">
        <v>757</v>
      </c>
      <c r="F62">
        <v>7.1</v>
      </c>
      <c r="G62">
        <v>1.5369536083075841</v>
      </c>
      <c r="H62">
        <v>1591.3593957343187</v>
      </c>
      <c r="I62">
        <v>0.31951113156493022</v>
      </c>
      <c r="J62">
        <v>6.3489440903367153E-2</v>
      </c>
      <c r="K62">
        <v>980.18500620709449</v>
      </c>
      <c r="L62">
        <v>0.56725220611341898</v>
      </c>
      <c r="M62" t="s">
        <v>75</v>
      </c>
      <c r="N62" s="48">
        <f>'RawData + GCconc'!L62</f>
        <v>1.8798449612403099E-2</v>
      </c>
    </row>
    <row r="63" spans="1:14" x14ac:dyDescent="0.35">
      <c r="A63" t="s">
        <v>51</v>
      </c>
      <c r="B63" s="55">
        <v>43835</v>
      </c>
      <c r="C63" s="35">
        <v>0.63194444444444442</v>
      </c>
      <c r="D63">
        <v>9</v>
      </c>
      <c r="E63">
        <v>756.2</v>
      </c>
      <c r="F63">
        <v>7.05</v>
      </c>
      <c r="G63">
        <v>17.019232526439829</v>
      </c>
      <c r="H63">
        <v>4393.5421662518092</v>
      </c>
      <c r="I63">
        <v>1.1747239829584348</v>
      </c>
      <c r="J63">
        <v>6.3422345060932944E-2</v>
      </c>
      <c r="K63">
        <v>979.14914358494718</v>
      </c>
      <c r="L63">
        <v>0.56665273218357648</v>
      </c>
      <c r="N63" s="48">
        <f>'RawData + GCconc'!L63</f>
        <v>0</v>
      </c>
    </row>
    <row r="64" spans="1:14" x14ac:dyDescent="0.35">
      <c r="A64" t="s">
        <v>51</v>
      </c>
      <c r="B64" s="55">
        <v>43835</v>
      </c>
      <c r="C64" s="35">
        <v>0.63194444444444442</v>
      </c>
      <c r="D64">
        <v>9</v>
      </c>
      <c r="E64">
        <v>756.2</v>
      </c>
      <c r="F64">
        <v>7.05</v>
      </c>
      <c r="G64">
        <v>16.299150032773898</v>
      </c>
      <c r="H64">
        <v>3896.0601653923668</v>
      </c>
      <c r="I64">
        <v>0.96102233994443809</v>
      </c>
      <c r="J64">
        <v>6.3422345060932944E-2</v>
      </c>
      <c r="K64">
        <v>979.14914358494718</v>
      </c>
      <c r="L64">
        <v>0.56665273218357648</v>
      </c>
      <c r="M64" t="s">
        <v>75</v>
      </c>
      <c r="N64" s="48">
        <f>'RawData + GCconc'!L64</f>
        <v>2.0378151260504202E-2</v>
      </c>
    </row>
    <row r="65" spans="1:14" x14ac:dyDescent="0.35">
      <c r="A65" t="s">
        <v>54</v>
      </c>
      <c r="B65" s="55">
        <v>43835</v>
      </c>
      <c r="C65" s="35">
        <v>0.61111111111111105</v>
      </c>
      <c r="D65">
        <v>9.1</v>
      </c>
      <c r="E65">
        <v>757.9</v>
      </c>
      <c r="F65">
        <v>7.33</v>
      </c>
      <c r="G65">
        <v>1.000786490464298</v>
      </c>
      <c r="H65">
        <v>1538.1905974765709</v>
      </c>
      <c r="I65">
        <v>0.19651031515610226</v>
      </c>
      <c r="J65">
        <v>6.3401661847192162E-2</v>
      </c>
      <c r="K65">
        <v>977.94825529106299</v>
      </c>
      <c r="L65">
        <v>0.56584497839570647</v>
      </c>
      <c r="N65" s="48">
        <f>'RawData + GCconc'!L65</f>
        <v>0</v>
      </c>
    </row>
    <row r="66" spans="1:14" x14ac:dyDescent="0.35">
      <c r="A66" t="s">
        <v>54</v>
      </c>
      <c r="B66" s="55">
        <v>43835</v>
      </c>
      <c r="C66" s="35">
        <v>0.61111111111111105</v>
      </c>
      <c r="D66">
        <v>9.1</v>
      </c>
      <c r="E66">
        <v>757.9</v>
      </c>
      <c r="F66">
        <v>7.33</v>
      </c>
      <c r="G66">
        <v>0.91974779210768165</v>
      </c>
      <c r="H66">
        <v>1302.9564975867424</v>
      </c>
      <c r="I66">
        <v>0.29250641047764675</v>
      </c>
      <c r="J66">
        <v>6.3401661847192162E-2</v>
      </c>
      <c r="K66">
        <v>977.94825529106299</v>
      </c>
      <c r="L66">
        <v>0.56584497839570647</v>
      </c>
      <c r="M66" t="s">
        <v>75</v>
      </c>
      <c r="N66" s="48">
        <f>'RawData + GCconc'!L66</f>
        <v>1.9958847736625509E-2</v>
      </c>
    </row>
    <row r="67" spans="1:14" x14ac:dyDescent="0.35">
      <c r="A67" t="s">
        <v>52</v>
      </c>
      <c r="B67" s="55">
        <v>43835</v>
      </c>
      <c r="C67" s="35">
        <v>0.57291666666666663</v>
      </c>
      <c r="D67">
        <v>9.1</v>
      </c>
      <c r="E67">
        <v>755.7</v>
      </c>
      <c r="F67">
        <v>7.21</v>
      </c>
      <c r="G67">
        <v>2.5730763234217977</v>
      </c>
      <c r="H67">
        <v>1946.2429600785281</v>
      </c>
      <c r="I67">
        <v>0.52086270033753246</v>
      </c>
      <c r="J67">
        <v>6.3217622190161124E-2</v>
      </c>
      <c r="K67">
        <v>975.10950854130681</v>
      </c>
      <c r="L67">
        <v>0.56420246757307746</v>
      </c>
      <c r="N67" s="48">
        <f>'RawData + GCconc'!L67</f>
        <v>0</v>
      </c>
    </row>
    <row r="68" spans="1:14" x14ac:dyDescent="0.35">
      <c r="A68" t="s">
        <v>52</v>
      </c>
      <c r="B68" s="55">
        <v>43835</v>
      </c>
      <c r="C68" s="35">
        <v>0.57291666666666663</v>
      </c>
      <c r="D68">
        <v>9.1</v>
      </c>
      <c r="E68">
        <v>755.7</v>
      </c>
      <c r="F68">
        <v>7.21</v>
      </c>
      <c r="G68">
        <v>2.2859951215585008</v>
      </c>
      <c r="H68">
        <v>2072.5354100820241</v>
      </c>
      <c r="I68">
        <v>0.36891716186906148</v>
      </c>
      <c r="J68">
        <v>6.3217622190161124E-2</v>
      </c>
      <c r="K68">
        <v>975.10950854130681</v>
      </c>
      <c r="L68">
        <v>0.56420246757307746</v>
      </c>
      <c r="M68" t="s">
        <v>75</v>
      </c>
      <c r="N68" s="48">
        <f>'RawData + GCconc'!L68</f>
        <v>2.0378151260504202E-2</v>
      </c>
    </row>
    <row r="69" spans="1:14" x14ac:dyDescent="0.35">
      <c r="A69" t="s">
        <v>53</v>
      </c>
      <c r="B69" s="55">
        <v>43835</v>
      </c>
      <c r="C69" s="35">
        <v>0.58333333333333337</v>
      </c>
      <c r="D69">
        <v>9.1</v>
      </c>
      <c r="E69">
        <v>755.2</v>
      </c>
      <c r="F69">
        <v>7.19</v>
      </c>
      <c r="G69">
        <v>3.6486109828726931</v>
      </c>
      <c r="H69">
        <v>1846.8184998023398</v>
      </c>
      <c r="I69">
        <v>0.45696572191577134</v>
      </c>
      <c r="J69">
        <v>6.3175794995381354E-2</v>
      </c>
      <c r="K69">
        <v>974.4643388254533</v>
      </c>
      <c r="L69">
        <v>0.56382916965884367</v>
      </c>
      <c r="N69" s="48">
        <f>'RawData + GCconc'!L69</f>
        <v>0</v>
      </c>
    </row>
    <row r="70" spans="1:14" x14ac:dyDescent="0.35">
      <c r="A70" t="s">
        <v>53</v>
      </c>
      <c r="B70" s="55">
        <v>43835</v>
      </c>
      <c r="C70" s="35">
        <v>0.58333333333333337</v>
      </c>
      <c r="D70">
        <v>9.1</v>
      </c>
      <c r="E70">
        <v>755.2</v>
      </c>
      <c r="F70">
        <v>7.19</v>
      </c>
      <c r="G70">
        <v>3.6963961562699716</v>
      </c>
      <c r="H70">
        <v>1871.0293915603975</v>
      </c>
      <c r="I70">
        <v>0.37361325015098146</v>
      </c>
      <c r="J70">
        <v>6.3175794995381354E-2</v>
      </c>
      <c r="K70">
        <v>974.4643388254533</v>
      </c>
      <c r="L70">
        <v>0.56382916965884367</v>
      </c>
      <c r="M70" t="s">
        <v>75</v>
      </c>
      <c r="N70" s="48">
        <f>'RawData + GCconc'!L70</f>
        <v>2.224770642201835E-2</v>
      </c>
    </row>
    <row r="71" spans="1:14" x14ac:dyDescent="0.35">
      <c r="A71" t="s">
        <v>50</v>
      </c>
      <c r="B71" s="55">
        <v>43859</v>
      </c>
      <c r="C71" s="35">
        <v>0.51736111111111105</v>
      </c>
      <c r="D71">
        <v>6.4</v>
      </c>
      <c r="E71">
        <v>754.9</v>
      </c>
      <c r="F71">
        <v>6.93</v>
      </c>
      <c r="G71">
        <v>1.4571264288687606</v>
      </c>
      <c r="H71">
        <v>1748.7290479210155</v>
      </c>
      <c r="I71">
        <v>0.75970263794438408</v>
      </c>
      <c r="J71">
        <v>6.7822265949797178E-2</v>
      </c>
      <c r="K71">
        <v>1071.8314790747149</v>
      </c>
      <c r="L71">
        <v>0.62359481412454054</v>
      </c>
      <c r="N71" s="48">
        <f>'RawData + GCconc'!L71</f>
        <v>0</v>
      </c>
    </row>
    <row r="72" spans="1:14" x14ac:dyDescent="0.35">
      <c r="A72" t="s">
        <v>50</v>
      </c>
      <c r="B72" s="55">
        <v>43859</v>
      </c>
      <c r="C72" s="35">
        <v>0.51736111111111105</v>
      </c>
      <c r="D72">
        <v>6.4</v>
      </c>
      <c r="E72">
        <v>754.9</v>
      </c>
      <c r="F72">
        <v>6.93</v>
      </c>
      <c r="G72">
        <v>1.5032428566757201</v>
      </c>
      <c r="H72">
        <v>1916.243119464551</v>
      </c>
      <c r="I72">
        <v>0.72502743854833751</v>
      </c>
      <c r="J72">
        <v>6.7822265949797178E-2</v>
      </c>
      <c r="K72">
        <v>1071.8314790747149</v>
      </c>
      <c r="L72">
        <v>0.62359481412454054</v>
      </c>
      <c r="N72" s="48">
        <f>'RawData + GCconc'!L72</f>
        <v>0</v>
      </c>
    </row>
    <row r="73" spans="1:14" x14ac:dyDescent="0.35">
      <c r="A73" t="s">
        <v>51</v>
      </c>
      <c r="B73" s="55">
        <v>43860</v>
      </c>
      <c r="C73" s="35">
        <v>0.42708333333333331</v>
      </c>
      <c r="D73">
        <v>6</v>
      </c>
      <c r="E73">
        <v>758.5</v>
      </c>
      <c r="F73">
        <v>6.86</v>
      </c>
      <c r="G73">
        <v>33.526791211799718</v>
      </c>
      <c r="H73">
        <v>5756.8954501682301</v>
      </c>
      <c r="I73">
        <v>1.3707353654840264</v>
      </c>
      <c r="J73">
        <v>6.8893804889596566E-2</v>
      </c>
      <c r="K73">
        <v>1092.6746963865919</v>
      </c>
      <c r="L73">
        <v>0.6362560149235541</v>
      </c>
      <c r="N73" s="48">
        <f>'RawData + GCconc'!L73</f>
        <v>0</v>
      </c>
    </row>
    <row r="74" spans="1:14" x14ac:dyDescent="0.35">
      <c r="A74" t="s">
        <v>48</v>
      </c>
      <c r="B74" s="55">
        <v>43860</v>
      </c>
      <c r="C74" s="35">
        <v>0.5625</v>
      </c>
      <c r="D74">
        <v>6.6</v>
      </c>
      <c r="E74">
        <v>756.6</v>
      </c>
      <c r="F74">
        <v>7.52</v>
      </c>
      <c r="G74">
        <v>2.2601563190030132</v>
      </c>
      <c r="H74">
        <v>1290.0779571076719</v>
      </c>
      <c r="I74">
        <v>0.73924312459281027</v>
      </c>
      <c r="J74">
        <v>6.7607211398061126E-2</v>
      </c>
      <c r="K74">
        <v>1066.5187773644234</v>
      </c>
      <c r="L74">
        <v>0.62024459291540723</v>
      </c>
      <c r="N74" s="48">
        <f>'RawData + GCconc'!L74</f>
        <v>0</v>
      </c>
    </row>
    <row r="75" spans="1:14" x14ac:dyDescent="0.35">
      <c r="A75" t="s">
        <v>54</v>
      </c>
      <c r="B75" s="55">
        <v>43859</v>
      </c>
      <c r="C75" s="35">
        <v>0.47916666666666669</v>
      </c>
      <c r="D75">
        <v>6.4</v>
      </c>
      <c r="E75">
        <v>757.3</v>
      </c>
      <c r="F75">
        <v>6.58</v>
      </c>
      <c r="G75">
        <v>1.1020124656567298</v>
      </c>
      <c r="H75">
        <v>1629.7160530185884</v>
      </c>
      <c r="I75">
        <v>0.69096188743939946</v>
      </c>
      <c r="J75">
        <v>6.8037888467057106E-2</v>
      </c>
      <c r="K75">
        <v>1075.2390768357152</v>
      </c>
      <c r="L75">
        <v>0.62557736486490201</v>
      </c>
      <c r="N75" s="48">
        <f>'RawData + GCconc'!L75</f>
        <v>0</v>
      </c>
    </row>
    <row r="76" spans="1:14" x14ac:dyDescent="0.35">
      <c r="A76" t="s">
        <v>54</v>
      </c>
      <c r="B76" s="55">
        <v>43859</v>
      </c>
      <c r="C76" s="35">
        <v>0.47916666666666669</v>
      </c>
      <c r="D76">
        <v>6.4</v>
      </c>
      <c r="E76">
        <v>757.3</v>
      </c>
      <c r="F76">
        <v>6.58</v>
      </c>
      <c r="G76">
        <v>1.1248211423185077</v>
      </c>
      <c r="H76">
        <v>1713.9932787641135</v>
      </c>
      <c r="I76">
        <v>0.75429196431298973</v>
      </c>
      <c r="J76">
        <v>6.8037888467057106E-2</v>
      </c>
      <c r="K76">
        <v>1075.2390768357152</v>
      </c>
      <c r="L76">
        <v>0.62557736486490201</v>
      </c>
      <c r="N76" s="48">
        <f>'RawData + GCconc'!L76</f>
        <v>0</v>
      </c>
    </row>
    <row r="77" spans="1:14" x14ac:dyDescent="0.35">
      <c r="A77" t="s">
        <v>49</v>
      </c>
      <c r="B77" s="55">
        <v>43859</v>
      </c>
      <c r="C77" s="35">
        <v>0.53472222222222221</v>
      </c>
      <c r="D77">
        <v>6.7</v>
      </c>
      <c r="E77">
        <v>753.3</v>
      </c>
      <c r="F77">
        <v>7.72</v>
      </c>
      <c r="G77">
        <v>3.9481059757592871</v>
      </c>
      <c r="H77">
        <v>2102.5406984654987</v>
      </c>
      <c r="I77">
        <v>0.78137013466034411</v>
      </c>
      <c r="J77">
        <v>6.7130552030953472E-2</v>
      </c>
      <c r="K77">
        <v>1058.0500656774423</v>
      </c>
      <c r="L77">
        <v>0.61519131738270283</v>
      </c>
      <c r="N77" s="48">
        <f>'RawData + GCconc'!L77</f>
        <v>0</v>
      </c>
    </row>
    <row r="78" spans="1:14" x14ac:dyDescent="0.35">
      <c r="A78" t="s">
        <v>49</v>
      </c>
      <c r="B78" s="55">
        <v>43859</v>
      </c>
      <c r="C78" s="35">
        <v>0.53472222222222221</v>
      </c>
      <c r="D78">
        <v>6.7</v>
      </c>
      <c r="E78">
        <v>753.3</v>
      </c>
      <c r="F78">
        <v>7.72</v>
      </c>
      <c r="G78">
        <v>4.1144673047516367</v>
      </c>
      <c r="H78">
        <v>2054.0630253214581</v>
      </c>
      <c r="I78">
        <v>0.79448039601268605</v>
      </c>
      <c r="J78">
        <v>6.7130552030953472E-2</v>
      </c>
      <c r="K78">
        <v>1058.0500656774423</v>
      </c>
      <c r="L78">
        <v>0.61519131738270283</v>
      </c>
      <c r="N78" s="48">
        <f>'RawData + GCconc'!L78</f>
        <v>0</v>
      </c>
    </row>
    <row r="79" spans="1:14" x14ac:dyDescent="0.35">
      <c r="A79" t="s">
        <v>52</v>
      </c>
      <c r="B79" s="55">
        <v>43859</v>
      </c>
      <c r="C79" s="35">
        <v>0.53819444444444442</v>
      </c>
      <c r="D79">
        <v>6.6</v>
      </c>
      <c r="E79">
        <v>753.2</v>
      </c>
      <c r="F79">
        <v>7.06</v>
      </c>
      <c r="G79">
        <v>2.3010872053452398</v>
      </c>
      <c r="H79">
        <v>2257.1169850158572</v>
      </c>
      <c r="I79">
        <v>0.76362757019108407</v>
      </c>
      <c r="J79">
        <v>6.7303398922838542E-2</v>
      </c>
      <c r="K79">
        <v>1061.7260680820559</v>
      </c>
      <c r="L79">
        <v>0.61745734520735485</v>
      </c>
      <c r="N79" s="48">
        <f>'RawData + GCconc'!L79</f>
        <v>0</v>
      </c>
    </row>
    <row r="80" spans="1:14" x14ac:dyDescent="0.35">
      <c r="A80" t="s">
        <v>52</v>
      </c>
      <c r="B80" s="55">
        <v>43859</v>
      </c>
      <c r="C80" s="35">
        <v>0.53819444444444442</v>
      </c>
      <c r="D80">
        <v>6.6</v>
      </c>
      <c r="E80">
        <v>753.2</v>
      </c>
      <c r="F80">
        <v>7.06</v>
      </c>
      <c r="G80">
        <v>2.5335824740566255</v>
      </c>
      <c r="H80">
        <v>2342.8239685155004</v>
      </c>
      <c r="I80">
        <v>0.94858909047724715</v>
      </c>
      <c r="J80">
        <v>6.7303398922838542E-2</v>
      </c>
      <c r="K80">
        <v>1061.7260680820559</v>
      </c>
      <c r="L80">
        <v>0.61745734520735485</v>
      </c>
      <c r="N80" s="48">
        <f>'RawData + GCconc'!L80</f>
        <v>0</v>
      </c>
    </row>
    <row r="81" spans="1:14" x14ac:dyDescent="0.35">
      <c r="A81" t="s">
        <v>53</v>
      </c>
      <c r="B81" s="55">
        <v>43859</v>
      </c>
      <c r="C81" s="35">
        <v>0.55555555555555558</v>
      </c>
      <c r="D81">
        <v>6.3</v>
      </c>
      <c r="E81">
        <v>752.5</v>
      </c>
      <c r="F81">
        <v>6.95</v>
      </c>
      <c r="G81">
        <v>5.3250676374237873</v>
      </c>
      <c r="H81">
        <v>2514.0968056148695</v>
      </c>
      <c r="I81">
        <v>0.83016509126272764</v>
      </c>
      <c r="J81">
        <v>6.7790857917120056E-2</v>
      </c>
      <c r="K81">
        <v>1072.2957579906933</v>
      </c>
      <c r="L81">
        <v>0.62399567519226462</v>
      </c>
      <c r="N81" s="48">
        <f>'RawData + GCconc'!L81</f>
        <v>0</v>
      </c>
    </row>
    <row r="82" spans="1:14" x14ac:dyDescent="0.35">
      <c r="A82" t="s">
        <v>53</v>
      </c>
      <c r="B82" s="55">
        <v>43859</v>
      </c>
      <c r="C82" s="35">
        <v>0.55555555555555558</v>
      </c>
      <c r="D82">
        <v>6.3</v>
      </c>
      <c r="E82">
        <v>752.5</v>
      </c>
      <c r="F82">
        <v>6.95</v>
      </c>
      <c r="G82">
        <v>5.1935845395493461</v>
      </c>
      <c r="H82">
        <v>2408.4817068930397</v>
      </c>
      <c r="I82">
        <v>0.80286274979352901</v>
      </c>
      <c r="J82">
        <v>6.7790857917120056E-2</v>
      </c>
      <c r="K82">
        <v>1072.2957579906933</v>
      </c>
      <c r="L82">
        <v>0.62399567519226462</v>
      </c>
      <c r="N82" s="48">
        <f>'RawData + GCconc'!L82</f>
        <v>0</v>
      </c>
    </row>
    <row r="83" spans="1:14" x14ac:dyDescent="0.35">
      <c r="A83" t="s">
        <v>50</v>
      </c>
      <c r="B83" s="55">
        <v>43873</v>
      </c>
      <c r="C83" s="35">
        <v>0.5</v>
      </c>
      <c r="D83">
        <v>12.4</v>
      </c>
      <c r="E83">
        <v>756.8</v>
      </c>
      <c r="F83">
        <v>6.89</v>
      </c>
      <c r="G83">
        <v>1.0312617550645726</v>
      </c>
      <c r="H83">
        <v>1733.5027969739572</v>
      </c>
      <c r="I83">
        <v>0.49217395222260307</v>
      </c>
      <c r="J83">
        <v>5.8333468750455052E-2</v>
      </c>
      <c r="K83">
        <v>873.33190363847689</v>
      </c>
      <c r="L83">
        <v>0.50210494573399667</v>
      </c>
      <c r="N83" s="48">
        <f>'RawData + GCconc'!L83</f>
        <v>0</v>
      </c>
    </row>
    <row r="84" spans="1:14" x14ac:dyDescent="0.35">
      <c r="A84" t="s">
        <v>50</v>
      </c>
      <c r="B84" s="55">
        <v>43873</v>
      </c>
      <c r="C84" s="35">
        <v>0.5</v>
      </c>
      <c r="D84">
        <v>12.4</v>
      </c>
      <c r="E84">
        <v>756.8</v>
      </c>
      <c r="F84">
        <v>6.89</v>
      </c>
      <c r="G84">
        <v>0.99057568989154132</v>
      </c>
      <c r="H84">
        <v>1763.672113039627</v>
      </c>
      <c r="I84">
        <v>0.49663219380763035</v>
      </c>
      <c r="J84">
        <v>5.8333468750455052E-2</v>
      </c>
      <c r="K84">
        <v>873.33190363847689</v>
      </c>
      <c r="L84">
        <v>0.50210494573399667</v>
      </c>
      <c r="N84" s="48">
        <f>'RawData + GCconc'!L84</f>
        <v>0</v>
      </c>
    </row>
    <row r="85" spans="1:14" x14ac:dyDescent="0.35">
      <c r="A85" t="s">
        <v>51</v>
      </c>
      <c r="B85" s="55">
        <v>43873</v>
      </c>
      <c r="C85" s="35">
        <v>0.34375</v>
      </c>
      <c r="D85">
        <v>12</v>
      </c>
      <c r="E85">
        <v>756.6</v>
      </c>
      <c r="F85">
        <v>6.64</v>
      </c>
      <c r="G85">
        <v>8.9426695746066116</v>
      </c>
      <c r="H85">
        <v>5360.8052411919834</v>
      </c>
      <c r="I85">
        <v>0.98396630763245885</v>
      </c>
      <c r="J85">
        <v>5.8881537835283299E-2</v>
      </c>
      <c r="K85">
        <v>884.73836394659884</v>
      </c>
      <c r="L85">
        <v>0.50904502903076665</v>
      </c>
      <c r="N85" s="48">
        <f>'RawData + GCconc'!L85</f>
        <v>0</v>
      </c>
    </row>
    <row r="86" spans="1:14" x14ac:dyDescent="0.35">
      <c r="A86" t="s">
        <v>51</v>
      </c>
      <c r="B86" s="55">
        <v>43873</v>
      </c>
      <c r="C86" s="35">
        <v>0.34375</v>
      </c>
      <c r="D86">
        <v>12</v>
      </c>
      <c r="E86">
        <v>756.6</v>
      </c>
      <c r="F86">
        <v>6.64</v>
      </c>
      <c r="G86">
        <v>9.6635182909057082</v>
      </c>
      <c r="H86">
        <v>5704.3033619543221</v>
      </c>
      <c r="I86">
        <v>1.0439238763667595</v>
      </c>
      <c r="J86">
        <v>5.8881537835283299E-2</v>
      </c>
      <c r="K86">
        <v>884.73836394659884</v>
      </c>
      <c r="L86">
        <v>0.50904502903076665</v>
      </c>
      <c r="N86" s="48">
        <f>'RawData + GCconc'!L86</f>
        <v>0</v>
      </c>
    </row>
    <row r="87" spans="1:14" x14ac:dyDescent="0.35">
      <c r="A87" t="s">
        <v>48</v>
      </c>
      <c r="B87" s="55">
        <v>43873</v>
      </c>
      <c r="C87" s="35">
        <v>0.39583333333333331</v>
      </c>
      <c r="D87">
        <v>12.2</v>
      </c>
      <c r="E87">
        <v>759.4</v>
      </c>
      <c r="F87">
        <v>7.41</v>
      </c>
      <c r="G87">
        <v>1.8369324994743266</v>
      </c>
      <c r="H87">
        <v>2172.0830160906762</v>
      </c>
      <c r="I87">
        <v>0.86059142688970447</v>
      </c>
      <c r="J87">
        <v>5.8815365926333782E-2</v>
      </c>
      <c r="K87">
        <v>882.14414971247095</v>
      </c>
      <c r="L87">
        <v>0.50736149470718817</v>
      </c>
      <c r="N87" s="48">
        <f>'RawData + GCconc'!L87</f>
        <v>0</v>
      </c>
    </row>
    <row r="88" spans="1:14" x14ac:dyDescent="0.35">
      <c r="A88" t="s">
        <v>48</v>
      </c>
      <c r="B88" s="55">
        <v>43873</v>
      </c>
      <c r="C88" s="35">
        <v>0.39583333333333331</v>
      </c>
      <c r="D88">
        <v>12.2</v>
      </c>
      <c r="E88">
        <v>759.4</v>
      </c>
      <c r="F88">
        <v>7.41</v>
      </c>
      <c r="G88">
        <v>1.2158998930002898</v>
      </c>
      <c r="H88">
        <v>1627.4758496872769</v>
      </c>
      <c r="I88">
        <v>0.51615227164534661</v>
      </c>
      <c r="J88">
        <v>5.8815365926333782E-2</v>
      </c>
      <c r="K88">
        <v>882.14414971247095</v>
      </c>
      <c r="L88">
        <v>0.50736149470718817</v>
      </c>
      <c r="N88" s="48">
        <f>'RawData + GCconc'!L88</f>
        <v>0</v>
      </c>
    </row>
    <row r="89" spans="1:14" x14ac:dyDescent="0.35">
      <c r="A89" t="s">
        <v>54</v>
      </c>
      <c r="B89" s="55">
        <v>43873</v>
      </c>
      <c r="C89" s="35">
        <v>0.375</v>
      </c>
      <c r="D89">
        <v>12.4</v>
      </c>
      <c r="E89">
        <v>758.3</v>
      </c>
      <c r="F89">
        <v>7.05</v>
      </c>
      <c r="G89">
        <v>0.66868349252401771</v>
      </c>
      <c r="H89">
        <v>1566.9022987989572</v>
      </c>
      <c r="I89">
        <v>0.50184969250852585</v>
      </c>
      <c r="J89">
        <v>5.844908741209047E-2</v>
      </c>
      <c r="K89">
        <v>875.06287332063584</v>
      </c>
      <c r="L89">
        <v>0.50310013259789865</v>
      </c>
      <c r="N89" s="48">
        <f>'RawData + GCconc'!L89</f>
        <v>0</v>
      </c>
    </row>
    <row r="90" spans="1:14" x14ac:dyDescent="0.35">
      <c r="A90" t="s">
        <v>54</v>
      </c>
      <c r="B90" s="55">
        <v>43873</v>
      </c>
      <c r="C90" s="35">
        <v>0.375</v>
      </c>
      <c r="D90">
        <v>12.4</v>
      </c>
      <c r="E90">
        <v>758.3</v>
      </c>
      <c r="F90">
        <v>7.05</v>
      </c>
      <c r="G90">
        <v>0.73264922077876204</v>
      </c>
      <c r="H90">
        <v>1553.4144337784028</v>
      </c>
      <c r="I90">
        <v>0.50618448898405222</v>
      </c>
      <c r="J90">
        <v>5.844908741209047E-2</v>
      </c>
      <c r="K90">
        <v>875.06287332063584</v>
      </c>
      <c r="L90">
        <v>0.50310013259789865</v>
      </c>
      <c r="N90" s="48">
        <f>'RawData + GCconc'!L90</f>
        <v>0</v>
      </c>
    </row>
    <row r="91" spans="1:14" x14ac:dyDescent="0.35">
      <c r="A91" t="s">
        <v>49</v>
      </c>
      <c r="B91" s="55">
        <v>43873</v>
      </c>
      <c r="C91" s="35">
        <v>0.44444444444444442</v>
      </c>
      <c r="D91">
        <v>12.3</v>
      </c>
      <c r="E91">
        <v>755.4</v>
      </c>
      <c r="F91">
        <v>7.21</v>
      </c>
      <c r="G91">
        <v>1.8374666292800756</v>
      </c>
      <c r="H91">
        <v>2618.0703677997462</v>
      </c>
      <c r="I91">
        <v>0.56361087368398621</v>
      </c>
      <c r="J91">
        <v>5.8365242394780227E-2</v>
      </c>
      <c r="K91">
        <v>874.59998684666925</v>
      </c>
      <c r="L91">
        <v>0.50292815425667614</v>
      </c>
      <c r="N91" s="48">
        <f>'RawData + GCconc'!L91</f>
        <v>0</v>
      </c>
    </row>
    <row r="92" spans="1:14" x14ac:dyDescent="0.35">
      <c r="A92" t="s">
        <v>49</v>
      </c>
      <c r="B92" s="55">
        <v>43873</v>
      </c>
      <c r="C92" s="35">
        <v>0.44444444444444442</v>
      </c>
      <c r="D92">
        <v>12.3</v>
      </c>
      <c r="E92">
        <v>755.4</v>
      </c>
      <c r="F92">
        <v>7.21</v>
      </c>
      <c r="G92">
        <v>2.004088264459952</v>
      </c>
      <c r="H92">
        <v>2487.3959165429287</v>
      </c>
      <c r="I92">
        <v>0.56229156069935593</v>
      </c>
      <c r="J92">
        <v>5.8365242394780227E-2</v>
      </c>
      <c r="K92">
        <v>874.59998684666925</v>
      </c>
      <c r="L92">
        <v>0.50292815425667614</v>
      </c>
      <c r="N92" s="48">
        <f>'RawData + GCconc'!L92</f>
        <v>0</v>
      </c>
    </row>
    <row r="93" spans="1:14" x14ac:dyDescent="0.35">
      <c r="A93" t="s">
        <v>52</v>
      </c>
      <c r="B93" s="55">
        <v>43873</v>
      </c>
      <c r="C93" s="35">
        <v>0.40625</v>
      </c>
      <c r="D93">
        <v>12.4</v>
      </c>
      <c r="E93">
        <v>756.2</v>
      </c>
      <c r="F93">
        <v>6.83</v>
      </c>
      <c r="G93">
        <v>1.4757035245929888</v>
      </c>
      <c r="H93">
        <v>2353.0366981481552</v>
      </c>
      <c r="I93">
        <v>0.51240191065398744</v>
      </c>
      <c r="J93">
        <v>5.8287221285800904E-2</v>
      </c>
      <c r="K93">
        <v>872.63951576561362</v>
      </c>
      <c r="L93">
        <v>0.50170687098843603</v>
      </c>
      <c r="N93" s="48">
        <f>'RawData + GCconc'!L93</f>
        <v>0</v>
      </c>
    </row>
    <row r="94" spans="1:14" x14ac:dyDescent="0.35">
      <c r="A94" t="s">
        <v>52</v>
      </c>
      <c r="B94" s="55">
        <v>43873</v>
      </c>
      <c r="C94" s="35">
        <v>0.40625</v>
      </c>
      <c r="D94">
        <v>12.4</v>
      </c>
      <c r="E94">
        <v>756.2</v>
      </c>
      <c r="F94">
        <v>6.83</v>
      </c>
      <c r="G94">
        <v>1.4271259346905147</v>
      </c>
      <c r="H94">
        <v>2153.9066258774333</v>
      </c>
      <c r="I94">
        <v>0.50038096127073317</v>
      </c>
      <c r="J94">
        <v>5.8287221285800904E-2</v>
      </c>
      <c r="K94">
        <v>872.63951576561362</v>
      </c>
      <c r="L94">
        <v>0.50170687098843603</v>
      </c>
      <c r="N94" s="48">
        <f>'RawData + GCconc'!L94</f>
        <v>0</v>
      </c>
    </row>
    <row r="95" spans="1:14" x14ac:dyDescent="0.35">
      <c r="A95" t="s">
        <v>53</v>
      </c>
      <c r="B95" s="55">
        <v>43873</v>
      </c>
      <c r="C95" s="35">
        <v>0.42708333333333331</v>
      </c>
      <c r="D95">
        <v>12.4</v>
      </c>
      <c r="E95">
        <v>755.7</v>
      </c>
      <c r="F95">
        <v>6.79</v>
      </c>
      <c r="G95">
        <v>2.5828939711845904</v>
      </c>
      <c r="H95">
        <v>2554.3403242461081</v>
      </c>
      <c r="I95">
        <v>0.60686051556954612</v>
      </c>
      <c r="J95">
        <v>5.8248681731922415E-2</v>
      </c>
      <c r="K95">
        <v>872.06252587156075</v>
      </c>
      <c r="L95">
        <v>0.50137514203380207</v>
      </c>
      <c r="N95" s="48">
        <f>'RawData + GCconc'!L95</f>
        <v>0</v>
      </c>
    </row>
    <row r="96" spans="1:14" x14ac:dyDescent="0.35">
      <c r="A96" t="s">
        <v>53</v>
      </c>
      <c r="B96" s="55">
        <v>43873</v>
      </c>
      <c r="C96" s="35">
        <v>0.42708333333333331</v>
      </c>
      <c r="D96">
        <v>12.4</v>
      </c>
      <c r="E96">
        <v>755.7</v>
      </c>
      <c r="F96">
        <v>6.79</v>
      </c>
      <c r="G96">
        <v>2.6604255054459105</v>
      </c>
      <c r="H96">
        <v>2622.7429143343224</v>
      </c>
      <c r="I96">
        <v>0.55272578767616021</v>
      </c>
      <c r="J96">
        <v>5.8248681731922415E-2</v>
      </c>
      <c r="K96">
        <v>872.06252587156075</v>
      </c>
      <c r="L96">
        <v>0.50137514203380207</v>
      </c>
      <c r="N96" s="48">
        <f>'RawData + GCconc'!L96</f>
        <v>0</v>
      </c>
    </row>
    <row r="97" spans="1:14" x14ac:dyDescent="0.35">
      <c r="A97" t="s">
        <v>50</v>
      </c>
      <c r="B97" s="55">
        <v>43888</v>
      </c>
      <c r="C97" s="35">
        <v>0.51041666666666663</v>
      </c>
      <c r="D97">
        <v>10.3</v>
      </c>
      <c r="E97">
        <v>752.2</v>
      </c>
      <c r="F97">
        <v>7.2</v>
      </c>
      <c r="G97">
        <v>0.94464057376608979</v>
      </c>
      <c r="H97">
        <v>1173.3854463011658</v>
      </c>
      <c r="I97">
        <v>0.59503421156525582</v>
      </c>
      <c r="J97">
        <v>6.1038313551155438E-2</v>
      </c>
      <c r="K97">
        <v>931.35713893194941</v>
      </c>
      <c r="L97">
        <v>0.53761556541451139</v>
      </c>
      <c r="N97" s="48">
        <f>'RawData + GCconc'!L97</f>
        <v>0</v>
      </c>
    </row>
    <row r="98" spans="1:14" x14ac:dyDescent="0.35">
      <c r="A98" t="s">
        <v>50</v>
      </c>
      <c r="B98" s="55">
        <v>43888</v>
      </c>
      <c r="C98" s="35">
        <v>0.51041666666666663</v>
      </c>
      <c r="D98">
        <v>10.3</v>
      </c>
      <c r="E98">
        <v>752.2</v>
      </c>
      <c r="F98">
        <v>7.2</v>
      </c>
      <c r="G98">
        <v>0.95808400055469645</v>
      </c>
      <c r="H98">
        <v>1003.431906851084</v>
      </c>
      <c r="I98">
        <v>0.54055332248005294</v>
      </c>
      <c r="J98">
        <v>6.1038313551155438E-2</v>
      </c>
      <c r="K98">
        <v>931.35713893194941</v>
      </c>
      <c r="L98">
        <v>0.53761556541451139</v>
      </c>
      <c r="N98" s="48">
        <f>'RawData + GCconc'!L98</f>
        <v>0</v>
      </c>
    </row>
    <row r="99" spans="1:14" x14ac:dyDescent="0.35">
      <c r="A99" t="s">
        <v>51</v>
      </c>
      <c r="B99" s="55">
        <v>43888</v>
      </c>
      <c r="C99" s="35">
        <v>0.60416666666666663</v>
      </c>
      <c r="D99">
        <v>9.6999999999999993</v>
      </c>
      <c r="E99">
        <v>751.7</v>
      </c>
      <c r="F99">
        <v>7.15</v>
      </c>
      <c r="G99">
        <v>18.534282603110547</v>
      </c>
      <c r="H99">
        <v>3614.9620692987482</v>
      </c>
      <c r="I99">
        <v>0.864542417354631</v>
      </c>
      <c r="J99">
        <v>6.1927191388128675E-2</v>
      </c>
      <c r="K99">
        <v>950.05154722576901</v>
      </c>
      <c r="L99">
        <v>0.54905122223702696</v>
      </c>
      <c r="N99" s="48">
        <f>'RawData + GCconc'!L99</f>
        <v>0</v>
      </c>
    </row>
    <row r="100" spans="1:14" x14ac:dyDescent="0.35">
      <c r="A100" t="s">
        <v>51</v>
      </c>
      <c r="B100" s="55">
        <v>43888</v>
      </c>
      <c r="C100" s="35">
        <v>0.60416666666666663</v>
      </c>
      <c r="D100">
        <v>9.6999999999999993</v>
      </c>
      <c r="E100">
        <v>751.7</v>
      </c>
      <c r="F100">
        <v>7.15</v>
      </c>
      <c r="G100">
        <v>18.980707202579858</v>
      </c>
      <c r="H100">
        <v>3857.933646712946</v>
      </c>
      <c r="I100">
        <v>1.0040852585096225</v>
      </c>
      <c r="J100">
        <v>6.1927191388128675E-2</v>
      </c>
      <c r="K100">
        <v>950.05154722576901</v>
      </c>
      <c r="L100">
        <v>0.54905122223702696</v>
      </c>
      <c r="N100" s="48">
        <f>'RawData + GCconc'!L100</f>
        <v>0</v>
      </c>
    </row>
    <row r="101" spans="1:14" x14ac:dyDescent="0.35">
      <c r="A101" t="s">
        <v>48</v>
      </c>
      <c r="B101" s="55">
        <v>43888</v>
      </c>
      <c r="C101" s="35">
        <v>0.45833333333333331</v>
      </c>
      <c r="D101">
        <v>9.6</v>
      </c>
      <c r="E101">
        <v>754.8</v>
      </c>
      <c r="F101">
        <v>7.73</v>
      </c>
      <c r="G101">
        <v>1.7837690391861369</v>
      </c>
      <c r="H101">
        <v>1006.070859088944</v>
      </c>
      <c r="I101">
        <v>0.61486594474149758</v>
      </c>
      <c r="J101">
        <v>6.2340675771540913E-2</v>
      </c>
      <c r="K101">
        <v>957.25809838488931</v>
      </c>
      <c r="L101">
        <v>0.55332503702237856</v>
      </c>
      <c r="N101" s="48">
        <f>'RawData + GCconc'!L101</f>
        <v>0</v>
      </c>
    </row>
    <row r="102" spans="1:14" x14ac:dyDescent="0.35">
      <c r="A102" t="s">
        <v>48</v>
      </c>
      <c r="B102" s="55">
        <v>43888</v>
      </c>
      <c r="C102" s="35">
        <v>0.45833333333333331</v>
      </c>
      <c r="D102">
        <v>9.6</v>
      </c>
      <c r="E102">
        <v>754.8</v>
      </c>
      <c r="F102">
        <v>7.73</v>
      </c>
      <c r="G102">
        <v>1.6868447557796766</v>
      </c>
      <c r="H102">
        <v>970.86587851967579</v>
      </c>
      <c r="I102">
        <v>0.6478624921323759</v>
      </c>
      <c r="J102">
        <v>6.2340675771540913E-2</v>
      </c>
      <c r="K102">
        <v>957.25809838488931</v>
      </c>
      <c r="L102">
        <v>0.55332503702237856</v>
      </c>
      <c r="N102" s="48">
        <f>'RawData + GCconc'!L102</f>
        <v>0</v>
      </c>
    </row>
    <row r="103" spans="1:14" x14ac:dyDescent="0.35">
      <c r="A103" t="s">
        <v>54</v>
      </c>
      <c r="B103" s="55">
        <v>43888</v>
      </c>
      <c r="C103" s="35">
        <v>0.46875</v>
      </c>
      <c r="D103">
        <v>10.1</v>
      </c>
      <c r="E103">
        <v>754</v>
      </c>
      <c r="F103">
        <v>7</v>
      </c>
      <c r="G103">
        <v>1.2672367791436172</v>
      </c>
      <c r="H103">
        <v>916.40058688822478</v>
      </c>
      <c r="I103">
        <v>0.56018213892097302</v>
      </c>
      <c r="J103">
        <v>6.1492256855752027E-2</v>
      </c>
      <c r="K103">
        <v>939.97967653208366</v>
      </c>
      <c r="L103">
        <v>0.5428045071039469</v>
      </c>
      <c r="N103" s="48">
        <f>'RawData + GCconc'!L103</f>
        <v>0</v>
      </c>
    </row>
    <row r="104" spans="1:14" x14ac:dyDescent="0.35">
      <c r="A104" t="s">
        <v>54</v>
      </c>
      <c r="B104" s="55">
        <v>43888</v>
      </c>
      <c r="C104" s="35">
        <v>0.46875</v>
      </c>
      <c r="D104">
        <v>10.1</v>
      </c>
      <c r="E104">
        <v>754</v>
      </c>
      <c r="F104">
        <v>7</v>
      </c>
      <c r="G104">
        <v>1.0484848167583174</v>
      </c>
      <c r="H104">
        <v>871.10518884469047</v>
      </c>
      <c r="I104">
        <v>0.60861469975574578</v>
      </c>
      <c r="J104">
        <v>6.1492256855752027E-2</v>
      </c>
      <c r="K104">
        <v>939.97967653208366</v>
      </c>
      <c r="L104">
        <v>0.5428045071039469</v>
      </c>
      <c r="M104" t="s">
        <v>71</v>
      </c>
      <c r="N104" s="48">
        <f>'RawData + GCconc'!L104</f>
        <v>0</v>
      </c>
    </row>
    <row r="105" spans="1:14" x14ac:dyDescent="0.35">
      <c r="A105" t="s">
        <v>49</v>
      </c>
      <c r="B105" s="55">
        <v>43888</v>
      </c>
      <c r="C105" s="35">
        <v>0.5</v>
      </c>
      <c r="D105">
        <v>10.3</v>
      </c>
      <c r="E105">
        <v>751.1</v>
      </c>
      <c r="F105">
        <v>7.79</v>
      </c>
      <c r="G105">
        <v>2.7532035025416191</v>
      </c>
      <c r="H105">
        <v>685.55222731645154</v>
      </c>
      <c r="I105">
        <v>0.57717941180011112</v>
      </c>
      <c r="J105">
        <v>6.0949052523627818E-2</v>
      </c>
      <c r="K105">
        <v>929.99514364768311</v>
      </c>
      <c r="L105">
        <v>0.53682936876208398</v>
      </c>
      <c r="M105" t="s">
        <v>71</v>
      </c>
      <c r="N105" s="48">
        <f>'RawData + GCconc'!L105</f>
        <v>0</v>
      </c>
    </row>
    <row r="106" spans="1:14" x14ac:dyDescent="0.35">
      <c r="A106" t="s">
        <v>49</v>
      </c>
      <c r="B106" s="55">
        <v>43888</v>
      </c>
      <c r="C106" s="35">
        <v>0.5</v>
      </c>
      <c r="D106">
        <v>10.3</v>
      </c>
      <c r="E106">
        <v>751.1</v>
      </c>
      <c r="F106">
        <v>7.79</v>
      </c>
      <c r="G106">
        <v>3.1376896638865195</v>
      </c>
      <c r="H106">
        <v>805.9818393213535</v>
      </c>
      <c r="I106">
        <v>0.65797514080441499</v>
      </c>
      <c r="J106">
        <v>6.0949052523627818E-2</v>
      </c>
      <c r="K106">
        <v>929.99514364768311</v>
      </c>
      <c r="L106">
        <v>0.53682936876208398</v>
      </c>
      <c r="N106" s="48">
        <f>'RawData + GCconc'!L106</f>
        <v>0</v>
      </c>
    </row>
    <row r="107" spans="1:14" x14ac:dyDescent="0.35">
      <c r="A107" t="s">
        <v>52</v>
      </c>
      <c r="B107" s="55">
        <v>43888</v>
      </c>
      <c r="C107" s="35">
        <v>0.54166666666666663</v>
      </c>
      <c r="D107">
        <v>10.5</v>
      </c>
      <c r="E107">
        <v>750.8</v>
      </c>
      <c r="F107">
        <v>7.31</v>
      </c>
      <c r="G107">
        <v>1.8464399082464178</v>
      </c>
      <c r="H107">
        <v>1136.0691173762245</v>
      </c>
      <c r="I107">
        <v>0.56083445391014619</v>
      </c>
      <c r="J107">
        <v>6.0620967152298123E-2</v>
      </c>
      <c r="K107">
        <v>923.31945785215669</v>
      </c>
      <c r="L107">
        <v>0.53276884169055583</v>
      </c>
      <c r="N107" s="48">
        <f>'RawData + GCconc'!L107</f>
        <v>0</v>
      </c>
    </row>
    <row r="108" spans="1:14" x14ac:dyDescent="0.35">
      <c r="A108" t="s">
        <v>52</v>
      </c>
      <c r="B108" s="55">
        <v>43888</v>
      </c>
      <c r="C108" s="35">
        <v>0.54166666666666663</v>
      </c>
      <c r="D108">
        <v>10.5</v>
      </c>
      <c r="E108">
        <v>750.8</v>
      </c>
      <c r="F108">
        <v>7.31</v>
      </c>
      <c r="G108">
        <v>1.8812499904376661</v>
      </c>
      <c r="H108">
        <v>1198.8007010383799</v>
      </c>
      <c r="I108">
        <v>0.5756922360428034</v>
      </c>
      <c r="J108">
        <v>6.0620967152298123E-2</v>
      </c>
      <c r="K108">
        <v>923.31945785215669</v>
      </c>
      <c r="L108">
        <v>0.53276884169055583</v>
      </c>
      <c r="N108" s="48">
        <f>'RawData + GCconc'!L108</f>
        <v>0</v>
      </c>
    </row>
    <row r="109" spans="1:14" x14ac:dyDescent="0.35">
      <c r="A109" t="s">
        <v>53</v>
      </c>
      <c r="B109" s="55">
        <v>43888</v>
      </c>
      <c r="C109" s="35">
        <v>0.5625</v>
      </c>
      <c r="D109">
        <v>10.3</v>
      </c>
      <c r="E109">
        <v>750.5</v>
      </c>
      <c r="F109">
        <v>7.32</v>
      </c>
      <c r="G109">
        <v>4.3325506778834146</v>
      </c>
      <c r="H109">
        <v>1392.3164352476288</v>
      </c>
      <c r="I109">
        <v>0.65110307195585637</v>
      </c>
      <c r="J109">
        <v>6.0900364690430947E-2</v>
      </c>
      <c r="K109">
        <v>929.25223712899231</v>
      </c>
      <c r="L109">
        <v>0.53640053422439626</v>
      </c>
      <c r="N109" s="48">
        <f>'RawData + GCconc'!L109</f>
        <v>0</v>
      </c>
    </row>
    <row r="110" spans="1:14" x14ac:dyDescent="0.35">
      <c r="A110" t="s">
        <v>50</v>
      </c>
      <c r="B110" s="55">
        <v>43901</v>
      </c>
      <c r="C110" s="35">
        <v>0.61458333333333337</v>
      </c>
      <c r="D110">
        <v>14.3</v>
      </c>
      <c r="E110">
        <v>752.3</v>
      </c>
      <c r="F110">
        <v>7.66</v>
      </c>
      <c r="G110">
        <v>2.4181121478465553</v>
      </c>
      <c r="H110">
        <v>345.17072238785374</v>
      </c>
      <c r="I110">
        <v>0.51377575989898494</v>
      </c>
      <c r="J110">
        <v>5.5460254998737267E-2</v>
      </c>
      <c r="K110">
        <v>816.11519697872836</v>
      </c>
      <c r="L110">
        <v>0.46757478012072468</v>
      </c>
      <c r="M110" t="s">
        <v>74</v>
      </c>
      <c r="N110" s="48">
        <f>'RawData + GCconc'!L110</f>
        <v>0</v>
      </c>
    </row>
    <row r="111" spans="1:14" x14ac:dyDescent="0.35">
      <c r="A111" t="s">
        <v>50</v>
      </c>
      <c r="B111" s="55">
        <v>43901</v>
      </c>
      <c r="C111" s="35">
        <v>0.61458333333333337</v>
      </c>
      <c r="D111">
        <v>14.3</v>
      </c>
      <c r="E111">
        <v>752.3</v>
      </c>
      <c r="F111">
        <v>7.66</v>
      </c>
      <c r="G111">
        <v>2.4720222087127048</v>
      </c>
      <c r="H111">
        <v>387.95506426003135</v>
      </c>
      <c r="I111">
        <v>0.52074210007420274</v>
      </c>
      <c r="J111">
        <v>5.5460254998737267E-2</v>
      </c>
      <c r="K111">
        <v>816.11519697872836</v>
      </c>
      <c r="L111">
        <v>0.46757478012072468</v>
      </c>
      <c r="M111" t="s">
        <v>74</v>
      </c>
      <c r="N111" s="48">
        <f>'RawData + GCconc'!L111</f>
        <v>0</v>
      </c>
    </row>
    <row r="112" spans="1:14" x14ac:dyDescent="0.35">
      <c r="A112" t="s">
        <v>51</v>
      </c>
      <c r="B112" s="55">
        <v>43901</v>
      </c>
      <c r="C112" s="35">
        <v>0.72916666666666663</v>
      </c>
      <c r="D112">
        <v>15</v>
      </c>
      <c r="E112">
        <v>751.2</v>
      </c>
      <c r="F112">
        <v>7.26</v>
      </c>
      <c r="G112">
        <v>40.74082591617492</v>
      </c>
      <c r="H112">
        <v>3256.2251808555684</v>
      </c>
      <c r="I112">
        <v>0.53643943304613362</v>
      </c>
      <c r="J112">
        <v>5.4503039056324927E-2</v>
      </c>
      <c r="K112">
        <v>796.93750998911628</v>
      </c>
      <c r="L112">
        <v>0.45601527539898901</v>
      </c>
      <c r="M112" t="s">
        <v>74</v>
      </c>
      <c r="N112" s="48">
        <f>'RawData + GCconc'!L112</f>
        <v>0</v>
      </c>
    </row>
    <row r="113" spans="1:14" x14ac:dyDescent="0.35">
      <c r="A113" t="s">
        <v>51</v>
      </c>
      <c r="B113" s="55">
        <v>43901</v>
      </c>
      <c r="C113" s="35">
        <v>0.72916666666666663</v>
      </c>
      <c r="D113">
        <v>15</v>
      </c>
      <c r="E113">
        <v>751.2</v>
      </c>
      <c r="F113">
        <v>7.26</v>
      </c>
      <c r="G113">
        <v>43.817866652970572</v>
      </c>
      <c r="H113">
        <v>3553.3251272500611</v>
      </c>
      <c r="I113">
        <v>0.57852699338204827</v>
      </c>
      <c r="J113">
        <v>5.4503039056324927E-2</v>
      </c>
      <c r="K113">
        <v>796.93750998911628</v>
      </c>
      <c r="L113">
        <v>0.45601527539898901</v>
      </c>
      <c r="M113" t="s">
        <v>74</v>
      </c>
      <c r="N113" s="48">
        <f>'RawData + GCconc'!L113</f>
        <v>0</v>
      </c>
    </row>
    <row r="114" spans="1:14" x14ac:dyDescent="0.35">
      <c r="A114" t="s">
        <v>48</v>
      </c>
      <c r="B114" s="55">
        <v>43901</v>
      </c>
      <c r="C114" s="35">
        <v>0.54166666666666663</v>
      </c>
      <c r="D114">
        <v>13.3</v>
      </c>
      <c r="E114">
        <v>755.9</v>
      </c>
      <c r="F114">
        <v>7.18</v>
      </c>
      <c r="G114">
        <v>4.3763587829292172</v>
      </c>
      <c r="H114">
        <v>819.28464647911233</v>
      </c>
      <c r="I114">
        <v>0.66479589468228228</v>
      </c>
      <c r="J114">
        <v>5.7034374600907489E-2</v>
      </c>
      <c r="K114">
        <v>846.93943338447616</v>
      </c>
      <c r="L114">
        <v>0.48611913993842815</v>
      </c>
      <c r="M114" t="s">
        <v>74</v>
      </c>
      <c r="N114" s="48">
        <f>'RawData + GCconc'!L114</f>
        <v>0</v>
      </c>
    </row>
    <row r="115" spans="1:14" x14ac:dyDescent="0.35">
      <c r="A115" t="s">
        <v>48</v>
      </c>
      <c r="B115" s="55">
        <v>43901</v>
      </c>
      <c r="C115" s="35">
        <v>0.54166666666666663</v>
      </c>
      <c r="D115">
        <v>13.3</v>
      </c>
      <c r="E115">
        <v>755.9</v>
      </c>
      <c r="F115">
        <v>7.18</v>
      </c>
      <c r="G115">
        <v>4.2814217876336951</v>
      </c>
      <c r="H115">
        <v>693.02350859243779</v>
      </c>
      <c r="I115">
        <v>0.56441906864701274</v>
      </c>
      <c r="J115">
        <v>5.7034374600907489E-2</v>
      </c>
      <c r="K115">
        <v>846.93943338447616</v>
      </c>
      <c r="L115">
        <v>0.48611913993842815</v>
      </c>
      <c r="M115" t="s">
        <v>74</v>
      </c>
      <c r="N115" s="48">
        <f>'RawData + GCconc'!L115</f>
        <v>0</v>
      </c>
    </row>
    <row r="116" spans="1:14" x14ac:dyDescent="0.35">
      <c r="A116" t="s">
        <v>54</v>
      </c>
      <c r="B116" s="55">
        <v>43901</v>
      </c>
      <c r="C116" s="35">
        <v>0.6875</v>
      </c>
      <c r="D116">
        <v>14.8</v>
      </c>
      <c r="E116">
        <v>753.1</v>
      </c>
      <c r="F116">
        <v>7.89</v>
      </c>
      <c r="G116">
        <v>1.9921240549776769</v>
      </c>
      <c r="H116">
        <v>325.7423779208724</v>
      </c>
      <c r="I116">
        <v>0.48440467318067565</v>
      </c>
      <c r="J116">
        <v>5.4889032372980096E-2</v>
      </c>
      <c r="K116">
        <v>804.04386129146633</v>
      </c>
      <c r="L116">
        <v>0.46024563366751259</v>
      </c>
      <c r="M116" t="s">
        <v>74</v>
      </c>
      <c r="N116" s="48">
        <f>'RawData + GCconc'!L116</f>
        <v>0</v>
      </c>
    </row>
    <row r="117" spans="1:14" x14ac:dyDescent="0.35">
      <c r="A117" t="s">
        <v>54</v>
      </c>
      <c r="B117" s="55">
        <v>43901</v>
      </c>
      <c r="C117" s="35">
        <v>0.6875</v>
      </c>
      <c r="D117">
        <v>14.8</v>
      </c>
      <c r="E117">
        <v>753.1</v>
      </c>
      <c r="F117">
        <v>7.89</v>
      </c>
      <c r="G117">
        <v>1.6978235833402933</v>
      </c>
      <c r="H117">
        <v>210.75230546750595</v>
      </c>
      <c r="I117">
        <v>0.4691852376001811</v>
      </c>
      <c r="J117">
        <v>5.4889032372980096E-2</v>
      </c>
      <c r="K117">
        <v>804.04386129146633</v>
      </c>
      <c r="L117">
        <v>0.46024563366751259</v>
      </c>
      <c r="M117" t="s">
        <v>74</v>
      </c>
      <c r="N117" s="48">
        <f>'RawData + GCconc'!L117</f>
        <v>0</v>
      </c>
    </row>
    <row r="118" spans="1:14" x14ac:dyDescent="0.35">
      <c r="A118" t="s">
        <v>49</v>
      </c>
      <c r="B118" s="55">
        <v>43901</v>
      </c>
      <c r="C118" s="35">
        <v>0.59375</v>
      </c>
      <c r="D118">
        <v>15.1</v>
      </c>
      <c r="E118">
        <v>751</v>
      </c>
      <c r="F118">
        <v>7.82</v>
      </c>
      <c r="G118">
        <v>5.0702062749596442</v>
      </c>
      <c r="H118">
        <v>237.5049146896489</v>
      </c>
      <c r="I118">
        <v>0.54867911003672509</v>
      </c>
      <c r="J118">
        <v>5.4365634812202294E-2</v>
      </c>
      <c r="K118">
        <v>794.20498958178143</v>
      </c>
      <c r="L118">
        <v>0.45437094437595449</v>
      </c>
      <c r="M118" t="s">
        <v>74</v>
      </c>
      <c r="N118" s="48">
        <f>'RawData + GCconc'!L118</f>
        <v>0</v>
      </c>
    </row>
    <row r="119" spans="1:14" x14ac:dyDescent="0.35">
      <c r="A119" t="s">
        <v>49</v>
      </c>
      <c r="B119" s="55">
        <v>43901</v>
      </c>
      <c r="C119" s="35">
        <v>0.59375</v>
      </c>
      <c r="D119">
        <v>15.1</v>
      </c>
      <c r="E119">
        <v>751</v>
      </c>
      <c r="F119">
        <v>7.82</v>
      </c>
      <c r="G119">
        <v>5.514410622411889</v>
      </c>
      <c r="H119">
        <v>215.46322265894122</v>
      </c>
      <c r="I119">
        <v>0.59536728123988358</v>
      </c>
      <c r="J119">
        <v>5.4365634812202294E-2</v>
      </c>
      <c r="K119">
        <v>794.20498958178143</v>
      </c>
      <c r="L119">
        <v>0.45437094437595449</v>
      </c>
      <c r="M119" t="s">
        <v>74</v>
      </c>
      <c r="N119" s="48">
        <f>'RawData + GCconc'!L119</f>
        <v>0</v>
      </c>
    </row>
    <row r="120" spans="1:14" x14ac:dyDescent="0.35">
      <c r="A120" t="s">
        <v>52</v>
      </c>
      <c r="B120" s="55">
        <v>43901</v>
      </c>
      <c r="C120" s="35">
        <v>0.64583333333333337</v>
      </c>
      <c r="D120">
        <v>14.3</v>
      </c>
      <c r="E120">
        <v>751</v>
      </c>
      <c r="F120">
        <v>7.48</v>
      </c>
      <c r="G120">
        <v>3.0947788566112608</v>
      </c>
      <c r="H120">
        <v>822.7789339260944</v>
      </c>
      <c r="I120">
        <v>0.54213323579635919</v>
      </c>
      <c r="J120">
        <v>5.5364417790843667E-2</v>
      </c>
      <c r="K120">
        <v>814.70492214678302</v>
      </c>
      <c r="L120">
        <v>0.46676679498958434</v>
      </c>
      <c r="M120" t="s">
        <v>74</v>
      </c>
      <c r="N120" s="48">
        <f>'RawData + GCconc'!L120</f>
        <v>0</v>
      </c>
    </row>
    <row r="121" spans="1:14" x14ac:dyDescent="0.35">
      <c r="A121" t="s">
        <v>53</v>
      </c>
      <c r="B121" s="55">
        <v>43901</v>
      </c>
      <c r="C121" s="35">
        <v>0.65625</v>
      </c>
      <c r="D121">
        <v>14.5</v>
      </c>
      <c r="E121">
        <v>751</v>
      </c>
      <c r="F121">
        <v>7.46</v>
      </c>
      <c r="G121">
        <v>6.69179432371768</v>
      </c>
      <c r="H121">
        <v>1251.3971481095691</v>
      </c>
      <c r="I121">
        <v>0.5436473029605644</v>
      </c>
      <c r="J121">
        <v>5.5111342482971427E-2</v>
      </c>
      <c r="K121">
        <v>809.50699980366517</v>
      </c>
      <c r="L121">
        <v>0.46362185187598037</v>
      </c>
      <c r="M121" t="s">
        <v>74</v>
      </c>
      <c r="N121" s="48">
        <f>'RawData + GCconc'!L121</f>
        <v>0</v>
      </c>
    </row>
    <row r="122" spans="1:14" x14ac:dyDescent="0.35">
      <c r="A122" t="s">
        <v>53</v>
      </c>
      <c r="B122" s="55">
        <v>43901</v>
      </c>
      <c r="C122" s="35">
        <v>0.65625</v>
      </c>
      <c r="D122">
        <v>14.5</v>
      </c>
      <c r="E122">
        <v>751</v>
      </c>
      <c r="F122">
        <v>7.46</v>
      </c>
      <c r="G122">
        <v>8.4432235245715059</v>
      </c>
      <c r="H122">
        <v>1413.5134371779945</v>
      </c>
      <c r="I122">
        <v>0.56085626326836535</v>
      </c>
      <c r="J122">
        <v>5.5111342482971427E-2</v>
      </c>
      <c r="K122">
        <v>809.50699980366517</v>
      </c>
      <c r="L122">
        <v>0.46362185187598037</v>
      </c>
      <c r="M122" t="s">
        <v>74</v>
      </c>
      <c r="N122" s="48">
        <f>'RawData + GCconc'!L122</f>
        <v>0</v>
      </c>
    </row>
    <row r="123" spans="1:14" x14ac:dyDescent="0.35">
      <c r="A123" t="s">
        <v>50</v>
      </c>
      <c r="B123" s="55">
        <v>43910</v>
      </c>
      <c r="C123" s="35">
        <v>0.55902777777777779</v>
      </c>
      <c r="D123">
        <v>18.600000000000001</v>
      </c>
      <c r="E123">
        <v>756.1</v>
      </c>
      <c r="F123">
        <v>7.21</v>
      </c>
      <c r="G123">
        <v>4.7658849408899462</v>
      </c>
      <c r="H123">
        <v>1013.8650292740462</v>
      </c>
      <c r="I123">
        <v>0.3545218681269271</v>
      </c>
      <c r="J123">
        <v>5.0733882360466012E-2</v>
      </c>
      <c r="K123">
        <v>717.84254642022984</v>
      </c>
      <c r="L123">
        <v>0.40822447236993542</v>
      </c>
      <c r="N123" s="48">
        <f>'RawData + GCconc'!L123</f>
        <v>0</v>
      </c>
    </row>
    <row r="124" spans="1:14" x14ac:dyDescent="0.35">
      <c r="A124" t="s">
        <v>50</v>
      </c>
      <c r="B124" s="55">
        <v>43910</v>
      </c>
      <c r="C124" s="35">
        <v>0.55902777777777779</v>
      </c>
      <c r="D124">
        <v>18.600000000000001</v>
      </c>
      <c r="E124">
        <v>756.1</v>
      </c>
      <c r="F124">
        <v>7.21</v>
      </c>
      <c r="G124">
        <v>5.0411774331842834</v>
      </c>
      <c r="H124">
        <v>956.47014645995591</v>
      </c>
      <c r="I124">
        <v>0.39934633020936128</v>
      </c>
      <c r="J124">
        <v>5.0733882360466012E-2</v>
      </c>
      <c r="K124">
        <v>717.84254642022984</v>
      </c>
      <c r="L124">
        <v>0.40822447236993542</v>
      </c>
      <c r="N124" s="48">
        <f>'RawData + GCconc'!L124</f>
        <v>0</v>
      </c>
    </row>
    <row r="125" spans="1:14" x14ac:dyDescent="0.35">
      <c r="A125" t="s">
        <v>51</v>
      </c>
      <c r="B125" s="55">
        <v>43910</v>
      </c>
      <c r="C125" s="35">
        <v>0.61458333333333337</v>
      </c>
      <c r="D125">
        <v>18.8</v>
      </c>
      <c r="E125">
        <v>754.5</v>
      </c>
      <c r="F125">
        <v>7.05</v>
      </c>
      <c r="G125">
        <v>64.623051929029955</v>
      </c>
      <c r="H125">
        <v>6221.5583356230782</v>
      </c>
      <c r="I125">
        <v>0.41544387891942547</v>
      </c>
      <c r="J125">
        <v>5.0416501021811576E-2</v>
      </c>
      <c r="K125">
        <v>712.04702623886647</v>
      </c>
      <c r="L125">
        <v>0.40479475259553155</v>
      </c>
      <c r="N125" s="48">
        <f>'RawData + GCconc'!L125</f>
        <v>0</v>
      </c>
    </row>
    <row r="126" spans="1:14" x14ac:dyDescent="0.35">
      <c r="A126" t="s">
        <v>51</v>
      </c>
      <c r="B126" s="55">
        <v>43910</v>
      </c>
      <c r="C126" s="35">
        <v>0.61458333333333337</v>
      </c>
      <c r="D126">
        <v>18.8</v>
      </c>
      <c r="E126">
        <v>754.5</v>
      </c>
      <c r="F126">
        <v>7.05</v>
      </c>
      <c r="G126">
        <v>66.650419033057602</v>
      </c>
      <c r="H126">
        <v>6254.6651927778657</v>
      </c>
      <c r="I126">
        <v>0.40508108664143483</v>
      </c>
      <c r="J126">
        <v>5.0416501021811576E-2</v>
      </c>
      <c r="K126">
        <v>712.04702623886647</v>
      </c>
      <c r="L126">
        <v>0.40479475259553155</v>
      </c>
      <c r="N126" s="48">
        <f>'RawData + GCconc'!L126</f>
        <v>0</v>
      </c>
    </row>
    <row r="127" spans="1:14" x14ac:dyDescent="0.35">
      <c r="A127" t="s">
        <v>48</v>
      </c>
      <c r="B127" s="55">
        <v>43910</v>
      </c>
      <c r="C127" s="35">
        <v>0.50694444444444442</v>
      </c>
      <c r="D127">
        <v>17.5</v>
      </c>
      <c r="E127">
        <v>759.1</v>
      </c>
      <c r="F127">
        <v>6.8</v>
      </c>
      <c r="G127">
        <v>7.8191913325668363</v>
      </c>
      <c r="H127">
        <v>1722.9794559597335</v>
      </c>
      <c r="I127">
        <v>0.48519257549175981</v>
      </c>
      <c r="J127">
        <v>5.2131164507546457E-2</v>
      </c>
      <c r="K127">
        <v>745.07097622574895</v>
      </c>
      <c r="L127">
        <v>0.42449036845175175</v>
      </c>
      <c r="N127" s="48">
        <f>'RawData + GCconc'!L127</f>
        <v>0</v>
      </c>
    </row>
    <row r="128" spans="1:14" x14ac:dyDescent="0.35">
      <c r="A128" t="s">
        <v>48</v>
      </c>
      <c r="B128" s="55">
        <v>43910</v>
      </c>
      <c r="C128" s="35">
        <v>0.50694444444444442</v>
      </c>
      <c r="D128">
        <v>17.5</v>
      </c>
      <c r="E128">
        <v>759.1</v>
      </c>
      <c r="F128">
        <v>6.8</v>
      </c>
      <c r="G128">
        <v>7.8348767270391892</v>
      </c>
      <c r="H128">
        <v>1456.3944689846739</v>
      </c>
      <c r="I128">
        <v>0.46911880423169983</v>
      </c>
      <c r="J128">
        <v>5.2131164507546457E-2</v>
      </c>
      <c r="K128">
        <v>745.07097622574895</v>
      </c>
      <c r="L128">
        <v>0.42449036845175175</v>
      </c>
      <c r="N128" s="48">
        <f>'RawData + GCconc'!L128</f>
        <v>0</v>
      </c>
    </row>
    <row r="129" spans="1:14" x14ac:dyDescent="0.35">
      <c r="A129" t="s">
        <v>49</v>
      </c>
      <c r="B129" s="55">
        <v>43910</v>
      </c>
      <c r="C129" s="35">
        <v>0.54166666666666663</v>
      </c>
      <c r="D129">
        <v>18.7</v>
      </c>
      <c r="E129">
        <v>754.8</v>
      </c>
      <c r="F129">
        <v>7.41</v>
      </c>
      <c r="G129">
        <v>8.6692378711988898</v>
      </c>
      <c r="H129">
        <v>749.60532339783038</v>
      </c>
      <c r="I129">
        <v>0.3954996942681604</v>
      </c>
      <c r="J129">
        <v>5.0541369697553178E-2</v>
      </c>
      <c r="K129">
        <v>714.46436386624771</v>
      </c>
      <c r="L129">
        <v>0.40623610467791016</v>
      </c>
      <c r="N129" s="48">
        <f>'RawData + GCconc'!L129</f>
        <v>0</v>
      </c>
    </row>
    <row r="130" spans="1:14" x14ac:dyDescent="0.35">
      <c r="A130" t="s">
        <v>49</v>
      </c>
      <c r="B130" s="55">
        <v>43910</v>
      </c>
      <c r="C130" s="35">
        <v>0.54166666666666663</v>
      </c>
      <c r="D130">
        <v>18.7</v>
      </c>
      <c r="E130">
        <v>754.8</v>
      </c>
      <c r="F130">
        <v>7.41</v>
      </c>
      <c r="G130">
        <v>9.1571063778726138</v>
      </c>
      <c r="H130">
        <v>789.01712762124271</v>
      </c>
      <c r="I130">
        <v>0.43294969160013475</v>
      </c>
      <c r="J130">
        <v>5.0541369697553178E-2</v>
      </c>
      <c r="K130">
        <v>714.46436386624771</v>
      </c>
      <c r="L130">
        <v>0.40623610467791016</v>
      </c>
      <c r="N130" s="48">
        <f>'RawData + GCconc'!L130</f>
        <v>0</v>
      </c>
    </row>
    <row r="131" spans="1:14" x14ac:dyDescent="0.35">
      <c r="A131" t="s">
        <v>52</v>
      </c>
      <c r="B131" s="55">
        <v>43910</v>
      </c>
      <c r="C131" s="35">
        <v>0.58333333333333337</v>
      </c>
      <c r="D131">
        <v>18.8</v>
      </c>
      <c r="E131">
        <v>754.8</v>
      </c>
      <c r="F131">
        <v>7.22</v>
      </c>
      <c r="G131">
        <v>5.7497723272632415</v>
      </c>
      <c r="H131">
        <v>1336.049477475292</v>
      </c>
      <c r="I131">
        <v>0.422570845818378</v>
      </c>
      <c r="J131">
        <v>5.0436547344285459E-2</v>
      </c>
      <c r="K131">
        <v>712.33014632882237</v>
      </c>
      <c r="L131">
        <v>0.40495570478344228</v>
      </c>
      <c r="N131" s="48">
        <f>'RawData + GCconc'!L131</f>
        <v>0</v>
      </c>
    </row>
    <row r="132" spans="1:14" x14ac:dyDescent="0.35">
      <c r="A132" t="s">
        <v>52</v>
      </c>
      <c r="B132" s="55">
        <v>43910</v>
      </c>
      <c r="C132" s="35">
        <v>0.58333333333333337</v>
      </c>
      <c r="D132">
        <v>18.8</v>
      </c>
      <c r="E132">
        <v>754.8</v>
      </c>
      <c r="F132">
        <v>7.22</v>
      </c>
      <c r="G132">
        <v>6.1996043152416593</v>
      </c>
      <c r="H132">
        <v>1494.1972075131016</v>
      </c>
      <c r="I132">
        <v>0.46061680121715926</v>
      </c>
      <c r="J132">
        <v>5.0436547344285459E-2</v>
      </c>
      <c r="K132">
        <v>712.33014632882237</v>
      </c>
      <c r="L132">
        <v>0.40495570478344228</v>
      </c>
      <c r="N132" s="48">
        <f>'RawData + GCconc'!L132</f>
        <v>0</v>
      </c>
    </row>
    <row r="133" spans="1:14" x14ac:dyDescent="0.35">
      <c r="A133" t="s">
        <v>53</v>
      </c>
      <c r="B133" s="55">
        <v>43910</v>
      </c>
      <c r="C133" s="35">
        <v>0.59375</v>
      </c>
      <c r="D133">
        <v>17.899999999999999</v>
      </c>
      <c r="E133">
        <v>754.2</v>
      </c>
      <c r="F133">
        <v>7</v>
      </c>
      <c r="G133">
        <v>10.365869226336253</v>
      </c>
      <c r="H133">
        <v>2276.2604531928837</v>
      </c>
      <c r="I133">
        <v>0.43027839900560261</v>
      </c>
      <c r="J133">
        <v>5.1355883685959981E-2</v>
      </c>
      <c r="K133">
        <v>731.31158826601279</v>
      </c>
      <c r="L133">
        <v>0.41637014868356542</v>
      </c>
      <c r="N133" s="48">
        <f>'RawData + GCconc'!L133</f>
        <v>0</v>
      </c>
    </row>
    <row r="134" spans="1:14" x14ac:dyDescent="0.35">
      <c r="A134" t="s">
        <v>53</v>
      </c>
      <c r="B134" s="55">
        <v>43910</v>
      </c>
      <c r="C134" s="35">
        <v>0.59375</v>
      </c>
      <c r="D134">
        <v>17.899999999999999</v>
      </c>
      <c r="E134">
        <v>754.2</v>
      </c>
      <c r="F134">
        <v>7</v>
      </c>
      <c r="G134">
        <v>9.0949542763671651</v>
      </c>
      <c r="H134">
        <v>2232.1124718341957</v>
      </c>
      <c r="I134">
        <v>0.40631887048524873</v>
      </c>
      <c r="J134">
        <v>5.1355883685959981E-2</v>
      </c>
      <c r="K134">
        <v>731.31158826601279</v>
      </c>
      <c r="L134">
        <v>0.41637014868356542</v>
      </c>
      <c r="N134" s="48">
        <f>'RawData + GCconc'!L134</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RawData + GCconc</vt:lpstr>
      <vt:lpstr>Headspace Calcs</vt:lpstr>
      <vt:lpstr>Final Data</vt:lpstr>
      <vt:lpstr>NHC_2019-2020_processed_GHGdata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Carter</dc:creator>
  <cp:lastModifiedBy>Alice Carter</cp:lastModifiedBy>
  <dcterms:created xsi:type="dcterms:W3CDTF">2020-04-23T22:35:20Z</dcterms:created>
  <dcterms:modified xsi:type="dcterms:W3CDTF">2021-03-10T20:19:11Z</dcterms:modified>
</cp:coreProperties>
</file>